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filterPrivacy="1" codeName="ThisWorkbook" autoCompressPictures="0"/>
  <bookViews>
    <workbookView xWindow="0" yWindow="180" windowWidth="15600" windowHeight="11520" tabRatio="684" activeTab="1"/>
  </bookViews>
  <sheets>
    <sheet name="Mars (3)" sheetId="42" r:id="rId1"/>
    <sheet name="Calendrier" sheetId="21" r:id="rId2"/>
    <sheet name="Janvier" sheetId="37" r:id="rId3"/>
    <sheet name="Février" sheetId="39" r:id="rId4"/>
    <sheet name="Mars" sheetId="40" r:id="rId5"/>
    <sheet name="Liste" sheetId="20" r:id="rId6"/>
  </sheets>
  <definedNames>
    <definedName name="Année_Calendaire" localSheetId="3">#REF!</definedName>
    <definedName name="Année_Calendaire" localSheetId="2">#REF!</definedName>
    <definedName name="Année_Calendaire" localSheetId="4">#REF!</definedName>
    <definedName name="Année_Calendaire" localSheetId="0">#REF!</definedName>
    <definedName name="Année_Calendaire">#REF!</definedName>
    <definedName name="Aoû_Dim1" localSheetId="3">DATE(Février!Année_Calendaire,8,1)-WEEKDAY(DATE(Février!Année_Calendaire,8,1))+1</definedName>
    <definedName name="Aoû_Dim1" localSheetId="2">DATE(Janvier!Année_Calendaire,8,1)-WEEKDAY(DATE(Janvier!Année_Calendaire,8,1))+1</definedName>
    <definedName name="Aoû_Dim1" localSheetId="4">DATE(Mars!Année_Calendaire,8,1)-WEEKDAY(DATE(Mars!Année_Calendaire,8,1))+1</definedName>
    <definedName name="Aoû_Dim1" localSheetId="0">DATE('Mars (3)'!Année_Calendaire,8,1)-WEEKDAY(DATE('Mars (3)'!Année_Calendaire,8,1))+1</definedName>
    <definedName name="Aoû_Dim1">DATE(Année_Calendaire,8,1)-WEEKDAY(DATE(Année_Calendaire,8,1))+1</definedName>
    <definedName name="Avr_Dim1" localSheetId="3">DATE(Février!Année_Calendaire,4,1)-WEEKDAY(DATE(Février!Année_Calendaire,4,1))+1</definedName>
    <definedName name="Avr_Dim1" localSheetId="2">DATE(Janvier!Année_Calendaire,4,1)-WEEKDAY(DATE(Janvier!Année_Calendaire,4,1))+1</definedName>
    <definedName name="Avr_Dim1" localSheetId="4">DATE(Mars!Année_Calendaire,4,1)-WEEKDAY(DATE(Mars!Année_Calendaire,4,1))+1</definedName>
    <definedName name="Avr_Dim1" localSheetId="0">DATE('Mars (3)'!Année_Calendaire,4,1)-WEEKDAY(DATE('Mars (3)'!Année_Calendaire,4,1))+1</definedName>
    <definedName name="Avr_Dim1">DATE(Année_Calendaire,4,1)-WEEKDAY(DATE(Année_Calendaire,4,1))+1</definedName>
    <definedName name="Déc_Dim1" localSheetId="3">DATE(Février!Année_Calendaire,12,1)-WEEKDAY(DATE(Février!Année_Calendaire,12,1))+1</definedName>
    <definedName name="Déc_Dim1" localSheetId="2">DATE(Janvier!Année_Calendaire,12,1)-WEEKDAY(DATE(Janvier!Année_Calendaire,12,1))+1</definedName>
    <definedName name="Déc_Dim1" localSheetId="4">DATE(Mars!Année_Calendaire,12,1)-WEEKDAY(DATE(Mars!Année_Calendaire,12,1))+1</definedName>
    <definedName name="Déc_Dim1" localSheetId="0">DATE('Mars (3)'!Année_Calendaire,12,1)-WEEKDAY(DATE('Mars (3)'!Année_Calendaire,12,1))+1</definedName>
    <definedName name="Déc_Dim1">DATE(Année_Calendaire,12,1)-WEEKDAY(DATE(Année_Calendaire,12,1))+1</definedName>
    <definedName name="Fév_Dim1" localSheetId="3">DATE(Février!Année_Calendaire,2,1)-WEEKDAY(DATE(Février!Année_Calendaire,2,1))+1</definedName>
    <definedName name="Fév_Dim1" localSheetId="2">DATE(Janvier!Année_Calendaire,2,1)-WEEKDAY(DATE(Janvier!Année_Calendaire,2,1))+1</definedName>
    <definedName name="Fév_Dim1" localSheetId="4">DATE(Mars!Année_Calendaire,2,1)-WEEKDAY(DATE(Mars!Année_Calendaire,2,1))+1</definedName>
    <definedName name="Fév_Dim1" localSheetId="0">DATE('Mars (3)'!Année_Calendaire,2,1)-WEEKDAY(DATE('Mars (3)'!Année_Calendaire,2,1))+1</definedName>
    <definedName name="Fév_Dim1">DATE(Année_Calendaire,2,1)-WEEKDAY(DATE(Année_Calendaire,2,1))+1</definedName>
    <definedName name="Jan_Dim1" localSheetId="3">DATE(Février!Année_Calendaire,1,1)-WEEKDAY(DATE(Février!Année_Calendaire,1,1))+1</definedName>
    <definedName name="Jan_Dim1" localSheetId="2">DATE(Janvier!Année_Calendaire,1,1)-WEEKDAY(DATE(Janvier!Année_Calendaire,1,1))+1</definedName>
    <definedName name="Jan_Dim1" localSheetId="4">DATE(Mars!Année_Calendaire,1,1)-WEEKDAY(DATE(Mars!Année_Calendaire,1,1))+1</definedName>
    <definedName name="Jan_Dim1" localSheetId="0">DATE('Mars (3)'!Année_Calendaire,1,1)-WEEKDAY(DATE('Mars (3)'!Année_Calendaire,1,1))+1</definedName>
    <definedName name="Jan_Dim1">DATE(Année_Calendaire,1,1)-WEEKDAY(DATE(Année_Calendaire,1,1))+1</definedName>
    <definedName name="Juil_Dim1" localSheetId="3">DATE(Février!Année_Calendaire,7,1)-WEEKDAY(DATE(Février!Année_Calendaire,7,1))+1</definedName>
    <definedName name="Juil_Dim1" localSheetId="2">DATE(Janvier!Année_Calendaire,7,1)-WEEKDAY(DATE(Janvier!Année_Calendaire,7,1))+1</definedName>
    <definedName name="Juil_Dim1" localSheetId="4">DATE(Mars!Année_Calendaire,7,1)-WEEKDAY(DATE(Mars!Année_Calendaire,7,1))+1</definedName>
    <definedName name="Juil_Dim1" localSheetId="0">DATE('Mars (3)'!Année_Calendaire,7,1)-WEEKDAY(DATE('Mars (3)'!Année_Calendaire,7,1))+1</definedName>
    <definedName name="Juil_Dim1">DATE(Année_Calendaire,7,1)-WEEKDAY(DATE(Année_Calendaire,7,1))+1</definedName>
    <definedName name="Juin_Dim1" localSheetId="3">DATE(Février!Année_Calendaire,6,1)-WEEKDAY(DATE(Février!Année_Calendaire,6,1))+1</definedName>
    <definedName name="Juin_Dim1" localSheetId="2">DATE(Janvier!Année_Calendaire,6,1)-WEEKDAY(DATE(Janvier!Année_Calendaire,6,1))+1</definedName>
    <definedName name="Juin_Dim1" localSheetId="4">DATE(Mars!Année_Calendaire,6,1)-WEEKDAY(DATE(Mars!Année_Calendaire,6,1))+1</definedName>
    <definedName name="Juin_Dim1" localSheetId="0">DATE('Mars (3)'!Année_Calendaire,6,1)-WEEKDAY(DATE('Mars (3)'!Année_Calendaire,6,1))+1</definedName>
    <definedName name="Juin_Dim1">DATE(Année_Calendaire,6,1)-WEEKDAY(DATE(Année_Calendaire,6,1))+1</definedName>
    <definedName name="Mai_Dim1" localSheetId="3">DATE(Février!Année_Calendaire,5,1)-WEEKDAY(DATE(Février!Année_Calendaire,5,1))+1</definedName>
    <definedName name="Mai_Dim1" localSheetId="2">DATE(Janvier!Année_Calendaire,5,1)-WEEKDAY(DATE(Janvier!Année_Calendaire,5,1))+1</definedName>
    <definedName name="Mai_Dim1" localSheetId="4">DATE(Mars!Année_Calendaire,5,1)-WEEKDAY(DATE(Mars!Année_Calendaire,5,1))+1</definedName>
    <definedName name="Mai_Dim1" localSheetId="0">DATE('Mars (3)'!Année_Calendaire,5,1)-WEEKDAY(DATE('Mars (3)'!Année_Calendaire,5,1))+1</definedName>
    <definedName name="Mai_Dim1">DATE(Année_Calendaire,5,1)-WEEKDAY(DATE(Année_Calendaire,5,1))+1</definedName>
    <definedName name="Mar_Dim1" localSheetId="3">DATE(Février!Année_Calendaire,3,1)-WEEKDAY(DATE(Février!Année_Calendaire,3,1))+1</definedName>
    <definedName name="Mar_Dim1" localSheetId="2">DATE(Janvier!Année_Calendaire,3,1)-WEEKDAY(DATE(Janvier!Année_Calendaire,3,1))+1</definedName>
    <definedName name="Mar_Dim1" localSheetId="4">DATE(Mars!Année_Calendaire,3,1)-WEEKDAY(DATE(Mars!Année_Calendaire,3,1))+1</definedName>
    <definedName name="Mar_Dim1" localSheetId="0">DATE('Mars (3)'!Année_Calendaire,3,1)-WEEKDAY(DATE('Mars (3)'!Année_Calendaire,3,1))+1</definedName>
    <definedName name="Mar_Dim1">DATE(Année_Calendaire,3,1)-WEEKDAY(DATE(Année_Calendaire,3,1))+1</definedName>
    <definedName name="Nov_Dim1" localSheetId="3">DATE(Février!Année_Calendaire,11,1)-WEEKDAY(DATE(Février!Année_Calendaire,11,1))+1</definedName>
    <definedName name="Nov_Dim1" localSheetId="2">DATE(Janvier!Année_Calendaire,11,1)-WEEKDAY(DATE(Janvier!Année_Calendaire,11,1))+1</definedName>
    <definedName name="Nov_Dim1" localSheetId="4">DATE(Mars!Année_Calendaire,11,1)-WEEKDAY(DATE(Mars!Année_Calendaire,11,1))+1</definedName>
    <definedName name="Nov_Dim1" localSheetId="0">DATE('Mars (3)'!Année_Calendaire,11,1)-WEEKDAY(DATE('Mars (3)'!Année_Calendaire,11,1))+1</definedName>
    <definedName name="Nov_Dim1">DATE(Année_Calendaire,11,1)-WEEKDAY(DATE(Année_Calendaire,11,1))+1</definedName>
    <definedName name="Oct_Dim1" localSheetId="3">DATE(Février!Année_Calendaire,10,1)-WEEKDAY(DATE(Février!Année_Calendaire,10,1))+1</definedName>
    <definedName name="Oct_Dim1" localSheetId="2">DATE(Janvier!Année_Calendaire,10,1)-WEEKDAY(DATE(Janvier!Année_Calendaire,10,1))+1</definedName>
    <definedName name="Oct_Dim1" localSheetId="4">DATE(Mars!Année_Calendaire,10,1)-WEEKDAY(DATE(Mars!Année_Calendaire,10,1))+1</definedName>
    <definedName name="Oct_Dim1" localSheetId="0">DATE('Mars (3)'!Année_Calendaire,10,1)-WEEKDAY(DATE('Mars (3)'!Année_Calendaire,10,1))+1</definedName>
    <definedName name="Oct_Dim1">DATE(Année_Calendaire,10,1)-WEEKDAY(DATE(Année_Calendaire,10,1))+1</definedName>
    <definedName name="Sep_Dim1" localSheetId="3">DATE(Février!Année_Calendaire,9,1)-WEEKDAY(DATE(Février!Année_Calendaire,9,1))+1</definedName>
    <definedName name="Sep_Dim1" localSheetId="2">DATE(Janvier!Année_Calendaire,9,1)-WEEKDAY(DATE(Janvier!Année_Calendaire,9,1))+1</definedName>
    <definedName name="Sep_Dim1" localSheetId="4">DATE(Mars!Année_Calendaire,9,1)-WEEKDAY(DATE(Mars!Année_Calendaire,9,1))+1</definedName>
    <definedName name="Sep_Dim1" localSheetId="0">DATE('Mars (3)'!Année_Calendaire,9,1)-WEEKDAY(DATE('Mars (3)'!Année_Calendaire,9,1))+1</definedName>
    <definedName name="Sep_Dim1">DATE(Année_Calendaire,9,1)-WEEKDAY(DATE(Année_Calendaire,9,1))+1</definedName>
    <definedName name="_xlnm.Print_Area" localSheetId="1">Calendrier!$A$1:$H$34</definedName>
  </definedNames>
  <calcPr calcId="152511" refMode="R1C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3" i="21" l="1"/>
  <c r="G3" i="21" s="1"/>
  <c r="B3" i="21"/>
  <c r="C3" i="21"/>
  <c r="D3" i="21" s="1"/>
  <c r="E3" i="21" s="1"/>
  <c r="H3" i="21" l="1"/>
  <c r="G6" i="21"/>
  <c r="G5" i="21"/>
  <c r="G7" i="21"/>
  <c r="H7" i="21" l="1"/>
  <c r="H6" i="21"/>
  <c r="H5" i="21"/>
  <c r="H4" i="21"/>
  <c r="D363" i="21" l="1"/>
  <c r="C258" i="21"/>
  <c r="C256" i="21"/>
  <c r="C255" i="21"/>
  <c r="D255" i="21"/>
  <c r="E183" i="21"/>
  <c r="B150" i="21"/>
  <c r="B147" i="21"/>
  <c r="C147" i="21" s="1"/>
  <c r="D147" i="21" s="1"/>
  <c r="E147" i="21" s="1"/>
  <c r="F147" i="21" s="1"/>
  <c r="G147" i="21" s="1"/>
  <c r="H147" i="21" s="1"/>
  <c r="D77" i="21"/>
  <c r="E75" i="21"/>
  <c r="D75" i="21"/>
  <c r="D76" i="21" s="1"/>
  <c r="L402" i="42"/>
  <c r="K402" i="42"/>
  <c r="J401" i="42"/>
  <c r="I401" i="42"/>
  <c r="H401" i="42"/>
  <c r="G401" i="42"/>
  <c r="F401" i="42"/>
  <c r="F400" i="42"/>
  <c r="L398" i="42"/>
  <c r="K398" i="42"/>
  <c r="J398" i="42"/>
  <c r="B398" i="42"/>
  <c r="I396" i="42"/>
  <c r="I398" i="42" s="1"/>
  <c r="G396" i="42"/>
  <c r="G395" i="42"/>
  <c r="G394" i="42"/>
  <c r="G393" i="42"/>
  <c r="G398" i="42" s="1"/>
  <c r="G392" i="42"/>
  <c r="L389" i="42"/>
  <c r="K389" i="42"/>
  <c r="J388" i="42"/>
  <c r="I388" i="42"/>
  <c r="H388" i="42"/>
  <c r="G388" i="42"/>
  <c r="F388" i="42"/>
  <c r="F387" i="42"/>
  <c r="L385" i="42"/>
  <c r="K385" i="42"/>
  <c r="J385" i="42"/>
  <c r="B385" i="42"/>
  <c r="I383" i="42"/>
  <c r="I385" i="42" s="1"/>
  <c r="H383" i="42"/>
  <c r="H385" i="42" s="1"/>
  <c r="G383" i="42"/>
  <c r="G382" i="42"/>
  <c r="G381" i="42"/>
  <c r="G380" i="42"/>
  <c r="G385" i="42" s="1"/>
  <c r="G379" i="42"/>
  <c r="L376" i="42"/>
  <c r="K376" i="42"/>
  <c r="J376" i="42"/>
  <c r="J375" i="42"/>
  <c r="I375" i="42"/>
  <c r="H375" i="42"/>
  <c r="G375" i="42"/>
  <c r="F375" i="42"/>
  <c r="F374" i="42"/>
  <c r="L372" i="42"/>
  <c r="K372" i="42"/>
  <c r="J372" i="42"/>
  <c r="B372" i="42"/>
  <c r="I370" i="42"/>
  <c r="I372" i="42" s="1"/>
  <c r="G370" i="42"/>
  <c r="G369" i="42"/>
  <c r="G368" i="42"/>
  <c r="G371" i="42" s="1"/>
  <c r="G367" i="42"/>
  <c r="G372" i="42" s="1"/>
  <c r="A375" i="42" s="1"/>
  <c r="G366" i="42"/>
  <c r="L363" i="42"/>
  <c r="K363" i="42"/>
  <c r="I363" i="42"/>
  <c r="J362" i="42"/>
  <c r="I362" i="42"/>
  <c r="H362" i="42"/>
  <c r="G362" i="42"/>
  <c r="F362" i="42"/>
  <c r="F361" i="42"/>
  <c r="L359" i="42"/>
  <c r="K359" i="42"/>
  <c r="J359" i="42"/>
  <c r="B359" i="42"/>
  <c r="J363" i="42" s="1"/>
  <c r="I357" i="42"/>
  <c r="I359" i="42" s="1"/>
  <c r="G357" i="42"/>
  <c r="G356" i="42"/>
  <c r="G355" i="42"/>
  <c r="G354" i="42"/>
  <c r="G359" i="42" s="1"/>
  <c r="G353" i="42"/>
  <c r="L350" i="42"/>
  <c r="K350" i="42"/>
  <c r="J349" i="42"/>
  <c r="I349" i="42"/>
  <c r="H349" i="42"/>
  <c r="G349" i="42"/>
  <c r="F349" i="42"/>
  <c r="F348" i="42"/>
  <c r="L346" i="42"/>
  <c r="K346" i="42"/>
  <c r="J346" i="42"/>
  <c r="B346" i="42"/>
  <c r="I344" i="42"/>
  <c r="I346" i="42" s="1"/>
  <c r="G344" i="42"/>
  <c r="G343" i="42"/>
  <c r="G346" i="42" s="1"/>
  <c r="G342" i="42"/>
  <c r="G341" i="42"/>
  <c r="G340" i="42"/>
  <c r="L337" i="42"/>
  <c r="K337" i="42"/>
  <c r="J336" i="42"/>
  <c r="I336" i="42"/>
  <c r="H336" i="42"/>
  <c r="G336" i="42"/>
  <c r="F336" i="42"/>
  <c r="F335" i="42"/>
  <c r="L333" i="42"/>
  <c r="K333" i="42"/>
  <c r="J333" i="42"/>
  <c r="I333" i="42"/>
  <c r="B333" i="42"/>
  <c r="I331" i="42"/>
  <c r="G331" i="42"/>
  <c r="G330" i="42"/>
  <c r="G329" i="42"/>
  <c r="G328" i="42"/>
  <c r="G327" i="42"/>
  <c r="L324" i="42"/>
  <c r="K324" i="42"/>
  <c r="J323" i="42"/>
  <c r="J324" i="42" s="1"/>
  <c r="I323" i="42"/>
  <c r="H323" i="42"/>
  <c r="G323" i="42"/>
  <c r="F323" i="42"/>
  <c r="F322" i="42"/>
  <c r="L320" i="42"/>
  <c r="K320" i="42"/>
  <c r="J320" i="42"/>
  <c r="B320" i="42"/>
  <c r="I318" i="42"/>
  <c r="I320" i="42" s="1"/>
  <c r="G318" i="42"/>
  <c r="G317" i="42"/>
  <c r="G316" i="42"/>
  <c r="G315" i="42"/>
  <c r="G320" i="42" s="1"/>
  <c r="G314" i="42"/>
  <c r="L311" i="42"/>
  <c r="K311" i="42"/>
  <c r="J310" i="42"/>
  <c r="J311" i="42" s="1"/>
  <c r="I310" i="42"/>
  <c r="H310" i="42"/>
  <c r="G310" i="42"/>
  <c r="F310" i="42"/>
  <c r="F309" i="42"/>
  <c r="L307" i="42"/>
  <c r="K307" i="42"/>
  <c r="J307" i="42"/>
  <c r="B307" i="42"/>
  <c r="I311" i="42" s="1"/>
  <c r="I305" i="42"/>
  <c r="I307" i="42" s="1"/>
  <c r="G305" i="42"/>
  <c r="G304" i="42"/>
  <c r="G303" i="42"/>
  <c r="G306" i="42" s="1"/>
  <c r="G302" i="42"/>
  <c r="G301" i="42"/>
  <c r="L298" i="42"/>
  <c r="K298" i="42"/>
  <c r="J297" i="42"/>
  <c r="I297" i="42"/>
  <c r="H297" i="42"/>
  <c r="G297" i="42"/>
  <c r="F297" i="42"/>
  <c r="F296" i="42"/>
  <c r="L294" i="42"/>
  <c r="K294" i="42"/>
  <c r="J294" i="42"/>
  <c r="B294" i="42"/>
  <c r="I292" i="42"/>
  <c r="I294" i="42" s="1"/>
  <c r="G292" i="42"/>
  <c r="G291" i="42"/>
  <c r="G290" i="42"/>
  <c r="G289" i="42"/>
  <c r="G294" i="42" s="1"/>
  <c r="G288" i="42"/>
  <c r="L285" i="42"/>
  <c r="K285" i="42"/>
  <c r="H285" i="42"/>
  <c r="J284" i="42"/>
  <c r="I284" i="42"/>
  <c r="H284" i="42"/>
  <c r="G284" i="42"/>
  <c r="F284" i="42"/>
  <c r="F283" i="42"/>
  <c r="L281" i="42"/>
  <c r="K281" i="42"/>
  <c r="J281" i="42"/>
  <c r="B281" i="42"/>
  <c r="I279" i="42"/>
  <c r="I281" i="42" s="1"/>
  <c r="G279" i="42"/>
  <c r="G278" i="42"/>
  <c r="G277" i="42"/>
  <c r="G276" i="42"/>
  <c r="G275" i="42"/>
  <c r="L272" i="42"/>
  <c r="K272" i="42"/>
  <c r="J271" i="42"/>
  <c r="I271" i="42"/>
  <c r="H271" i="42"/>
  <c r="G271" i="42"/>
  <c r="F271" i="42"/>
  <c r="F270" i="42"/>
  <c r="L268" i="42"/>
  <c r="K268" i="42"/>
  <c r="J268" i="42"/>
  <c r="B268" i="42"/>
  <c r="I266" i="42"/>
  <c r="I268" i="42" s="1"/>
  <c r="G266" i="42"/>
  <c r="G265" i="42"/>
  <c r="G264" i="42"/>
  <c r="G263" i="42"/>
  <c r="G268" i="42" s="1"/>
  <c r="G262" i="42"/>
  <c r="L259" i="42"/>
  <c r="K259" i="42"/>
  <c r="J258" i="42"/>
  <c r="I258" i="42"/>
  <c r="H258" i="42"/>
  <c r="G258" i="42"/>
  <c r="F258" i="42"/>
  <c r="F257" i="42"/>
  <c r="L255" i="42"/>
  <c r="K255" i="42"/>
  <c r="J255" i="42"/>
  <c r="B255" i="42"/>
  <c r="H253" i="42" s="1"/>
  <c r="H255" i="42" s="1"/>
  <c r="I253" i="42"/>
  <c r="I255" i="42" s="1"/>
  <c r="G253" i="42"/>
  <c r="G252" i="42"/>
  <c r="G251" i="42"/>
  <c r="G250" i="42"/>
  <c r="G249" i="42"/>
  <c r="G254" i="42" s="1"/>
  <c r="L246" i="42"/>
  <c r="K246" i="42"/>
  <c r="J245" i="42"/>
  <c r="I245" i="42"/>
  <c r="H245" i="42"/>
  <c r="G245" i="42"/>
  <c r="F245" i="42"/>
  <c r="F244" i="42"/>
  <c r="L242" i="42"/>
  <c r="K242" i="42"/>
  <c r="J242" i="42"/>
  <c r="B242" i="42"/>
  <c r="I240" i="42"/>
  <c r="I242" i="42" s="1"/>
  <c r="G240" i="42"/>
  <c r="G239" i="42"/>
  <c r="G242" i="42" s="1"/>
  <c r="G238" i="42"/>
  <c r="G237" i="42"/>
  <c r="G236" i="42"/>
  <c r="G241" i="42" s="1"/>
  <c r="L233" i="42"/>
  <c r="K233" i="42"/>
  <c r="J232" i="42"/>
  <c r="I232" i="42"/>
  <c r="H232" i="42"/>
  <c r="G232" i="42"/>
  <c r="F232" i="42"/>
  <c r="F231" i="42"/>
  <c r="L229" i="42"/>
  <c r="K229" i="42"/>
  <c r="J229" i="42"/>
  <c r="I229" i="42"/>
  <c r="B229" i="42"/>
  <c r="I227" i="42"/>
  <c r="G227" i="42"/>
  <c r="G226" i="42"/>
  <c r="G225" i="42"/>
  <c r="G224" i="42"/>
  <c r="G229" i="42" s="1"/>
  <c r="G223" i="42"/>
  <c r="G228" i="42" s="1"/>
  <c r="L220" i="42"/>
  <c r="K220" i="42"/>
  <c r="J219" i="42"/>
  <c r="I219" i="42"/>
  <c r="H219" i="42"/>
  <c r="G219" i="42"/>
  <c r="G220" i="42" s="1"/>
  <c r="F219" i="42"/>
  <c r="F218" i="42"/>
  <c r="L216" i="42"/>
  <c r="K216" i="42"/>
  <c r="J216" i="42"/>
  <c r="B216" i="42"/>
  <c r="I214" i="42"/>
  <c r="I216" i="42" s="1"/>
  <c r="G214" i="42"/>
  <c r="G213" i="42"/>
  <c r="G212" i="42"/>
  <c r="G211" i="42"/>
  <c r="G210" i="42"/>
  <c r="L207" i="42"/>
  <c r="K207" i="42"/>
  <c r="J206" i="42"/>
  <c r="I206" i="42"/>
  <c r="H206" i="42"/>
  <c r="G206" i="42"/>
  <c r="F206" i="42"/>
  <c r="F205" i="42"/>
  <c r="L203" i="42"/>
  <c r="K203" i="42"/>
  <c r="J203" i="42"/>
  <c r="B203" i="42"/>
  <c r="H201" i="42" s="1"/>
  <c r="H203" i="42" s="1"/>
  <c r="I201" i="42"/>
  <c r="I203" i="42" s="1"/>
  <c r="G201" i="42"/>
  <c r="G200" i="42"/>
  <c r="G199" i="42"/>
  <c r="G198" i="42"/>
  <c r="G197" i="42"/>
  <c r="L194" i="42"/>
  <c r="K194" i="42"/>
  <c r="J193" i="42"/>
  <c r="I193" i="42"/>
  <c r="I194" i="42" s="1"/>
  <c r="H193" i="42"/>
  <c r="G193" i="42"/>
  <c r="F193" i="42"/>
  <c r="F192" i="42"/>
  <c r="L190" i="42"/>
  <c r="K190" i="42"/>
  <c r="J190" i="42"/>
  <c r="I190" i="42"/>
  <c r="B190" i="42"/>
  <c r="I188" i="42"/>
  <c r="G188" i="42"/>
  <c r="G187" i="42"/>
  <c r="G186" i="42"/>
  <c r="G185" i="42"/>
  <c r="G184" i="42"/>
  <c r="L181" i="42"/>
  <c r="K181" i="42"/>
  <c r="J180" i="42"/>
  <c r="I180" i="42"/>
  <c r="H180" i="42"/>
  <c r="G180" i="42"/>
  <c r="F180" i="42"/>
  <c r="F179" i="42"/>
  <c r="L177" i="42"/>
  <c r="K177" i="42"/>
  <c r="J177" i="42"/>
  <c r="B177" i="42"/>
  <c r="I175" i="42"/>
  <c r="I177" i="42" s="1"/>
  <c r="G175" i="42"/>
  <c r="G174" i="42"/>
  <c r="G173" i="42"/>
  <c r="G172" i="42"/>
  <c r="G171" i="42"/>
  <c r="L168" i="42"/>
  <c r="K168" i="42"/>
  <c r="I168" i="42"/>
  <c r="J167" i="42"/>
  <c r="I167" i="42"/>
  <c r="H167" i="42"/>
  <c r="G167" i="42"/>
  <c r="G168" i="42" s="1"/>
  <c r="F167" i="42"/>
  <c r="F166" i="42"/>
  <c r="L164" i="42"/>
  <c r="K164" i="42"/>
  <c r="J164" i="42"/>
  <c r="B164" i="42"/>
  <c r="I162" i="42"/>
  <c r="I164" i="42" s="1"/>
  <c r="H162" i="42"/>
  <c r="H164" i="42" s="1"/>
  <c r="G162" i="42"/>
  <c r="G161" i="42"/>
  <c r="G160" i="42"/>
  <c r="G163" i="42" s="1"/>
  <c r="G159" i="42"/>
  <c r="G164" i="42" s="1"/>
  <c r="G158" i="42"/>
  <c r="L155" i="42"/>
  <c r="K155" i="42"/>
  <c r="I155" i="42"/>
  <c r="J154" i="42"/>
  <c r="I154" i="42"/>
  <c r="H154" i="42"/>
  <c r="G154" i="42"/>
  <c r="F154" i="42"/>
  <c r="F153" i="42"/>
  <c r="L151" i="42"/>
  <c r="K151" i="42"/>
  <c r="J151" i="42"/>
  <c r="B151" i="42"/>
  <c r="I149" i="42"/>
  <c r="I151" i="42" s="1"/>
  <c r="G149" i="42"/>
  <c r="G148" i="42"/>
  <c r="G151" i="42" s="1"/>
  <c r="G147" i="42"/>
  <c r="G146" i="42"/>
  <c r="G145" i="42"/>
  <c r="L142" i="42"/>
  <c r="K142" i="42"/>
  <c r="J141" i="42"/>
  <c r="I141" i="42"/>
  <c r="H141" i="42"/>
  <c r="G141" i="42"/>
  <c r="F141" i="42"/>
  <c r="F140" i="42"/>
  <c r="L138" i="42"/>
  <c r="K138" i="42"/>
  <c r="J138" i="42"/>
  <c r="I138" i="42"/>
  <c r="B138" i="42"/>
  <c r="H136" i="42" s="1"/>
  <c r="H138" i="42" s="1"/>
  <c r="I136" i="42"/>
  <c r="G136" i="42"/>
  <c r="G135" i="42"/>
  <c r="G134" i="42"/>
  <c r="G133" i="42"/>
  <c r="G132" i="42"/>
  <c r="G137" i="42" s="1"/>
  <c r="L129" i="42"/>
  <c r="K129" i="42"/>
  <c r="J128" i="42"/>
  <c r="I128" i="42"/>
  <c r="H128" i="42"/>
  <c r="G128" i="42"/>
  <c r="F128" i="42"/>
  <c r="F127" i="42"/>
  <c r="L125" i="42"/>
  <c r="K125" i="42"/>
  <c r="J125" i="42"/>
  <c r="H125" i="42"/>
  <c r="B125" i="42"/>
  <c r="H123" i="42" s="1"/>
  <c r="I123" i="42"/>
  <c r="I125" i="42" s="1"/>
  <c r="G123" i="42"/>
  <c r="G122" i="42"/>
  <c r="G121" i="42"/>
  <c r="G120" i="42"/>
  <c r="G119" i="42"/>
  <c r="L116" i="42"/>
  <c r="K116" i="42"/>
  <c r="J115" i="42"/>
  <c r="J116" i="42" s="1"/>
  <c r="I115" i="42"/>
  <c r="I116" i="42" s="1"/>
  <c r="H115" i="42"/>
  <c r="G115" i="42"/>
  <c r="G116" i="42" s="1"/>
  <c r="F115" i="42"/>
  <c r="F114" i="42"/>
  <c r="F116" i="42" s="1"/>
  <c r="L112" i="42"/>
  <c r="K112" i="42"/>
  <c r="J112" i="42"/>
  <c r="I112" i="42"/>
  <c r="B112" i="42"/>
  <c r="I110" i="42"/>
  <c r="H110" i="42"/>
  <c r="H112" i="42" s="1"/>
  <c r="G110" i="42"/>
  <c r="G109" i="42"/>
  <c r="G108" i="42"/>
  <c r="G111" i="42" s="1"/>
  <c r="G107" i="42"/>
  <c r="G112" i="42" s="1"/>
  <c r="G106" i="42"/>
  <c r="L103" i="42"/>
  <c r="K103" i="42"/>
  <c r="J102" i="42"/>
  <c r="I102" i="42"/>
  <c r="H102" i="42"/>
  <c r="G102" i="42"/>
  <c r="F102" i="42"/>
  <c r="F101" i="42"/>
  <c r="L99" i="42"/>
  <c r="K99" i="42"/>
  <c r="J99" i="42"/>
  <c r="B99" i="42"/>
  <c r="I97" i="42"/>
  <c r="I99" i="42" s="1"/>
  <c r="G97" i="42"/>
  <c r="G96" i="42"/>
  <c r="G95" i="42"/>
  <c r="G94" i="42"/>
  <c r="G93" i="42"/>
  <c r="G98" i="42" s="1"/>
  <c r="L90" i="42"/>
  <c r="K90" i="42"/>
  <c r="J89" i="42"/>
  <c r="I89" i="42"/>
  <c r="H89" i="42"/>
  <c r="G89" i="42"/>
  <c r="F89" i="42"/>
  <c r="F88" i="42"/>
  <c r="L86" i="42"/>
  <c r="K86" i="42"/>
  <c r="J86" i="42"/>
  <c r="I86" i="42"/>
  <c r="B86" i="42"/>
  <c r="H90" i="42" s="1"/>
  <c r="I84" i="42"/>
  <c r="G84" i="42"/>
  <c r="G83" i="42"/>
  <c r="G82" i="42"/>
  <c r="G81" i="42"/>
  <c r="G80" i="42"/>
  <c r="L77" i="42"/>
  <c r="K77" i="42"/>
  <c r="J76" i="42"/>
  <c r="I76" i="42"/>
  <c r="H76" i="42"/>
  <c r="G76" i="42"/>
  <c r="F76" i="42"/>
  <c r="F75" i="42"/>
  <c r="L73" i="42"/>
  <c r="K73" i="42"/>
  <c r="J73" i="42"/>
  <c r="B73" i="42"/>
  <c r="G77" i="42" s="1"/>
  <c r="I71" i="42"/>
  <c r="I73" i="42" s="1"/>
  <c r="G71" i="42"/>
  <c r="G70" i="42"/>
  <c r="G69" i="42"/>
  <c r="G68" i="42"/>
  <c r="G67" i="42"/>
  <c r="L64" i="42"/>
  <c r="K64" i="42"/>
  <c r="J63" i="42"/>
  <c r="I63" i="42"/>
  <c r="H63" i="42"/>
  <c r="G63" i="42"/>
  <c r="F63" i="42"/>
  <c r="F62" i="42"/>
  <c r="L60" i="42"/>
  <c r="K60" i="42"/>
  <c r="J60" i="42"/>
  <c r="B60" i="42"/>
  <c r="I58" i="42"/>
  <c r="I60" i="42" s="1"/>
  <c r="G58" i="42"/>
  <c r="G57" i="42"/>
  <c r="G56" i="42"/>
  <c r="G59" i="42" s="1"/>
  <c r="G55" i="42"/>
  <c r="G54" i="42"/>
  <c r="L51" i="42"/>
  <c r="K51" i="42"/>
  <c r="J50" i="42"/>
  <c r="I50" i="42"/>
  <c r="H50" i="42"/>
  <c r="G50" i="42"/>
  <c r="F50" i="42"/>
  <c r="F49" i="42"/>
  <c r="L47" i="42"/>
  <c r="K47" i="42"/>
  <c r="J47" i="42"/>
  <c r="B47" i="42"/>
  <c r="I45" i="42"/>
  <c r="I47" i="42" s="1"/>
  <c r="G45" i="42"/>
  <c r="G44" i="42"/>
  <c r="G47" i="42" s="1"/>
  <c r="G43" i="42"/>
  <c r="G42" i="42"/>
  <c r="G41" i="42"/>
  <c r="L38" i="42"/>
  <c r="K38" i="42"/>
  <c r="J37" i="42"/>
  <c r="I37" i="42"/>
  <c r="H37" i="42"/>
  <c r="G37" i="42"/>
  <c r="F37" i="42"/>
  <c r="F36" i="42"/>
  <c r="L34" i="42"/>
  <c r="K34" i="42"/>
  <c r="J34" i="42"/>
  <c r="B34" i="42"/>
  <c r="I32" i="42"/>
  <c r="I34" i="42" s="1"/>
  <c r="G32" i="42"/>
  <c r="G31" i="42"/>
  <c r="G30" i="42"/>
  <c r="G29" i="42"/>
  <c r="G28" i="42"/>
  <c r="G33" i="42" s="1"/>
  <c r="B28" i="42"/>
  <c r="B41" i="42" s="1"/>
  <c r="B54" i="42" s="1"/>
  <c r="B67" i="42" s="1"/>
  <c r="B80" i="42" s="1"/>
  <c r="B93" i="42" s="1"/>
  <c r="B106" i="42" s="1"/>
  <c r="B119" i="42" s="1"/>
  <c r="B132" i="42" s="1"/>
  <c r="B145" i="42" s="1"/>
  <c r="B158" i="42" s="1"/>
  <c r="B171" i="42" s="1"/>
  <c r="B184" i="42" s="1"/>
  <c r="B197" i="42" s="1"/>
  <c r="B210" i="42" s="1"/>
  <c r="B223" i="42" s="1"/>
  <c r="B236" i="42" s="1"/>
  <c r="B249" i="42" s="1"/>
  <c r="B262" i="42" s="1"/>
  <c r="B275" i="42" s="1"/>
  <c r="B288" i="42" s="1"/>
  <c r="B301" i="42" s="1"/>
  <c r="B314" i="42" s="1"/>
  <c r="B327" i="42" s="1"/>
  <c r="B340" i="42" s="1"/>
  <c r="B353" i="42" s="1"/>
  <c r="B366" i="42" s="1"/>
  <c r="B379" i="42" s="1"/>
  <c r="B392" i="42" s="1"/>
  <c r="L25" i="42"/>
  <c r="K25" i="42"/>
  <c r="J24" i="42"/>
  <c r="I24" i="42"/>
  <c r="H24" i="42"/>
  <c r="G24" i="42"/>
  <c r="F24" i="42"/>
  <c r="F23" i="42"/>
  <c r="L21" i="42"/>
  <c r="K21" i="42"/>
  <c r="J21" i="42"/>
  <c r="B21" i="42"/>
  <c r="I19" i="42"/>
  <c r="I21" i="42" s="1"/>
  <c r="G19" i="42"/>
  <c r="G18" i="42"/>
  <c r="G17" i="42"/>
  <c r="G16" i="42"/>
  <c r="G15" i="42"/>
  <c r="B15" i="42"/>
  <c r="L12" i="42"/>
  <c r="K12" i="42"/>
  <c r="J11" i="42"/>
  <c r="J12" i="42" s="1"/>
  <c r="I11" i="42"/>
  <c r="H11" i="42"/>
  <c r="G11" i="42"/>
  <c r="F11" i="42"/>
  <c r="F10" i="42"/>
  <c r="L8" i="42"/>
  <c r="K8" i="42"/>
  <c r="J8" i="42"/>
  <c r="I8" i="42"/>
  <c r="B8" i="42"/>
  <c r="H12" i="42" s="1"/>
  <c r="I6" i="42"/>
  <c r="H6" i="42"/>
  <c r="H8" i="42" s="1"/>
  <c r="G6" i="42"/>
  <c r="G5" i="42"/>
  <c r="G4" i="42"/>
  <c r="G3" i="42"/>
  <c r="G8" i="42" s="1"/>
  <c r="G2" i="42"/>
  <c r="G7" i="42" s="1"/>
  <c r="L402" i="40"/>
  <c r="K402" i="40"/>
  <c r="J401" i="40"/>
  <c r="I401" i="40"/>
  <c r="H401" i="40"/>
  <c r="G401" i="40"/>
  <c r="F401" i="40"/>
  <c r="F400" i="40"/>
  <c r="L398" i="40"/>
  <c r="K398" i="40"/>
  <c r="J398" i="40"/>
  <c r="B398" i="40"/>
  <c r="I396" i="40"/>
  <c r="I398" i="40" s="1"/>
  <c r="G396" i="40"/>
  <c r="G395" i="40"/>
  <c r="G394" i="40"/>
  <c r="G393" i="40"/>
  <c r="G398" i="40" s="1"/>
  <c r="G392" i="40"/>
  <c r="L389" i="40"/>
  <c r="K389" i="40"/>
  <c r="J388" i="40"/>
  <c r="J389" i="40" s="1"/>
  <c r="I388" i="40"/>
  <c r="H388" i="40"/>
  <c r="G388" i="40"/>
  <c r="F388" i="40"/>
  <c r="F387" i="40"/>
  <c r="L385" i="40"/>
  <c r="K385" i="40"/>
  <c r="J385" i="40"/>
  <c r="B385" i="40"/>
  <c r="I389" i="40" s="1"/>
  <c r="I383" i="40"/>
  <c r="I385" i="40" s="1"/>
  <c r="H383" i="40"/>
  <c r="H385" i="40" s="1"/>
  <c r="G383" i="40"/>
  <c r="G382" i="40"/>
  <c r="G381" i="40"/>
  <c r="G384" i="40" s="1"/>
  <c r="G380" i="40"/>
  <c r="G379" i="40"/>
  <c r="L376" i="40"/>
  <c r="K376" i="40"/>
  <c r="J375" i="40"/>
  <c r="I375" i="40"/>
  <c r="H375" i="40"/>
  <c r="G375" i="40"/>
  <c r="F375" i="40"/>
  <c r="F374" i="40"/>
  <c r="L372" i="40"/>
  <c r="K372" i="40"/>
  <c r="J372" i="40"/>
  <c r="B372" i="40"/>
  <c r="I370" i="40"/>
  <c r="I372" i="40" s="1"/>
  <c r="G370" i="40"/>
  <c r="G369" i="40"/>
  <c r="G368" i="40"/>
  <c r="G367" i="40"/>
  <c r="G372" i="40" s="1"/>
  <c r="G366" i="40"/>
  <c r="L363" i="40"/>
  <c r="K363" i="40"/>
  <c r="H363" i="40"/>
  <c r="J362" i="40"/>
  <c r="I362" i="40"/>
  <c r="H362" i="40"/>
  <c r="G362" i="40"/>
  <c r="F362" i="40"/>
  <c r="F361" i="40"/>
  <c r="L359" i="40"/>
  <c r="K359" i="40"/>
  <c r="J359" i="40"/>
  <c r="B359" i="40"/>
  <c r="I357" i="40"/>
  <c r="I359" i="40" s="1"/>
  <c r="G357" i="40"/>
  <c r="G356" i="40"/>
  <c r="G355" i="40"/>
  <c r="G354" i="40"/>
  <c r="G359" i="40" s="1"/>
  <c r="G353" i="40"/>
  <c r="L350" i="40"/>
  <c r="K350" i="40"/>
  <c r="J349" i="40"/>
  <c r="I349" i="40"/>
  <c r="H349" i="40"/>
  <c r="G349" i="40"/>
  <c r="F349" i="40"/>
  <c r="F348" i="40"/>
  <c r="L346" i="40"/>
  <c r="K346" i="40"/>
  <c r="J346" i="40"/>
  <c r="B346" i="40"/>
  <c r="I344" i="40"/>
  <c r="I346" i="40" s="1"/>
  <c r="G344" i="40"/>
  <c r="G343" i="40"/>
  <c r="G342" i="40"/>
  <c r="G341" i="40"/>
  <c r="G340" i="40"/>
  <c r="L337" i="40"/>
  <c r="K337" i="40"/>
  <c r="J336" i="40"/>
  <c r="I336" i="40"/>
  <c r="H336" i="40"/>
  <c r="G336" i="40"/>
  <c r="F336" i="40"/>
  <c r="F335" i="40"/>
  <c r="L333" i="40"/>
  <c r="K333" i="40"/>
  <c r="J333" i="40"/>
  <c r="B333" i="40"/>
  <c r="I331" i="40"/>
  <c r="I333" i="40" s="1"/>
  <c r="G331" i="40"/>
  <c r="G330" i="40"/>
  <c r="G329" i="40"/>
  <c r="G328" i="40"/>
  <c r="G327" i="40"/>
  <c r="L324" i="40"/>
  <c r="K324" i="40"/>
  <c r="J323" i="40"/>
  <c r="J324" i="40" s="1"/>
  <c r="I323" i="40"/>
  <c r="I324" i="40" s="1"/>
  <c r="H323" i="40"/>
  <c r="G323" i="40"/>
  <c r="F323" i="40"/>
  <c r="F322" i="40"/>
  <c r="L320" i="40"/>
  <c r="K320" i="40"/>
  <c r="J320" i="40"/>
  <c r="G320" i="40"/>
  <c r="B320" i="40"/>
  <c r="G324" i="40" s="1"/>
  <c r="I318" i="40"/>
  <c r="I320" i="40" s="1"/>
  <c r="H318" i="40"/>
  <c r="H320" i="40" s="1"/>
  <c r="G318" i="40"/>
  <c r="G317" i="40"/>
  <c r="G316" i="40"/>
  <c r="G315" i="40"/>
  <c r="G314" i="40"/>
  <c r="L311" i="40"/>
  <c r="K311" i="40"/>
  <c r="I311" i="40"/>
  <c r="J310" i="40"/>
  <c r="I310" i="40"/>
  <c r="H310" i="40"/>
  <c r="G310" i="40"/>
  <c r="F310" i="40"/>
  <c r="F309" i="40"/>
  <c r="L307" i="40"/>
  <c r="K307" i="40"/>
  <c r="J307" i="40"/>
  <c r="B307" i="40"/>
  <c r="I305" i="40"/>
  <c r="I307" i="40" s="1"/>
  <c r="H305" i="40"/>
  <c r="H307" i="40" s="1"/>
  <c r="G305" i="40"/>
  <c r="G304" i="40"/>
  <c r="G303" i="40"/>
  <c r="G306" i="40" s="1"/>
  <c r="G302" i="40"/>
  <c r="G301" i="40"/>
  <c r="L298" i="40"/>
  <c r="K298" i="40"/>
  <c r="J297" i="40"/>
  <c r="I297" i="40"/>
  <c r="H297" i="40"/>
  <c r="G297" i="40"/>
  <c r="F297" i="40"/>
  <c r="F296" i="40"/>
  <c r="L294" i="40"/>
  <c r="K294" i="40"/>
  <c r="J294" i="40"/>
  <c r="B294" i="40"/>
  <c r="I292" i="40"/>
  <c r="I294" i="40" s="1"/>
  <c r="G292" i="40"/>
  <c r="G291" i="40"/>
  <c r="G290" i="40"/>
  <c r="G289" i="40"/>
  <c r="G288" i="40"/>
  <c r="L285" i="40"/>
  <c r="K285" i="40"/>
  <c r="J284" i="40"/>
  <c r="I284" i="40"/>
  <c r="I285" i="40" s="1"/>
  <c r="H284" i="40"/>
  <c r="G284" i="40"/>
  <c r="F284" i="40"/>
  <c r="F283" i="40"/>
  <c r="F285" i="40" s="1"/>
  <c r="L281" i="40"/>
  <c r="K281" i="40"/>
  <c r="J281" i="40"/>
  <c r="I281" i="40"/>
  <c r="B281" i="40"/>
  <c r="I279" i="40"/>
  <c r="H279" i="40"/>
  <c r="H281" i="40" s="1"/>
  <c r="G279" i="40"/>
  <c r="G278" i="40"/>
  <c r="G277" i="40"/>
  <c r="G276" i="40"/>
  <c r="G281" i="40" s="1"/>
  <c r="G275" i="40"/>
  <c r="G280" i="40" s="1"/>
  <c r="L272" i="40"/>
  <c r="K272" i="40"/>
  <c r="J271" i="40"/>
  <c r="I271" i="40"/>
  <c r="H271" i="40"/>
  <c r="G271" i="40"/>
  <c r="F271" i="40"/>
  <c r="F270" i="40"/>
  <c r="L268" i="40"/>
  <c r="K268" i="40"/>
  <c r="J268" i="40"/>
  <c r="B268" i="40"/>
  <c r="H266" i="40" s="1"/>
  <c r="H268" i="40" s="1"/>
  <c r="I266" i="40"/>
  <c r="I268" i="40" s="1"/>
  <c r="G266" i="40"/>
  <c r="G265" i="40"/>
  <c r="G264" i="40"/>
  <c r="G263" i="40"/>
  <c r="G262" i="40"/>
  <c r="G267" i="40" s="1"/>
  <c r="L259" i="40"/>
  <c r="K259" i="40"/>
  <c r="J258" i="40"/>
  <c r="I258" i="40"/>
  <c r="H258" i="40"/>
  <c r="G258" i="40"/>
  <c r="F258" i="40"/>
  <c r="F257" i="40"/>
  <c r="L255" i="40"/>
  <c r="K255" i="40"/>
  <c r="J255" i="40"/>
  <c r="I255" i="40"/>
  <c r="B255" i="40"/>
  <c r="H259" i="40" s="1"/>
  <c r="I253" i="40"/>
  <c r="G253" i="40"/>
  <c r="G252" i="40"/>
  <c r="G251" i="40"/>
  <c r="G250" i="40"/>
  <c r="G249" i="40"/>
  <c r="L246" i="40"/>
  <c r="K246" i="40"/>
  <c r="J245" i="40"/>
  <c r="I245" i="40"/>
  <c r="H245" i="40"/>
  <c r="G245" i="40"/>
  <c r="F245" i="40"/>
  <c r="F244" i="40"/>
  <c r="L242" i="40"/>
  <c r="K242" i="40"/>
  <c r="J242" i="40"/>
  <c r="B242" i="40"/>
  <c r="I240" i="40"/>
  <c r="I242" i="40" s="1"/>
  <c r="G240" i="40"/>
  <c r="G239" i="40"/>
  <c r="G238" i="40"/>
  <c r="G237" i="40"/>
  <c r="G236" i="40"/>
  <c r="L233" i="40"/>
  <c r="K233" i="40"/>
  <c r="I233" i="40"/>
  <c r="J232" i="40"/>
  <c r="I232" i="40"/>
  <c r="H232" i="40"/>
  <c r="G232" i="40"/>
  <c r="G233" i="40" s="1"/>
  <c r="F232" i="40"/>
  <c r="F231" i="40"/>
  <c r="L229" i="40"/>
  <c r="K229" i="40"/>
  <c r="J229" i="40"/>
  <c r="B229" i="40"/>
  <c r="I227" i="40"/>
  <c r="I229" i="40" s="1"/>
  <c r="H227" i="40"/>
  <c r="H229" i="40" s="1"/>
  <c r="G227" i="40"/>
  <c r="G226" i="40"/>
  <c r="G225" i="40"/>
  <c r="G228" i="40" s="1"/>
  <c r="G224" i="40"/>
  <c r="G229" i="40" s="1"/>
  <c r="G223" i="40"/>
  <c r="L220" i="40"/>
  <c r="K220" i="40"/>
  <c r="J219" i="40"/>
  <c r="I219" i="40"/>
  <c r="H219" i="40"/>
  <c r="G219" i="40"/>
  <c r="F219" i="40"/>
  <c r="F218" i="40"/>
  <c r="L216" i="40"/>
  <c r="K216" i="40"/>
  <c r="J216" i="40"/>
  <c r="B216" i="40"/>
  <c r="I220" i="40" s="1"/>
  <c r="I214" i="40"/>
  <c r="I216" i="40" s="1"/>
  <c r="G214" i="40"/>
  <c r="G213" i="40"/>
  <c r="G212" i="40"/>
  <c r="G211" i="40"/>
  <c r="G216" i="40" s="1"/>
  <c r="G210" i="40"/>
  <c r="L207" i="40"/>
  <c r="K207" i="40"/>
  <c r="J206" i="40"/>
  <c r="J207" i="40" s="1"/>
  <c r="I206" i="40"/>
  <c r="H206" i="40"/>
  <c r="G206" i="40"/>
  <c r="F206" i="40"/>
  <c r="F205" i="40"/>
  <c r="L203" i="40"/>
  <c r="K203" i="40"/>
  <c r="J203" i="40"/>
  <c r="B203" i="40"/>
  <c r="I207" i="40" s="1"/>
  <c r="I201" i="40"/>
  <c r="I203" i="40" s="1"/>
  <c r="H201" i="40"/>
  <c r="H203" i="40" s="1"/>
  <c r="G201" i="40"/>
  <c r="G200" i="40"/>
  <c r="G199" i="40"/>
  <c r="G202" i="40" s="1"/>
  <c r="G198" i="40"/>
  <c r="G197" i="40"/>
  <c r="L194" i="40"/>
  <c r="K194" i="40"/>
  <c r="J193" i="40"/>
  <c r="I193" i="40"/>
  <c r="H193" i="40"/>
  <c r="G193" i="40"/>
  <c r="F193" i="40"/>
  <c r="F192" i="40"/>
  <c r="L190" i="40"/>
  <c r="K190" i="40"/>
  <c r="J190" i="40"/>
  <c r="B190" i="40"/>
  <c r="I188" i="40"/>
  <c r="I190" i="40" s="1"/>
  <c r="G188" i="40"/>
  <c r="G187" i="40"/>
  <c r="G186" i="40"/>
  <c r="G189" i="40" s="1"/>
  <c r="G185" i="40"/>
  <c r="G184" i="40"/>
  <c r="L181" i="40"/>
  <c r="K181" i="40"/>
  <c r="J180" i="40"/>
  <c r="I180" i="40"/>
  <c r="H180" i="40"/>
  <c r="G180" i="40"/>
  <c r="F180" i="40"/>
  <c r="F179" i="40"/>
  <c r="L177" i="40"/>
  <c r="K177" i="40"/>
  <c r="J177" i="40"/>
  <c r="B177" i="40"/>
  <c r="J181" i="40" s="1"/>
  <c r="I175" i="40"/>
  <c r="I177" i="40" s="1"/>
  <c r="G175" i="40"/>
  <c r="G174" i="40"/>
  <c r="G173" i="40"/>
  <c r="G172" i="40"/>
  <c r="G177" i="40" s="1"/>
  <c r="G171" i="40"/>
  <c r="L168" i="40"/>
  <c r="K168" i="40"/>
  <c r="J167" i="40"/>
  <c r="I167" i="40"/>
  <c r="H167" i="40"/>
  <c r="G167" i="40"/>
  <c r="F167" i="40"/>
  <c r="F166" i="40"/>
  <c r="L164" i="40"/>
  <c r="K164" i="40"/>
  <c r="J164" i="40"/>
  <c r="B164" i="40"/>
  <c r="I162" i="40"/>
  <c r="I164" i="40" s="1"/>
  <c r="G162" i="40"/>
  <c r="G161" i="40"/>
  <c r="G160" i="40"/>
  <c r="G159" i="40"/>
  <c r="G158" i="40"/>
  <c r="G163" i="40" s="1"/>
  <c r="L155" i="40"/>
  <c r="K155" i="40"/>
  <c r="J154" i="40"/>
  <c r="I154" i="40"/>
  <c r="H154" i="40"/>
  <c r="G154" i="40"/>
  <c r="F154" i="40"/>
  <c r="F153" i="40"/>
  <c r="L151" i="40"/>
  <c r="K151" i="40"/>
  <c r="J151" i="40"/>
  <c r="B151" i="40"/>
  <c r="I149" i="40"/>
  <c r="I151" i="40" s="1"/>
  <c r="G149" i="40"/>
  <c r="G148" i="40"/>
  <c r="G147" i="40"/>
  <c r="G146" i="40"/>
  <c r="G151" i="40" s="1"/>
  <c r="G145" i="40"/>
  <c r="L142" i="40"/>
  <c r="K142" i="40"/>
  <c r="J141" i="40"/>
  <c r="I141" i="40"/>
  <c r="H141" i="40"/>
  <c r="G141" i="40"/>
  <c r="F141" i="40"/>
  <c r="F140" i="40"/>
  <c r="L138" i="40"/>
  <c r="K138" i="40"/>
  <c r="J138" i="40"/>
  <c r="B138" i="40"/>
  <c r="I136" i="40"/>
  <c r="I138" i="40" s="1"/>
  <c r="H136" i="40"/>
  <c r="H138" i="40" s="1"/>
  <c r="G136" i="40"/>
  <c r="G135" i="40"/>
  <c r="G134" i="40"/>
  <c r="G137" i="40" s="1"/>
  <c r="G133" i="40"/>
  <c r="G132" i="40"/>
  <c r="L129" i="40"/>
  <c r="K129" i="40"/>
  <c r="J128" i="40"/>
  <c r="I128" i="40"/>
  <c r="H128" i="40"/>
  <c r="G128" i="40"/>
  <c r="F128" i="40"/>
  <c r="F127" i="40"/>
  <c r="L125" i="40"/>
  <c r="K125" i="40"/>
  <c r="J125" i="40"/>
  <c r="B125" i="40"/>
  <c r="I123" i="40"/>
  <c r="I125" i="40" s="1"/>
  <c r="G123" i="40"/>
  <c r="G122" i="40"/>
  <c r="G121" i="40"/>
  <c r="G120" i="40"/>
  <c r="G125" i="40" s="1"/>
  <c r="G119" i="40"/>
  <c r="G124" i="40" s="1"/>
  <c r="L116" i="40"/>
  <c r="K116" i="40"/>
  <c r="J115" i="40"/>
  <c r="I115" i="40"/>
  <c r="H115" i="40"/>
  <c r="G115" i="40"/>
  <c r="F115" i="40"/>
  <c r="F114" i="40"/>
  <c r="L112" i="40"/>
  <c r="K112" i="40"/>
  <c r="J112" i="40"/>
  <c r="I112" i="40"/>
  <c r="B112" i="40"/>
  <c r="I110" i="40"/>
  <c r="G110" i="40"/>
  <c r="G109" i="40"/>
  <c r="G108" i="40"/>
  <c r="G107" i="40"/>
  <c r="G106" i="40"/>
  <c r="L103" i="40"/>
  <c r="K103" i="40"/>
  <c r="J102" i="40"/>
  <c r="I102" i="40"/>
  <c r="H102" i="40"/>
  <c r="G102" i="40"/>
  <c r="F102" i="40"/>
  <c r="F101" i="40"/>
  <c r="L99" i="40"/>
  <c r="K99" i="40"/>
  <c r="J99" i="40"/>
  <c r="B99" i="40"/>
  <c r="H97" i="40" s="1"/>
  <c r="H99" i="40" s="1"/>
  <c r="I97" i="40"/>
  <c r="I99" i="40" s="1"/>
  <c r="G97" i="40"/>
  <c r="G96" i="40"/>
  <c r="G95" i="40"/>
  <c r="G94" i="40"/>
  <c r="G93" i="40"/>
  <c r="L90" i="40"/>
  <c r="K90" i="40"/>
  <c r="J89" i="40"/>
  <c r="I89" i="40"/>
  <c r="H89" i="40"/>
  <c r="G89" i="40"/>
  <c r="F89" i="40"/>
  <c r="F88" i="40"/>
  <c r="L86" i="40"/>
  <c r="K86" i="40"/>
  <c r="J86" i="40"/>
  <c r="B86" i="40"/>
  <c r="J90" i="40" s="1"/>
  <c r="I84" i="40"/>
  <c r="I86" i="40" s="1"/>
  <c r="G84" i="40"/>
  <c r="G83" i="40"/>
  <c r="G82" i="40"/>
  <c r="G85" i="40" s="1"/>
  <c r="G81" i="40"/>
  <c r="G86" i="40" s="1"/>
  <c r="G80" i="40"/>
  <c r="L77" i="40"/>
  <c r="K77" i="40"/>
  <c r="J76" i="40"/>
  <c r="I76" i="40"/>
  <c r="H76" i="40"/>
  <c r="G76" i="40"/>
  <c r="F76" i="40"/>
  <c r="F75" i="40"/>
  <c r="L73" i="40"/>
  <c r="K73" i="40"/>
  <c r="J73" i="40"/>
  <c r="B73" i="40"/>
  <c r="I71" i="40"/>
  <c r="I73" i="40" s="1"/>
  <c r="G71" i="40"/>
  <c r="G70" i="40"/>
  <c r="G69" i="40"/>
  <c r="G68" i="40"/>
  <c r="G73" i="40" s="1"/>
  <c r="G67" i="40"/>
  <c r="L64" i="40"/>
  <c r="K64" i="40"/>
  <c r="J63" i="40"/>
  <c r="J64" i="40" s="1"/>
  <c r="I63" i="40"/>
  <c r="H63" i="40"/>
  <c r="G63" i="40"/>
  <c r="F63" i="40"/>
  <c r="F62" i="40"/>
  <c r="L60" i="40"/>
  <c r="K60" i="40"/>
  <c r="J60" i="40"/>
  <c r="I60" i="40"/>
  <c r="B60" i="40"/>
  <c r="I58" i="40"/>
  <c r="H58" i="40"/>
  <c r="H60" i="40" s="1"/>
  <c r="G58" i="40"/>
  <c r="G57" i="40"/>
  <c r="G56" i="40"/>
  <c r="G55" i="40"/>
  <c r="G60" i="40" s="1"/>
  <c r="A63" i="40" s="1"/>
  <c r="G54" i="40"/>
  <c r="G59" i="40" s="1"/>
  <c r="L51" i="40"/>
  <c r="K51" i="40"/>
  <c r="J51" i="40"/>
  <c r="J50" i="40"/>
  <c r="I50" i="40"/>
  <c r="H50" i="40"/>
  <c r="G50" i="40"/>
  <c r="F50" i="40"/>
  <c r="F49" i="40"/>
  <c r="L47" i="40"/>
  <c r="K47" i="40"/>
  <c r="J47" i="40"/>
  <c r="B47" i="40"/>
  <c r="I45" i="40"/>
  <c r="I47" i="40" s="1"/>
  <c r="G45" i="40"/>
  <c r="G44" i="40"/>
  <c r="G43" i="40"/>
  <c r="G42" i="40"/>
  <c r="G47" i="40" s="1"/>
  <c r="G41" i="40"/>
  <c r="A50" i="40" s="1"/>
  <c r="L38" i="40"/>
  <c r="K38" i="40"/>
  <c r="J37" i="40"/>
  <c r="I37" i="40"/>
  <c r="H37" i="40"/>
  <c r="G37" i="40"/>
  <c r="F37" i="40"/>
  <c r="F36" i="40"/>
  <c r="F38" i="40" s="1"/>
  <c r="L34" i="40"/>
  <c r="K34" i="40"/>
  <c r="J34" i="40"/>
  <c r="I34" i="40"/>
  <c r="B34" i="40"/>
  <c r="I32" i="40"/>
  <c r="H32" i="40"/>
  <c r="H34" i="40" s="1"/>
  <c r="G32" i="40"/>
  <c r="G31" i="40"/>
  <c r="G30" i="40"/>
  <c r="G29" i="40"/>
  <c r="G34" i="40" s="1"/>
  <c r="G28" i="40"/>
  <c r="G33" i="40" s="1"/>
  <c r="L25" i="40"/>
  <c r="K25" i="40"/>
  <c r="J24" i="40"/>
  <c r="I24" i="40"/>
  <c r="H24" i="40"/>
  <c r="G24" i="40"/>
  <c r="F24" i="40"/>
  <c r="F23" i="40"/>
  <c r="L21" i="40"/>
  <c r="K21" i="40"/>
  <c r="J21" i="40"/>
  <c r="B21" i="40"/>
  <c r="I19" i="40"/>
  <c r="I21" i="40" s="1"/>
  <c r="G19" i="40"/>
  <c r="G18" i="40"/>
  <c r="G17" i="40"/>
  <c r="G16" i="40"/>
  <c r="G15" i="40"/>
  <c r="B15" i="40"/>
  <c r="B28" i="40" s="1"/>
  <c r="B41" i="40" s="1"/>
  <c r="B54" i="40" s="1"/>
  <c r="B67" i="40" s="1"/>
  <c r="B80" i="40" s="1"/>
  <c r="B93" i="40" s="1"/>
  <c r="B106" i="40" s="1"/>
  <c r="B119" i="40" s="1"/>
  <c r="B132" i="40" s="1"/>
  <c r="B145" i="40" s="1"/>
  <c r="B158" i="40" s="1"/>
  <c r="B171" i="40" s="1"/>
  <c r="B184" i="40" s="1"/>
  <c r="B197" i="40" s="1"/>
  <c r="B210" i="40" s="1"/>
  <c r="B223" i="40" s="1"/>
  <c r="B236" i="40" s="1"/>
  <c r="B249" i="40" s="1"/>
  <c r="B262" i="40" s="1"/>
  <c r="B275" i="40" s="1"/>
  <c r="B288" i="40" s="1"/>
  <c r="B301" i="40" s="1"/>
  <c r="B314" i="40" s="1"/>
  <c r="B327" i="40" s="1"/>
  <c r="B340" i="40" s="1"/>
  <c r="B353" i="40" s="1"/>
  <c r="B366" i="40" s="1"/>
  <c r="B379" i="40" s="1"/>
  <c r="B392" i="40" s="1"/>
  <c r="L12" i="40"/>
  <c r="K12" i="40"/>
  <c r="J11" i="40"/>
  <c r="I11" i="40"/>
  <c r="H11" i="40"/>
  <c r="G11" i="40"/>
  <c r="F11" i="40"/>
  <c r="F10" i="40"/>
  <c r="L8" i="40"/>
  <c r="K8" i="40"/>
  <c r="J8" i="40"/>
  <c r="I8" i="40"/>
  <c r="B8" i="40"/>
  <c r="G12" i="40" s="1"/>
  <c r="I6" i="40"/>
  <c r="G6" i="40"/>
  <c r="G5" i="40"/>
  <c r="G4" i="40"/>
  <c r="G3" i="40"/>
  <c r="G8" i="40" s="1"/>
  <c r="G2" i="40"/>
  <c r="G7" i="40" s="1"/>
  <c r="C39" i="21"/>
  <c r="L402" i="39"/>
  <c r="K402" i="39"/>
  <c r="J402" i="39"/>
  <c r="J401" i="39"/>
  <c r="I401" i="39"/>
  <c r="H401" i="39"/>
  <c r="G401" i="39"/>
  <c r="F401" i="39"/>
  <c r="F400" i="39"/>
  <c r="L398" i="39"/>
  <c r="K398" i="39"/>
  <c r="J398" i="39"/>
  <c r="H398" i="39"/>
  <c r="B398" i="39"/>
  <c r="H396" i="39" s="1"/>
  <c r="I396" i="39"/>
  <c r="I398" i="39" s="1"/>
  <c r="G396" i="39"/>
  <c r="G395" i="39"/>
  <c r="G394" i="39"/>
  <c r="G393" i="39"/>
  <c r="G392" i="39"/>
  <c r="L389" i="39"/>
  <c r="K389" i="39"/>
  <c r="J388" i="39"/>
  <c r="I388" i="39"/>
  <c r="H388" i="39"/>
  <c r="G388" i="39"/>
  <c r="F388" i="39"/>
  <c r="F387" i="39"/>
  <c r="L385" i="39"/>
  <c r="K385" i="39"/>
  <c r="J385" i="39"/>
  <c r="I385" i="39"/>
  <c r="B385" i="39"/>
  <c r="G389" i="39" s="1"/>
  <c r="I383" i="39"/>
  <c r="G383" i="39"/>
  <c r="G382" i="39"/>
  <c r="G381" i="39"/>
  <c r="G380" i="39"/>
  <c r="G379" i="39"/>
  <c r="G384" i="39" s="1"/>
  <c r="L376" i="39"/>
  <c r="K376" i="39"/>
  <c r="J375" i="39"/>
  <c r="I375" i="39"/>
  <c r="H375" i="39"/>
  <c r="G375" i="39"/>
  <c r="F375" i="39"/>
  <c r="F374" i="39"/>
  <c r="L372" i="39"/>
  <c r="K372" i="39"/>
  <c r="J372" i="39"/>
  <c r="B372" i="39"/>
  <c r="I370" i="39"/>
  <c r="I372" i="39" s="1"/>
  <c r="G370" i="39"/>
  <c r="G369" i="39"/>
  <c r="G368" i="39"/>
  <c r="G367" i="39"/>
  <c r="G366" i="39"/>
  <c r="L363" i="39"/>
  <c r="K363" i="39"/>
  <c r="J362" i="39"/>
  <c r="I362" i="39"/>
  <c r="H362" i="39"/>
  <c r="G362" i="39"/>
  <c r="F362" i="39"/>
  <c r="F361" i="39"/>
  <c r="L359" i="39"/>
  <c r="K359" i="39"/>
  <c r="J359" i="39"/>
  <c r="I359" i="39"/>
  <c r="B359" i="39"/>
  <c r="G363" i="39" s="1"/>
  <c r="I357" i="39"/>
  <c r="G357" i="39"/>
  <c r="G356" i="39"/>
  <c r="G355" i="39"/>
  <c r="G354" i="39"/>
  <c r="G359" i="39" s="1"/>
  <c r="G353" i="39"/>
  <c r="G358" i="39" s="1"/>
  <c r="L350" i="39"/>
  <c r="K350" i="39"/>
  <c r="J349" i="39"/>
  <c r="I349" i="39"/>
  <c r="H349" i="39"/>
  <c r="G349" i="39"/>
  <c r="F349" i="39"/>
  <c r="F348" i="39"/>
  <c r="L346" i="39"/>
  <c r="K346" i="39"/>
  <c r="J346" i="39"/>
  <c r="B346" i="39"/>
  <c r="I344" i="39"/>
  <c r="I346" i="39" s="1"/>
  <c r="G344" i="39"/>
  <c r="G343" i="39"/>
  <c r="G342" i="39"/>
  <c r="G341" i="39"/>
  <c r="G340" i="39"/>
  <c r="L337" i="39"/>
  <c r="K337" i="39"/>
  <c r="J336" i="39"/>
  <c r="I336" i="39"/>
  <c r="H336" i="39"/>
  <c r="G336" i="39"/>
  <c r="F336" i="39"/>
  <c r="F335" i="39"/>
  <c r="L333" i="39"/>
  <c r="K333" i="39"/>
  <c r="J333" i="39"/>
  <c r="B333" i="39"/>
  <c r="I331" i="39"/>
  <c r="I333" i="39" s="1"/>
  <c r="G331" i="39"/>
  <c r="G330" i="39"/>
  <c r="G329" i="39"/>
  <c r="G332" i="39" s="1"/>
  <c r="G328" i="39"/>
  <c r="G327" i="39"/>
  <c r="L324" i="39"/>
  <c r="K324" i="39"/>
  <c r="I324" i="39"/>
  <c r="J323" i="39"/>
  <c r="I323" i="39"/>
  <c r="H323" i="39"/>
  <c r="G323" i="39"/>
  <c r="F323" i="39"/>
  <c r="F324" i="39" s="1"/>
  <c r="F322" i="39"/>
  <c r="L320" i="39"/>
  <c r="K320" i="39"/>
  <c r="J320" i="39"/>
  <c r="B320" i="39"/>
  <c r="I318" i="39"/>
  <c r="I320" i="39" s="1"/>
  <c r="H318" i="39"/>
  <c r="H320" i="39" s="1"/>
  <c r="G318" i="39"/>
  <c r="G317" i="39"/>
  <c r="G316" i="39"/>
  <c r="G315" i="39"/>
  <c r="G320" i="39" s="1"/>
  <c r="G314" i="39"/>
  <c r="L311" i="39"/>
  <c r="K311" i="39"/>
  <c r="J310" i="39"/>
  <c r="I310" i="39"/>
  <c r="H310" i="39"/>
  <c r="G310" i="39"/>
  <c r="F310" i="39"/>
  <c r="F309" i="39"/>
  <c r="L307" i="39"/>
  <c r="K307" i="39"/>
  <c r="J307" i="39"/>
  <c r="B307" i="39"/>
  <c r="I305" i="39"/>
  <c r="I307" i="39" s="1"/>
  <c r="G305" i="39"/>
  <c r="G304" i="39"/>
  <c r="G303" i="39"/>
  <c r="G306" i="39" s="1"/>
  <c r="G302" i="39"/>
  <c r="G307" i="39" s="1"/>
  <c r="G301" i="39"/>
  <c r="L298" i="39"/>
  <c r="K298" i="39"/>
  <c r="J297" i="39"/>
  <c r="I297" i="39"/>
  <c r="H297" i="39"/>
  <c r="G297" i="39"/>
  <c r="F297" i="39"/>
  <c r="F296" i="39"/>
  <c r="L294" i="39"/>
  <c r="K294" i="39"/>
  <c r="J294" i="39"/>
  <c r="B294" i="39"/>
  <c r="I292" i="39"/>
  <c r="I294" i="39" s="1"/>
  <c r="G292" i="39"/>
  <c r="G291" i="39"/>
  <c r="G290" i="39"/>
  <c r="G289" i="39"/>
  <c r="G288" i="39"/>
  <c r="L285" i="39"/>
  <c r="K285" i="39"/>
  <c r="J284" i="39"/>
  <c r="I284" i="39"/>
  <c r="H284" i="39"/>
  <c r="G284" i="39"/>
  <c r="F284" i="39"/>
  <c r="F283" i="39"/>
  <c r="F285" i="39" s="1"/>
  <c r="L281" i="39"/>
  <c r="K281" i="39"/>
  <c r="J281" i="39"/>
  <c r="B281" i="39"/>
  <c r="I279" i="39"/>
  <c r="I281" i="39" s="1"/>
  <c r="G279" i="39"/>
  <c r="G278" i="39"/>
  <c r="G281" i="39" s="1"/>
  <c r="G277" i="39"/>
  <c r="G276" i="39"/>
  <c r="G275" i="39"/>
  <c r="L272" i="39"/>
  <c r="K272" i="39"/>
  <c r="J271" i="39"/>
  <c r="I271" i="39"/>
  <c r="H271" i="39"/>
  <c r="G271" i="39"/>
  <c r="F271" i="39"/>
  <c r="F270" i="39"/>
  <c r="L268" i="39"/>
  <c r="K268" i="39"/>
  <c r="J268" i="39"/>
  <c r="B268" i="39"/>
  <c r="I266" i="39"/>
  <c r="I268" i="39" s="1"/>
  <c r="G266" i="39"/>
  <c r="G265" i="39"/>
  <c r="G268" i="39" s="1"/>
  <c r="G264" i="39"/>
  <c r="G263" i="39"/>
  <c r="G262" i="39"/>
  <c r="L259" i="39"/>
  <c r="K259" i="39"/>
  <c r="J258" i="39"/>
  <c r="I258" i="39"/>
  <c r="H258" i="39"/>
  <c r="G258" i="39"/>
  <c r="F258" i="39"/>
  <c r="F257" i="39"/>
  <c r="L255" i="39"/>
  <c r="K255" i="39"/>
  <c r="J255" i="39"/>
  <c r="B255" i="39"/>
  <c r="H253" i="39" s="1"/>
  <c r="H255" i="39" s="1"/>
  <c r="I253" i="39"/>
  <c r="I255" i="39" s="1"/>
  <c r="G253" i="39"/>
  <c r="G252" i="39"/>
  <c r="G255" i="39" s="1"/>
  <c r="G251" i="39"/>
  <c r="G250" i="39"/>
  <c r="G249" i="39"/>
  <c r="L246" i="39"/>
  <c r="K246" i="39"/>
  <c r="J245" i="39"/>
  <c r="J246" i="39" s="1"/>
  <c r="I245" i="39"/>
  <c r="H245" i="39"/>
  <c r="G245" i="39"/>
  <c r="F245" i="39"/>
  <c r="F244" i="39"/>
  <c r="L242" i="39"/>
  <c r="K242" i="39"/>
  <c r="J242" i="39"/>
  <c r="B242" i="39"/>
  <c r="I240" i="39"/>
  <c r="I242" i="39" s="1"/>
  <c r="G240" i="39"/>
  <c r="G239" i="39"/>
  <c r="G238" i="39"/>
  <c r="G241" i="39" s="1"/>
  <c r="G237" i="39"/>
  <c r="G236" i="39"/>
  <c r="L233" i="39"/>
  <c r="K233" i="39"/>
  <c r="J232" i="39"/>
  <c r="I232" i="39"/>
  <c r="H232" i="39"/>
  <c r="G232" i="39"/>
  <c r="F232" i="39"/>
  <c r="F231" i="39"/>
  <c r="L229" i="39"/>
  <c r="K229" i="39"/>
  <c r="J229" i="39"/>
  <c r="B229" i="39"/>
  <c r="I227" i="39"/>
  <c r="I229" i="39" s="1"/>
  <c r="G227" i="39"/>
  <c r="G226" i="39"/>
  <c r="G225" i="39"/>
  <c r="G224" i="39"/>
  <c r="G223" i="39"/>
  <c r="L220" i="39"/>
  <c r="K220" i="39"/>
  <c r="J219" i="39"/>
  <c r="I219" i="39"/>
  <c r="H219" i="39"/>
  <c r="G219" i="39"/>
  <c r="F219" i="39"/>
  <c r="F218" i="39"/>
  <c r="L216" i="39"/>
  <c r="K216" i="39"/>
  <c r="J216" i="39"/>
  <c r="B216" i="39"/>
  <c r="I214" i="39"/>
  <c r="I216" i="39" s="1"/>
  <c r="G214" i="39"/>
  <c r="G213" i="39"/>
  <c r="G212" i="39"/>
  <c r="G211" i="39"/>
  <c r="G216" i="39" s="1"/>
  <c r="G210" i="39"/>
  <c r="A219" i="39" s="1"/>
  <c r="L207" i="39"/>
  <c r="K207" i="39"/>
  <c r="J206" i="39"/>
  <c r="I206" i="39"/>
  <c r="H206" i="39"/>
  <c r="G206" i="39"/>
  <c r="F206" i="39"/>
  <c r="F205" i="39"/>
  <c r="L203" i="39"/>
  <c r="K203" i="39"/>
  <c r="J203" i="39"/>
  <c r="I203" i="39"/>
  <c r="B203" i="39"/>
  <c r="I201" i="39"/>
  <c r="G201" i="39"/>
  <c r="G200" i="39"/>
  <c r="G199" i="39"/>
  <c r="G198" i="39"/>
  <c r="G197" i="39"/>
  <c r="G202" i="39" s="1"/>
  <c r="L194" i="39"/>
  <c r="K194" i="39"/>
  <c r="J193" i="39"/>
  <c r="J194" i="39" s="1"/>
  <c r="I193" i="39"/>
  <c r="H193" i="39"/>
  <c r="G193" i="39"/>
  <c r="F193" i="39"/>
  <c r="F192" i="39"/>
  <c r="L190" i="39"/>
  <c r="K190" i="39"/>
  <c r="J190" i="39"/>
  <c r="G190" i="39"/>
  <c r="B190" i="39"/>
  <c r="H194" i="39" s="1"/>
  <c r="I188" i="39"/>
  <c r="I190" i="39" s="1"/>
  <c r="H188" i="39"/>
  <c r="H190" i="39" s="1"/>
  <c r="G188" i="39"/>
  <c r="G187" i="39"/>
  <c r="G186" i="39"/>
  <c r="G185" i="39"/>
  <c r="G184" i="39"/>
  <c r="L181" i="39"/>
  <c r="K181" i="39"/>
  <c r="J180" i="39"/>
  <c r="J181" i="39" s="1"/>
  <c r="I180" i="39"/>
  <c r="I181" i="39" s="1"/>
  <c r="H180" i="39"/>
  <c r="G180" i="39"/>
  <c r="F180" i="39"/>
  <c r="F179" i="39"/>
  <c r="L177" i="39"/>
  <c r="K177" i="39"/>
  <c r="J177" i="39"/>
  <c r="B177" i="39"/>
  <c r="H175" i="39" s="1"/>
  <c r="H177" i="39" s="1"/>
  <c r="I175" i="39"/>
  <c r="I177" i="39" s="1"/>
  <c r="G175" i="39"/>
  <c r="G174" i="39"/>
  <c r="G177" i="39" s="1"/>
  <c r="G173" i="39"/>
  <c r="G172" i="39"/>
  <c r="G171" i="39"/>
  <c r="L168" i="39"/>
  <c r="K168" i="39"/>
  <c r="J167" i="39"/>
  <c r="I167" i="39"/>
  <c r="H167" i="39"/>
  <c r="G167" i="39"/>
  <c r="G168" i="39" s="1"/>
  <c r="F167" i="39"/>
  <c r="F166" i="39"/>
  <c r="L164" i="39"/>
  <c r="K164" i="39"/>
  <c r="J164" i="39"/>
  <c r="I164" i="39"/>
  <c r="B164" i="39"/>
  <c r="I162" i="39"/>
  <c r="G162" i="39"/>
  <c r="G161" i="39"/>
  <c r="G160" i="39"/>
  <c r="G159" i="39"/>
  <c r="G164" i="39" s="1"/>
  <c r="G158" i="39"/>
  <c r="G163" i="39" s="1"/>
  <c r="L155" i="39"/>
  <c r="K155" i="39"/>
  <c r="J154" i="39"/>
  <c r="J155" i="39" s="1"/>
  <c r="I154" i="39"/>
  <c r="H154" i="39"/>
  <c r="G154" i="39"/>
  <c r="F154" i="39"/>
  <c r="F153" i="39"/>
  <c r="L151" i="39"/>
  <c r="K151" i="39"/>
  <c r="J151" i="39"/>
  <c r="B151" i="39"/>
  <c r="H149" i="39" s="1"/>
  <c r="H151" i="39" s="1"/>
  <c r="I149" i="39"/>
  <c r="I151" i="39" s="1"/>
  <c r="G149" i="39"/>
  <c r="G148" i="39"/>
  <c r="G147" i="39"/>
  <c r="G146" i="39"/>
  <c r="G145" i="39"/>
  <c r="L142" i="39"/>
  <c r="K142" i="39"/>
  <c r="J141" i="39"/>
  <c r="J142" i="39" s="1"/>
  <c r="I141" i="39"/>
  <c r="H141" i="39"/>
  <c r="G141" i="39"/>
  <c r="F141" i="39"/>
  <c r="F140" i="39"/>
  <c r="F142" i="39" s="1"/>
  <c r="L138" i="39"/>
  <c r="K138" i="39"/>
  <c r="J138" i="39"/>
  <c r="H138" i="39"/>
  <c r="B138" i="39"/>
  <c r="H142" i="39" s="1"/>
  <c r="I136" i="39"/>
  <c r="I138" i="39" s="1"/>
  <c r="H136" i="39"/>
  <c r="G136" i="39"/>
  <c r="G135" i="39"/>
  <c r="G134" i="39"/>
  <c r="G133" i="39"/>
  <c r="G138" i="39" s="1"/>
  <c r="G132" i="39"/>
  <c r="L129" i="39"/>
  <c r="K129" i="39"/>
  <c r="J128" i="39"/>
  <c r="I128" i="39"/>
  <c r="H128" i="39"/>
  <c r="G128" i="39"/>
  <c r="F128" i="39"/>
  <c r="F127" i="39"/>
  <c r="L125" i="39"/>
  <c r="K125" i="39"/>
  <c r="J125" i="39"/>
  <c r="B125" i="39"/>
  <c r="I123" i="39"/>
  <c r="I125" i="39" s="1"/>
  <c r="G123" i="39"/>
  <c r="G122" i="39"/>
  <c r="G121" i="39"/>
  <c r="G120" i="39"/>
  <c r="G125" i="39" s="1"/>
  <c r="G119" i="39"/>
  <c r="A128" i="39" s="1"/>
  <c r="L116" i="39"/>
  <c r="K116" i="39"/>
  <c r="J115" i="39"/>
  <c r="J116" i="39" s="1"/>
  <c r="I115" i="39"/>
  <c r="H115" i="39"/>
  <c r="G115" i="39"/>
  <c r="G116" i="39" s="1"/>
  <c r="F115" i="39"/>
  <c r="F114" i="39"/>
  <c r="L112" i="39"/>
  <c r="K112" i="39"/>
  <c r="J112" i="39"/>
  <c r="B112" i="39"/>
  <c r="I116" i="39" s="1"/>
  <c r="I110" i="39"/>
  <c r="I112" i="39" s="1"/>
  <c r="G110" i="39"/>
  <c r="G109" i="39"/>
  <c r="G108" i="39"/>
  <c r="G111" i="39" s="1"/>
  <c r="G107" i="39"/>
  <c r="G106" i="39"/>
  <c r="L103" i="39"/>
  <c r="K103" i="39"/>
  <c r="J102" i="39"/>
  <c r="I102" i="39"/>
  <c r="H102" i="39"/>
  <c r="G102" i="39"/>
  <c r="F102" i="39"/>
  <c r="F101" i="39"/>
  <c r="L99" i="39"/>
  <c r="K99" i="39"/>
  <c r="J99" i="39"/>
  <c r="B99" i="39"/>
  <c r="H97" i="39" s="1"/>
  <c r="H99" i="39" s="1"/>
  <c r="I97" i="39"/>
  <c r="I99" i="39" s="1"/>
  <c r="G97" i="39"/>
  <c r="G96" i="39"/>
  <c r="G95" i="39"/>
  <c r="G98" i="39" s="1"/>
  <c r="G94" i="39"/>
  <c r="G93" i="39"/>
  <c r="L90" i="39"/>
  <c r="K90" i="39"/>
  <c r="J89" i="39"/>
  <c r="J90" i="39" s="1"/>
  <c r="I89" i="39"/>
  <c r="H89" i="39"/>
  <c r="G89" i="39"/>
  <c r="F89" i="39"/>
  <c r="F88" i="39"/>
  <c r="L86" i="39"/>
  <c r="K86" i="39"/>
  <c r="J86" i="39"/>
  <c r="B86" i="39"/>
  <c r="I90" i="39" s="1"/>
  <c r="I84" i="39"/>
  <c r="I86" i="39" s="1"/>
  <c r="G84" i="39"/>
  <c r="G83" i="39"/>
  <c r="G82" i="39"/>
  <c r="G85" i="39" s="1"/>
  <c r="G81" i="39"/>
  <c r="G80" i="39"/>
  <c r="L77" i="39"/>
  <c r="K77" i="39"/>
  <c r="J76" i="39"/>
  <c r="I76" i="39"/>
  <c r="H76" i="39"/>
  <c r="G76" i="39"/>
  <c r="F76" i="39"/>
  <c r="F75" i="39"/>
  <c r="L73" i="39"/>
  <c r="K73" i="39"/>
  <c r="J73" i="39"/>
  <c r="B73" i="39"/>
  <c r="H71" i="39" s="1"/>
  <c r="H73" i="39" s="1"/>
  <c r="I71" i="39"/>
  <c r="I73" i="39" s="1"/>
  <c r="G71" i="39"/>
  <c r="G70" i="39"/>
  <c r="G69" i="39"/>
  <c r="G68" i="39"/>
  <c r="G73" i="39" s="1"/>
  <c r="G67" i="39"/>
  <c r="L64" i="39"/>
  <c r="K64" i="39"/>
  <c r="H64" i="39"/>
  <c r="J63" i="39"/>
  <c r="I63" i="39"/>
  <c r="H63" i="39"/>
  <c r="G63" i="39"/>
  <c r="F63" i="39"/>
  <c r="F62" i="39"/>
  <c r="L60" i="39"/>
  <c r="K60" i="39"/>
  <c r="J60" i="39"/>
  <c r="B60" i="39"/>
  <c r="I58" i="39"/>
  <c r="I60" i="39" s="1"/>
  <c r="G58" i="39"/>
  <c r="G57" i="39"/>
  <c r="G56" i="39"/>
  <c r="G55" i="39"/>
  <c r="G60" i="39" s="1"/>
  <c r="G54" i="39"/>
  <c r="L51" i="39"/>
  <c r="K51" i="39"/>
  <c r="J50" i="39"/>
  <c r="I50" i="39"/>
  <c r="H50" i="39"/>
  <c r="G50" i="39"/>
  <c r="F50" i="39"/>
  <c r="F49" i="39"/>
  <c r="L47" i="39"/>
  <c r="K47" i="39"/>
  <c r="J47" i="39"/>
  <c r="B47" i="39"/>
  <c r="I45" i="39"/>
  <c r="I47" i="39" s="1"/>
  <c r="G45" i="39"/>
  <c r="G44" i="39"/>
  <c r="G43" i="39"/>
  <c r="G42" i="39"/>
  <c r="G41" i="39"/>
  <c r="L38" i="39"/>
  <c r="K38" i="39"/>
  <c r="J37" i="39"/>
  <c r="I37" i="39"/>
  <c r="H37" i="39"/>
  <c r="G37" i="39"/>
  <c r="F37" i="39"/>
  <c r="F36" i="39"/>
  <c r="L34" i="39"/>
  <c r="K34" i="39"/>
  <c r="J34" i="39"/>
  <c r="B34" i="39"/>
  <c r="I32" i="39"/>
  <c r="I34" i="39" s="1"/>
  <c r="G32" i="39"/>
  <c r="G31" i="39"/>
  <c r="G30" i="39"/>
  <c r="G29" i="39"/>
  <c r="G28" i="39"/>
  <c r="L25" i="39"/>
  <c r="K25" i="39"/>
  <c r="J24" i="39"/>
  <c r="I24" i="39"/>
  <c r="F23" i="39"/>
  <c r="L21" i="39"/>
  <c r="K21" i="39"/>
  <c r="J21" i="39"/>
  <c r="B21" i="39"/>
  <c r="H19" i="39" s="1"/>
  <c r="H21" i="39" s="1"/>
  <c r="I19" i="39"/>
  <c r="I21" i="39" s="1"/>
  <c r="G19" i="39"/>
  <c r="G18" i="39"/>
  <c r="G17" i="39"/>
  <c r="G16" i="39"/>
  <c r="G15" i="39"/>
  <c r="B15" i="39"/>
  <c r="L12" i="39"/>
  <c r="K12" i="39"/>
  <c r="J11" i="39"/>
  <c r="I11" i="39"/>
  <c r="H11" i="39"/>
  <c r="H12" i="39" s="1"/>
  <c r="G11" i="39"/>
  <c r="F11" i="39"/>
  <c r="F10" i="39"/>
  <c r="L8" i="39"/>
  <c r="K8" i="39"/>
  <c r="J8" i="39"/>
  <c r="B8" i="39"/>
  <c r="I6" i="39"/>
  <c r="I8" i="39" s="1"/>
  <c r="G6" i="39"/>
  <c r="G5" i="39"/>
  <c r="G4" i="39"/>
  <c r="G3" i="39"/>
  <c r="G8" i="39" s="1"/>
  <c r="G2" i="39"/>
  <c r="L402" i="37"/>
  <c r="K402" i="37"/>
  <c r="I402" i="37"/>
  <c r="J401" i="37"/>
  <c r="I401" i="37"/>
  <c r="H401" i="37"/>
  <c r="G401" i="37"/>
  <c r="G402" i="37" s="1"/>
  <c r="F401" i="37"/>
  <c r="F400" i="37"/>
  <c r="L398" i="37"/>
  <c r="K398" i="37"/>
  <c r="J398" i="37"/>
  <c r="B398" i="37"/>
  <c r="I396" i="37"/>
  <c r="I398" i="37" s="1"/>
  <c r="H396" i="37"/>
  <c r="H398" i="37" s="1"/>
  <c r="G396" i="37"/>
  <c r="G395" i="37"/>
  <c r="G394" i="37"/>
  <c r="G397" i="37" s="1"/>
  <c r="G393" i="37"/>
  <c r="G398" i="37" s="1"/>
  <c r="G392" i="37"/>
  <c r="L389" i="37"/>
  <c r="K389" i="37"/>
  <c r="J388" i="37"/>
  <c r="I388" i="37"/>
  <c r="H388" i="37"/>
  <c r="G388" i="37"/>
  <c r="F388" i="37"/>
  <c r="F387" i="37"/>
  <c r="L385" i="37"/>
  <c r="K385" i="37"/>
  <c r="J385" i="37"/>
  <c r="B385" i="37"/>
  <c r="I389" i="37" s="1"/>
  <c r="I383" i="37"/>
  <c r="I385" i="37" s="1"/>
  <c r="G383" i="37"/>
  <c r="G382" i="37"/>
  <c r="G381" i="37"/>
  <c r="G380" i="37"/>
  <c r="G385" i="37" s="1"/>
  <c r="G379" i="37"/>
  <c r="A388" i="37" s="1"/>
  <c r="L376" i="37"/>
  <c r="K376" i="37"/>
  <c r="J375" i="37"/>
  <c r="I375" i="37"/>
  <c r="H375" i="37"/>
  <c r="G375" i="37"/>
  <c r="F375" i="37"/>
  <c r="F374" i="37"/>
  <c r="L372" i="37"/>
  <c r="K372" i="37"/>
  <c r="J372" i="37"/>
  <c r="I372" i="37"/>
  <c r="B372" i="37"/>
  <c r="H370" i="37" s="1"/>
  <c r="H372" i="37" s="1"/>
  <c r="I370" i="37"/>
  <c r="G370" i="37"/>
  <c r="G369" i="37"/>
  <c r="G368" i="37"/>
  <c r="G367" i="37"/>
  <c r="G366" i="37"/>
  <c r="G371" i="37" s="1"/>
  <c r="L363" i="37"/>
  <c r="K363" i="37"/>
  <c r="J362" i="37"/>
  <c r="I362" i="37"/>
  <c r="H362" i="37"/>
  <c r="G362" i="37"/>
  <c r="F362" i="37"/>
  <c r="F361" i="37"/>
  <c r="L359" i="37"/>
  <c r="K359" i="37"/>
  <c r="J359" i="37"/>
  <c r="I359" i="37"/>
  <c r="B359" i="37"/>
  <c r="H363" i="37" s="1"/>
  <c r="I357" i="37"/>
  <c r="G357" i="37"/>
  <c r="G356" i="37"/>
  <c r="G355" i="37"/>
  <c r="G354" i="37"/>
  <c r="G353" i="37"/>
  <c r="G358" i="37" s="1"/>
  <c r="L350" i="37"/>
  <c r="K350" i="37"/>
  <c r="J349" i="37"/>
  <c r="I349" i="37"/>
  <c r="H349" i="37"/>
  <c r="G349" i="37"/>
  <c r="F349" i="37"/>
  <c r="F348" i="37"/>
  <c r="L346" i="37"/>
  <c r="K346" i="37"/>
  <c r="J346" i="37"/>
  <c r="B346" i="37"/>
  <c r="G350" i="37" s="1"/>
  <c r="I344" i="37"/>
  <c r="I346" i="37" s="1"/>
  <c r="G344" i="37"/>
  <c r="G343" i="37"/>
  <c r="G342" i="37"/>
  <c r="G345" i="37" s="1"/>
  <c r="G341" i="37"/>
  <c r="G340" i="37"/>
  <c r="L337" i="37"/>
  <c r="K337" i="37"/>
  <c r="J336" i="37"/>
  <c r="I336" i="37"/>
  <c r="H336" i="37"/>
  <c r="G336" i="37"/>
  <c r="F336" i="37"/>
  <c r="F335" i="37"/>
  <c r="L333" i="37"/>
  <c r="K333" i="37"/>
  <c r="J333" i="37"/>
  <c r="B333" i="37"/>
  <c r="I337" i="37" s="1"/>
  <c r="I331" i="37"/>
  <c r="I333" i="37" s="1"/>
  <c r="G331" i="37"/>
  <c r="G330" i="37"/>
  <c r="G329" i="37"/>
  <c r="G328" i="37"/>
  <c r="G333" i="37" s="1"/>
  <c r="G327" i="37"/>
  <c r="L324" i="37"/>
  <c r="K324" i="37"/>
  <c r="J323" i="37"/>
  <c r="I323" i="37"/>
  <c r="H323" i="37"/>
  <c r="G323" i="37"/>
  <c r="F323" i="37"/>
  <c r="F322" i="37"/>
  <c r="L320" i="37"/>
  <c r="K320" i="37"/>
  <c r="J320" i="37"/>
  <c r="I320" i="37"/>
  <c r="B320" i="37"/>
  <c r="I318" i="37"/>
  <c r="G318" i="37"/>
  <c r="G317" i="37"/>
  <c r="G320" i="37" s="1"/>
  <c r="G316" i="37"/>
  <c r="G315" i="37"/>
  <c r="G314" i="37"/>
  <c r="G319" i="37" s="1"/>
  <c r="L311" i="37"/>
  <c r="K311" i="37"/>
  <c r="J310" i="37"/>
  <c r="I310" i="37"/>
  <c r="H310" i="37"/>
  <c r="G310" i="37"/>
  <c r="G311" i="37" s="1"/>
  <c r="F310" i="37"/>
  <c r="F309" i="37"/>
  <c r="L307" i="37"/>
  <c r="K307" i="37"/>
  <c r="J307" i="37"/>
  <c r="I307" i="37"/>
  <c r="B307" i="37"/>
  <c r="I305" i="37"/>
  <c r="G305" i="37"/>
  <c r="G304" i="37"/>
  <c r="G303" i="37"/>
  <c r="G302" i="37"/>
  <c r="G301" i="37"/>
  <c r="G306" i="37" s="1"/>
  <c r="L298" i="37"/>
  <c r="K298" i="37"/>
  <c r="J297" i="37"/>
  <c r="I297" i="37"/>
  <c r="H297" i="37"/>
  <c r="G297" i="37"/>
  <c r="F297" i="37"/>
  <c r="F296" i="37"/>
  <c r="L294" i="37"/>
  <c r="K294" i="37"/>
  <c r="J294" i="37"/>
  <c r="B294" i="37"/>
  <c r="I292" i="37"/>
  <c r="I294" i="37" s="1"/>
  <c r="G292" i="37"/>
  <c r="G291" i="37"/>
  <c r="G290" i="37"/>
  <c r="G293" i="37" s="1"/>
  <c r="G289" i="37"/>
  <c r="G288" i="37"/>
  <c r="L285" i="37"/>
  <c r="K285" i="37"/>
  <c r="J284" i="37"/>
  <c r="I284" i="37"/>
  <c r="H284" i="37"/>
  <c r="G284" i="37"/>
  <c r="F284" i="37"/>
  <c r="F283" i="37"/>
  <c r="L281" i="37"/>
  <c r="K281" i="37"/>
  <c r="J281" i="37"/>
  <c r="B281" i="37"/>
  <c r="I279" i="37"/>
  <c r="I281" i="37" s="1"/>
  <c r="G279" i="37"/>
  <c r="G278" i="37"/>
  <c r="G281" i="37" s="1"/>
  <c r="G277" i="37"/>
  <c r="G276" i="37"/>
  <c r="G275" i="37"/>
  <c r="L272" i="37"/>
  <c r="K272" i="37"/>
  <c r="J271" i="37"/>
  <c r="I271" i="37"/>
  <c r="H271" i="37"/>
  <c r="G271" i="37"/>
  <c r="F271" i="37"/>
  <c r="F270" i="37"/>
  <c r="L268" i="37"/>
  <c r="K268" i="37"/>
  <c r="J268" i="37"/>
  <c r="I268" i="37"/>
  <c r="B268" i="37"/>
  <c r="H266" i="37" s="1"/>
  <c r="H268" i="37" s="1"/>
  <c r="I266" i="37"/>
  <c r="G266" i="37"/>
  <c r="G265" i="37"/>
  <c r="G264" i="37"/>
  <c r="G263" i="37"/>
  <c r="G262" i="37"/>
  <c r="G267" i="37" s="1"/>
  <c r="L259" i="37"/>
  <c r="K259" i="37"/>
  <c r="J258" i="37"/>
  <c r="I258" i="37"/>
  <c r="H258" i="37"/>
  <c r="G258" i="37"/>
  <c r="F258" i="37"/>
  <c r="F257" i="37"/>
  <c r="L255" i="37"/>
  <c r="K255" i="37"/>
  <c r="J255" i="37"/>
  <c r="I255" i="37"/>
  <c r="B255" i="37"/>
  <c r="I253" i="37"/>
  <c r="G253" i="37"/>
  <c r="G252" i="37"/>
  <c r="G251" i="37"/>
  <c r="G250" i="37"/>
  <c r="G249" i="37"/>
  <c r="L246" i="37"/>
  <c r="K246" i="37"/>
  <c r="I246" i="37"/>
  <c r="J245" i="37"/>
  <c r="J246" i="37" s="1"/>
  <c r="I245" i="37"/>
  <c r="H245" i="37"/>
  <c r="G245" i="37"/>
  <c r="F245" i="37"/>
  <c r="F244" i="37"/>
  <c r="L242" i="37"/>
  <c r="K242" i="37"/>
  <c r="J242" i="37"/>
  <c r="B242" i="37"/>
  <c r="I240" i="37"/>
  <c r="I242" i="37" s="1"/>
  <c r="G240" i="37"/>
  <c r="G239" i="37"/>
  <c r="G238" i="37"/>
  <c r="G241" i="37" s="1"/>
  <c r="G237" i="37"/>
  <c r="G236" i="37"/>
  <c r="L233" i="37"/>
  <c r="K233" i="37"/>
  <c r="J232" i="37"/>
  <c r="J233" i="37" s="1"/>
  <c r="I232" i="37"/>
  <c r="H232" i="37"/>
  <c r="G232" i="37"/>
  <c r="F232" i="37"/>
  <c r="F231" i="37"/>
  <c r="L229" i="37"/>
  <c r="K229" i="37"/>
  <c r="J229" i="37"/>
  <c r="B229" i="37"/>
  <c r="I227" i="37"/>
  <c r="I229" i="37" s="1"/>
  <c r="G227" i="37"/>
  <c r="G226" i="37"/>
  <c r="G225" i="37"/>
  <c r="G224" i="37"/>
  <c r="G223" i="37"/>
  <c r="L220" i="37"/>
  <c r="K220" i="37"/>
  <c r="J219" i="37"/>
  <c r="I219" i="37"/>
  <c r="H219" i="37"/>
  <c r="G219" i="37"/>
  <c r="F219" i="37"/>
  <c r="F218" i="37"/>
  <c r="L216" i="37"/>
  <c r="K216" i="37"/>
  <c r="J216" i="37"/>
  <c r="I216" i="37"/>
  <c r="B216" i="37"/>
  <c r="I214" i="37"/>
  <c r="G214" i="37"/>
  <c r="G213" i="37"/>
  <c r="G212" i="37"/>
  <c r="G211" i="37"/>
  <c r="G216" i="37" s="1"/>
  <c r="G210" i="37"/>
  <c r="G215" i="37" s="1"/>
  <c r="L207" i="37"/>
  <c r="K207" i="37"/>
  <c r="J206" i="37"/>
  <c r="I206" i="37"/>
  <c r="H206" i="37"/>
  <c r="G206" i="37"/>
  <c r="F206" i="37"/>
  <c r="F205" i="37"/>
  <c r="L203" i="37"/>
  <c r="K203" i="37"/>
  <c r="J203" i="37"/>
  <c r="B203" i="37"/>
  <c r="I201" i="37"/>
  <c r="I203" i="37" s="1"/>
  <c r="G201" i="37"/>
  <c r="G200" i="37"/>
  <c r="G199" i="37"/>
  <c r="G198" i="37"/>
  <c r="G197" i="37"/>
  <c r="L194" i="37"/>
  <c r="K194" i="37"/>
  <c r="J193" i="37"/>
  <c r="I193" i="37"/>
  <c r="H193" i="37"/>
  <c r="G193" i="37"/>
  <c r="F193" i="37"/>
  <c r="F192" i="37"/>
  <c r="L190" i="37"/>
  <c r="K190" i="37"/>
  <c r="J190" i="37"/>
  <c r="B190" i="37"/>
  <c r="I188" i="37"/>
  <c r="I190" i="37" s="1"/>
  <c r="G188" i="37"/>
  <c r="G187" i="37"/>
  <c r="G186" i="37"/>
  <c r="G185" i="37"/>
  <c r="G190" i="37" s="1"/>
  <c r="G184" i="37"/>
  <c r="A193" i="37" s="1"/>
  <c r="L181" i="37"/>
  <c r="K181" i="37"/>
  <c r="J180" i="37"/>
  <c r="J181" i="37" s="1"/>
  <c r="I180" i="37"/>
  <c r="H180" i="37"/>
  <c r="G180" i="37"/>
  <c r="F180" i="37"/>
  <c r="F179" i="37"/>
  <c r="L177" i="37"/>
  <c r="K177" i="37"/>
  <c r="J177" i="37"/>
  <c r="B177" i="37"/>
  <c r="I175" i="37"/>
  <c r="I177" i="37" s="1"/>
  <c r="G175" i="37"/>
  <c r="G174" i="37"/>
  <c r="G173" i="37"/>
  <c r="G172" i="37"/>
  <c r="G171" i="37"/>
  <c r="L168" i="37"/>
  <c r="K168" i="37"/>
  <c r="J167" i="37"/>
  <c r="I167" i="37"/>
  <c r="H167" i="37"/>
  <c r="G167" i="37"/>
  <c r="F167" i="37"/>
  <c r="F166" i="37"/>
  <c r="L164" i="37"/>
  <c r="K164" i="37"/>
  <c r="J164" i="37"/>
  <c r="B164" i="37"/>
  <c r="I162" i="37"/>
  <c r="I164" i="37" s="1"/>
  <c r="G162" i="37"/>
  <c r="G161" i="37"/>
  <c r="G164" i="37" s="1"/>
  <c r="G160" i="37"/>
  <c r="G159" i="37"/>
  <c r="G158" i="37"/>
  <c r="L155" i="37"/>
  <c r="K155" i="37"/>
  <c r="J154" i="37"/>
  <c r="I154" i="37"/>
  <c r="H154" i="37"/>
  <c r="G154" i="37"/>
  <c r="F154" i="37"/>
  <c r="F153" i="37"/>
  <c r="L151" i="37"/>
  <c r="K151" i="37"/>
  <c r="J151" i="37"/>
  <c r="I151" i="37"/>
  <c r="B151" i="37"/>
  <c r="I149" i="37"/>
  <c r="G149" i="37"/>
  <c r="G148" i="37"/>
  <c r="G147" i="37"/>
  <c r="G146" i="37"/>
  <c r="G145" i="37"/>
  <c r="G150" i="37" s="1"/>
  <c r="L142" i="37"/>
  <c r="K142" i="37"/>
  <c r="J141" i="37"/>
  <c r="I141" i="37"/>
  <c r="H141" i="37"/>
  <c r="G141" i="37"/>
  <c r="F141" i="37"/>
  <c r="F140" i="37"/>
  <c r="L138" i="37"/>
  <c r="K138" i="37"/>
  <c r="J138" i="37"/>
  <c r="B138" i="37"/>
  <c r="I136" i="37"/>
  <c r="I138" i="37" s="1"/>
  <c r="G136" i="37"/>
  <c r="G135" i="37"/>
  <c r="G134" i="37"/>
  <c r="G133" i="37"/>
  <c r="G132" i="37"/>
  <c r="L129" i="37"/>
  <c r="K129" i="37"/>
  <c r="J128" i="37"/>
  <c r="I128" i="37"/>
  <c r="H128" i="37"/>
  <c r="G128" i="37"/>
  <c r="F128" i="37"/>
  <c r="F127" i="37"/>
  <c r="L125" i="37"/>
  <c r="K125" i="37"/>
  <c r="J125" i="37"/>
  <c r="B125" i="37"/>
  <c r="I129" i="37" s="1"/>
  <c r="I123" i="37"/>
  <c r="I125" i="37" s="1"/>
  <c r="G123" i="37"/>
  <c r="G122" i="37"/>
  <c r="G121" i="37"/>
  <c r="G124" i="37" s="1"/>
  <c r="G120" i="37"/>
  <c r="G119" i="37"/>
  <c r="L116" i="37"/>
  <c r="K116" i="37"/>
  <c r="J115" i="37"/>
  <c r="I115" i="37"/>
  <c r="H115" i="37"/>
  <c r="G115" i="37"/>
  <c r="F115" i="37"/>
  <c r="F114" i="37"/>
  <c r="L112" i="37"/>
  <c r="K112" i="37"/>
  <c r="J112" i="37"/>
  <c r="B112" i="37"/>
  <c r="H110" i="37" s="1"/>
  <c r="H112" i="37" s="1"/>
  <c r="I110" i="37"/>
  <c r="I112" i="37" s="1"/>
  <c r="G110" i="37"/>
  <c r="G109" i="37"/>
  <c r="G108" i="37"/>
  <c r="G107" i="37"/>
  <c r="G112" i="37" s="1"/>
  <c r="G106" i="37"/>
  <c r="G111" i="37" s="1"/>
  <c r="L103" i="37"/>
  <c r="K103" i="37"/>
  <c r="J102" i="37"/>
  <c r="I102" i="37"/>
  <c r="H102" i="37"/>
  <c r="G102" i="37"/>
  <c r="F102" i="37"/>
  <c r="F101" i="37"/>
  <c r="L99" i="37"/>
  <c r="K99" i="37"/>
  <c r="J99" i="37"/>
  <c r="I99" i="37"/>
  <c r="B99" i="37"/>
  <c r="I97" i="37"/>
  <c r="G97" i="37"/>
  <c r="G96" i="37"/>
  <c r="G95" i="37"/>
  <c r="G94" i="37"/>
  <c r="G99" i="37" s="1"/>
  <c r="G93" i="37"/>
  <c r="G98" i="37" s="1"/>
  <c r="L90" i="37"/>
  <c r="K90" i="37"/>
  <c r="H90" i="37"/>
  <c r="J89" i="37"/>
  <c r="I89" i="37"/>
  <c r="H89" i="37"/>
  <c r="G89" i="37"/>
  <c r="F89" i="37"/>
  <c r="F88" i="37"/>
  <c r="L86" i="37"/>
  <c r="K86" i="37"/>
  <c r="J86" i="37"/>
  <c r="B86" i="37"/>
  <c r="I84" i="37"/>
  <c r="I86" i="37" s="1"/>
  <c r="G84" i="37"/>
  <c r="G83" i="37"/>
  <c r="G82" i="37"/>
  <c r="G81" i="37"/>
  <c r="G80" i="37"/>
  <c r="L77" i="37"/>
  <c r="K77" i="37"/>
  <c r="J76" i="37"/>
  <c r="J77" i="37" s="1"/>
  <c r="I76" i="37"/>
  <c r="H76" i="37"/>
  <c r="G76" i="37"/>
  <c r="F76" i="37"/>
  <c r="F75" i="37"/>
  <c r="L73" i="37"/>
  <c r="K73" i="37"/>
  <c r="J73" i="37"/>
  <c r="I73" i="37"/>
  <c r="B73" i="37"/>
  <c r="H77" i="37" s="1"/>
  <c r="I71" i="37"/>
  <c r="H71" i="37"/>
  <c r="H73" i="37" s="1"/>
  <c r="G71" i="37"/>
  <c r="G70" i="37"/>
  <c r="G69" i="37"/>
  <c r="G68" i="37"/>
  <c r="G73" i="37" s="1"/>
  <c r="G67" i="37"/>
  <c r="G72" i="37" s="1"/>
  <c r="L64" i="37"/>
  <c r="K64" i="37"/>
  <c r="J63" i="37"/>
  <c r="I63" i="37"/>
  <c r="H63" i="37"/>
  <c r="G63" i="37"/>
  <c r="F63" i="37"/>
  <c r="F62" i="37"/>
  <c r="L60" i="37"/>
  <c r="K60" i="37"/>
  <c r="J60" i="37"/>
  <c r="B60" i="37"/>
  <c r="I58" i="37"/>
  <c r="I60" i="37" s="1"/>
  <c r="G58" i="37"/>
  <c r="G57" i="37"/>
  <c r="G56" i="37"/>
  <c r="G55" i="37"/>
  <c r="G54" i="37"/>
  <c r="L51" i="37"/>
  <c r="K51" i="37"/>
  <c r="J50" i="37"/>
  <c r="I50" i="37"/>
  <c r="H50" i="37"/>
  <c r="G50" i="37"/>
  <c r="F50" i="37"/>
  <c r="F49" i="37"/>
  <c r="L47" i="37"/>
  <c r="K47" i="37"/>
  <c r="J47" i="37"/>
  <c r="I47" i="37"/>
  <c r="B47" i="37"/>
  <c r="H45" i="37" s="1"/>
  <c r="H47" i="37" s="1"/>
  <c r="I45" i="37"/>
  <c r="G45" i="37"/>
  <c r="G44" i="37"/>
  <c r="G43" i="37"/>
  <c r="G42" i="37"/>
  <c r="G47" i="37" s="1"/>
  <c r="G41" i="37"/>
  <c r="G46" i="37" s="1"/>
  <c r="L38" i="37"/>
  <c r="K38" i="37"/>
  <c r="H38" i="37"/>
  <c r="J37" i="37"/>
  <c r="I37" i="37"/>
  <c r="H37" i="37"/>
  <c r="G37" i="37"/>
  <c r="F37" i="37"/>
  <c r="F36" i="37"/>
  <c r="L34" i="37"/>
  <c r="K34" i="37"/>
  <c r="J34" i="37"/>
  <c r="B34" i="37"/>
  <c r="I32" i="37"/>
  <c r="I34" i="37" s="1"/>
  <c r="G32" i="37"/>
  <c r="G31" i="37"/>
  <c r="G30" i="37"/>
  <c r="G29" i="37"/>
  <c r="G28" i="37"/>
  <c r="G33" i="37" s="1"/>
  <c r="L25" i="37"/>
  <c r="K25" i="37"/>
  <c r="J24" i="37"/>
  <c r="I24" i="37"/>
  <c r="F23" i="37"/>
  <c r="L21" i="37"/>
  <c r="K21" i="37"/>
  <c r="J21" i="37"/>
  <c r="B21" i="37"/>
  <c r="H19" i="37" s="1"/>
  <c r="H21" i="37" s="1"/>
  <c r="I19" i="37"/>
  <c r="I21" i="37" s="1"/>
  <c r="G19" i="37"/>
  <c r="G18" i="37"/>
  <c r="G17" i="37"/>
  <c r="G16" i="37"/>
  <c r="G15" i="37"/>
  <c r="G20" i="37" s="1"/>
  <c r="G24" i="37" s="1"/>
  <c r="B15" i="37"/>
  <c r="B28" i="37" s="1"/>
  <c r="B41" i="37" s="1"/>
  <c r="B54" i="37" s="1"/>
  <c r="B67" i="37" s="1"/>
  <c r="B80" i="37" s="1"/>
  <c r="B93" i="37" s="1"/>
  <c r="B106" i="37" s="1"/>
  <c r="B119" i="37" s="1"/>
  <c r="B132" i="37" s="1"/>
  <c r="B145" i="37" s="1"/>
  <c r="B158" i="37" s="1"/>
  <c r="B171" i="37" s="1"/>
  <c r="B184" i="37" s="1"/>
  <c r="B197" i="37" s="1"/>
  <c r="B210" i="37" s="1"/>
  <c r="B223" i="37" s="1"/>
  <c r="B236" i="37" s="1"/>
  <c r="B249" i="37" s="1"/>
  <c r="B262" i="37" s="1"/>
  <c r="B275" i="37" s="1"/>
  <c r="B288" i="37" s="1"/>
  <c r="B301" i="37" s="1"/>
  <c r="B314" i="37" s="1"/>
  <c r="B327" i="37" s="1"/>
  <c r="B340" i="37" s="1"/>
  <c r="B353" i="37" s="1"/>
  <c r="B366" i="37" s="1"/>
  <c r="B379" i="37" s="1"/>
  <c r="B392" i="37" s="1"/>
  <c r="L12" i="37"/>
  <c r="K12" i="37"/>
  <c r="I11" i="37"/>
  <c r="H11" i="37"/>
  <c r="G11" i="37"/>
  <c r="F11" i="37"/>
  <c r="F10" i="37"/>
  <c r="L8" i="37"/>
  <c r="K8" i="37"/>
  <c r="J8" i="37"/>
  <c r="B8" i="37"/>
  <c r="I6" i="37"/>
  <c r="I8" i="37" s="1"/>
  <c r="G6" i="37"/>
  <c r="G5" i="37"/>
  <c r="G4" i="37"/>
  <c r="J11" i="37" s="1"/>
  <c r="G3" i="37"/>
  <c r="G2" i="37"/>
  <c r="J428" i="21"/>
  <c r="G399" i="21"/>
  <c r="F399" i="21"/>
  <c r="J392" i="21"/>
  <c r="I391" i="21"/>
  <c r="J320" i="21"/>
  <c r="I319" i="21"/>
  <c r="F291" i="21"/>
  <c r="J284" i="21"/>
  <c r="J212" i="21"/>
  <c r="F183" i="21"/>
  <c r="J176" i="21"/>
  <c r="I175" i="21"/>
  <c r="J140" i="21"/>
  <c r="G111" i="21"/>
  <c r="J104" i="21"/>
  <c r="I103" i="21"/>
  <c r="F75" i="21"/>
  <c r="J68" i="21"/>
  <c r="H220" i="37" l="1"/>
  <c r="H214" i="37"/>
  <c r="H216" i="37" s="1"/>
  <c r="I168" i="40"/>
  <c r="H162" i="40"/>
  <c r="H164" i="40" s="1"/>
  <c r="G168" i="40"/>
  <c r="H396" i="40"/>
  <c r="H398" i="40" s="1"/>
  <c r="J402" i="40"/>
  <c r="H149" i="37"/>
  <c r="H151" i="37" s="1"/>
  <c r="G155" i="37"/>
  <c r="J298" i="37"/>
  <c r="H324" i="37"/>
  <c r="H318" i="37"/>
  <c r="H320" i="37" s="1"/>
  <c r="G233" i="42"/>
  <c r="H227" i="42"/>
  <c r="H229" i="42" s="1"/>
  <c r="F207" i="37"/>
  <c r="I207" i="37"/>
  <c r="H285" i="37"/>
  <c r="H279" i="37"/>
  <c r="H281" i="37" s="1"/>
  <c r="I285" i="37"/>
  <c r="I38" i="42"/>
  <c r="H32" i="42"/>
  <c r="H34" i="42" s="1"/>
  <c r="H38" i="39"/>
  <c r="G38" i="39"/>
  <c r="H32" i="39"/>
  <c r="H34" i="39" s="1"/>
  <c r="A24" i="42"/>
  <c r="A180" i="37"/>
  <c r="A167" i="39"/>
  <c r="H233" i="39"/>
  <c r="H227" i="39"/>
  <c r="H229" i="39" s="1"/>
  <c r="I233" i="39"/>
  <c r="G25" i="40"/>
  <c r="H19" i="40"/>
  <c r="H21" i="40" s="1"/>
  <c r="F324" i="40"/>
  <c r="H64" i="42"/>
  <c r="G64" i="42"/>
  <c r="H58" i="42"/>
  <c r="H60" i="42" s="1"/>
  <c r="F64" i="42"/>
  <c r="G155" i="42"/>
  <c r="H149" i="42"/>
  <c r="H151" i="42" s="1"/>
  <c r="I233" i="42"/>
  <c r="A245" i="42"/>
  <c r="G34" i="37"/>
  <c r="G51" i="37"/>
  <c r="G60" i="37"/>
  <c r="A63" i="37" s="1"/>
  <c r="G77" i="37"/>
  <c r="G86" i="37"/>
  <c r="G151" i="37"/>
  <c r="A154" i="37" s="1"/>
  <c r="J155" i="37"/>
  <c r="G177" i="37"/>
  <c r="G246" i="37"/>
  <c r="G255" i="37"/>
  <c r="A258" i="37" s="1"/>
  <c r="G268" i="37"/>
  <c r="A271" i="37" s="1"/>
  <c r="F285" i="37"/>
  <c r="J285" i="37"/>
  <c r="G307" i="37"/>
  <c r="A310" i="37" s="1"/>
  <c r="B310" i="37" s="1"/>
  <c r="G372" i="37"/>
  <c r="H402" i="37"/>
  <c r="J25" i="39"/>
  <c r="G34" i="39"/>
  <c r="A37" i="39" s="1"/>
  <c r="G47" i="39"/>
  <c r="A50" i="39" s="1"/>
  <c r="G137" i="39"/>
  <c r="G150" i="39"/>
  <c r="F194" i="39"/>
  <c r="J233" i="39"/>
  <c r="A362" i="39"/>
  <c r="G376" i="39"/>
  <c r="F376" i="39"/>
  <c r="H370" i="39"/>
  <c r="H372" i="39" s="1"/>
  <c r="I376" i="39"/>
  <c r="J25" i="40"/>
  <c r="A102" i="40"/>
  <c r="H292" i="40"/>
  <c r="H294" i="40" s="1"/>
  <c r="F298" i="40"/>
  <c r="H337" i="40"/>
  <c r="H331" i="40"/>
  <c r="H333" i="40" s="1"/>
  <c r="A375" i="40"/>
  <c r="H370" i="40"/>
  <c r="H372" i="40" s="1"/>
  <c r="H376" i="40"/>
  <c r="I207" i="42"/>
  <c r="A232" i="42"/>
  <c r="A297" i="42"/>
  <c r="G298" i="42"/>
  <c r="H298" i="42"/>
  <c r="H370" i="42"/>
  <c r="H372" i="42" s="1"/>
  <c r="F376" i="42"/>
  <c r="A219" i="37"/>
  <c r="B219" i="37" s="1"/>
  <c r="B220" i="37" s="1"/>
  <c r="I220" i="37"/>
  <c r="H233" i="37"/>
  <c r="J38" i="37"/>
  <c r="J64" i="37"/>
  <c r="J90" i="37"/>
  <c r="G103" i="37"/>
  <c r="G125" i="37"/>
  <c r="H123" i="37"/>
  <c r="H125" i="37" s="1"/>
  <c r="F129" i="37"/>
  <c r="G137" i="37"/>
  <c r="G176" i="37"/>
  <c r="G203" i="37"/>
  <c r="A206" i="37" s="1"/>
  <c r="G229" i="37"/>
  <c r="H227" i="37"/>
  <c r="H229" i="37" s="1"/>
  <c r="G242" i="37"/>
  <c r="A245" i="37" s="1"/>
  <c r="H240" i="37"/>
  <c r="H242" i="37" s="1"/>
  <c r="G254" i="37"/>
  <c r="A323" i="37"/>
  <c r="I324" i="37"/>
  <c r="F337" i="37"/>
  <c r="G346" i="37"/>
  <c r="G21" i="39"/>
  <c r="G33" i="39"/>
  <c r="G72" i="39"/>
  <c r="H77" i="39"/>
  <c r="G86" i="39"/>
  <c r="H84" i="39"/>
  <c r="H86" i="39" s="1"/>
  <c r="F90" i="39"/>
  <c r="G112" i="39"/>
  <c r="A115" i="39" s="1"/>
  <c r="H110" i="39"/>
  <c r="H112" i="39" s="1"/>
  <c r="I155" i="39"/>
  <c r="H240" i="39"/>
  <c r="H242" i="39" s="1"/>
  <c r="F246" i="39"/>
  <c r="J285" i="39"/>
  <c r="H279" i="39"/>
  <c r="H281" i="39" s="1"/>
  <c r="A310" i="39"/>
  <c r="A11" i="40"/>
  <c r="H6" i="40"/>
  <c r="H8" i="40" s="1"/>
  <c r="J103" i="40"/>
  <c r="F337" i="40"/>
  <c r="I51" i="42"/>
  <c r="J64" i="42"/>
  <c r="I90" i="42"/>
  <c r="A154" i="42"/>
  <c r="F207" i="42"/>
  <c r="J207" i="42"/>
  <c r="G228" i="39"/>
  <c r="G242" i="39"/>
  <c r="A245" i="39" s="1"/>
  <c r="G280" i="39"/>
  <c r="G293" i="39"/>
  <c r="A375" i="39"/>
  <c r="G398" i="39"/>
  <c r="G21" i="40"/>
  <c r="I38" i="40"/>
  <c r="I64" i="40"/>
  <c r="G99" i="40"/>
  <c r="F116" i="40"/>
  <c r="G138" i="40"/>
  <c r="A141" i="40" s="1"/>
  <c r="F142" i="40"/>
  <c r="J168" i="40"/>
  <c r="G176" i="40"/>
  <c r="G190" i="40"/>
  <c r="A193" i="40" s="1"/>
  <c r="G203" i="40"/>
  <c r="A206" i="40" s="1"/>
  <c r="B206" i="40" s="1"/>
  <c r="G215" i="40"/>
  <c r="G255" i="40"/>
  <c r="G285" i="40"/>
  <c r="G307" i="40"/>
  <c r="A310" i="40" s="1"/>
  <c r="B310" i="40" s="1"/>
  <c r="B311" i="40" s="1"/>
  <c r="G332" i="40"/>
  <c r="G385" i="40"/>
  <c r="F389" i="40"/>
  <c r="A401" i="40"/>
  <c r="G21" i="42"/>
  <c r="G60" i="42"/>
  <c r="G86" i="42"/>
  <c r="G124" i="42"/>
  <c r="G190" i="42"/>
  <c r="G202" i="42"/>
  <c r="G215" i="42"/>
  <c r="G280" i="42"/>
  <c r="J285" i="42"/>
  <c r="G307" i="42"/>
  <c r="H305" i="42"/>
  <c r="H307" i="42" s="1"/>
  <c r="F311" i="42"/>
  <c r="G319" i="42"/>
  <c r="A349" i="42"/>
  <c r="B148" i="21"/>
  <c r="G189" i="39"/>
  <c r="F220" i="39"/>
  <c r="H220" i="39"/>
  <c r="G229" i="39"/>
  <c r="G233" i="39"/>
  <c r="G311" i="39"/>
  <c r="G324" i="39"/>
  <c r="G372" i="39"/>
  <c r="F402" i="39"/>
  <c r="I402" i="39"/>
  <c r="J12" i="40"/>
  <c r="A76" i="40"/>
  <c r="G112" i="40"/>
  <c r="A115" i="40" s="1"/>
  <c r="G129" i="40"/>
  <c r="G142" i="40"/>
  <c r="G164" i="40"/>
  <c r="A167" i="40" s="1"/>
  <c r="H233" i="40"/>
  <c r="F233" i="40"/>
  <c r="I246" i="40"/>
  <c r="G268" i="40"/>
  <c r="J285" i="40"/>
  <c r="G293" i="40"/>
  <c r="G311" i="40"/>
  <c r="G333" i="40"/>
  <c r="A336" i="40" s="1"/>
  <c r="G346" i="40"/>
  <c r="A349" i="40" s="1"/>
  <c r="I363" i="40"/>
  <c r="I402" i="40"/>
  <c r="G12" i="42"/>
  <c r="F12" i="42"/>
  <c r="G34" i="42"/>
  <c r="A37" i="42" s="1"/>
  <c r="G46" i="42"/>
  <c r="G99" i="42"/>
  <c r="F129" i="42"/>
  <c r="G138" i="42"/>
  <c r="A141" i="42" s="1"/>
  <c r="H168" i="42"/>
  <c r="F168" i="42"/>
  <c r="I181" i="42"/>
  <c r="G203" i="42"/>
  <c r="G207" i="42"/>
  <c r="H220" i="42"/>
  <c r="J233" i="42"/>
  <c r="G255" i="42"/>
  <c r="G272" i="42"/>
  <c r="J298" i="42"/>
  <c r="G332" i="42"/>
  <c r="G358" i="42"/>
  <c r="I389" i="42"/>
  <c r="H103" i="37"/>
  <c r="G129" i="39"/>
  <c r="H123" i="39"/>
  <c r="H125" i="39" s="1"/>
  <c r="H337" i="39"/>
  <c r="H331" i="39"/>
  <c r="H333" i="39" s="1"/>
  <c r="G337" i="39"/>
  <c r="H194" i="40"/>
  <c r="G194" i="40"/>
  <c r="H19" i="42"/>
  <c r="H21" i="42" s="1"/>
  <c r="H25" i="42"/>
  <c r="G246" i="42"/>
  <c r="H240" i="42"/>
  <c r="H242" i="42" s="1"/>
  <c r="F246" i="42"/>
  <c r="F350" i="42"/>
  <c r="H350" i="42"/>
  <c r="I103" i="37"/>
  <c r="H181" i="37"/>
  <c r="H175" i="37"/>
  <c r="H177" i="37" s="1"/>
  <c r="H298" i="37"/>
  <c r="I298" i="37"/>
  <c r="H292" i="37"/>
  <c r="H294" i="37" s="1"/>
  <c r="I129" i="39"/>
  <c r="H305" i="39"/>
  <c r="H307" i="39" s="1"/>
  <c r="J337" i="39"/>
  <c r="H45" i="40"/>
  <c r="H47" i="40" s="1"/>
  <c r="F51" i="40"/>
  <c r="H51" i="40"/>
  <c r="H90" i="40"/>
  <c r="H84" i="40"/>
  <c r="H86" i="40" s="1"/>
  <c r="H188" i="40"/>
  <c r="H190" i="40" s="1"/>
  <c r="F194" i="40"/>
  <c r="G220" i="40"/>
  <c r="F220" i="40"/>
  <c r="F25" i="42"/>
  <c r="I25" i="42"/>
  <c r="H103" i="42"/>
  <c r="H97" i="42"/>
  <c r="H99" i="42" s="1"/>
  <c r="J246" i="42"/>
  <c r="H318" i="42"/>
  <c r="H320" i="42" s="1"/>
  <c r="H324" i="42"/>
  <c r="I51" i="37"/>
  <c r="H136" i="37"/>
  <c r="H138" i="37" s="1"/>
  <c r="F142" i="37"/>
  <c r="H142" i="37"/>
  <c r="G168" i="37"/>
  <c r="I168" i="37"/>
  <c r="H162" i="37"/>
  <c r="H164" i="37" s="1"/>
  <c r="F298" i="37"/>
  <c r="H389" i="39"/>
  <c r="H383" i="39"/>
  <c r="H385" i="39" s="1"/>
  <c r="I389" i="39"/>
  <c r="I51" i="40"/>
  <c r="G77" i="40"/>
  <c r="I77" i="40"/>
  <c r="I142" i="40"/>
  <c r="G51" i="42"/>
  <c r="F51" i="42"/>
  <c r="I103" i="42"/>
  <c r="G142" i="42"/>
  <c r="F324" i="42"/>
  <c r="I324" i="42"/>
  <c r="J350" i="37"/>
  <c r="H344" i="37"/>
  <c r="H346" i="37" s="1"/>
  <c r="F129" i="39"/>
  <c r="I337" i="39"/>
  <c r="H259" i="42"/>
  <c r="G259" i="42"/>
  <c r="J272" i="42"/>
  <c r="H97" i="37"/>
  <c r="H99" i="37" s="1"/>
  <c r="G181" i="37"/>
  <c r="I181" i="37"/>
  <c r="H201" i="37"/>
  <c r="H203" i="37" s="1"/>
  <c r="J207" i="37"/>
  <c r="H207" i="37"/>
  <c r="H337" i="37"/>
  <c r="H331" i="37"/>
  <c r="H333" i="37" s="1"/>
  <c r="J337" i="37"/>
  <c r="I350" i="37"/>
  <c r="H389" i="37"/>
  <c r="H383" i="37"/>
  <c r="H385" i="37" s="1"/>
  <c r="I311" i="39"/>
  <c r="G90" i="40"/>
  <c r="I90" i="40"/>
  <c r="I129" i="40"/>
  <c r="J155" i="40"/>
  <c r="H155" i="40"/>
  <c r="I194" i="40"/>
  <c r="J25" i="42"/>
  <c r="I142" i="42"/>
  <c r="I259" i="42"/>
  <c r="H363" i="42"/>
  <c r="G363" i="42"/>
  <c r="H357" i="42"/>
  <c r="H359" i="42" s="1"/>
  <c r="F363" i="42"/>
  <c r="I77" i="37"/>
  <c r="J103" i="37"/>
  <c r="J129" i="37"/>
  <c r="I155" i="37"/>
  <c r="F168" i="37"/>
  <c r="J168" i="37"/>
  <c r="F181" i="37"/>
  <c r="F233" i="37"/>
  <c r="F246" i="37"/>
  <c r="I311" i="37"/>
  <c r="J324" i="37"/>
  <c r="F350" i="37"/>
  <c r="J402" i="37"/>
  <c r="I38" i="39"/>
  <c r="I77" i="39"/>
  <c r="G90" i="39"/>
  <c r="F103" i="39"/>
  <c r="G142" i="39"/>
  <c r="I142" i="39"/>
  <c r="F155" i="39"/>
  <c r="G194" i="39"/>
  <c r="I194" i="39"/>
  <c r="F233" i="39"/>
  <c r="I246" i="39"/>
  <c r="I259" i="39"/>
  <c r="G285" i="39"/>
  <c r="I285" i="39"/>
  <c r="J311" i="39"/>
  <c r="J324" i="39"/>
  <c r="F337" i="39"/>
  <c r="I363" i="39"/>
  <c r="J376" i="39"/>
  <c r="F389" i="39"/>
  <c r="H402" i="39"/>
  <c r="I25" i="40"/>
  <c r="J38" i="40"/>
  <c r="G64" i="40"/>
  <c r="F77" i="40"/>
  <c r="J77" i="40"/>
  <c r="F90" i="40"/>
  <c r="I103" i="40"/>
  <c r="I116" i="40"/>
  <c r="J142" i="40"/>
  <c r="J194" i="40"/>
  <c r="G207" i="40"/>
  <c r="J220" i="40"/>
  <c r="J233" i="40"/>
  <c r="G246" i="40"/>
  <c r="H298" i="40"/>
  <c r="J311" i="40"/>
  <c r="G337" i="40"/>
  <c r="I337" i="40"/>
  <c r="I376" i="40"/>
  <c r="G389" i="40"/>
  <c r="F402" i="40"/>
  <c r="I12" i="42"/>
  <c r="J51" i="42"/>
  <c r="I64" i="42"/>
  <c r="H129" i="42"/>
  <c r="J155" i="42"/>
  <c r="J168" i="42"/>
  <c r="G181" i="42"/>
  <c r="I246" i="42"/>
  <c r="F259" i="42"/>
  <c r="J259" i="42"/>
  <c r="G311" i="42"/>
  <c r="I376" i="42"/>
  <c r="G25" i="37"/>
  <c r="J51" i="37"/>
  <c r="F77" i="37"/>
  <c r="G129" i="37"/>
  <c r="I233" i="37"/>
  <c r="H259" i="37"/>
  <c r="G298" i="37"/>
  <c r="F389" i="37"/>
  <c r="J389" i="37"/>
  <c r="F402" i="37"/>
  <c r="I25" i="39"/>
  <c r="F38" i="39"/>
  <c r="J38" i="39"/>
  <c r="I64" i="39"/>
  <c r="H103" i="39"/>
  <c r="J129" i="39"/>
  <c r="G155" i="39"/>
  <c r="J363" i="39"/>
  <c r="J389" i="39"/>
  <c r="I12" i="40"/>
  <c r="G38" i="40"/>
  <c r="J337" i="40"/>
  <c r="H402" i="40"/>
  <c r="J142" i="42"/>
  <c r="F155" i="42"/>
  <c r="G8" i="37"/>
  <c r="A11" i="37" s="1"/>
  <c r="G12" i="37"/>
  <c r="I25" i="37"/>
  <c r="G21" i="37"/>
  <c r="J25" i="37"/>
  <c r="H6" i="37"/>
  <c r="H8" i="37" s="1"/>
  <c r="I12" i="37"/>
  <c r="J12" i="37"/>
  <c r="G112" i="21"/>
  <c r="G114" i="21"/>
  <c r="G113" i="21"/>
  <c r="G75" i="21"/>
  <c r="G183" i="21"/>
  <c r="F185" i="21"/>
  <c r="F186" i="21"/>
  <c r="C42" i="21"/>
  <c r="C40" i="21"/>
  <c r="D39" i="21"/>
  <c r="C41" i="21"/>
  <c r="F402" i="21"/>
  <c r="F401" i="21"/>
  <c r="F400" i="21"/>
  <c r="D365" i="21"/>
  <c r="D364" i="21"/>
  <c r="E363" i="21"/>
  <c r="D366" i="21"/>
  <c r="F293" i="21"/>
  <c r="F292" i="21"/>
  <c r="F294" i="21"/>
  <c r="E255" i="21"/>
  <c r="D256" i="21"/>
  <c r="D78" i="21"/>
  <c r="B149" i="21"/>
  <c r="E186" i="21"/>
  <c r="E185" i="21"/>
  <c r="E184" i="21"/>
  <c r="C257" i="21"/>
  <c r="D257" i="21"/>
  <c r="F184" i="21"/>
  <c r="B63" i="42"/>
  <c r="B64" i="42" s="1"/>
  <c r="B37" i="42"/>
  <c r="B38" i="42" s="1"/>
  <c r="A63" i="42"/>
  <c r="G177" i="42"/>
  <c r="A180" i="42" s="1"/>
  <c r="A193" i="42"/>
  <c r="G189" i="42"/>
  <c r="B232" i="42"/>
  <c r="B233" i="42" s="1"/>
  <c r="G402" i="42"/>
  <c r="F402" i="42"/>
  <c r="J402" i="42"/>
  <c r="H396" i="42"/>
  <c r="H398" i="42" s="1"/>
  <c r="H402" i="42"/>
  <c r="J38" i="42"/>
  <c r="G73" i="42"/>
  <c r="I77" i="42"/>
  <c r="A89" i="42"/>
  <c r="G85" i="42"/>
  <c r="B89" i="42" s="1"/>
  <c r="B90" i="42" s="1"/>
  <c r="G103" i="42"/>
  <c r="F103" i="42"/>
  <c r="J103" i="42"/>
  <c r="B141" i="42"/>
  <c r="B142" i="42" s="1"/>
  <c r="G150" i="42"/>
  <c r="B154" i="42" s="1"/>
  <c r="B155" i="42" s="1"/>
  <c r="H175" i="42"/>
  <c r="H177" i="42" s="1"/>
  <c r="H181" i="42"/>
  <c r="F181" i="42"/>
  <c r="J181" i="42"/>
  <c r="H266" i="42"/>
  <c r="H268" i="42" s="1"/>
  <c r="F272" i="42"/>
  <c r="H272" i="42"/>
  <c r="G333" i="42"/>
  <c r="A336" i="42" s="1"/>
  <c r="J337" i="42"/>
  <c r="I402" i="42"/>
  <c r="A11" i="42"/>
  <c r="A76" i="42"/>
  <c r="H71" i="42"/>
  <c r="H73" i="42" s="1"/>
  <c r="F77" i="42"/>
  <c r="H77" i="42"/>
  <c r="J77" i="42"/>
  <c r="G194" i="42"/>
  <c r="F194" i="42"/>
  <c r="H194" i="42"/>
  <c r="H188" i="42"/>
  <c r="H190" i="42" s="1"/>
  <c r="J194" i="42"/>
  <c r="F337" i="42"/>
  <c r="I337" i="42"/>
  <c r="H331" i="42"/>
  <c r="H333" i="42" s="1"/>
  <c r="H337" i="42"/>
  <c r="G337" i="42"/>
  <c r="A388" i="42"/>
  <c r="G384" i="42"/>
  <c r="G397" i="42"/>
  <c r="A401" i="42"/>
  <c r="G20" i="42"/>
  <c r="B24" i="42" s="1"/>
  <c r="B25" i="42" s="1"/>
  <c r="F38" i="42"/>
  <c r="H38" i="42"/>
  <c r="G38" i="42"/>
  <c r="A50" i="42"/>
  <c r="F90" i="42"/>
  <c r="H84" i="42"/>
  <c r="H86" i="42" s="1"/>
  <c r="G90" i="42"/>
  <c r="C154" i="42"/>
  <c r="C155" i="42" s="1"/>
  <c r="A167" i="42"/>
  <c r="B245" i="42"/>
  <c r="B246" i="42" s="1"/>
  <c r="A271" i="42"/>
  <c r="G267" i="42"/>
  <c r="B375" i="42"/>
  <c r="B376" i="42" s="1"/>
  <c r="G25" i="42"/>
  <c r="H45" i="42"/>
  <c r="H47" i="42" s="1"/>
  <c r="J90" i="42"/>
  <c r="A102" i="42"/>
  <c r="A115" i="42"/>
  <c r="H116" i="42"/>
  <c r="G125" i="42"/>
  <c r="A128" i="42" s="1"/>
  <c r="I129" i="42"/>
  <c r="J129" i="42"/>
  <c r="F142" i="42"/>
  <c r="H142" i="42"/>
  <c r="H155" i="42"/>
  <c r="G176" i="42"/>
  <c r="H214" i="42"/>
  <c r="H216" i="42" s="1"/>
  <c r="J220" i="42"/>
  <c r="F220" i="42"/>
  <c r="I272" i="42"/>
  <c r="G281" i="42"/>
  <c r="A284" i="42" s="1"/>
  <c r="H292" i="42"/>
  <c r="H294" i="42" s="1"/>
  <c r="A310" i="42"/>
  <c r="H311" i="42"/>
  <c r="A362" i="42"/>
  <c r="F389" i="42"/>
  <c r="G389" i="42"/>
  <c r="H389" i="42"/>
  <c r="H51" i="42"/>
  <c r="G72" i="42"/>
  <c r="B76" i="42" s="1"/>
  <c r="B77" i="42" s="1"/>
  <c r="G129" i="42"/>
  <c r="A258" i="42"/>
  <c r="F285" i="42"/>
  <c r="H279" i="42"/>
  <c r="H281" i="42" s="1"/>
  <c r="I285" i="42"/>
  <c r="G285" i="42"/>
  <c r="I298" i="42"/>
  <c r="F298" i="42"/>
  <c r="A323" i="42"/>
  <c r="B323" i="42" s="1"/>
  <c r="B324" i="42" s="1"/>
  <c r="G350" i="42"/>
  <c r="H344" i="42"/>
  <c r="H346" i="42" s="1"/>
  <c r="I350" i="42"/>
  <c r="J350" i="42"/>
  <c r="G345" i="42"/>
  <c r="B349" i="42" s="1"/>
  <c r="B350" i="42" s="1"/>
  <c r="G376" i="42"/>
  <c r="A206" i="42"/>
  <c r="B206" i="42" s="1"/>
  <c r="B207" i="42" s="1"/>
  <c r="H207" i="42"/>
  <c r="G216" i="42"/>
  <c r="A219" i="42" s="1"/>
  <c r="I220" i="42"/>
  <c r="F233" i="42"/>
  <c r="H233" i="42"/>
  <c r="H246" i="42"/>
  <c r="G293" i="42"/>
  <c r="G324" i="42"/>
  <c r="H376" i="42"/>
  <c r="J389" i="42"/>
  <c r="A24" i="40"/>
  <c r="B11" i="40"/>
  <c r="B12" i="40" s="1"/>
  <c r="E78" i="21" s="1"/>
  <c r="B63" i="40"/>
  <c r="B64" i="40" s="1"/>
  <c r="H25" i="40"/>
  <c r="G46" i="40"/>
  <c r="B50" i="40" s="1"/>
  <c r="B51" i="40" s="1"/>
  <c r="G72" i="40"/>
  <c r="B76" i="40" s="1"/>
  <c r="B77" i="40" s="1"/>
  <c r="G103" i="40"/>
  <c r="H123" i="40"/>
  <c r="H125" i="40" s="1"/>
  <c r="J129" i="40"/>
  <c r="G181" i="40"/>
  <c r="H175" i="40"/>
  <c r="H177" i="40" s="1"/>
  <c r="I181" i="40"/>
  <c r="F181" i="40"/>
  <c r="G242" i="40"/>
  <c r="A245" i="40" s="1"/>
  <c r="A258" i="40"/>
  <c r="G254" i="40"/>
  <c r="G272" i="40"/>
  <c r="F272" i="40"/>
  <c r="J272" i="40"/>
  <c r="G319" i="40"/>
  <c r="H344" i="40"/>
  <c r="H346" i="40" s="1"/>
  <c r="F350" i="40"/>
  <c r="H350" i="40"/>
  <c r="J350" i="40"/>
  <c r="G397" i="40"/>
  <c r="B401" i="40" s="1"/>
  <c r="B402" i="40" s="1"/>
  <c r="G20" i="40"/>
  <c r="G51" i="40"/>
  <c r="H71" i="40"/>
  <c r="H73" i="40" s="1"/>
  <c r="H103" i="40"/>
  <c r="G111" i="40"/>
  <c r="J116" i="40"/>
  <c r="G116" i="40"/>
  <c r="A128" i="40"/>
  <c r="F129" i="40"/>
  <c r="H142" i="40"/>
  <c r="G150" i="40"/>
  <c r="B154" i="40" s="1"/>
  <c r="B155" i="40" s="1"/>
  <c r="A154" i="40"/>
  <c r="F168" i="40"/>
  <c r="H181" i="40"/>
  <c r="H240" i="40"/>
  <c r="H242" i="40" s="1"/>
  <c r="H246" i="40"/>
  <c r="F246" i="40"/>
  <c r="J246" i="40"/>
  <c r="I259" i="40"/>
  <c r="A323" i="40"/>
  <c r="F363" i="40"/>
  <c r="H357" i="40"/>
  <c r="H359" i="40" s="1"/>
  <c r="G363" i="40"/>
  <c r="A89" i="40"/>
  <c r="B89" i="40" s="1"/>
  <c r="B90" i="40" s="1"/>
  <c r="H116" i="40"/>
  <c r="H129" i="40"/>
  <c r="A180" i="40"/>
  <c r="B180" i="40" s="1"/>
  <c r="B181" i="40" s="1"/>
  <c r="A219" i="40"/>
  <c r="B219" i="40" s="1"/>
  <c r="B220" i="40" s="1"/>
  <c r="F259" i="40"/>
  <c r="G259" i="40"/>
  <c r="H253" i="40"/>
  <c r="H255" i="40" s="1"/>
  <c r="F12" i="40"/>
  <c r="H12" i="40"/>
  <c r="F25" i="40"/>
  <c r="A37" i="40"/>
  <c r="H38" i="40"/>
  <c r="F64" i="40"/>
  <c r="H64" i="40"/>
  <c r="H77" i="40"/>
  <c r="G98" i="40"/>
  <c r="F103" i="40"/>
  <c r="H110" i="40"/>
  <c r="H112" i="40" s="1"/>
  <c r="H149" i="40"/>
  <c r="H151" i="40" s="1"/>
  <c r="G155" i="40"/>
  <c r="I155" i="40"/>
  <c r="F155" i="40"/>
  <c r="A232" i="40"/>
  <c r="I272" i="40"/>
  <c r="H272" i="40"/>
  <c r="I350" i="40"/>
  <c r="G350" i="40"/>
  <c r="A362" i="40"/>
  <c r="G358" i="40"/>
  <c r="B362" i="40" s="1"/>
  <c r="B363" i="40" s="1"/>
  <c r="G376" i="40"/>
  <c r="F376" i="40"/>
  <c r="J376" i="40"/>
  <c r="H168" i="40"/>
  <c r="F207" i="40"/>
  <c r="H207" i="40"/>
  <c r="H220" i="40"/>
  <c r="G241" i="40"/>
  <c r="G298" i="40"/>
  <c r="J363" i="40"/>
  <c r="A388" i="40"/>
  <c r="B388" i="40" s="1"/>
  <c r="B389" i="40" s="1"/>
  <c r="H389" i="40"/>
  <c r="H214" i="40"/>
  <c r="H216" i="40" s="1"/>
  <c r="J259" i="40"/>
  <c r="A271" i="40"/>
  <c r="A284" i="40"/>
  <c r="H285" i="40"/>
  <c r="G294" i="40"/>
  <c r="A297" i="40" s="1"/>
  <c r="B297" i="40" s="1"/>
  <c r="B298" i="40" s="1"/>
  <c r="I298" i="40"/>
  <c r="J298" i="40"/>
  <c r="F311" i="40"/>
  <c r="H311" i="40"/>
  <c r="H324" i="40"/>
  <c r="G345" i="40"/>
  <c r="G371" i="40"/>
  <c r="B375" i="40" s="1"/>
  <c r="B376" i="40" s="1"/>
  <c r="G402" i="40"/>
  <c r="B28" i="39"/>
  <c r="B41" i="39" s="1"/>
  <c r="B54" i="39" s="1"/>
  <c r="B67" i="39" s="1"/>
  <c r="B80" i="39" s="1"/>
  <c r="B93" i="39" s="1"/>
  <c r="B106" i="39" s="1"/>
  <c r="B119" i="39" s="1"/>
  <c r="B132" i="39" s="1"/>
  <c r="B145" i="39" s="1"/>
  <c r="B158" i="39" s="1"/>
  <c r="B171" i="39" s="1"/>
  <c r="B184" i="39" s="1"/>
  <c r="B197" i="39" s="1"/>
  <c r="B210" i="39" s="1"/>
  <c r="B223" i="39" s="1"/>
  <c r="B236" i="39" s="1"/>
  <c r="B249" i="39" s="1"/>
  <c r="B262" i="39" s="1"/>
  <c r="B275" i="39" s="1"/>
  <c r="B288" i="39" s="1"/>
  <c r="B301" i="39" s="1"/>
  <c r="B314" i="39" s="1"/>
  <c r="B327" i="39" s="1"/>
  <c r="B340" i="39" s="1"/>
  <c r="B353" i="39" s="1"/>
  <c r="B366" i="39" s="1"/>
  <c r="B379" i="39" s="1"/>
  <c r="B392" i="39" s="1"/>
  <c r="G20" i="39"/>
  <c r="G24" i="39" s="1"/>
  <c r="G25" i="39" s="1"/>
  <c r="I12" i="39"/>
  <c r="H45" i="39"/>
  <c r="H47" i="39" s="1"/>
  <c r="F51" i="39"/>
  <c r="H51" i="39"/>
  <c r="J51" i="39"/>
  <c r="F207" i="39"/>
  <c r="I207" i="39"/>
  <c r="H201" i="39"/>
  <c r="H203" i="39" s="1"/>
  <c r="H207" i="39"/>
  <c r="G207" i="39"/>
  <c r="G267" i="39"/>
  <c r="A271" i="39"/>
  <c r="A11" i="39"/>
  <c r="G7" i="39"/>
  <c r="F64" i="39"/>
  <c r="H58" i="39"/>
  <c r="H60" i="39" s="1"/>
  <c r="G64" i="39"/>
  <c r="A141" i="39"/>
  <c r="A154" i="39"/>
  <c r="I168" i="39"/>
  <c r="A193" i="39"/>
  <c r="A258" i="39"/>
  <c r="G254" i="39"/>
  <c r="B258" i="39" s="1"/>
  <c r="B259" i="39" s="1"/>
  <c r="H292" i="39"/>
  <c r="H294" i="39" s="1"/>
  <c r="J298" i="39"/>
  <c r="H298" i="39"/>
  <c r="F298" i="39"/>
  <c r="G298" i="39"/>
  <c r="H344" i="39"/>
  <c r="H346" i="39" s="1"/>
  <c r="F350" i="39"/>
  <c r="J350" i="39"/>
  <c r="G350" i="39"/>
  <c r="H350" i="39"/>
  <c r="A401" i="39"/>
  <c r="G397" i="39"/>
  <c r="F168" i="39"/>
  <c r="H162" i="39"/>
  <c r="H164" i="39" s="1"/>
  <c r="H168" i="39"/>
  <c r="G203" i="39"/>
  <c r="A206" i="39" s="1"/>
  <c r="B245" i="39"/>
  <c r="B246" i="39" s="1"/>
  <c r="G272" i="39"/>
  <c r="F272" i="39"/>
  <c r="J272" i="39"/>
  <c r="H266" i="39"/>
  <c r="H268" i="39" s="1"/>
  <c r="H272" i="39"/>
  <c r="F12" i="39"/>
  <c r="H6" i="39"/>
  <c r="H8" i="39" s="1"/>
  <c r="G12" i="39"/>
  <c r="H24" i="39"/>
  <c r="H25" i="39" s="1"/>
  <c r="A24" i="39"/>
  <c r="I51" i="39"/>
  <c r="G51" i="39"/>
  <c r="A63" i="39"/>
  <c r="G59" i="39"/>
  <c r="G77" i="39"/>
  <c r="F77" i="39"/>
  <c r="J77" i="39"/>
  <c r="B115" i="39"/>
  <c r="B116" i="39" s="1"/>
  <c r="G124" i="39"/>
  <c r="B128" i="39" s="1"/>
  <c r="B129" i="39" s="1"/>
  <c r="G176" i="39"/>
  <c r="A180" i="39"/>
  <c r="B206" i="39"/>
  <c r="B207" i="39" s="1"/>
  <c r="J207" i="39"/>
  <c r="I272" i="39"/>
  <c r="B310" i="39"/>
  <c r="B311" i="39" s="1"/>
  <c r="G345" i="39"/>
  <c r="B362" i="39"/>
  <c r="B363" i="39" s="1"/>
  <c r="J12" i="39"/>
  <c r="J64" i="39"/>
  <c r="A76" i="39"/>
  <c r="A89" i="39"/>
  <c r="H90" i="39"/>
  <c r="G99" i="39"/>
  <c r="A102" i="39" s="1"/>
  <c r="I103" i="39"/>
  <c r="J103" i="39"/>
  <c r="F116" i="39"/>
  <c r="H116" i="39"/>
  <c r="H129" i="39"/>
  <c r="G151" i="39"/>
  <c r="J168" i="39"/>
  <c r="G220" i="39"/>
  <c r="H214" i="39"/>
  <c r="H216" i="39" s="1"/>
  <c r="I220" i="39"/>
  <c r="J220" i="39"/>
  <c r="G333" i="39"/>
  <c r="A336" i="39" s="1"/>
  <c r="G385" i="39"/>
  <c r="A388" i="39" s="1"/>
  <c r="G46" i="39"/>
  <c r="G103" i="39"/>
  <c r="B167" i="39"/>
  <c r="B168" i="39" s="1"/>
  <c r="G181" i="39"/>
  <c r="F181" i="39"/>
  <c r="H181" i="39"/>
  <c r="A232" i="39"/>
  <c r="F259" i="39"/>
  <c r="G259" i="39"/>
  <c r="H259" i="39"/>
  <c r="G319" i="39"/>
  <c r="B323" i="39" s="1"/>
  <c r="B324" i="39" s="1"/>
  <c r="A323" i="39"/>
  <c r="H155" i="39"/>
  <c r="G215" i="39"/>
  <c r="B219" i="39" s="1"/>
  <c r="B220" i="39" s="1"/>
  <c r="G246" i="39"/>
  <c r="G346" i="39"/>
  <c r="A349" i="39" s="1"/>
  <c r="I350" i="39"/>
  <c r="F363" i="39"/>
  <c r="H363" i="39"/>
  <c r="H376" i="39"/>
  <c r="H246" i="39"/>
  <c r="J259" i="39"/>
  <c r="A284" i="39"/>
  <c r="H285" i="39"/>
  <c r="G294" i="39"/>
  <c r="A297" i="39" s="1"/>
  <c r="B297" i="39" s="1"/>
  <c r="B298" i="39" s="1"/>
  <c r="I298" i="39"/>
  <c r="F311" i="39"/>
  <c r="H311" i="39"/>
  <c r="H324" i="39"/>
  <c r="H357" i="39"/>
  <c r="H359" i="39" s="1"/>
  <c r="G371" i="39"/>
  <c r="G402" i="39"/>
  <c r="H12" i="37"/>
  <c r="F24" i="37"/>
  <c r="F25" i="37" s="1"/>
  <c r="G59" i="37"/>
  <c r="A76" i="37"/>
  <c r="G116" i="37"/>
  <c r="F116" i="37"/>
  <c r="J116" i="37"/>
  <c r="B154" i="37"/>
  <c r="B155" i="37" s="1"/>
  <c r="G163" i="37"/>
  <c r="B167" i="37" s="1"/>
  <c r="B168" i="37" s="1"/>
  <c r="H194" i="37"/>
  <c r="H188" i="37"/>
  <c r="H190" i="37" s="1"/>
  <c r="F194" i="37"/>
  <c r="A284" i="37"/>
  <c r="B323" i="37"/>
  <c r="B324" i="37" s="1"/>
  <c r="G376" i="37"/>
  <c r="F376" i="37"/>
  <c r="H376" i="37"/>
  <c r="I376" i="37"/>
  <c r="A401" i="37"/>
  <c r="G7" i="37"/>
  <c r="A24" i="37"/>
  <c r="H24" i="37"/>
  <c r="H25" i="37" s="1"/>
  <c r="G38" i="37"/>
  <c r="H32" i="37"/>
  <c r="H34" i="37" s="1"/>
  <c r="I38" i="37"/>
  <c r="F38" i="37"/>
  <c r="G85" i="37"/>
  <c r="A89" i="37"/>
  <c r="A102" i="37"/>
  <c r="B102" i="37" s="1"/>
  <c r="B103" i="37" s="1"/>
  <c r="A167" i="37"/>
  <c r="G272" i="37"/>
  <c r="F272" i="37"/>
  <c r="H272" i="37"/>
  <c r="I272" i="37"/>
  <c r="H58" i="37"/>
  <c r="H60" i="37" s="1"/>
  <c r="G64" i="37"/>
  <c r="I64" i="37"/>
  <c r="F64" i="37"/>
  <c r="C323" i="37"/>
  <c r="C324" i="37" s="1"/>
  <c r="B401" i="37"/>
  <c r="B402" i="37" s="1"/>
  <c r="F12" i="37"/>
  <c r="B37" i="37"/>
  <c r="B38" i="37" s="1"/>
  <c r="A37" i="37"/>
  <c r="A50" i="37"/>
  <c r="B50" i="37" s="1"/>
  <c r="B51" i="37" s="1"/>
  <c r="H51" i="37"/>
  <c r="H64" i="37"/>
  <c r="G90" i="37"/>
  <c r="H84" i="37"/>
  <c r="H86" i="37" s="1"/>
  <c r="I90" i="37"/>
  <c r="F90" i="37"/>
  <c r="I116" i="37"/>
  <c r="H116" i="37"/>
  <c r="I194" i="37"/>
  <c r="G194" i="37"/>
  <c r="H246" i="37"/>
  <c r="B271" i="37"/>
  <c r="B272" i="37" s="1"/>
  <c r="F51" i="37"/>
  <c r="A115" i="37"/>
  <c r="A128" i="37"/>
  <c r="B128" i="37" s="1"/>
  <c r="B129" i="37" s="1"/>
  <c r="H129" i="37"/>
  <c r="G138" i="37"/>
  <c r="A141" i="37" s="1"/>
  <c r="B141" i="37" s="1"/>
  <c r="B142" i="37" s="1"/>
  <c r="I142" i="37"/>
  <c r="J142" i="37"/>
  <c r="F155" i="37"/>
  <c r="H155" i="37"/>
  <c r="H168" i="37"/>
  <c r="G189" i="37"/>
  <c r="B193" i="37" s="1"/>
  <c r="B194" i="37" s="1"/>
  <c r="J194" i="37"/>
  <c r="G202" i="37"/>
  <c r="G220" i="37"/>
  <c r="F220" i="37"/>
  <c r="J311" i="37"/>
  <c r="F311" i="37"/>
  <c r="H305" i="37"/>
  <c r="H307" i="37" s="1"/>
  <c r="H311" i="37"/>
  <c r="J376" i="37"/>
  <c r="F103" i="37"/>
  <c r="G142" i="37"/>
  <c r="J272" i="37"/>
  <c r="G207" i="37"/>
  <c r="J220" i="37"/>
  <c r="A232" i="37"/>
  <c r="J259" i="37"/>
  <c r="F259" i="37"/>
  <c r="H253" i="37"/>
  <c r="H255" i="37" s="1"/>
  <c r="I259" i="37"/>
  <c r="G259" i="37"/>
  <c r="G294" i="37"/>
  <c r="A297" i="37" s="1"/>
  <c r="G324" i="37"/>
  <c r="F324" i="37"/>
  <c r="A349" i="37"/>
  <c r="H350" i="37"/>
  <c r="G359" i="37"/>
  <c r="A362" i="37" s="1"/>
  <c r="A375" i="37"/>
  <c r="A336" i="37"/>
  <c r="J363" i="37"/>
  <c r="F363" i="37"/>
  <c r="H357" i="37"/>
  <c r="H359" i="37" s="1"/>
  <c r="I363" i="37"/>
  <c r="G363" i="37"/>
  <c r="G228" i="37"/>
  <c r="G233" i="37"/>
  <c r="G280" i="37"/>
  <c r="G285" i="37"/>
  <c r="G332" i="37"/>
  <c r="G337" i="37"/>
  <c r="G384" i="37"/>
  <c r="B388" i="37" s="1"/>
  <c r="B389" i="37" s="1"/>
  <c r="G389" i="37"/>
  <c r="H399" i="21"/>
  <c r="G291" i="21"/>
  <c r="G219" i="21"/>
  <c r="B152" i="21"/>
  <c r="H183" i="21"/>
  <c r="H111" i="21"/>
  <c r="B207" i="40" l="1"/>
  <c r="C206" i="40"/>
  <c r="C207" i="40" s="1"/>
  <c r="B245" i="37"/>
  <c r="B246" i="37" s="1"/>
  <c r="C375" i="42"/>
  <c r="C376" i="42" s="1"/>
  <c r="D323" i="37"/>
  <c r="D324" i="37" s="1"/>
  <c r="B180" i="39"/>
  <c r="B181" i="39" s="1"/>
  <c r="B63" i="37"/>
  <c r="B64" i="37" s="1"/>
  <c r="B375" i="39"/>
  <c r="B376" i="39" s="1"/>
  <c r="B63" i="39"/>
  <c r="B64" i="39" s="1"/>
  <c r="B115" i="40"/>
  <c r="B116" i="40" s="1"/>
  <c r="B180" i="42"/>
  <c r="B181" i="42" s="1"/>
  <c r="B271" i="42"/>
  <c r="B272" i="42" s="1"/>
  <c r="B388" i="42"/>
  <c r="B389" i="42" s="1"/>
  <c r="B336" i="40"/>
  <c r="B337" i="40" s="1"/>
  <c r="B258" i="37"/>
  <c r="B259" i="37" s="1"/>
  <c r="B349" i="40"/>
  <c r="B350" i="40" s="1"/>
  <c r="B102" i="40"/>
  <c r="B103" i="40" s="1"/>
  <c r="E77" i="21"/>
  <c r="B180" i="37"/>
  <c r="B284" i="37"/>
  <c r="B285" i="37" s="1"/>
  <c r="B206" i="37"/>
  <c r="B207" i="37" s="1"/>
  <c r="C193" i="37"/>
  <c r="C194" i="37" s="1"/>
  <c r="B89" i="37"/>
  <c r="B90" i="37" s="1"/>
  <c r="B50" i="39"/>
  <c r="B51" i="39" s="1"/>
  <c r="C128" i="39"/>
  <c r="C129" i="39" s="1"/>
  <c r="B258" i="40"/>
  <c r="B259" i="40" s="1"/>
  <c r="C63" i="40"/>
  <c r="B297" i="42"/>
  <c r="B298" i="42" s="1"/>
  <c r="D149" i="21"/>
  <c r="D148" i="21"/>
  <c r="D258" i="21"/>
  <c r="F187" i="21"/>
  <c r="E76" i="21"/>
  <c r="C148" i="21"/>
  <c r="B151" i="21"/>
  <c r="D150" i="21"/>
  <c r="C149" i="21"/>
  <c r="C150" i="21"/>
  <c r="B11" i="37"/>
  <c r="B12" i="37" s="1"/>
  <c r="B24" i="37"/>
  <c r="B25" i="37" s="1"/>
  <c r="G220" i="21"/>
  <c r="G222" i="21"/>
  <c r="G221" i="21"/>
  <c r="G293" i="21"/>
  <c r="G292" i="21"/>
  <c r="G294" i="21"/>
  <c r="F255" i="21"/>
  <c r="E39" i="21"/>
  <c r="G186" i="21"/>
  <c r="G185" i="21"/>
  <c r="G184" i="21"/>
  <c r="E364" i="21"/>
  <c r="E366" i="21"/>
  <c r="F363" i="21"/>
  <c r="H185" i="21"/>
  <c r="H186" i="21"/>
  <c r="H184" i="21"/>
  <c r="H75" i="21"/>
  <c r="E258" i="21"/>
  <c r="B284" i="42"/>
  <c r="B285" i="42" s="1"/>
  <c r="B219" i="42"/>
  <c r="B220" i="42" s="1"/>
  <c r="B128" i="42"/>
  <c r="B129" i="42" s="1"/>
  <c r="C349" i="42"/>
  <c r="C350" i="42" s="1"/>
  <c r="C245" i="42"/>
  <c r="C246" i="42" s="1"/>
  <c r="B11" i="42"/>
  <c r="B12" i="42" s="1"/>
  <c r="C323" i="42"/>
  <c r="C324" i="42" s="1"/>
  <c r="B102" i="42"/>
  <c r="B103" i="42" s="1"/>
  <c r="B50" i="42"/>
  <c r="B51" i="42" s="1"/>
  <c r="B258" i="42"/>
  <c r="B259" i="42" s="1"/>
  <c r="C206" i="42"/>
  <c r="C207" i="42" s="1"/>
  <c r="C180" i="42"/>
  <c r="C181" i="42" s="1"/>
  <c r="D154" i="42"/>
  <c r="D155" i="42" s="1"/>
  <c r="B115" i="42"/>
  <c r="B116" i="42" s="1"/>
  <c r="B362" i="42"/>
  <c r="B363" i="42" s="1"/>
  <c r="C271" i="42"/>
  <c r="C272" i="42" s="1"/>
  <c r="B167" i="42"/>
  <c r="B168" i="42" s="1"/>
  <c r="B401" i="42"/>
  <c r="B402" i="42" s="1"/>
  <c r="D76" i="42"/>
  <c r="D77" i="42" s="1"/>
  <c r="C76" i="42"/>
  <c r="C77" i="42" s="1"/>
  <c r="C336" i="42"/>
  <c r="C337" i="42" s="1"/>
  <c r="C89" i="42"/>
  <c r="C90" i="42" s="1"/>
  <c r="B336" i="42"/>
  <c r="B337" i="42" s="1"/>
  <c r="B193" i="42"/>
  <c r="B194" i="42" s="1"/>
  <c r="C63" i="42"/>
  <c r="C64" i="42" s="1"/>
  <c r="C232" i="42"/>
  <c r="C233" i="42" s="1"/>
  <c r="C24" i="42"/>
  <c r="B310" i="42"/>
  <c r="B311" i="42" s="1"/>
  <c r="C141" i="42"/>
  <c r="C142" i="42" s="1"/>
  <c r="D375" i="42"/>
  <c r="D376" i="42" s="1"/>
  <c r="C37" i="42"/>
  <c r="C38" i="42" s="1"/>
  <c r="H114" i="21"/>
  <c r="B245" i="40"/>
  <c r="B246" i="40" s="1"/>
  <c r="B232" i="40"/>
  <c r="B233" i="40" s="1"/>
  <c r="C349" i="40"/>
  <c r="C350" i="40" s="1"/>
  <c r="C310" i="40"/>
  <c r="D310" i="40" s="1"/>
  <c r="D311" i="40" s="1"/>
  <c r="B271" i="40"/>
  <c r="B272" i="40" s="1"/>
  <c r="C388" i="40"/>
  <c r="C389" i="40" s="1"/>
  <c r="C362" i="40"/>
  <c r="C363" i="40" s="1"/>
  <c r="D362" i="40"/>
  <c r="D363" i="40" s="1"/>
  <c r="E362" i="40"/>
  <c r="E363" i="40" s="1"/>
  <c r="B284" i="40"/>
  <c r="B285" i="40" s="1"/>
  <c r="C154" i="40"/>
  <c r="C155" i="40" s="1"/>
  <c r="B24" i="40"/>
  <c r="B25" i="40" s="1"/>
  <c r="F76" i="21" s="1"/>
  <c r="C258" i="40"/>
  <c r="C259" i="40" s="1"/>
  <c r="D258" i="40"/>
  <c r="D259" i="40" s="1"/>
  <c r="E258" i="40"/>
  <c r="E259" i="40" s="1"/>
  <c r="C401" i="40"/>
  <c r="B167" i="40"/>
  <c r="B168" i="40" s="1"/>
  <c r="D206" i="40"/>
  <c r="D207" i="40" s="1"/>
  <c r="C76" i="40"/>
  <c r="C11" i="40"/>
  <c r="C115" i="40"/>
  <c r="D219" i="40"/>
  <c r="D220" i="40" s="1"/>
  <c r="C219" i="40"/>
  <c r="C220" i="40" s="1"/>
  <c r="C180" i="40"/>
  <c r="C181" i="40" s="1"/>
  <c r="C89" i="40"/>
  <c r="C90" i="40" s="1"/>
  <c r="D89" i="40"/>
  <c r="D90" i="40" s="1"/>
  <c r="B323" i="40"/>
  <c r="B324" i="40" s="1"/>
  <c r="C297" i="40"/>
  <c r="C298" i="40" s="1"/>
  <c r="D297" i="40"/>
  <c r="D298" i="40" s="1"/>
  <c r="C375" i="40"/>
  <c r="C376" i="40" s="1"/>
  <c r="B128" i="40"/>
  <c r="B129" i="40" s="1"/>
  <c r="C50" i="40"/>
  <c r="C51" i="40" s="1"/>
  <c r="B141" i="40"/>
  <c r="B142" i="40" s="1"/>
  <c r="B193" i="40"/>
  <c r="B194" i="40" s="1"/>
  <c r="B37" i="40"/>
  <c r="B38" i="40" s="1"/>
  <c r="G78" i="21" s="1"/>
  <c r="B24" i="39"/>
  <c r="B25" i="39" s="1"/>
  <c r="F24" i="39"/>
  <c r="F25" i="39" s="1"/>
  <c r="B11" i="39"/>
  <c r="B12" i="39" s="1"/>
  <c r="B102" i="39"/>
  <c r="B103" i="39" s="1"/>
  <c r="B388" i="39"/>
  <c r="B389" i="39" s="1"/>
  <c r="C193" i="39"/>
  <c r="C194" i="39" s="1"/>
  <c r="B193" i="39"/>
  <c r="B194" i="39" s="1"/>
  <c r="C323" i="39"/>
  <c r="C324" i="39" s="1"/>
  <c r="C206" i="39"/>
  <c r="C207" i="39" s="1"/>
  <c r="E206" i="39"/>
  <c r="E207" i="39" s="1"/>
  <c r="D206" i="39"/>
  <c r="D207" i="39" s="1"/>
  <c r="B89" i="39"/>
  <c r="B90" i="39" s="1"/>
  <c r="B401" i="39"/>
  <c r="B402" i="39" s="1"/>
  <c r="C362" i="39"/>
  <c r="B284" i="39"/>
  <c r="B285" i="39" s="1"/>
  <c r="C310" i="39"/>
  <c r="C167" i="39"/>
  <c r="C115" i="39"/>
  <c r="C116" i="39" s="1"/>
  <c r="C232" i="39"/>
  <c r="C233" i="39" s="1"/>
  <c r="B232" i="39"/>
  <c r="B233" i="39" s="1"/>
  <c r="B76" i="39"/>
  <c r="B77" i="39" s="1"/>
  <c r="C401" i="39"/>
  <c r="C402" i="39" s="1"/>
  <c r="B154" i="39"/>
  <c r="B155" i="39" s="1"/>
  <c r="C297" i="39"/>
  <c r="C298" i="39" s="1"/>
  <c r="C219" i="39"/>
  <c r="B349" i="39"/>
  <c r="B350" i="39" s="1"/>
  <c r="B336" i="39"/>
  <c r="B337" i="39" s="1"/>
  <c r="C258" i="39"/>
  <c r="C259" i="39" s="1"/>
  <c r="B141" i="39"/>
  <c r="B142" i="39" s="1"/>
  <c r="C375" i="39"/>
  <c r="B271" i="39"/>
  <c r="B272" i="39" s="1"/>
  <c r="C245" i="39"/>
  <c r="C246" i="39" s="1"/>
  <c r="B37" i="39"/>
  <c r="B38" i="39" s="1"/>
  <c r="E365" i="21"/>
  <c r="B362" i="37"/>
  <c r="B363" i="37" s="1"/>
  <c r="B311" i="37"/>
  <c r="B115" i="37"/>
  <c r="B116" i="37" s="1"/>
  <c r="C284" i="37"/>
  <c r="C285" i="37" s="1"/>
  <c r="B375" i="37"/>
  <c r="B376" i="37" s="1"/>
  <c r="B336" i="37"/>
  <c r="B337" i="37" s="1"/>
  <c r="B232" i="37"/>
  <c r="B233" i="37" s="1"/>
  <c r="C388" i="37"/>
  <c r="C389" i="37" s="1"/>
  <c r="C310" i="37"/>
  <c r="C311" i="37" s="1"/>
  <c r="C271" i="37"/>
  <c r="C272" i="37" s="1"/>
  <c r="C50" i="37"/>
  <c r="C51" i="37" s="1"/>
  <c r="E323" i="37"/>
  <c r="E324" i="37" s="1"/>
  <c r="D193" i="37"/>
  <c r="C102" i="37"/>
  <c r="C103" i="37" s="1"/>
  <c r="C63" i="37"/>
  <c r="C64" i="37" s="1"/>
  <c r="C219" i="37"/>
  <c r="C220" i="37" s="1"/>
  <c r="C154" i="37"/>
  <c r="D336" i="37"/>
  <c r="D337" i="37" s="1"/>
  <c r="C336" i="37"/>
  <c r="C337" i="37" s="1"/>
  <c r="C232" i="37"/>
  <c r="C233" i="37" s="1"/>
  <c r="B349" i="37"/>
  <c r="B350" i="37" s="1"/>
  <c r="C141" i="37"/>
  <c r="C142" i="37" s="1"/>
  <c r="D310" i="37"/>
  <c r="D311" i="37" s="1"/>
  <c r="C167" i="37"/>
  <c r="C168" i="37" s="1"/>
  <c r="C401" i="37"/>
  <c r="C402" i="37" s="1"/>
  <c r="D128" i="37"/>
  <c r="D129" i="37" s="1"/>
  <c r="C128" i="37"/>
  <c r="C129" i="37" s="1"/>
  <c r="B297" i="37"/>
  <c r="B298" i="37" s="1"/>
  <c r="D271" i="37"/>
  <c r="D272" i="37" s="1"/>
  <c r="C37" i="37"/>
  <c r="C38" i="37" s="1"/>
  <c r="C89" i="37"/>
  <c r="C90" i="37" s="1"/>
  <c r="M324" i="37"/>
  <c r="B76" i="37"/>
  <c r="B77" i="37" s="1"/>
  <c r="B404" i="21"/>
  <c r="H291" i="21"/>
  <c r="H327" i="21"/>
  <c r="H219" i="21"/>
  <c r="B188" i="21"/>
  <c r="C152" i="21"/>
  <c r="B116" i="21"/>
  <c r="D102" i="37" l="1"/>
  <c r="D103" i="37" s="1"/>
  <c r="D115" i="39"/>
  <c r="D116" i="39" s="1"/>
  <c r="C63" i="39"/>
  <c r="C64" i="39" s="1"/>
  <c r="C336" i="39"/>
  <c r="C337" i="39" s="1"/>
  <c r="C102" i="40"/>
  <c r="C103" i="40" s="1"/>
  <c r="M259" i="40"/>
  <c r="D349" i="40"/>
  <c r="D350" i="40" s="1"/>
  <c r="C167" i="42"/>
  <c r="C168" i="42" s="1"/>
  <c r="D362" i="42"/>
  <c r="D363" i="42" s="1"/>
  <c r="C388" i="42"/>
  <c r="C389" i="42" s="1"/>
  <c r="C102" i="42"/>
  <c r="C103" i="42" s="1"/>
  <c r="C24" i="37"/>
  <c r="C25" i="37" s="1"/>
  <c r="C64" i="40"/>
  <c r="D63" i="40"/>
  <c r="B181" i="37"/>
  <c r="C50" i="39"/>
  <c r="C206" i="37"/>
  <c r="C207" i="37" s="1"/>
  <c r="D128" i="39"/>
  <c r="D129" i="39" s="1"/>
  <c r="C180" i="39"/>
  <c r="C181" i="39" s="1"/>
  <c r="C141" i="40"/>
  <c r="C142" i="40" s="1"/>
  <c r="E349" i="40"/>
  <c r="E350" i="40" s="1"/>
  <c r="M350" i="40" s="1"/>
  <c r="D89" i="42"/>
  <c r="D90" i="42" s="1"/>
  <c r="E141" i="42"/>
  <c r="E142" i="42" s="1"/>
  <c r="M142" i="42" s="1"/>
  <c r="D141" i="42"/>
  <c r="D142" i="42" s="1"/>
  <c r="C180" i="37"/>
  <c r="C297" i="42"/>
  <c r="C336" i="40"/>
  <c r="D336" i="40" s="1"/>
  <c r="D337" i="40" s="1"/>
  <c r="C11" i="37"/>
  <c r="C12" i="37" s="1"/>
  <c r="D167" i="37"/>
  <c r="D168" i="37" s="1"/>
  <c r="D141" i="37"/>
  <c r="D142" i="37" s="1"/>
  <c r="E310" i="37"/>
  <c r="E311" i="37" s="1"/>
  <c r="D297" i="39"/>
  <c r="D298" i="39" s="1"/>
  <c r="D323" i="39"/>
  <c r="D324" i="39" s="1"/>
  <c r="C37" i="39"/>
  <c r="C38" i="39" s="1"/>
  <c r="C102" i="39"/>
  <c r="C24" i="39"/>
  <c r="C25" i="39" s="1"/>
  <c r="D154" i="40"/>
  <c r="D155" i="40" s="1"/>
  <c r="C271" i="40"/>
  <c r="C272" i="40" s="1"/>
  <c r="C37" i="40"/>
  <c r="C38" i="40" s="1"/>
  <c r="C362" i="42"/>
  <c r="C363" i="42" s="1"/>
  <c r="D349" i="42"/>
  <c r="D350" i="42" s="1"/>
  <c r="D206" i="42"/>
  <c r="D207" i="42" s="1"/>
  <c r="C193" i="42"/>
  <c r="C194" i="42" s="1"/>
  <c r="C245" i="37"/>
  <c r="C258" i="37"/>
  <c r="M363" i="40"/>
  <c r="F149" i="21"/>
  <c r="F150" i="21"/>
  <c r="G401" i="21"/>
  <c r="G402" i="21"/>
  <c r="I402" i="21" s="1"/>
  <c r="G400" i="21"/>
  <c r="H112" i="21"/>
  <c r="D41" i="21"/>
  <c r="E257" i="21"/>
  <c r="H400" i="21"/>
  <c r="B153" i="21"/>
  <c r="H148" i="21"/>
  <c r="G149" i="21"/>
  <c r="H149" i="21"/>
  <c r="G76" i="21"/>
  <c r="H113" i="21"/>
  <c r="H401" i="21"/>
  <c r="G148" i="21"/>
  <c r="H150" i="21"/>
  <c r="D42" i="21"/>
  <c r="E256" i="21"/>
  <c r="H402" i="21"/>
  <c r="B154" i="21"/>
  <c r="E148" i="21"/>
  <c r="M207" i="39"/>
  <c r="F77" i="21"/>
  <c r="F78" i="21"/>
  <c r="G77" i="21"/>
  <c r="D40" i="21"/>
  <c r="B155" i="21"/>
  <c r="F148" i="21"/>
  <c r="E150" i="21"/>
  <c r="E149" i="21"/>
  <c r="F151" i="21"/>
  <c r="G150" i="21"/>
  <c r="H220" i="21"/>
  <c r="H222" i="21"/>
  <c r="H221" i="21"/>
  <c r="C155" i="21"/>
  <c r="C153" i="21"/>
  <c r="C154" i="21"/>
  <c r="C156" i="21"/>
  <c r="H330" i="21"/>
  <c r="I330" i="21" s="1"/>
  <c r="H329" i="21"/>
  <c r="H328" i="21"/>
  <c r="G363" i="21"/>
  <c r="F364" i="21"/>
  <c r="F365" i="21"/>
  <c r="F366" i="21"/>
  <c r="F39" i="21"/>
  <c r="E40" i="21"/>
  <c r="E42" i="21"/>
  <c r="E41" i="21"/>
  <c r="B117" i="21"/>
  <c r="B119" i="21"/>
  <c r="B118" i="21"/>
  <c r="B407" i="21"/>
  <c r="B406" i="21"/>
  <c r="B405" i="21"/>
  <c r="H78" i="21"/>
  <c r="H76" i="21"/>
  <c r="H77" i="21"/>
  <c r="B80" i="21"/>
  <c r="B189" i="21"/>
  <c r="B191" i="21"/>
  <c r="B190" i="21"/>
  <c r="H293" i="21"/>
  <c r="H292" i="21"/>
  <c r="H294" i="21"/>
  <c r="F257" i="21"/>
  <c r="F258" i="21"/>
  <c r="F256" i="21"/>
  <c r="G255" i="21"/>
  <c r="H223" i="21"/>
  <c r="G223" i="21"/>
  <c r="G187" i="21"/>
  <c r="C151" i="21"/>
  <c r="M90" i="42"/>
  <c r="C25" i="42"/>
  <c r="C258" i="42"/>
  <c r="C259" i="42" s="1"/>
  <c r="D37" i="42"/>
  <c r="D38" i="42" s="1"/>
  <c r="D24" i="42"/>
  <c r="D25" i="42" s="1"/>
  <c r="D102" i="42"/>
  <c r="D103" i="42" s="1"/>
  <c r="C219" i="42"/>
  <c r="C220" i="42" s="1"/>
  <c r="D63" i="42"/>
  <c r="D271" i="42"/>
  <c r="D272" i="42" s="1"/>
  <c r="D232" i="42"/>
  <c r="D233" i="42" s="1"/>
  <c r="D180" i="42"/>
  <c r="E375" i="42"/>
  <c r="E376" i="42" s="1"/>
  <c r="M376" i="42" s="1"/>
  <c r="E232" i="42"/>
  <c r="E233" i="42" s="1"/>
  <c r="E154" i="42"/>
  <c r="E155" i="42" s="1"/>
  <c r="M155" i="42" s="1"/>
  <c r="C310" i="42"/>
  <c r="D323" i="42"/>
  <c r="C128" i="42"/>
  <c r="C401" i="42"/>
  <c r="C402" i="42" s="1"/>
  <c r="E89" i="42"/>
  <c r="E90" i="42" s="1"/>
  <c r="D336" i="42"/>
  <c r="E76" i="42"/>
  <c r="E77" i="42" s="1"/>
  <c r="M77" i="42" s="1"/>
  <c r="D167" i="42"/>
  <c r="D168" i="42" s="1"/>
  <c r="D245" i="42"/>
  <c r="D246" i="42" s="1"/>
  <c r="D388" i="42"/>
  <c r="D310" i="42"/>
  <c r="D311" i="42" s="1"/>
  <c r="D193" i="42"/>
  <c r="D194" i="42" s="1"/>
  <c r="C11" i="42"/>
  <c r="C50" i="42"/>
  <c r="C115" i="42"/>
  <c r="C284" i="42"/>
  <c r="C285" i="42" s="1"/>
  <c r="C116" i="40"/>
  <c r="D115" i="40"/>
  <c r="D116" i="40" s="1"/>
  <c r="E206" i="40"/>
  <c r="E207" i="40" s="1"/>
  <c r="M207" i="40" s="1"/>
  <c r="C193" i="40"/>
  <c r="C194" i="40" s="1"/>
  <c r="E89" i="40"/>
  <c r="E90" i="40" s="1"/>
  <c r="M90" i="40" s="1"/>
  <c r="C402" i="40"/>
  <c r="D401" i="40"/>
  <c r="D402" i="40" s="1"/>
  <c r="D271" i="40"/>
  <c r="D141" i="40"/>
  <c r="D142" i="40" s="1"/>
  <c r="C167" i="40"/>
  <c r="D37" i="40"/>
  <c r="D38" i="40" s="1"/>
  <c r="C232" i="40"/>
  <c r="C233" i="40" s="1"/>
  <c r="C311" i="40"/>
  <c r="E310" i="40"/>
  <c r="E311" i="40" s="1"/>
  <c r="D193" i="40"/>
  <c r="D194" i="40" s="1"/>
  <c r="D50" i="40"/>
  <c r="D51" i="40" s="1"/>
  <c r="C323" i="40"/>
  <c r="C324" i="40" s="1"/>
  <c r="D180" i="40"/>
  <c r="D181" i="40" s="1"/>
  <c r="D375" i="40"/>
  <c r="D376" i="40" s="1"/>
  <c r="C12" i="40"/>
  <c r="D11" i="40"/>
  <c r="D12" i="40" s="1"/>
  <c r="D388" i="40"/>
  <c r="D389" i="40" s="1"/>
  <c r="E50" i="40"/>
  <c r="E51" i="40" s="1"/>
  <c r="D232" i="40"/>
  <c r="D233" i="40" s="1"/>
  <c r="C128" i="40"/>
  <c r="C24" i="40"/>
  <c r="D24" i="40" s="1"/>
  <c r="D25" i="40" s="1"/>
  <c r="D128" i="40"/>
  <c r="D129" i="40" s="1"/>
  <c r="E297" i="40"/>
  <c r="E298" i="40" s="1"/>
  <c r="M298" i="40" s="1"/>
  <c r="E180" i="40"/>
  <c r="E181" i="40" s="1"/>
  <c r="E219" i="40"/>
  <c r="E220" i="40" s="1"/>
  <c r="M220" i="40" s="1"/>
  <c r="C77" i="40"/>
  <c r="D76" i="40"/>
  <c r="E154" i="40"/>
  <c r="E155" i="40" s="1"/>
  <c r="M155" i="40" s="1"/>
  <c r="E375" i="40"/>
  <c r="E376" i="40" s="1"/>
  <c r="C284" i="40"/>
  <c r="C285" i="40" s="1"/>
  <c r="C245" i="40"/>
  <c r="D24" i="39"/>
  <c r="D25" i="39" s="1"/>
  <c r="C11" i="39"/>
  <c r="C12" i="39" s="1"/>
  <c r="D258" i="39"/>
  <c r="D259" i="39" s="1"/>
  <c r="C154" i="39"/>
  <c r="C155" i="39" s="1"/>
  <c r="M155" i="39" s="1"/>
  <c r="E401" i="39"/>
  <c r="E402" i="39" s="1"/>
  <c r="C311" i="39"/>
  <c r="D89" i="39"/>
  <c r="D90" i="39" s="1"/>
  <c r="E323" i="39"/>
  <c r="E324" i="39" s="1"/>
  <c r="M324" i="39" s="1"/>
  <c r="D310" i="39"/>
  <c r="D311" i="39" s="1"/>
  <c r="C141" i="39"/>
  <c r="E258" i="39"/>
  <c r="E259" i="39" s="1"/>
  <c r="C220" i="39"/>
  <c r="E297" i="39"/>
  <c r="E298" i="39" s="1"/>
  <c r="M298" i="39" s="1"/>
  <c r="C271" i="39"/>
  <c r="C272" i="39" s="1"/>
  <c r="D154" i="39"/>
  <c r="D155" i="39" s="1"/>
  <c r="D401" i="39"/>
  <c r="D402" i="39" s="1"/>
  <c r="E128" i="39"/>
  <c r="E129" i="39" s="1"/>
  <c r="M129" i="39" s="1"/>
  <c r="D63" i="39"/>
  <c r="D64" i="39" s="1"/>
  <c r="D180" i="39"/>
  <c r="D181" i="39" s="1"/>
  <c r="D37" i="39"/>
  <c r="D38" i="39" s="1"/>
  <c r="C388" i="39"/>
  <c r="C349" i="39"/>
  <c r="E154" i="39"/>
  <c r="E155" i="39" s="1"/>
  <c r="C363" i="39"/>
  <c r="D362" i="39"/>
  <c r="C284" i="39"/>
  <c r="C285" i="39" s="1"/>
  <c r="E115" i="39"/>
  <c r="E116" i="39" s="1"/>
  <c r="M116" i="39" s="1"/>
  <c r="C376" i="39"/>
  <c r="D375" i="39"/>
  <c r="D376" i="39" s="1"/>
  <c r="C76" i="39"/>
  <c r="D232" i="39"/>
  <c r="D233" i="39" s="1"/>
  <c r="C168" i="39"/>
  <c r="D167" i="39"/>
  <c r="E180" i="39"/>
  <c r="E181" i="39" s="1"/>
  <c r="C89" i="39"/>
  <c r="C90" i="39" s="1"/>
  <c r="D219" i="39"/>
  <c r="D220" i="39" s="1"/>
  <c r="D336" i="39"/>
  <c r="D337" i="39" s="1"/>
  <c r="D284" i="39"/>
  <c r="D285" i="39" s="1"/>
  <c r="D245" i="39"/>
  <c r="D246" i="39" s="1"/>
  <c r="D193" i="39"/>
  <c r="D194" i="39" s="1"/>
  <c r="I114" i="21"/>
  <c r="I186" i="21"/>
  <c r="D194" i="37"/>
  <c r="E193" i="37"/>
  <c r="E194" i="37" s="1"/>
  <c r="D219" i="37"/>
  <c r="D220" i="37" s="1"/>
  <c r="E128" i="37"/>
  <c r="E129" i="37" s="1"/>
  <c r="M129" i="37" s="1"/>
  <c r="E141" i="37"/>
  <c r="E142" i="37" s="1"/>
  <c r="M142" i="37" s="1"/>
  <c r="E336" i="37"/>
  <c r="E337" i="37" s="1"/>
  <c r="E89" i="37"/>
  <c r="E90" i="37" s="1"/>
  <c r="D37" i="37"/>
  <c r="D38" i="37" s="1"/>
  <c r="D388" i="37"/>
  <c r="D389" i="37" s="1"/>
  <c r="C76" i="37"/>
  <c r="C297" i="37"/>
  <c r="C298" i="37" s="1"/>
  <c r="D50" i="37"/>
  <c r="D284" i="37"/>
  <c r="D285" i="37" s="1"/>
  <c r="C115" i="37"/>
  <c r="C116" i="37" s="1"/>
  <c r="C349" i="37"/>
  <c r="D232" i="37"/>
  <c r="D233" i="37" s="1"/>
  <c r="M311" i="37"/>
  <c r="D89" i="37"/>
  <c r="D90" i="37" s="1"/>
  <c r="D11" i="37"/>
  <c r="D12" i="37" s="1"/>
  <c r="E219" i="37"/>
  <c r="E220" i="37" s="1"/>
  <c r="M220" i="37" s="1"/>
  <c r="D401" i="37"/>
  <c r="D402" i="37" s="1"/>
  <c r="E167" i="37"/>
  <c r="E168" i="37" s="1"/>
  <c r="M168" i="37" s="1"/>
  <c r="C155" i="37"/>
  <c r="D154" i="37"/>
  <c r="D63" i="37"/>
  <c r="D64" i="37" s="1"/>
  <c r="M337" i="37"/>
  <c r="E271" i="37"/>
  <c r="E272" i="37" s="1"/>
  <c r="M272" i="37" s="1"/>
  <c r="C375" i="37"/>
  <c r="E284" i="37"/>
  <c r="E285" i="37" s="1"/>
  <c r="D349" i="37"/>
  <c r="D350" i="37" s="1"/>
  <c r="C362" i="37"/>
  <c r="C363" i="37" s="1"/>
  <c r="C404" i="21"/>
  <c r="C407" i="21" s="1"/>
  <c r="B332" i="21"/>
  <c r="B296" i="21"/>
  <c r="B224" i="21"/>
  <c r="D152" i="21"/>
  <c r="C188" i="21"/>
  <c r="C116" i="21"/>
  <c r="M194" i="40" l="1"/>
  <c r="M181" i="39"/>
  <c r="D284" i="42"/>
  <c r="D285" i="42" s="1"/>
  <c r="E102" i="42"/>
  <c r="E103" i="42" s="1"/>
  <c r="M103" i="42" s="1"/>
  <c r="C181" i="37"/>
  <c r="D180" i="37"/>
  <c r="D64" i="40"/>
  <c r="E63" i="40"/>
  <c r="E64" i="40" s="1"/>
  <c r="M64" i="40" s="1"/>
  <c r="M376" i="40"/>
  <c r="E37" i="40"/>
  <c r="E38" i="40" s="1"/>
  <c r="E193" i="40"/>
  <c r="E194" i="40" s="1"/>
  <c r="E102" i="40"/>
  <c r="E103" i="40" s="1"/>
  <c r="D258" i="42"/>
  <c r="D259" i="42" s="1"/>
  <c r="D401" i="42"/>
  <c r="D402" i="42" s="1"/>
  <c r="E349" i="42"/>
  <c r="E350" i="42" s="1"/>
  <c r="M350" i="42" s="1"/>
  <c r="C103" i="39"/>
  <c r="D102" i="39"/>
  <c r="C51" i="39"/>
  <c r="D50" i="39"/>
  <c r="E206" i="42"/>
  <c r="E207" i="42" s="1"/>
  <c r="M207" i="42" s="1"/>
  <c r="M38" i="40"/>
  <c r="C259" i="37"/>
  <c r="D258" i="37"/>
  <c r="D259" i="37" s="1"/>
  <c r="C337" i="40"/>
  <c r="E336" i="40"/>
  <c r="E337" i="40" s="1"/>
  <c r="E102" i="37"/>
  <c r="E103" i="37" s="1"/>
  <c r="M103" i="37" s="1"/>
  <c r="D297" i="37"/>
  <c r="D298" i="37" s="1"/>
  <c r="E37" i="39"/>
  <c r="E38" i="39" s="1"/>
  <c r="E245" i="39"/>
  <c r="E246" i="39" s="1"/>
  <c r="M246" i="39" s="1"/>
  <c r="E89" i="39"/>
  <c r="E90" i="39" s="1"/>
  <c r="M90" i="39" s="1"/>
  <c r="M402" i="39"/>
  <c r="E401" i="40"/>
  <c r="E402" i="40" s="1"/>
  <c r="D102" i="40"/>
  <c r="D103" i="40" s="1"/>
  <c r="E362" i="42"/>
  <c r="E363" i="42" s="1"/>
  <c r="M363" i="42" s="1"/>
  <c r="E245" i="42"/>
  <c r="E246" i="42" s="1"/>
  <c r="M246" i="42" s="1"/>
  <c r="E24" i="42"/>
  <c r="E25" i="42" s="1"/>
  <c r="C406" i="21"/>
  <c r="D24" i="37"/>
  <c r="C246" i="37"/>
  <c r="D245" i="37"/>
  <c r="C298" i="42"/>
  <c r="D297" i="42"/>
  <c r="D206" i="37"/>
  <c r="M181" i="40"/>
  <c r="M285" i="37"/>
  <c r="D259" i="21"/>
  <c r="M38" i="39"/>
  <c r="M259" i="39"/>
  <c r="M51" i="40"/>
  <c r="G151" i="21"/>
  <c r="E11" i="37"/>
  <c r="E12" i="37" s="1"/>
  <c r="M12" i="37" s="1"/>
  <c r="C118" i="21"/>
  <c r="C117" i="21"/>
  <c r="C119" i="21"/>
  <c r="G259" i="21"/>
  <c r="G257" i="21"/>
  <c r="G258" i="21"/>
  <c r="G256" i="21"/>
  <c r="H255" i="21"/>
  <c r="D156" i="21"/>
  <c r="D154" i="21"/>
  <c r="D153" i="21"/>
  <c r="D155" i="21"/>
  <c r="B297" i="21"/>
  <c r="B298" i="21"/>
  <c r="B299" i="21"/>
  <c r="C405" i="21"/>
  <c r="C408" i="21"/>
  <c r="B81" i="21"/>
  <c r="B83" i="21"/>
  <c r="B82" i="21"/>
  <c r="C80" i="21"/>
  <c r="F42" i="21"/>
  <c r="F40" i="21"/>
  <c r="F41" i="21"/>
  <c r="G39" i="21"/>
  <c r="C191" i="21"/>
  <c r="C189" i="21"/>
  <c r="C192" i="21"/>
  <c r="C190" i="21"/>
  <c r="B225" i="21"/>
  <c r="B227" i="21"/>
  <c r="B226" i="21"/>
  <c r="G365" i="21"/>
  <c r="G366" i="21"/>
  <c r="G364" i="21"/>
  <c r="H363" i="21"/>
  <c r="F403" i="21"/>
  <c r="G403" i="21"/>
  <c r="H295" i="21"/>
  <c r="B300" i="21"/>
  <c r="F295" i="21"/>
  <c r="C259" i="21"/>
  <c r="E187" i="21"/>
  <c r="B192" i="21"/>
  <c r="D151" i="21"/>
  <c r="E151" i="21"/>
  <c r="B156" i="21"/>
  <c r="D389" i="42"/>
  <c r="E388" i="42"/>
  <c r="E389" i="42" s="1"/>
  <c r="E37" i="42"/>
  <c r="E38" i="42" s="1"/>
  <c r="M38" i="42" s="1"/>
  <c r="D337" i="42"/>
  <c r="E336" i="42"/>
  <c r="E337" i="42" s="1"/>
  <c r="E258" i="42"/>
  <c r="E259" i="42" s="1"/>
  <c r="M259" i="42" s="1"/>
  <c r="D324" i="42"/>
  <c r="E323" i="42"/>
  <c r="E324" i="42" s="1"/>
  <c r="M233" i="42"/>
  <c r="C116" i="42"/>
  <c r="D115" i="42"/>
  <c r="D116" i="42" s="1"/>
  <c r="E271" i="42"/>
  <c r="E272" i="42" s="1"/>
  <c r="M272" i="42" s="1"/>
  <c r="E167" i="42"/>
  <c r="E168" i="42" s="1"/>
  <c r="M168" i="42" s="1"/>
  <c r="D219" i="42"/>
  <c r="C311" i="42"/>
  <c r="E310" i="42"/>
  <c r="E311" i="42" s="1"/>
  <c r="M25" i="42"/>
  <c r="C51" i="42"/>
  <c r="D50" i="42"/>
  <c r="D51" i="42" s="1"/>
  <c r="C129" i="42"/>
  <c r="D128" i="42"/>
  <c r="D129" i="42" s="1"/>
  <c r="D181" i="42"/>
  <c r="E180" i="42"/>
  <c r="E181" i="42" s="1"/>
  <c r="D64" i="42"/>
  <c r="E63" i="42"/>
  <c r="E64" i="42" s="1"/>
  <c r="C12" i="42"/>
  <c r="D11" i="42"/>
  <c r="D12" i="42" s="1"/>
  <c r="E284" i="42"/>
  <c r="E285" i="42" s="1"/>
  <c r="M285" i="42" s="1"/>
  <c r="E193" i="42"/>
  <c r="E194" i="42" s="1"/>
  <c r="M194" i="42" s="1"/>
  <c r="E401" i="42"/>
  <c r="E402" i="42" s="1"/>
  <c r="M402" i="42" s="1"/>
  <c r="C120" i="21"/>
  <c r="G115" i="21"/>
  <c r="M77" i="40"/>
  <c r="E232" i="40"/>
  <c r="E233" i="40" s="1"/>
  <c r="M233" i="40" s="1"/>
  <c r="C129" i="40"/>
  <c r="E128" i="40"/>
  <c r="E129" i="40" s="1"/>
  <c r="D272" i="40"/>
  <c r="E271" i="40"/>
  <c r="E272" i="40" s="1"/>
  <c r="M402" i="40"/>
  <c r="M116" i="40"/>
  <c r="C25" i="40"/>
  <c r="E24" i="40"/>
  <c r="E25" i="40" s="1"/>
  <c r="D284" i="40"/>
  <c r="D285" i="40" s="1"/>
  <c r="E323" i="40"/>
  <c r="E324" i="40" s="1"/>
  <c r="M324" i="40" s="1"/>
  <c r="E115" i="40"/>
  <c r="E116" i="40" s="1"/>
  <c r="C246" i="40"/>
  <c r="D245" i="40"/>
  <c r="D246" i="40" s="1"/>
  <c r="E141" i="40"/>
  <c r="E142" i="40" s="1"/>
  <c r="M142" i="40" s="1"/>
  <c r="D77" i="40"/>
  <c r="E76" i="40"/>
  <c r="E77" i="40" s="1"/>
  <c r="D323" i="40"/>
  <c r="D324" i="40" s="1"/>
  <c r="E284" i="40"/>
  <c r="E285" i="40" s="1"/>
  <c r="M285" i="40" s="1"/>
  <c r="E11" i="40"/>
  <c r="E12" i="40" s="1"/>
  <c r="M12" i="40" s="1"/>
  <c r="M311" i="40"/>
  <c r="E245" i="40"/>
  <c r="E246" i="40" s="1"/>
  <c r="C168" i="40"/>
  <c r="D167" i="40"/>
  <c r="E388" i="40"/>
  <c r="E389" i="40" s="1"/>
  <c r="M389" i="40" s="1"/>
  <c r="E24" i="39"/>
  <c r="E25" i="39" s="1"/>
  <c r="M25" i="39" s="1"/>
  <c r="D11" i="39"/>
  <c r="C77" i="39"/>
  <c r="E76" i="39"/>
  <c r="E77" i="39" s="1"/>
  <c r="D76" i="39"/>
  <c r="D77" i="39" s="1"/>
  <c r="C389" i="39"/>
  <c r="D388" i="39"/>
  <c r="D389" i="39" s="1"/>
  <c r="E284" i="39"/>
  <c r="E285" i="39" s="1"/>
  <c r="M285" i="39" s="1"/>
  <c r="D168" i="39"/>
  <c r="E167" i="39"/>
  <c r="E168" i="39" s="1"/>
  <c r="D271" i="39"/>
  <c r="D272" i="39" s="1"/>
  <c r="E310" i="39"/>
  <c r="E311" i="39" s="1"/>
  <c r="M311" i="39" s="1"/>
  <c r="E388" i="39"/>
  <c r="E389" i="39" s="1"/>
  <c r="C350" i="39"/>
  <c r="D349" i="39"/>
  <c r="E219" i="39"/>
  <c r="E220" i="39" s="1"/>
  <c r="M220" i="39" s="1"/>
  <c r="E375" i="39"/>
  <c r="E376" i="39" s="1"/>
  <c r="M376" i="39" s="1"/>
  <c r="D363" i="39"/>
  <c r="E362" i="39"/>
  <c r="E363" i="39" s="1"/>
  <c r="E336" i="39"/>
  <c r="E337" i="39" s="1"/>
  <c r="M337" i="39" s="1"/>
  <c r="C142" i="39"/>
  <c r="D141" i="39"/>
  <c r="E193" i="39"/>
  <c r="E194" i="39" s="1"/>
  <c r="M194" i="39" s="1"/>
  <c r="E63" i="39"/>
  <c r="E64" i="39" s="1"/>
  <c r="M64" i="39" s="1"/>
  <c r="H79" i="21" s="1"/>
  <c r="E232" i="39"/>
  <c r="E233" i="39" s="1"/>
  <c r="M233" i="39" s="1"/>
  <c r="E367" i="21"/>
  <c r="D367" i="21"/>
  <c r="E375" i="37"/>
  <c r="E376" i="37" s="1"/>
  <c r="C77" i="37"/>
  <c r="D76" i="37"/>
  <c r="D77" i="37" s="1"/>
  <c r="E63" i="37"/>
  <c r="E64" i="37" s="1"/>
  <c r="M64" i="37" s="1"/>
  <c r="D115" i="37"/>
  <c r="D155" i="37"/>
  <c r="E154" i="37"/>
  <c r="E155" i="37" s="1"/>
  <c r="E401" i="37"/>
  <c r="E402" i="37" s="1"/>
  <c r="M402" i="37" s="1"/>
  <c r="C350" i="37"/>
  <c r="E349" i="37"/>
  <c r="E350" i="37" s="1"/>
  <c r="E232" i="37"/>
  <c r="E233" i="37" s="1"/>
  <c r="M233" i="37" s="1"/>
  <c r="E37" i="37"/>
  <c r="E38" i="37" s="1"/>
  <c r="M38" i="37" s="1"/>
  <c r="M194" i="37"/>
  <c r="C376" i="37"/>
  <c r="D375" i="37"/>
  <c r="D376" i="37" s="1"/>
  <c r="D362" i="37"/>
  <c r="D363" i="37" s="1"/>
  <c r="E388" i="37"/>
  <c r="E389" i="37" s="1"/>
  <c r="M389" i="37" s="1"/>
  <c r="M155" i="37"/>
  <c r="M90" i="37"/>
  <c r="D51" i="37"/>
  <c r="E50" i="37"/>
  <c r="E51" i="37" s="1"/>
  <c r="D404" i="21"/>
  <c r="C296" i="21"/>
  <c r="C332" i="21"/>
  <c r="C224" i="21"/>
  <c r="D188" i="21"/>
  <c r="E152" i="21"/>
  <c r="D116" i="21"/>
  <c r="E50" i="42" l="1"/>
  <c r="E51" i="42" s="1"/>
  <c r="M103" i="40"/>
  <c r="D181" i="37"/>
  <c r="E180" i="37"/>
  <c r="E181" i="37" s="1"/>
  <c r="D207" i="37"/>
  <c r="E206" i="37"/>
  <c r="E207" i="37" s="1"/>
  <c r="D246" i="37"/>
  <c r="E245" i="37"/>
  <c r="E246" i="37" s="1"/>
  <c r="M337" i="40"/>
  <c r="D103" i="39"/>
  <c r="E102" i="39"/>
  <c r="E103" i="39" s="1"/>
  <c r="M103" i="39" s="1"/>
  <c r="E297" i="37"/>
  <c r="E298" i="37" s="1"/>
  <c r="M298" i="37" s="1"/>
  <c r="E271" i="39"/>
  <c r="E272" i="39" s="1"/>
  <c r="M272" i="39" s="1"/>
  <c r="M168" i="39"/>
  <c r="D298" i="42"/>
  <c r="M298" i="42" s="1"/>
  <c r="E297" i="42"/>
  <c r="E298" i="42" s="1"/>
  <c r="D25" i="37"/>
  <c r="M25" i="37" s="1"/>
  <c r="E24" i="37"/>
  <c r="E25" i="37" s="1"/>
  <c r="E258" i="37"/>
  <c r="E259" i="37" s="1"/>
  <c r="M259" i="37" s="1"/>
  <c r="D51" i="39"/>
  <c r="E50" i="39"/>
  <c r="E51" i="39" s="1"/>
  <c r="H151" i="21"/>
  <c r="M350" i="37"/>
  <c r="M181" i="42"/>
  <c r="H187" i="21"/>
  <c r="M51" i="37"/>
  <c r="M363" i="39"/>
  <c r="M246" i="40"/>
  <c r="G295" i="21"/>
  <c r="M389" i="42"/>
  <c r="F79" i="21"/>
  <c r="E43" i="21"/>
  <c r="D190" i="21"/>
  <c r="D192" i="21"/>
  <c r="D191" i="21"/>
  <c r="D189" i="21"/>
  <c r="C297" i="21"/>
  <c r="C298" i="21"/>
  <c r="C299" i="21"/>
  <c r="C300" i="21"/>
  <c r="C82" i="21"/>
  <c r="C84" i="21"/>
  <c r="C81" i="21"/>
  <c r="C83" i="21"/>
  <c r="D80" i="21"/>
  <c r="C225" i="21"/>
  <c r="C227" i="21"/>
  <c r="C228" i="21"/>
  <c r="C226" i="21"/>
  <c r="D119" i="21"/>
  <c r="D117" i="21"/>
  <c r="D118" i="21"/>
  <c r="D120" i="21"/>
  <c r="D405" i="21"/>
  <c r="D407" i="21"/>
  <c r="D408" i="21"/>
  <c r="D406" i="21"/>
  <c r="E153" i="21"/>
  <c r="E155" i="21"/>
  <c r="E154" i="21"/>
  <c r="B368" i="21"/>
  <c r="H367" i="21"/>
  <c r="H365" i="21"/>
  <c r="H364" i="21"/>
  <c r="H366" i="21"/>
  <c r="G42" i="21"/>
  <c r="G40" i="21"/>
  <c r="G41" i="21"/>
  <c r="G43" i="21"/>
  <c r="H39" i="21"/>
  <c r="H259" i="21"/>
  <c r="H257" i="21"/>
  <c r="H258" i="21"/>
  <c r="I258" i="21" s="1"/>
  <c r="H256" i="21"/>
  <c r="B260" i="21"/>
  <c r="E79" i="21"/>
  <c r="D43" i="21"/>
  <c r="H403" i="21"/>
  <c r="J403" i="21" s="1"/>
  <c r="B408" i="21"/>
  <c r="F259" i="21"/>
  <c r="E259" i="21"/>
  <c r="B228" i="21"/>
  <c r="E156" i="21"/>
  <c r="M311" i="42"/>
  <c r="M337" i="42"/>
  <c r="M64" i="42"/>
  <c r="E128" i="42"/>
  <c r="E129" i="42" s="1"/>
  <c r="M51" i="42"/>
  <c r="D220" i="42"/>
  <c r="E219" i="42"/>
  <c r="E220" i="42" s="1"/>
  <c r="E115" i="42"/>
  <c r="E116" i="42" s="1"/>
  <c r="M116" i="42" s="1"/>
  <c r="M324" i="42"/>
  <c r="M129" i="42"/>
  <c r="E11" i="42"/>
  <c r="E12" i="42" s="1"/>
  <c r="M12" i="42" s="1"/>
  <c r="B120" i="21"/>
  <c r="D168" i="40"/>
  <c r="E167" i="40"/>
  <c r="E168" i="40" s="1"/>
  <c r="M25" i="40"/>
  <c r="M272" i="40"/>
  <c r="M129" i="40"/>
  <c r="D12" i="39"/>
  <c r="E11" i="39"/>
  <c r="E12" i="39" s="1"/>
  <c r="D142" i="39"/>
  <c r="E141" i="39"/>
  <c r="E142" i="39" s="1"/>
  <c r="M389" i="39"/>
  <c r="D350" i="39"/>
  <c r="E349" i="39"/>
  <c r="E350" i="39" s="1"/>
  <c r="M77" i="39"/>
  <c r="B84" i="21" s="1"/>
  <c r="M376" i="37"/>
  <c r="D116" i="37"/>
  <c r="M116" i="37" s="1"/>
  <c r="E115" i="37"/>
  <c r="E116" i="37" s="1"/>
  <c r="E362" i="37"/>
  <c r="E363" i="37" s="1"/>
  <c r="M363" i="37" s="1"/>
  <c r="E76" i="37"/>
  <c r="E77" i="37" s="1"/>
  <c r="M77" i="37" s="1"/>
  <c r="E404" i="21"/>
  <c r="D332" i="21"/>
  <c r="D296" i="21"/>
  <c r="D224" i="21"/>
  <c r="E188" i="21"/>
  <c r="F152" i="21"/>
  <c r="E116" i="21"/>
  <c r="F367" i="21"/>
  <c r="M142" i="39" l="1"/>
  <c r="M51" i="39"/>
  <c r="M246" i="37"/>
  <c r="M168" i="40"/>
  <c r="M207" i="37"/>
  <c r="M181" i="37"/>
  <c r="M350" i="39"/>
  <c r="M12" i="39"/>
  <c r="E192" i="21"/>
  <c r="E190" i="21"/>
  <c r="E191" i="21"/>
  <c r="E189" i="21"/>
  <c r="B262" i="21"/>
  <c r="B264" i="21"/>
  <c r="B263" i="21"/>
  <c r="B261" i="21"/>
  <c r="C260" i="21"/>
  <c r="H42" i="21"/>
  <c r="I42" i="21" s="1"/>
  <c r="H40" i="21"/>
  <c r="H41" i="21"/>
  <c r="H43" i="21"/>
  <c r="B44" i="21"/>
  <c r="F154" i="21"/>
  <c r="F156" i="21"/>
  <c r="F153" i="21"/>
  <c r="F155" i="21"/>
  <c r="D298" i="21"/>
  <c r="D299" i="21"/>
  <c r="D300" i="21"/>
  <c r="D297" i="21"/>
  <c r="B370" i="21"/>
  <c r="B369" i="21"/>
  <c r="B371" i="21"/>
  <c r="C368" i="21"/>
  <c r="B372" i="21"/>
  <c r="E120" i="21"/>
  <c r="E118" i="21"/>
  <c r="E117" i="21"/>
  <c r="E119" i="21"/>
  <c r="D225" i="21"/>
  <c r="D227" i="21"/>
  <c r="D228" i="21"/>
  <c r="D226" i="21"/>
  <c r="E405" i="21"/>
  <c r="E407" i="21"/>
  <c r="E406" i="21"/>
  <c r="E408" i="21"/>
  <c r="D83" i="21"/>
  <c r="D81" i="21"/>
  <c r="D82" i="21"/>
  <c r="D84" i="21"/>
  <c r="E80" i="21"/>
  <c r="M220" i="42"/>
  <c r="H115" i="21"/>
  <c r="J115" i="21" s="1"/>
  <c r="J259" i="21"/>
  <c r="J187" i="21"/>
  <c r="F404" i="21"/>
  <c r="E296" i="21"/>
  <c r="E332" i="21"/>
  <c r="E224" i="21"/>
  <c r="F188" i="21"/>
  <c r="G152" i="21"/>
  <c r="F116" i="21"/>
  <c r="G367" i="21"/>
  <c r="G79" i="21" l="1"/>
  <c r="F43" i="21"/>
  <c r="D79" i="21"/>
  <c r="C43" i="21"/>
  <c r="F191" i="21"/>
  <c r="F189" i="21"/>
  <c r="F190" i="21"/>
  <c r="F192" i="21"/>
  <c r="C372" i="21"/>
  <c r="C371" i="21"/>
  <c r="C370" i="21"/>
  <c r="C369" i="21"/>
  <c r="D368" i="21"/>
  <c r="B47" i="21"/>
  <c r="B45" i="21"/>
  <c r="B46" i="21"/>
  <c r="B48" i="21"/>
  <c r="C44" i="21"/>
  <c r="E228" i="21"/>
  <c r="E225" i="21"/>
  <c r="E227" i="21"/>
  <c r="E226" i="21"/>
  <c r="F117" i="21"/>
  <c r="F119" i="21"/>
  <c r="F118" i="21"/>
  <c r="F120" i="21"/>
  <c r="F405" i="21"/>
  <c r="F408" i="21"/>
  <c r="F407" i="21"/>
  <c r="F406" i="21"/>
  <c r="E84" i="21"/>
  <c r="E82" i="21"/>
  <c r="E81" i="21"/>
  <c r="E83" i="21"/>
  <c r="F80" i="21"/>
  <c r="E299" i="21"/>
  <c r="E300" i="21"/>
  <c r="E297" i="21"/>
  <c r="E298" i="21"/>
  <c r="C263" i="21"/>
  <c r="C261" i="21"/>
  <c r="C264" i="21"/>
  <c r="C262" i="21"/>
  <c r="D260" i="21"/>
  <c r="G155" i="21"/>
  <c r="G153" i="21"/>
  <c r="G154" i="21"/>
  <c r="G156" i="21"/>
  <c r="G404" i="21"/>
  <c r="F296" i="21"/>
  <c r="F332" i="21"/>
  <c r="F224" i="21"/>
  <c r="G188" i="21"/>
  <c r="H152" i="21"/>
  <c r="G116" i="21"/>
  <c r="J43" i="21" l="1"/>
  <c r="F226" i="21"/>
  <c r="F228" i="21"/>
  <c r="F227" i="21"/>
  <c r="F225" i="21"/>
  <c r="G408" i="21"/>
  <c r="G405" i="21"/>
  <c r="G407" i="21"/>
  <c r="G406" i="21"/>
  <c r="C47" i="21"/>
  <c r="C45" i="21"/>
  <c r="C46" i="21"/>
  <c r="C48" i="21"/>
  <c r="D44" i="21"/>
  <c r="H156" i="21"/>
  <c r="H154" i="21"/>
  <c r="H155" i="21"/>
  <c r="H153" i="21"/>
  <c r="D264" i="21"/>
  <c r="D262" i="21"/>
  <c r="D261" i="21"/>
  <c r="D263" i="21"/>
  <c r="E260" i="21"/>
  <c r="G191" i="21"/>
  <c r="G189" i="21"/>
  <c r="G192" i="21"/>
  <c r="G190" i="21"/>
  <c r="F300" i="21"/>
  <c r="F297" i="21"/>
  <c r="F298" i="21"/>
  <c r="F299" i="21"/>
  <c r="F81" i="21"/>
  <c r="F83" i="21"/>
  <c r="F82" i="21"/>
  <c r="F84" i="21"/>
  <c r="G80" i="21"/>
  <c r="G118" i="21"/>
  <c r="G120" i="21"/>
  <c r="G119" i="21"/>
  <c r="G117" i="21"/>
  <c r="D370" i="21"/>
  <c r="D369" i="21"/>
  <c r="D371" i="21"/>
  <c r="D372" i="21"/>
  <c r="E368" i="21"/>
  <c r="H404" i="21"/>
  <c r="G296" i="21"/>
  <c r="G332" i="21"/>
  <c r="G224" i="21"/>
  <c r="B157" i="21"/>
  <c r="H188" i="21"/>
  <c r="H116" i="21"/>
  <c r="H192" i="21" l="1"/>
  <c r="H190" i="21"/>
  <c r="H189" i="21"/>
  <c r="H191" i="21"/>
  <c r="I191" i="21" s="1"/>
  <c r="E371" i="21"/>
  <c r="E372" i="21"/>
  <c r="E370" i="21"/>
  <c r="E369" i="21"/>
  <c r="F368" i="21"/>
  <c r="E261" i="21"/>
  <c r="E263" i="21"/>
  <c r="E262" i="21"/>
  <c r="E264" i="21"/>
  <c r="F260" i="21"/>
  <c r="B159" i="21"/>
  <c r="B161" i="21"/>
  <c r="B158" i="21"/>
  <c r="B160" i="21"/>
  <c r="G297" i="21"/>
  <c r="G298" i="21"/>
  <c r="G299" i="21"/>
  <c r="G300" i="21"/>
  <c r="G82" i="21"/>
  <c r="G84" i="21"/>
  <c r="G83" i="21"/>
  <c r="G81" i="21"/>
  <c r="H80" i="21"/>
  <c r="H119" i="21"/>
  <c r="I119" i="21" s="1"/>
  <c r="H117" i="21"/>
  <c r="H120" i="21"/>
  <c r="J120" i="21" s="1"/>
  <c r="H118" i="21"/>
  <c r="G226" i="21"/>
  <c r="G228" i="21"/>
  <c r="G227" i="21"/>
  <c r="G225" i="21"/>
  <c r="H405" i="21"/>
  <c r="H407" i="21"/>
  <c r="I407" i="21" s="1"/>
  <c r="H408" i="21"/>
  <c r="H406" i="21"/>
  <c r="D47" i="21"/>
  <c r="D45" i="21"/>
  <c r="D48" i="21"/>
  <c r="D46" i="21"/>
  <c r="E44" i="21"/>
  <c r="B409" i="21"/>
  <c r="J408" i="21"/>
  <c r="H296" i="21"/>
  <c r="H332" i="21"/>
  <c r="H224" i="21"/>
  <c r="J192" i="21"/>
  <c r="B193" i="21"/>
  <c r="C157" i="21"/>
  <c r="B121" i="21"/>
  <c r="H334" i="21" l="1"/>
  <c r="H335" i="21"/>
  <c r="B412" i="21"/>
  <c r="B410" i="21"/>
  <c r="B411" i="21"/>
  <c r="B413" i="21"/>
  <c r="F262" i="21"/>
  <c r="F264" i="21"/>
  <c r="F263" i="21"/>
  <c r="F261" i="21"/>
  <c r="G260" i="21"/>
  <c r="C160" i="21"/>
  <c r="C158" i="21"/>
  <c r="C159" i="21"/>
  <c r="C161" i="21"/>
  <c r="E48" i="21"/>
  <c r="E47" i="21"/>
  <c r="E46" i="21"/>
  <c r="E45" i="21"/>
  <c r="F44" i="21"/>
  <c r="B194" i="21"/>
  <c r="B196" i="21"/>
  <c r="B195" i="21"/>
  <c r="B197" i="21"/>
  <c r="H226" i="21"/>
  <c r="H228" i="21"/>
  <c r="H227" i="21"/>
  <c r="H225" i="21"/>
  <c r="H83" i="21"/>
  <c r="H81" i="21"/>
  <c r="H84" i="21"/>
  <c r="H82" i="21"/>
  <c r="B85" i="21"/>
  <c r="B122" i="21"/>
  <c r="B124" i="21"/>
  <c r="B123" i="21"/>
  <c r="B125" i="21"/>
  <c r="H298" i="21"/>
  <c r="H299" i="21"/>
  <c r="H300" i="21"/>
  <c r="H297" i="21"/>
  <c r="F370" i="21"/>
  <c r="F372" i="21"/>
  <c r="F369" i="21"/>
  <c r="F371" i="21"/>
  <c r="G368" i="21"/>
  <c r="C409" i="21"/>
  <c r="B337" i="21"/>
  <c r="B301" i="21"/>
  <c r="B229" i="21"/>
  <c r="C193" i="21"/>
  <c r="D157" i="21"/>
  <c r="C121" i="21"/>
  <c r="B334" i="21" l="1"/>
  <c r="B335" i="21"/>
  <c r="B336" i="21"/>
  <c r="B333" i="21"/>
  <c r="C336" i="21"/>
  <c r="C333" i="21"/>
  <c r="C334" i="21"/>
  <c r="C335" i="21"/>
  <c r="D336" i="21"/>
  <c r="D333" i="21"/>
  <c r="D334" i="21"/>
  <c r="D335" i="21"/>
  <c r="E333" i="21"/>
  <c r="E335" i="21"/>
  <c r="E334" i="21"/>
  <c r="E336" i="21"/>
  <c r="F333" i="21"/>
  <c r="F334" i="21"/>
  <c r="F335" i="21"/>
  <c r="F336" i="21"/>
  <c r="G335" i="21"/>
  <c r="G336" i="21"/>
  <c r="G333" i="21"/>
  <c r="G334" i="21"/>
  <c r="H333" i="21"/>
  <c r="H336" i="21"/>
  <c r="D161" i="21"/>
  <c r="D159" i="21"/>
  <c r="D160" i="21"/>
  <c r="D158" i="21"/>
  <c r="G370" i="21"/>
  <c r="G369" i="21"/>
  <c r="G372" i="21"/>
  <c r="G371" i="21"/>
  <c r="H368" i="21"/>
  <c r="B86" i="21"/>
  <c r="B88" i="21"/>
  <c r="B87" i="21"/>
  <c r="B89" i="21"/>
  <c r="C85" i="21"/>
  <c r="C123" i="21"/>
  <c r="C125" i="21"/>
  <c r="C124" i="21"/>
  <c r="C122" i="21"/>
  <c r="B233" i="21"/>
  <c r="B231" i="21"/>
  <c r="B232" i="21"/>
  <c r="B230" i="21"/>
  <c r="B305" i="21"/>
  <c r="B302" i="21"/>
  <c r="B303" i="21"/>
  <c r="B304" i="21"/>
  <c r="F47" i="21"/>
  <c r="F45" i="21"/>
  <c r="F48" i="21"/>
  <c r="F46" i="21"/>
  <c r="G44" i="21"/>
  <c r="C195" i="21"/>
  <c r="C197" i="21"/>
  <c r="C196" i="21"/>
  <c r="C194" i="21"/>
  <c r="B339" i="21"/>
  <c r="B340" i="21"/>
  <c r="B341" i="21"/>
  <c r="B338" i="21"/>
  <c r="C411" i="21"/>
  <c r="C412" i="21"/>
  <c r="C413" i="21"/>
  <c r="C410" i="21"/>
  <c r="G263" i="21"/>
  <c r="G261" i="21"/>
  <c r="G264" i="21"/>
  <c r="G262" i="21"/>
  <c r="H260" i="21"/>
  <c r="J300" i="21"/>
  <c r="I299" i="21"/>
  <c r="D409" i="21"/>
  <c r="C301" i="21"/>
  <c r="C337" i="21"/>
  <c r="C229" i="21"/>
  <c r="E157" i="21"/>
  <c r="D193" i="21"/>
  <c r="D121" i="21"/>
  <c r="I335" i="21" l="1"/>
  <c r="J336" i="21"/>
  <c r="D124" i="21"/>
  <c r="D122" i="21"/>
  <c r="D125" i="21"/>
  <c r="D123" i="21"/>
  <c r="C230" i="21"/>
  <c r="C232" i="21"/>
  <c r="C233" i="21"/>
  <c r="C231" i="21"/>
  <c r="G48" i="21"/>
  <c r="G47" i="21"/>
  <c r="G46" i="21"/>
  <c r="G45" i="21"/>
  <c r="H44" i="21"/>
  <c r="E158" i="21"/>
  <c r="E160" i="21"/>
  <c r="E161" i="21"/>
  <c r="E159" i="21"/>
  <c r="C302" i="21"/>
  <c r="C303" i="21"/>
  <c r="C304" i="21"/>
  <c r="C305" i="21"/>
  <c r="H372" i="21"/>
  <c r="J372" i="21" s="1"/>
  <c r="H371" i="21"/>
  <c r="I371" i="21" s="1"/>
  <c r="H370" i="21"/>
  <c r="H369" i="21"/>
  <c r="B373" i="21"/>
  <c r="D196" i="21"/>
  <c r="D194" i="21"/>
  <c r="D197" i="21"/>
  <c r="D195" i="21"/>
  <c r="C340" i="21"/>
  <c r="C341" i="21"/>
  <c r="C338" i="21"/>
  <c r="C339" i="21"/>
  <c r="C87" i="21"/>
  <c r="C89" i="21"/>
  <c r="C88" i="21"/>
  <c r="C86" i="21"/>
  <c r="D85" i="21"/>
  <c r="D411" i="21"/>
  <c r="D412" i="21"/>
  <c r="D410" i="21"/>
  <c r="D413" i="21"/>
  <c r="H264" i="21"/>
  <c r="J264" i="21" s="1"/>
  <c r="H262" i="21"/>
  <c r="H261" i="21"/>
  <c r="H263" i="21"/>
  <c r="I263" i="21" s="1"/>
  <c r="B265" i="21"/>
  <c r="I155" i="21"/>
  <c r="J84" i="21"/>
  <c r="I83" i="21"/>
  <c r="J295" i="21"/>
  <c r="J156" i="21"/>
  <c r="J228" i="21"/>
  <c r="J223" i="21"/>
  <c r="I150" i="21"/>
  <c r="I366" i="21"/>
  <c r="I222" i="21"/>
  <c r="J367" i="21"/>
  <c r="I78" i="21"/>
  <c r="J151" i="21"/>
  <c r="I227" i="21"/>
  <c r="I294" i="21"/>
  <c r="J79" i="21"/>
  <c r="E409" i="21"/>
  <c r="D337" i="21"/>
  <c r="D301" i="21"/>
  <c r="D229" i="21"/>
  <c r="E193" i="21"/>
  <c r="F157" i="21"/>
  <c r="E121" i="21"/>
  <c r="H331" i="21"/>
  <c r="J331" i="21" s="1"/>
  <c r="E125" i="21" l="1"/>
  <c r="E123" i="21"/>
  <c r="E122" i="21"/>
  <c r="E124" i="21"/>
  <c r="D231" i="21"/>
  <c r="D233" i="21"/>
  <c r="D230" i="21"/>
  <c r="D232" i="21"/>
  <c r="E413" i="21"/>
  <c r="E412" i="21"/>
  <c r="E411" i="21"/>
  <c r="E410" i="21"/>
  <c r="B267" i="21"/>
  <c r="B268" i="21"/>
  <c r="B269" i="21"/>
  <c r="B266" i="21"/>
  <c r="C265" i="21"/>
  <c r="D88" i="21"/>
  <c r="D86" i="21"/>
  <c r="D89" i="21"/>
  <c r="D87" i="21"/>
  <c r="E85" i="21"/>
  <c r="F159" i="21"/>
  <c r="F161" i="21"/>
  <c r="F158" i="21"/>
  <c r="F160" i="21"/>
  <c r="D303" i="21"/>
  <c r="D304" i="21"/>
  <c r="D305" i="21"/>
  <c r="D302" i="21"/>
  <c r="H48" i="21"/>
  <c r="J48" i="21" s="1"/>
  <c r="H46" i="21"/>
  <c r="H47" i="21"/>
  <c r="I47" i="21" s="1"/>
  <c r="H45" i="21"/>
  <c r="B49" i="21"/>
  <c r="E197" i="21"/>
  <c r="E195" i="21"/>
  <c r="E194" i="21"/>
  <c r="E196" i="21"/>
  <c r="D341" i="21"/>
  <c r="D338" i="21"/>
  <c r="D339" i="21"/>
  <c r="D340" i="21"/>
  <c r="B375" i="21"/>
  <c r="B374" i="21"/>
  <c r="B377" i="21"/>
  <c r="B376" i="21"/>
  <c r="C373" i="21"/>
  <c r="F409" i="21"/>
  <c r="E301" i="21"/>
  <c r="E337" i="21"/>
  <c r="E229" i="21"/>
  <c r="G157" i="21"/>
  <c r="F193" i="21"/>
  <c r="F121" i="21"/>
  <c r="G4" i="21"/>
  <c r="B52" i="21" l="1"/>
  <c r="B50" i="21"/>
  <c r="B51" i="21"/>
  <c r="B53" i="21"/>
  <c r="C49" i="21"/>
  <c r="E89" i="21"/>
  <c r="E87" i="21"/>
  <c r="E86" i="21"/>
  <c r="E88" i="21"/>
  <c r="F85" i="21"/>
  <c r="G160" i="21"/>
  <c r="G158" i="21"/>
  <c r="G159" i="21"/>
  <c r="G161" i="21"/>
  <c r="E304" i="21"/>
  <c r="E305" i="21"/>
  <c r="E302" i="21"/>
  <c r="E303" i="21"/>
  <c r="F122" i="21"/>
  <c r="F124" i="21"/>
  <c r="F123" i="21"/>
  <c r="F125" i="21"/>
  <c r="E232" i="21"/>
  <c r="E230" i="21"/>
  <c r="E231" i="21"/>
  <c r="E233" i="21"/>
  <c r="F413" i="21"/>
  <c r="F411" i="21"/>
  <c r="F412" i="21"/>
  <c r="F410" i="21"/>
  <c r="C269" i="21"/>
  <c r="C266" i="21"/>
  <c r="C268" i="21"/>
  <c r="C267" i="21"/>
  <c r="D265" i="21"/>
  <c r="F194" i="21"/>
  <c r="F196" i="21"/>
  <c r="F195" i="21"/>
  <c r="F197" i="21"/>
  <c r="E338" i="21"/>
  <c r="E339" i="21"/>
  <c r="E340" i="21"/>
  <c r="E341" i="21"/>
  <c r="C375" i="21"/>
  <c r="C376" i="21"/>
  <c r="C374" i="21"/>
  <c r="C377" i="21"/>
  <c r="D373" i="21"/>
  <c r="G409" i="21"/>
  <c r="F301" i="21"/>
  <c r="F337" i="21"/>
  <c r="F229" i="21"/>
  <c r="G193" i="21"/>
  <c r="H157" i="21"/>
  <c r="G121" i="21"/>
  <c r="G195" i="21" l="1"/>
  <c r="G197" i="21"/>
  <c r="G196" i="21"/>
  <c r="G194" i="21"/>
  <c r="F305" i="21"/>
  <c r="F302" i="21"/>
  <c r="F303" i="21"/>
  <c r="F304" i="21"/>
  <c r="D268" i="21"/>
  <c r="D267" i="21"/>
  <c r="D266" i="21"/>
  <c r="D269" i="21"/>
  <c r="E265" i="21"/>
  <c r="G123" i="21"/>
  <c r="G125" i="21"/>
  <c r="G122" i="21"/>
  <c r="G124" i="21"/>
  <c r="F233" i="21"/>
  <c r="F231" i="21"/>
  <c r="F232" i="21"/>
  <c r="F230" i="21"/>
  <c r="G410" i="21"/>
  <c r="G413" i="21"/>
  <c r="G412" i="21"/>
  <c r="G411" i="21"/>
  <c r="F86" i="21"/>
  <c r="F88" i="21"/>
  <c r="F87" i="21"/>
  <c r="F89" i="21"/>
  <c r="G85" i="21"/>
  <c r="I6" i="21"/>
  <c r="J7" i="21"/>
  <c r="H161" i="21"/>
  <c r="J161" i="21" s="1"/>
  <c r="H159" i="21"/>
  <c r="H158" i="21"/>
  <c r="H160" i="21"/>
  <c r="I160" i="21" s="1"/>
  <c r="F339" i="21"/>
  <c r="F340" i="21"/>
  <c r="F341" i="21"/>
  <c r="F338" i="21"/>
  <c r="D375" i="21"/>
  <c r="D377" i="21"/>
  <c r="D374" i="21"/>
  <c r="D376" i="21"/>
  <c r="E373" i="21"/>
  <c r="C53" i="21"/>
  <c r="C51" i="21"/>
  <c r="C50" i="21"/>
  <c r="C52" i="21"/>
  <c r="D49" i="21"/>
  <c r="B8" i="21"/>
  <c r="H409" i="21"/>
  <c r="G337" i="21"/>
  <c r="G301" i="21"/>
  <c r="G229" i="21"/>
  <c r="B162" i="21"/>
  <c r="H193" i="21"/>
  <c r="H121" i="21"/>
  <c r="G230" i="21" l="1"/>
  <c r="G232" i="21"/>
  <c r="G233" i="21"/>
  <c r="G231" i="21"/>
  <c r="B166" i="21"/>
  <c r="B164" i="21"/>
  <c r="B165" i="21"/>
  <c r="B163" i="21"/>
  <c r="G340" i="21"/>
  <c r="G341" i="21"/>
  <c r="G338" i="21"/>
  <c r="G339" i="21"/>
  <c r="G87" i="21"/>
  <c r="G89" i="21"/>
  <c r="G86" i="21"/>
  <c r="G88" i="21"/>
  <c r="H85" i="21"/>
  <c r="D50" i="21"/>
  <c r="D52" i="21"/>
  <c r="D51" i="21"/>
  <c r="D53" i="21"/>
  <c r="E49" i="21"/>
  <c r="G302" i="21"/>
  <c r="G303" i="21"/>
  <c r="G304" i="21"/>
  <c r="G305" i="21"/>
  <c r="E376" i="21"/>
  <c r="E377" i="21"/>
  <c r="E374" i="21"/>
  <c r="E375" i="21"/>
  <c r="F373" i="21"/>
  <c r="H124" i="21"/>
  <c r="I124" i="21" s="1"/>
  <c r="H122" i="21"/>
  <c r="H123" i="21"/>
  <c r="H125" i="21"/>
  <c r="J125" i="21" s="1"/>
  <c r="H196" i="21"/>
  <c r="I196" i="21" s="1"/>
  <c r="H194" i="21"/>
  <c r="H197" i="21"/>
  <c r="J197" i="21" s="1"/>
  <c r="H195" i="21"/>
  <c r="H412" i="21"/>
  <c r="I412" i="21" s="1"/>
  <c r="H411" i="21"/>
  <c r="H410" i="21"/>
  <c r="H413" i="21"/>
  <c r="J413" i="21" s="1"/>
  <c r="B11" i="21"/>
  <c r="B9" i="21"/>
  <c r="B10" i="21"/>
  <c r="B12" i="21"/>
  <c r="E269" i="21"/>
  <c r="E268" i="21"/>
  <c r="E266" i="21"/>
  <c r="E267" i="21"/>
  <c r="F265" i="21"/>
  <c r="B414" i="21"/>
  <c r="H301" i="21"/>
  <c r="H337" i="21"/>
  <c r="H229" i="21"/>
  <c r="B198" i="21"/>
  <c r="C162" i="21"/>
  <c r="B126" i="21"/>
  <c r="C8" i="21"/>
  <c r="B127" i="21" l="1"/>
  <c r="B129" i="21"/>
  <c r="B128" i="21"/>
  <c r="B130" i="21"/>
  <c r="B199" i="21"/>
  <c r="B201" i="21"/>
  <c r="B200" i="21"/>
  <c r="B202" i="21"/>
  <c r="H303" i="21"/>
  <c r="H304" i="21"/>
  <c r="H305" i="21"/>
  <c r="J305" i="21" s="1"/>
  <c r="H302" i="21"/>
  <c r="C165" i="21"/>
  <c r="C163" i="21"/>
  <c r="C166" i="21"/>
  <c r="C164" i="21"/>
  <c r="E51" i="21"/>
  <c r="E53" i="21"/>
  <c r="E52" i="21"/>
  <c r="E50" i="21"/>
  <c r="F49" i="21"/>
  <c r="C12" i="21"/>
  <c r="C10" i="21"/>
  <c r="C11" i="21"/>
  <c r="C9" i="21"/>
  <c r="H341" i="21"/>
  <c r="J341" i="21" s="1"/>
  <c r="H338" i="21"/>
  <c r="H339" i="21"/>
  <c r="H340" i="21"/>
  <c r="I340" i="21" s="1"/>
  <c r="B415" i="21"/>
  <c r="B416" i="21"/>
  <c r="B417" i="21"/>
  <c r="B418" i="21"/>
  <c r="F267" i="21"/>
  <c r="F269" i="21"/>
  <c r="F266" i="21"/>
  <c r="F268" i="21"/>
  <c r="G265" i="21"/>
  <c r="F375" i="21"/>
  <c r="F374" i="21"/>
  <c r="F377" i="21"/>
  <c r="F376" i="21"/>
  <c r="G373" i="21"/>
  <c r="H231" i="21"/>
  <c r="H233" i="21"/>
  <c r="J233" i="21" s="1"/>
  <c r="H230" i="21"/>
  <c r="H232" i="21"/>
  <c r="I232" i="21" s="1"/>
  <c r="H88" i="21"/>
  <c r="I88" i="21" s="1"/>
  <c r="H86" i="21"/>
  <c r="H87" i="21"/>
  <c r="H89" i="21"/>
  <c r="J89" i="21" s="1"/>
  <c r="B90" i="21"/>
  <c r="C414" i="21"/>
  <c r="I304" i="21"/>
  <c r="B306" i="21"/>
  <c r="B342" i="21"/>
  <c r="B234" i="21"/>
  <c r="D162" i="21"/>
  <c r="C198" i="21"/>
  <c r="C126" i="21"/>
  <c r="D8" i="21"/>
  <c r="C200" i="21" l="1"/>
  <c r="C202" i="21"/>
  <c r="C201" i="21"/>
  <c r="C199" i="21"/>
  <c r="B344" i="21"/>
  <c r="B345" i="21"/>
  <c r="B346" i="21"/>
  <c r="B343" i="21"/>
  <c r="B91" i="21"/>
  <c r="B93" i="21"/>
  <c r="B92" i="21"/>
  <c r="B94" i="21"/>
  <c r="C90" i="21"/>
  <c r="D166" i="21"/>
  <c r="D165" i="21"/>
  <c r="D164" i="21"/>
  <c r="D163" i="21"/>
  <c r="B238" i="21"/>
  <c r="B236" i="21"/>
  <c r="B237" i="21"/>
  <c r="B235" i="21"/>
  <c r="G377" i="21"/>
  <c r="G376" i="21"/>
  <c r="G375" i="21"/>
  <c r="G374" i="21"/>
  <c r="H373" i="21"/>
  <c r="F52" i="21"/>
  <c r="F50" i="21"/>
  <c r="F53" i="21"/>
  <c r="F51" i="21"/>
  <c r="G49" i="21"/>
  <c r="D9" i="21"/>
  <c r="D11" i="21"/>
  <c r="D12" i="21"/>
  <c r="D10" i="21"/>
  <c r="C128" i="21"/>
  <c r="C130" i="21"/>
  <c r="C127" i="21"/>
  <c r="C129" i="21"/>
  <c r="B310" i="21"/>
  <c r="B307" i="21"/>
  <c r="B308" i="21"/>
  <c r="B309" i="21"/>
  <c r="C417" i="21"/>
  <c r="C415" i="21"/>
  <c r="C418" i="21"/>
  <c r="C416" i="21"/>
  <c r="G267" i="21"/>
  <c r="G268" i="21"/>
  <c r="G266" i="21"/>
  <c r="G269" i="21"/>
  <c r="H265" i="21"/>
  <c r="D414" i="21"/>
  <c r="C306" i="21"/>
  <c r="C342" i="21"/>
  <c r="C234" i="21"/>
  <c r="D198" i="21"/>
  <c r="E162" i="21"/>
  <c r="D126" i="21"/>
  <c r="E8" i="21"/>
  <c r="D129" i="21" l="1"/>
  <c r="D127" i="21"/>
  <c r="D128" i="21"/>
  <c r="D130" i="21"/>
  <c r="C235" i="21"/>
  <c r="C237" i="21"/>
  <c r="C238" i="21"/>
  <c r="C236" i="21"/>
  <c r="C92" i="21"/>
  <c r="C94" i="21"/>
  <c r="C91" i="21"/>
  <c r="C93" i="21"/>
  <c r="D90" i="21"/>
  <c r="D201" i="21"/>
  <c r="D199" i="21"/>
  <c r="D202" i="21"/>
  <c r="D200" i="21"/>
  <c r="C307" i="21"/>
  <c r="C308" i="21"/>
  <c r="C309" i="21"/>
  <c r="C310" i="21"/>
  <c r="G53" i="21"/>
  <c r="G51" i="21"/>
  <c r="G50" i="21"/>
  <c r="G52" i="21"/>
  <c r="H49" i="21"/>
  <c r="E10" i="21"/>
  <c r="E12" i="21"/>
  <c r="E9" i="21"/>
  <c r="E11" i="21"/>
  <c r="E165" i="21"/>
  <c r="E163" i="21"/>
  <c r="E166" i="21"/>
  <c r="E164" i="21"/>
  <c r="C345" i="21"/>
  <c r="C346" i="21"/>
  <c r="C343" i="21"/>
  <c r="C344" i="21"/>
  <c r="H268" i="21"/>
  <c r="I268" i="21" s="1"/>
  <c r="H269" i="21"/>
  <c r="J269" i="21" s="1"/>
  <c r="H266" i="21"/>
  <c r="H267" i="21"/>
  <c r="B270" i="21"/>
  <c r="D415" i="21"/>
  <c r="D418" i="21"/>
  <c r="D416" i="21"/>
  <c r="D417" i="21"/>
  <c r="H376" i="21"/>
  <c r="I376" i="21" s="1"/>
  <c r="H375" i="21"/>
  <c r="H374" i="21"/>
  <c r="H377" i="21"/>
  <c r="J377" i="21" s="1"/>
  <c r="B378" i="21"/>
  <c r="E414" i="21"/>
  <c r="D342" i="21"/>
  <c r="D306" i="21"/>
  <c r="D234" i="21"/>
  <c r="F162" i="21"/>
  <c r="E198" i="21"/>
  <c r="E126" i="21"/>
  <c r="F8" i="21"/>
  <c r="E130" i="21" l="1"/>
  <c r="E128" i="21"/>
  <c r="E127" i="21"/>
  <c r="E129" i="21"/>
  <c r="D236" i="21"/>
  <c r="D238" i="21"/>
  <c r="D235" i="21"/>
  <c r="D237" i="21"/>
  <c r="E418" i="21"/>
  <c r="E415" i="21"/>
  <c r="E416" i="21"/>
  <c r="E417" i="21"/>
  <c r="F11" i="21"/>
  <c r="F9" i="21"/>
  <c r="F10" i="21"/>
  <c r="F12" i="21"/>
  <c r="E202" i="21"/>
  <c r="E200" i="21"/>
  <c r="E199" i="21"/>
  <c r="E201" i="21"/>
  <c r="D308" i="21"/>
  <c r="D309" i="21"/>
  <c r="D310" i="21"/>
  <c r="D307" i="21"/>
  <c r="B380" i="21"/>
  <c r="B379" i="21"/>
  <c r="B382" i="21"/>
  <c r="B381" i="21"/>
  <c r="C378" i="21"/>
  <c r="H50" i="21"/>
  <c r="H52" i="21"/>
  <c r="I52" i="21" s="1"/>
  <c r="H51" i="21"/>
  <c r="H53" i="21"/>
  <c r="J53" i="21" s="1"/>
  <c r="B54" i="21"/>
  <c r="D93" i="21"/>
  <c r="D91" i="21"/>
  <c r="D92" i="21"/>
  <c r="D94" i="21"/>
  <c r="E90" i="21"/>
  <c r="F166" i="21"/>
  <c r="F164" i="21"/>
  <c r="F163" i="21"/>
  <c r="F165" i="21"/>
  <c r="D346" i="21"/>
  <c r="D343" i="21"/>
  <c r="D344" i="21"/>
  <c r="D345" i="21"/>
  <c r="B274" i="21"/>
  <c r="B271" i="21"/>
  <c r="B272" i="21"/>
  <c r="B273" i="21"/>
  <c r="C270" i="21"/>
  <c r="F414" i="21"/>
  <c r="E342" i="21"/>
  <c r="E306" i="21"/>
  <c r="E234" i="21"/>
  <c r="F198" i="21"/>
  <c r="G162" i="21"/>
  <c r="F126" i="21"/>
  <c r="G8" i="21"/>
  <c r="F199" i="21" l="1"/>
  <c r="F201" i="21"/>
  <c r="F200" i="21"/>
  <c r="F202" i="21"/>
  <c r="E343" i="21"/>
  <c r="E344" i="21"/>
  <c r="E345" i="21"/>
  <c r="E346" i="21"/>
  <c r="E237" i="21"/>
  <c r="E235" i="21"/>
  <c r="E236" i="21"/>
  <c r="E238" i="21"/>
  <c r="F417" i="21"/>
  <c r="F416" i="21"/>
  <c r="F415" i="21"/>
  <c r="F418" i="21"/>
  <c r="B57" i="21"/>
  <c r="B55" i="21"/>
  <c r="B58" i="21"/>
  <c r="B56" i="21"/>
  <c r="C54" i="21"/>
  <c r="G12" i="21"/>
  <c r="G10" i="21"/>
  <c r="G9" i="21"/>
  <c r="G11" i="21"/>
  <c r="G165" i="21"/>
  <c r="G164" i="21"/>
  <c r="G163" i="21"/>
  <c r="G166" i="21"/>
  <c r="E309" i="21"/>
  <c r="E310" i="21"/>
  <c r="E307" i="21"/>
  <c r="E308" i="21"/>
  <c r="C271" i="21"/>
  <c r="C272" i="21"/>
  <c r="C273" i="21"/>
  <c r="C274" i="21"/>
  <c r="D270" i="21"/>
  <c r="E94" i="21"/>
  <c r="E92" i="21"/>
  <c r="E91" i="21"/>
  <c r="E93" i="21"/>
  <c r="F90" i="21"/>
  <c r="F127" i="21"/>
  <c r="F129" i="21"/>
  <c r="F128" i="21"/>
  <c r="F130" i="21"/>
  <c r="C381" i="21"/>
  <c r="C380" i="21"/>
  <c r="C379" i="21"/>
  <c r="C382" i="21"/>
  <c r="D378" i="21"/>
  <c r="G414" i="21"/>
  <c r="F306" i="21"/>
  <c r="F342" i="21"/>
  <c r="F234" i="21"/>
  <c r="G198" i="21"/>
  <c r="H162" i="21"/>
  <c r="G126" i="21"/>
  <c r="H8" i="21"/>
  <c r="F91" i="21" l="1"/>
  <c r="F93" i="21"/>
  <c r="F92" i="21"/>
  <c r="F94" i="21"/>
  <c r="G90" i="21"/>
  <c r="G128" i="21"/>
  <c r="G130" i="21"/>
  <c r="G129" i="21"/>
  <c r="G127" i="21"/>
  <c r="G416" i="21"/>
  <c r="G415" i="21"/>
  <c r="G418" i="21"/>
  <c r="G417" i="21"/>
  <c r="D272" i="21"/>
  <c r="D273" i="21"/>
  <c r="D274" i="21"/>
  <c r="D271" i="21"/>
  <c r="E270" i="21"/>
  <c r="H9" i="21"/>
  <c r="H11" i="21"/>
  <c r="I11" i="21" s="1"/>
  <c r="H10" i="21"/>
  <c r="H12" i="21"/>
  <c r="J12" i="21" s="1"/>
  <c r="H164" i="21"/>
  <c r="H166" i="21"/>
  <c r="J166" i="21" s="1"/>
  <c r="H165" i="21"/>
  <c r="H163" i="21"/>
  <c r="F344" i="21"/>
  <c r="F345" i="21"/>
  <c r="F346" i="21"/>
  <c r="F343" i="21"/>
  <c r="D379" i="21"/>
  <c r="D380" i="21"/>
  <c r="D382" i="21"/>
  <c r="D381" i="21"/>
  <c r="E378" i="21"/>
  <c r="G200" i="21"/>
  <c r="G202" i="21"/>
  <c r="G201" i="21"/>
  <c r="G199" i="21"/>
  <c r="F310" i="21"/>
  <c r="F307" i="21"/>
  <c r="F308" i="21"/>
  <c r="F309" i="21"/>
  <c r="F238" i="21"/>
  <c r="F236" i="21"/>
  <c r="F237" i="21"/>
  <c r="F235" i="21"/>
  <c r="C58" i="21"/>
  <c r="C56" i="21"/>
  <c r="C55" i="21"/>
  <c r="C57" i="21"/>
  <c r="D54" i="21"/>
  <c r="H414" i="21"/>
  <c r="G342" i="21"/>
  <c r="G306" i="21"/>
  <c r="G234" i="21"/>
  <c r="H198" i="21"/>
  <c r="B167" i="21"/>
  <c r="I165" i="21"/>
  <c r="H126" i="21"/>
  <c r="B13" i="21"/>
  <c r="H129" i="21" l="1"/>
  <c r="I129" i="21" s="1"/>
  <c r="H127" i="21"/>
  <c r="H130" i="21"/>
  <c r="J130" i="21" s="1"/>
  <c r="H128" i="21"/>
  <c r="H201" i="21"/>
  <c r="I201" i="21" s="1"/>
  <c r="H199" i="21"/>
  <c r="H202" i="21"/>
  <c r="J202" i="21" s="1"/>
  <c r="H200" i="21"/>
  <c r="G345" i="21"/>
  <c r="G346" i="21"/>
  <c r="G343" i="21"/>
  <c r="G344" i="21"/>
  <c r="D55" i="21"/>
  <c r="D57" i="21"/>
  <c r="D56" i="21"/>
  <c r="D58" i="21"/>
  <c r="E54" i="21"/>
  <c r="E381" i="21"/>
  <c r="E380" i="21"/>
  <c r="E379" i="21"/>
  <c r="E382" i="21"/>
  <c r="F378" i="21"/>
  <c r="G235" i="21"/>
  <c r="G237" i="21"/>
  <c r="G238" i="21"/>
  <c r="G236" i="21"/>
  <c r="H416" i="21"/>
  <c r="H418" i="21"/>
  <c r="J418" i="21" s="1"/>
  <c r="H417" i="21"/>
  <c r="I417" i="21" s="1"/>
  <c r="H415" i="21"/>
  <c r="E273" i="21"/>
  <c r="E274" i="21"/>
  <c r="E271" i="21"/>
  <c r="E272" i="21"/>
  <c r="F270" i="21"/>
  <c r="B16" i="21"/>
  <c r="B14" i="21"/>
  <c r="B17" i="21"/>
  <c r="B15" i="21"/>
  <c r="B171" i="21"/>
  <c r="B169" i="21"/>
  <c r="B168" i="21"/>
  <c r="B170" i="21"/>
  <c r="G307" i="21"/>
  <c r="G308" i="21"/>
  <c r="G309" i="21"/>
  <c r="G310" i="21"/>
  <c r="G92" i="21"/>
  <c r="G94" i="21"/>
  <c r="G93" i="21"/>
  <c r="G91" i="21"/>
  <c r="H90" i="21"/>
  <c r="B419" i="21"/>
  <c r="H342" i="21"/>
  <c r="H306" i="21"/>
  <c r="H234" i="21"/>
  <c r="B203" i="21"/>
  <c r="C167" i="21"/>
  <c r="B131" i="21"/>
  <c r="C13" i="21"/>
  <c r="B204" i="21" l="1"/>
  <c r="B206" i="21"/>
  <c r="B207" i="21"/>
  <c r="B205" i="21"/>
  <c r="H346" i="21"/>
  <c r="J346" i="21" s="1"/>
  <c r="H343" i="21"/>
  <c r="H344" i="21"/>
  <c r="H345" i="21"/>
  <c r="I345" i="21" s="1"/>
  <c r="B420" i="21"/>
  <c r="B423" i="21"/>
  <c r="B422" i="21"/>
  <c r="B421" i="21"/>
  <c r="F274" i="21"/>
  <c r="F271" i="21"/>
  <c r="F272" i="21"/>
  <c r="F273" i="21"/>
  <c r="G270" i="21"/>
  <c r="C168" i="21"/>
  <c r="C170" i="21"/>
  <c r="C169" i="21"/>
  <c r="C171" i="21"/>
  <c r="F382" i="21"/>
  <c r="F380" i="21"/>
  <c r="F381" i="21"/>
  <c r="F379" i="21"/>
  <c r="G378" i="21"/>
  <c r="B132" i="21"/>
  <c r="B134" i="21"/>
  <c r="B133" i="21"/>
  <c r="B135" i="21"/>
  <c r="H236" i="21"/>
  <c r="H238" i="21"/>
  <c r="H235" i="21"/>
  <c r="H237" i="21"/>
  <c r="I237" i="21" s="1"/>
  <c r="E56" i="21"/>
  <c r="E58" i="21"/>
  <c r="E55" i="21"/>
  <c r="E57" i="21"/>
  <c r="F54" i="21"/>
  <c r="C17" i="21"/>
  <c r="C15" i="21"/>
  <c r="C16" i="21"/>
  <c r="C14" i="21"/>
  <c r="H308" i="21"/>
  <c r="H309" i="21"/>
  <c r="I309" i="21" s="1"/>
  <c r="H310" i="21"/>
  <c r="J310" i="21" s="1"/>
  <c r="H307" i="21"/>
  <c r="H93" i="21"/>
  <c r="I93" i="21" s="1"/>
  <c r="H91" i="21"/>
  <c r="H94" i="21"/>
  <c r="J94" i="21" s="1"/>
  <c r="H92" i="21"/>
  <c r="B95" i="21"/>
  <c r="C419" i="21"/>
  <c r="B347" i="21"/>
  <c r="B311" i="21"/>
  <c r="J238" i="21"/>
  <c r="B239" i="21"/>
  <c r="D167" i="21"/>
  <c r="C203" i="21"/>
  <c r="C131" i="21"/>
  <c r="D13" i="21"/>
  <c r="D169" i="21" l="1"/>
  <c r="D171" i="21"/>
  <c r="D170" i="21"/>
  <c r="D168" i="21"/>
  <c r="B243" i="21"/>
  <c r="B241" i="21"/>
  <c r="B242" i="21"/>
  <c r="B240" i="21"/>
  <c r="F57" i="21"/>
  <c r="F55" i="21"/>
  <c r="F56" i="21"/>
  <c r="F58" i="21"/>
  <c r="G54" i="21"/>
  <c r="B349" i="21"/>
  <c r="B350" i="21"/>
  <c r="B351" i="21"/>
  <c r="B348" i="21"/>
  <c r="C423" i="21"/>
  <c r="C421" i="21"/>
  <c r="C420" i="21"/>
  <c r="C422" i="21"/>
  <c r="C207" i="21"/>
  <c r="C205" i="21"/>
  <c r="C206" i="21"/>
  <c r="C204" i="21"/>
  <c r="B314" i="21"/>
  <c r="B312" i="21"/>
  <c r="B315" i="21"/>
  <c r="B313" i="21"/>
  <c r="B96" i="21"/>
  <c r="B98" i="21"/>
  <c r="B99" i="21"/>
  <c r="B97" i="21"/>
  <c r="C95" i="21"/>
  <c r="G271" i="21"/>
  <c r="G272" i="21"/>
  <c r="G273" i="21"/>
  <c r="G274" i="21"/>
  <c r="H270" i="21"/>
  <c r="D14" i="21"/>
  <c r="D16" i="21"/>
  <c r="D15" i="21"/>
  <c r="D17" i="21"/>
  <c r="C133" i="21"/>
  <c r="C135" i="21"/>
  <c r="C134" i="21"/>
  <c r="C132" i="21"/>
  <c r="G380" i="21"/>
  <c r="G379" i="21"/>
  <c r="G382" i="21"/>
  <c r="G381" i="21"/>
  <c r="H378" i="21"/>
  <c r="D419" i="21"/>
  <c r="C311" i="21"/>
  <c r="C347" i="21"/>
  <c r="C239" i="21"/>
  <c r="D203" i="21"/>
  <c r="D131" i="21"/>
  <c r="E13" i="21"/>
  <c r="C350" i="21" l="1"/>
  <c r="C351" i="21"/>
  <c r="C348" i="21"/>
  <c r="C349" i="21"/>
  <c r="H382" i="21"/>
  <c r="J382" i="21" s="1"/>
  <c r="H380" i="21"/>
  <c r="H381" i="21"/>
  <c r="I381" i="21" s="1"/>
  <c r="H379" i="21"/>
  <c r="B383" i="21"/>
  <c r="E15" i="21"/>
  <c r="E17" i="21"/>
  <c r="E14" i="21"/>
  <c r="E16" i="21"/>
  <c r="D206" i="21"/>
  <c r="D204" i="21"/>
  <c r="D205" i="21"/>
  <c r="D207" i="21"/>
  <c r="C314" i="21"/>
  <c r="C312" i="21"/>
  <c r="C315" i="21"/>
  <c r="C313" i="21"/>
  <c r="H272" i="21"/>
  <c r="H273" i="21"/>
  <c r="I273" i="21" s="1"/>
  <c r="H274" i="21"/>
  <c r="H271" i="21"/>
  <c r="B275" i="21"/>
  <c r="D134" i="21"/>
  <c r="D132" i="21"/>
  <c r="D135" i="21"/>
  <c r="D133" i="21"/>
  <c r="G58" i="21"/>
  <c r="G56" i="21"/>
  <c r="G55" i="21"/>
  <c r="G57" i="21"/>
  <c r="H54" i="21"/>
  <c r="C240" i="21"/>
  <c r="C242" i="21"/>
  <c r="C243" i="21"/>
  <c r="C241" i="21"/>
  <c r="D422" i="21"/>
  <c r="D423" i="21"/>
  <c r="D421" i="21"/>
  <c r="D420" i="21"/>
  <c r="J274" i="21"/>
  <c r="C99" i="21"/>
  <c r="C97" i="21"/>
  <c r="C98" i="21"/>
  <c r="C96" i="21"/>
  <c r="D95" i="21"/>
  <c r="E419" i="21"/>
  <c r="D311" i="21"/>
  <c r="D347" i="21"/>
  <c r="D239" i="21"/>
  <c r="E203" i="21"/>
  <c r="E131" i="21"/>
  <c r="F13" i="21"/>
  <c r="E205" i="21" l="1"/>
  <c r="E207" i="21"/>
  <c r="E204" i="21"/>
  <c r="E206" i="21"/>
  <c r="D315" i="21"/>
  <c r="D313" i="21"/>
  <c r="D312" i="21"/>
  <c r="D314" i="21"/>
  <c r="E422" i="21"/>
  <c r="E420" i="21"/>
  <c r="E423" i="21"/>
  <c r="E421" i="21"/>
  <c r="H55" i="21"/>
  <c r="H57" i="21"/>
  <c r="I57" i="21" s="1"/>
  <c r="H56" i="21"/>
  <c r="H58" i="21"/>
  <c r="J58" i="21" s="1"/>
  <c r="B59" i="21"/>
  <c r="B384" i="21"/>
  <c r="B387" i="21"/>
  <c r="B385" i="21"/>
  <c r="B386" i="21"/>
  <c r="C383" i="21"/>
  <c r="F16" i="21"/>
  <c r="F14" i="21"/>
  <c r="F15" i="21"/>
  <c r="F17" i="21"/>
  <c r="D241" i="21"/>
  <c r="D243" i="21"/>
  <c r="D240" i="21"/>
  <c r="D242" i="21"/>
  <c r="E135" i="21"/>
  <c r="E133" i="21"/>
  <c r="E132" i="21"/>
  <c r="E134" i="21"/>
  <c r="D351" i="21"/>
  <c r="D348" i="21"/>
  <c r="D349" i="21"/>
  <c r="D350" i="21"/>
  <c r="D98" i="21"/>
  <c r="D96" i="21"/>
  <c r="D97" i="21"/>
  <c r="D99" i="21"/>
  <c r="E95" i="21"/>
  <c r="B279" i="21"/>
  <c r="B278" i="21"/>
  <c r="B277" i="21"/>
  <c r="B276" i="21"/>
  <c r="C275" i="21"/>
  <c r="F419" i="21"/>
  <c r="E347" i="21"/>
  <c r="E311" i="21"/>
  <c r="E239" i="21"/>
  <c r="F203" i="21"/>
  <c r="F131" i="21"/>
  <c r="G13" i="21"/>
  <c r="F132" i="21" l="1"/>
  <c r="F134" i="21"/>
  <c r="F133" i="21"/>
  <c r="F135" i="21"/>
  <c r="E315" i="21"/>
  <c r="E313" i="21"/>
  <c r="E312" i="21"/>
  <c r="E314" i="21"/>
  <c r="E97" i="21"/>
  <c r="E99" i="21"/>
  <c r="E98" i="21"/>
  <c r="E96" i="21"/>
  <c r="F95" i="21"/>
  <c r="F204" i="21"/>
  <c r="F206" i="21"/>
  <c r="F207" i="21"/>
  <c r="F205" i="21"/>
  <c r="E348" i="21"/>
  <c r="E349" i="21"/>
  <c r="E350" i="21"/>
  <c r="E351" i="21"/>
  <c r="C386" i="21"/>
  <c r="C385" i="21"/>
  <c r="C387" i="21"/>
  <c r="C384" i="21"/>
  <c r="D383" i="21"/>
  <c r="E242" i="21"/>
  <c r="E240" i="21"/>
  <c r="E241" i="21"/>
  <c r="E243" i="21"/>
  <c r="F420" i="21"/>
  <c r="F422" i="21"/>
  <c r="F421" i="21"/>
  <c r="F423" i="21"/>
  <c r="B63" i="21"/>
  <c r="B61" i="21"/>
  <c r="B62" i="21"/>
  <c r="B60" i="21"/>
  <c r="C59" i="21"/>
  <c r="G17" i="21"/>
  <c r="G15" i="21"/>
  <c r="G16" i="21"/>
  <c r="G14" i="21"/>
  <c r="C279" i="21"/>
  <c r="C278" i="21"/>
  <c r="C277" i="21"/>
  <c r="C276" i="21"/>
  <c r="D275" i="21"/>
  <c r="G419" i="21"/>
  <c r="F347" i="21"/>
  <c r="F311" i="21"/>
  <c r="F239" i="21"/>
  <c r="G131" i="21"/>
  <c r="H13" i="21"/>
  <c r="F243" i="21" l="1"/>
  <c r="F241" i="21"/>
  <c r="F242" i="21"/>
  <c r="F240" i="21"/>
  <c r="D276" i="21"/>
  <c r="D278" i="21"/>
  <c r="D279" i="21"/>
  <c r="D277" i="21"/>
  <c r="E275" i="21"/>
  <c r="F314" i="21"/>
  <c r="F312" i="21"/>
  <c r="F313" i="21"/>
  <c r="F315" i="21"/>
  <c r="C60" i="21"/>
  <c r="C63" i="21"/>
  <c r="C62" i="21"/>
  <c r="C61" i="21"/>
  <c r="H14" i="21"/>
  <c r="H16" i="21"/>
  <c r="H17" i="21"/>
  <c r="H15" i="21"/>
  <c r="F349" i="21"/>
  <c r="F350" i="21"/>
  <c r="F351" i="21"/>
  <c r="F348" i="21"/>
  <c r="D384" i="21"/>
  <c r="D386" i="21"/>
  <c r="D387" i="21"/>
  <c r="D385" i="21"/>
  <c r="E383" i="21"/>
  <c r="G133" i="21"/>
  <c r="G135" i="21"/>
  <c r="G132" i="21"/>
  <c r="G134" i="21"/>
  <c r="G420" i="21"/>
  <c r="G423" i="21"/>
  <c r="G421" i="21"/>
  <c r="G422" i="21"/>
  <c r="F96" i="21"/>
  <c r="F98" i="21"/>
  <c r="I98" i="21" s="1"/>
  <c r="F99" i="21"/>
  <c r="J99" i="21" s="1"/>
  <c r="J105" i="21" s="1"/>
  <c r="F97" i="21"/>
  <c r="I16" i="21"/>
  <c r="J17" i="21"/>
  <c r="H419" i="21"/>
  <c r="G347" i="21"/>
  <c r="G311" i="21"/>
  <c r="G239" i="21"/>
  <c r="I170" i="21"/>
  <c r="J171" i="21"/>
  <c r="J177" i="21" s="1"/>
  <c r="H131" i="21"/>
  <c r="B18" i="21"/>
  <c r="G314" i="21" l="1"/>
  <c r="G312" i="21"/>
  <c r="G313" i="21"/>
  <c r="G315" i="21"/>
  <c r="G240" i="21"/>
  <c r="G242" i="21"/>
  <c r="G243" i="21"/>
  <c r="G241" i="21"/>
  <c r="B21" i="21"/>
  <c r="B19" i="21"/>
  <c r="B22" i="21"/>
  <c r="B20" i="21"/>
  <c r="G350" i="21"/>
  <c r="G351" i="21"/>
  <c r="G348" i="21"/>
  <c r="G349" i="21"/>
  <c r="E384" i="21"/>
  <c r="E386" i="21"/>
  <c r="I386" i="21" s="1"/>
  <c r="E385" i="21"/>
  <c r="E387" i="21"/>
  <c r="J387" i="21" s="1"/>
  <c r="J393" i="21" s="1"/>
  <c r="H134" i="21"/>
  <c r="H132" i="21"/>
  <c r="H133" i="21"/>
  <c r="H135" i="21"/>
  <c r="J135" i="21" s="1"/>
  <c r="J141" i="21" s="1"/>
  <c r="H420" i="21"/>
  <c r="H421" i="21"/>
  <c r="H423" i="21"/>
  <c r="J423" i="21" s="1"/>
  <c r="J429" i="21" s="1"/>
  <c r="H422" i="21"/>
  <c r="I422" i="21" s="1"/>
  <c r="E278" i="21"/>
  <c r="E276" i="21"/>
  <c r="E279" i="21"/>
  <c r="E277" i="21"/>
  <c r="H347" i="21"/>
  <c r="H239" i="21"/>
  <c r="J207" i="21"/>
  <c r="J213" i="21" s="1"/>
  <c r="I206" i="21"/>
  <c r="I134" i="21"/>
  <c r="C18" i="21"/>
  <c r="C22" i="21" l="1"/>
  <c r="C20" i="21"/>
  <c r="C19" i="21"/>
  <c r="C21" i="21"/>
  <c r="B244" i="21"/>
  <c r="H241" i="21"/>
  <c r="H243" i="21"/>
  <c r="J243" i="21" s="1"/>
  <c r="H240" i="21"/>
  <c r="H242" i="21"/>
  <c r="I242" i="21" s="1"/>
  <c r="H351" i="21"/>
  <c r="J351" i="21" s="1"/>
  <c r="H348" i="21"/>
  <c r="B352" i="21"/>
  <c r="H349" i="21"/>
  <c r="H350" i="21"/>
  <c r="I350" i="21" s="1"/>
  <c r="J315" i="21"/>
  <c r="J321" i="21" s="1"/>
  <c r="I314" i="21"/>
  <c r="I278" i="21"/>
  <c r="J279" i="21"/>
  <c r="J285" i="21" s="1"/>
  <c r="I62" i="21"/>
  <c r="J63" i="21"/>
  <c r="J69" i="21" s="1"/>
  <c r="D18" i="21"/>
  <c r="C352" i="21" l="1"/>
  <c r="B356" i="21"/>
  <c r="B354" i="21"/>
  <c r="B355" i="21"/>
  <c r="B353" i="21"/>
  <c r="D19" i="21"/>
  <c r="D21" i="21"/>
  <c r="D20" i="21"/>
  <c r="D22" i="21"/>
  <c r="B246" i="21"/>
  <c r="B248" i="21"/>
  <c r="J248" i="21" s="1"/>
  <c r="J249" i="21" s="1"/>
  <c r="B247" i="21"/>
  <c r="I247" i="21" s="1"/>
  <c r="B245" i="21"/>
  <c r="E18" i="21"/>
  <c r="C356" i="21" l="1"/>
  <c r="J356" i="21" s="1"/>
  <c r="J357" i="21" s="1"/>
  <c r="C354" i="21"/>
  <c r="C355" i="21"/>
  <c r="C353" i="21"/>
  <c r="E20" i="21"/>
  <c r="E22" i="21"/>
  <c r="E21" i="21"/>
  <c r="E19" i="21"/>
  <c r="F18" i="21"/>
  <c r="F21" i="21" l="1"/>
  <c r="F19" i="21"/>
  <c r="F22" i="21"/>
  <c r="F20" i="21"/>
  <c r="G18" i="21"/>
  <c r="G22" i="21" l="1"/>
  <c r="G20" i="21"/>
  <c r="G19" i="21"/>
  <c r="G21" i="21"/>
  <c r="H18" i="21"/>
  <c r="H19" i="21" l="1"/>
  <c r="H21" i="21"/>
  <c r="I21" i="21" s="1"/>
  <c r="H20" i="21"/>
  <c r="H22" i="21"/>
  <c r="J22" i="21" s="1"/>
  <c r="B23" i="21"/>
  <c r="B26" i="21" l="1"/>
  <c r="B24" i="21"/>
  <c r="B27" i="21"/>
  <c r="B25" i="21"/>
  <c r="C23" i="21"/>
  <c r="C27" i="21" l="1"/>
  <c r="C25" i="21"/>
  <c r="C24" i="21"/>
  <c r="C26" i="21"/>
  <c r="D23" i="21"/>
  <c r="D24" i="21" l="1"/>
  <c r="D26" i="21"/>
  <c r="D25" i="21"/>
  <c r="D27" i="21"/>
  <c r="E23" i="21"/>
  <c r="E25" i="21" l="1"/>
  <c r="E27" i="21"/>
  <c r="E26" i="21"/>
  <c r="E24" i="21"/>
  <c r="F23" i="21"/>
  <c r="F26" i="21" l="1"/>
  <c r="F24" i="21"/>
  <c r="F27" i="21"/>
  <c r="F25" i="21"/>
  <c r="G23" i="21"/>
  <c r="G27" i="21" l="1"/>
  <c r="G25" i="21"/>
  <c r="G24" i="21"/>
  <c r="G26" i="21"/>
  <c r="H23" i="21"/>
  <c r="H24" i="21" l="1"/>
  <c r="H26" i="21"/>
  <c r="I26" i="21" s="1"/>
  <c r="H25" i="21"/>
  <c r="B28" i="21"/>
  <c r="H27" i="21"/>
  <c r="J27" i="21" s="1"/>
  <c r="B31" i="21" l="1"/>
  <c r="I31" i="21" s="1"/>
  <c r="B29" i="21"/>
  <c r="B30" i="21"/>
  <c r="B32" i="21"/>
  <c r="J32" i="21" s="1"/>
  <c r="J33" i="21" s="1"/>
</calcChain>
</file>

<file path=xl/sharedStrings.xml><?xml version="1.0" encoding="utf-8"?>
<sst xmlns="http://schemas.openxmlformats.org/spreadsheetml/2006/main" count="4955" uniqueCount="105">
  <si>
    <t>LUNDI</t>
  </si>
  <si>
    <t>MARDI</t>
  </si>
  <si>
    <t>MERCREDI</t>
  </si>
  <si>
    <t>JEUDI</t>
  </si>
  <si>
    <t>VENDREDI</t>
  </si>
  <si>
    <t>SAMEDI</t>
  </si>
  <si>
    <t>DIMANCHE</t>
  </si>
  <si>
    <t>Date</t>
  </si>
  <si>
    <t>Poste</t>
  </si>
  <si>
    <t>DOP</t>
  </si>
  <si>
    <t>MHG</t>
  </si>
  <si>
    <t>taux horaire</t>
  </si>
  <si>
    <t>Début</t>
  </si>
  <si>
    <t>durée</t>
  </si>
  <si>
    <t>Heures travaillées</t>
  </si>
  <si>
    <t>Penalité Repas</t>
  </si>
  <si>
    <t>Prime nuits</t>
  </si>
  <si>
    <t>Chevauchement</t>
  </si>
  <si>
    <t>TTT</t>
  </si>
  <si>
    <t>TTV</t>
  </si>
  <si>
    <t>Locataion</t>
  </si>
  <si>
    <t>Repas 1</t>
  </si>
  <si>
    <t>Total</t>
  </si>
  <si>
    <t>x1</t>
  </si>
  <si>
    <t>x1.5</t>
  </si>
  <si>
    <t>x2</t>
  </si>
  <si>
    <t>1er repas</t>
  </si>
  <si>
    <t>2ème repas</t>
  </si>
  <si>
    <t>CAM</t>
  </si>
  <si>
    <t>Travail</t>
  </si>
  <si>
    <t>ASS CAM</t>
  </si>
  <si>
    <t>Repas 2</t>
  </si>
  <si>
    <t>Producteur</t>
  </si>
  <si>
    <t>Production</t>
  </si>
  <si>
    <t>Avantie</t>
  </si>
  <si>
    <t>La voix</t>
  </si>
  <si>
    <t>Producteurs</t>
  </si>
  <si>
    <t>Fin</t>
  </si>
  <si>
    <t>Autres</t>
  </si>
  <si>
    <t>TOTAL</t>
  </si>
  <si>
    <t>Octobre</t>
  </si>
  <si>
    <t>Novembre</t>
  </si>
  <si>
    <t>Prière de ne pas…</t>
  </si>
  <si>
    <t>Juste pour rire TV</t>
  </si>
  <si>
    <t>Grandes Entrevues</t>
  </si>
  <si>
    <t>Zone 3</t>
  </si>
  <si>
    <t>Attraction Image</t>
  </si>
  <si>
    <t>Ce soir tout est permis II</t>
  </si>
  <si>
    <t>KOTV VI</t>
  </si>
  <si>
    <t>Solution Gourmandes VI</t>
  </si>
  <si>
    <t>Les Pires Chauffards</t>
  </si>
  <si>
    <t>$$</t>
  </si>
  <si>
    <t>Comment Rénover</t>
  </si>
  <si>
    <t>Alerte 5</t>
  </si>
  <si>
    <t>Décore ta vie</t>
  </si>
  <si>
    <t>Encore sous garantie</t>
  </si>
  <si>
    <t>Salvail Télévison</t>
  </si>
  <si>
    <t>3 gars célibataire</t>
  </si>
  <si>
    <t>3 filles célibataire</t>
  </si>
  <si>
    <t>Variété Show</t>
  </si>
  <si>
    <t>3 piègeurs</t>
  </si>
  <si>
    <t>Quel Âge me donner</t>
  </si>
  <si>
    <t>On rit la nuit</t>
  </si>
  <si>
    <t>Course en famille</t>
  </si>
  <si>
    <t>IDG</t>
  </si>
  <si>
    <t>Juste pour rire en direct</t>
  </si>
  <si>
    <t>KOTV VIII</t>
  </si>
  <si>
    <t>Ex au défis</t>
  </si>
  <si>
    <t>Jokers</t>
  </si>
  <si>
    <t>Trinome inc.</t>
  </si>
  <si>
    <t>Roi de la roulotte</t>
  </si>
  <si>
    <t>KOTV III</t>
  </si>
  <si>
    <t>Datsit</t>
  </si>
  <si>
    <t>Belle &amp; Bum</t>
  </si>
  <si>
    <t>Beachclub</t>
  </si>
  <si>
    <t>Ricardo</t>
  </si>
  <si>
    <t>Production 350</t>
  </si>
  <si>
    <t>Top science</t>
  </si>
  <si>
    <t>7933673 canada inc.</t>
  </si>
  <si>
    <t>Entourage</t>
  </si>
  <si>
    <t>Les frère Béquet</t>
  </si>
  <si>
    <t>CCQ</t>
  </si>
  <si>
    <t>La vie Devant soi</t>
  </si>
  <si>
    <t>SQ</t>
  </si>
  <si>
    <t>Forfait</t>
  </si>
  <si>
    <t>Horaire</t>
  </si>
  <si>
    <t>Jokers DOP</t>
  </si>
  <si>
    <t>Chaussure</t>
  </si>
  <si>
    <t>x3</t>
  </si>
  <si>
    <t>REPAS</t>
  </si>
  <si>
    <t>5-5</t>
  </si>
  <si>
    <t>6-6</t>
  </si>
  <si>
    <t>HAUT</t>
  </si>
  <si>
    <t>Magasine</t>
  </si>
  <si>
    <t>Autre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</si>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</sst>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#,##0\ &quot;$&quot;_);[Red]\(#,##0\ &quot;$&quot;\)"/>
    <numFmt numFmtId="165" formatCode="_ * #,##0.00_)\ &quot;$&quot;_ ;_ * \(#,##0.00\)\ &quot;$&quot;_ ;_ * &quot;-&quot;??_)\ &quot;$&quot;_ ;_ @_ "/>
    <numFmt numFmtId="166" formatCode="_ * #,##0.00_)\ _$_ ;_ * \(#,##0.00\)\ _$_ ;_ * &quot;-&quot;??_)\ _$_ ;_ @_ "/>
    <numFmt numFmtId="167" formatCode="d"/>
    <numFmt numFmtId="168" formatCode="_ * #,##0_)\ &quot;$&quot;_ ;_ * \(#,##0\)\ &quot;$&quot;_ ;_ * &quot;-&quot;??_)\ &quot;$&quot;_ ;_ @_ "/>
    <numFmt numFmtId="169" formatCode="#,##0.00\ &quot;$&quot;"/>
    <numFmt numFmtId="170" formatCode="[h]:mm"/>
    <numFmt numFmtId="171" formatCode="[$-F800]dddd\,\ mmmm\ dd\,\ yyyy"/>
    <numFmt numFmtId="173" formatCode="dd"/>
  </numFmts>
  <fonts count="32" x14ac:knownFonts="1">
    <font>
      <sz val="12"/>
      <color theme="1"/>
      <name val="Franklin Gothic Book"/>
      <family val="2"/>
      <scheme val="minor"/>
    </font>
    <font>
      <sz val="11"/>
      <color theme="1"/>
      <name val="Franklin Gothic Book"/>
      <family val="2"/>
      <scheme val="minor"/>
    </font>
    <font>
      <sz val="11"/>
      <color theme="1"/>
      <name val="Franklin Gothic Book"/>
      <family val="2"/>
      <scheme val="minor"/>
    </font>
    <font>
      <sz val="11"/>
      <color theme="1"/>
      <name val="Franklin Gothic Book"/>
      <family val="2"/>
      <scheme val="minor"/>
    </font>
    <font>
      <b/>
      <sz val="11"/>
      <color theme="0"/>
      <name val="Franklin Gothic Book"/>
      <family val="2"/>
      <scheme val="minor"/>
    </font>
    <font>
      <sz val="11"/>
      <name val="Franklin Gothic Book"/>
      <family val="2"/>
      <scheme val="minor"/>
    </font>
    <font>
      <sz val="10"/>
      <color indexed="63"/>
      <name val="Franklin Gothic Book"/>
      <family val="4"/>
      <scheme val="minor"/>
    </font>
    <font>
      <b/>
      <sz val="28"/>
      <color theme="1" tint="0.34998626667073579"/>
      <name val="Franklin Gothic Book"/>
      <family val="2"/>
      <scheme val="minor"/>
    </font>
    <font>
      <u/>
      <sz val="12"/>
      <color theme="10"/>
      <name val="Franklin Gothic Book"/>
      <family val="2"/>
      <scheme val="minor"/>
    </font>
    <font>
      <sz val="40"/>
      <color theme="8"/>
      <name val="Franklin Gothic Book"/>
      <family val="2"/>
      <scheme val="minor"/>
    </font>
    <font>
      <sz val="12"/>
      <color theme="1"/>
      <name val="Franklin Gothic Book"/>
      <family val="2"/>
      <scheme val="minor"/>
    </font>
    <font>
      <b/>
      <sz val="11"/>
      <color theme="1"/>
      <name val="Franklin Gothic Book"/>
      <family val="2"/>
      <scheme val="minor"/>
    </font>
    <font>
      <sz val="9"/>
      <color theme="1"/>
      <name val="Arial"/>
      <family val="2"/>
    </font>
    <font>
      <b/>
      <sz val="12"/>
      <color theme="1"/>
      <name val="Franklin Gothic Book"/>
      <family val="1"/>
      <scheme val="minor"/>
    </font>
    <font>
      <b/>
      <sz val="11"/>
      <name val="Franklin Gothic Book"/>
      <family val="2"/>
      <scheme val="minor"/>
    </font>
    <font>
      <b/>
      <sz val="12"/>
      <color theme="1"/>
      <name val="Franklin Gothic Book"/>
      <family val="2"/>
      <scheme val="minor"/>
    </font>
    <font>
      <sz val="12"/>
      <color theme="10"/>
      <name val="Franklin Gothic Book"/>
      <family val="2"/>
      <scheme val="minor"/>
    </font>
    <font>
      <sz val="11"/>
      <color theme="8" tint="-0.249977111117893"/>
      <name val="Franklin Gothic Book"/>
      <family val="2"/>
      <scheme val="minor"/>
    </font>
    <font>
      <sz val="12"/>
      <name val="Franklin Gothic Book"/>
      <family val="2"/>
      <scheme val="minor"/>
    </font>
    <font>
      <sz val="11"/>
      <color rgb="FFFF0000"/>
      <name val="Franklin Gothic Book"/>
      <family val="2"/>
      <scheme val="minor"/>
    </font>
    <font>
      <u/>
      <sz val="11"/>
      <color theme="1"/>
      <name val="Franklin Gothic Book"/>
      <family val="2"/>
      <scheme val="minor"/>
    </font>
    <font>
      <sz val="11"/>
      <color rgb="FF00B050"/>
      <name val="Franklin Gothic Book"/>
      <family val="2"/>
      <scheme val="minor"/>
    </font>
    <font>
      <b/>
      <sz val="12"/>
      <name val="Franklin Gothic Book"/>
      <family val="2"/>
      <scheme val="minor"/>
    </font>
    <font>
      <sz val="11"/>
      <color rgb="FF92D050"/>
      <name val="Franklin Gothic Book"/>
      <family val="2"/>
      <scheme val="minor"/>
    </font>
    <font>
      <sz val="11"/>
      <name val="Franklin Gothic Book"/>
      <family val="2"/>
    </font>
    <font>
      <b/>
      <sz val="9"/>
      <name val="Franklin Gothic Book"/>
      <family val="2"/>
      <scheme val="minor"/>
    </font>
    <font>
      <u/>
      <sz val="12"/>
      <name val="Franklin Gothic Book"/>
      <family val="2"/>
      <scheme val="minor"/>
    </font>
    <font>
      <sz val="40"/>
      <name val="Franklin Gothic Book"/>
      <family val="2"/>
      <scheme val="minor"/>
    </font>
    <font>
      <sz val="12"/>
      <color theme="1"/>
      <name val="Symbol"/>
      <family val="1"/>
      <charset val="2"/>
    </font>
    <font>
      <sz val="11"/>
      <name val="Symbol"/>
      <family val="1"/>
      <charset val="2"/>
    </font>
    <font>
      <sz val="10"/>
      <color theme="1"/>
      <name val="Arial Unicode MS"/>
      <family val="2"/>
    </font>
    <font>
      <b/>
      <sz val="26"/>
      <name val="Franklin Gothic Book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17529"/>
        <bgColor indexed="64"/>
      </patternFill>
    </fill>
    <fill>
      <patternFill patternType="solid">
        <fgColor rgb="FF92D050"/>
        <bgColor indexed="64"/>
      </patternFill>
    </fill>
  </fills>
  <borders count="22">
    <border>
      <left/>
      <right/>
      <top/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0" fontId="5" fillId="0" borderId="0"/>
    <xf numFmtId="0" fontId="4" fillId="2" borderId="1" applyNumberFormat="0" applyAlignment="0" applyProtection="0"/>
    <xf numFmtId="0" fontId="6" fillId="3" borderId="0" applyNumberFormat="0" applyBorder="0" applyAlignment="0" applyProtection="0"/>
    <xf numFmtId="0" fontId="7" fillId="0" borderId="0" applyNumberFormat="0" applyFill="0" applyAlignment="0" applyProtection="0"/>
    <xf numFmtId="0" fontId="8" fillId="0" borderId="0" applyNumberFormat="0" applyFill="0" applyBorder="0" applyAlignment="0" applyProtection="0"/>
    <xf numFmtId="165" fontId="10" fillId="0" borderId="0" applyFont="0" applyFill="0" applyBorder="0" applyAlignment="0" applyProtection="0"/>
    <xf numFmtId="166" fontId="10" fillId="0" borderId="0" applyFont="0" applyFill="0" applyBorder="0" applyAlignment="0" applyProtection="0"/>
  </cellStyleXfs>
  <cellXfs count="155">
    <xf numFmtId="0" fontId="0" fillId="0" borderId="0" xfId="0"/>
    <xf numFmtId="0" fontId="5" fillId="0" borderId="0" xfId="1"/>
    <xf numFmtId="0" fontId="8" fillId="0" borderId="0" xfId="5"/>
    <xf numFmtId="0" fontId="5" fillId="0" borderId="0" xfId="1" applyBorder="1"/>
    <xf numFmtId="2" fontId="0" fillId="0" borderId="0" xfId="0" applyNumberFormat="1"/>
    <xf numFmtId="0" fontId="12" fillId="0" borderId="0" xfId="0" applyFont="1" applyAlignment="1">
      <alignment vertical="center"/>
    </xf>
    <xf numFmtId="0" fontId="5" fillId="0" borderId="0" xfId="1" applyFill="1"/>
    <xf numFmtId="0" fontId="5" fillId="0" borderId="2" xfId="1" applyFill="1" applyBorder="1"/>
    <xf numFmtId="0" fontId="0" fillId="0" borderId="2" xfId="0" applyBorder="1"/>
    <xf numFmtId="0" fontId="5" fillId="0" borderId="5" xfId="1" applyFont="1" applyFill="1" applyBorder="1"/>
    <xf numFmtId="169" fontId="5" fillId="0" borderId="0" xfId="1" applyNumberFormat="1"/>
    <xf numFmtId="0" fontId="0" fillId="0" borderId="0" xfId="0" applyBorder="1"/>
    <xf numFmtId="0" fontId="18" fillId="4" borderId="2" xfId="0" applyFont="1" applyFill="1" applyBorder="1"/>
    <xf numFmtId="0" fontId="0" fillId="4" borderId="2" xfId="0" applyFill="1" applyBorder="1"/>
    <xf numFmtId="0" fontId="0" fillId="0" borderId="8" xfId="0" applyBorder="1"/>
    <xf numFmtId="0" fontId="13" fillId="5" borderId="6" xfId="0" applyFont="1" applyFill="1" applyBorder="1" applyAlignment="1">
      <alignment horizontal="center"/>
    </xf>
    <xf numFmtId="165" fontId="5" fillId="0" borderId="2" xfId="6" applyFont="1" applyFill="1" applyBorder="1"/>
    <xf numFmtId="165" fontId="0" fillId="0" borderId="2" xfId="6" applyFont="1" applyBorder="1"/>
    <xf numFmtId="165" fontId="18" fillId="4" borderId="2" xfId="6" applyFont="1" applyFill="1" applyBorder="1"/>
    <xf numFmtId="165" fontId="0" fillId="4" borderId="2" xfId="6" applyFont="1" applyFill="1" applyBorder="1"/>
    <xf numFmtId="164" fontId="0" fillId="0" borderId="2" xfId="6" applyNumberFormat="1" applyFont="1" applyBorder="1"/>
    <xf numFmtId="0" fontId="13" fillId="5" borderId="12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15" fillId="0" borderId="0" xfId="0" applyFont="1" applyBorder="1"/>
    <xf numFmtId="171" fontId="3" fillId="0" borderId="5" xfId="0" applyNumberFormat="1" applyFont="1" applyFill="1" applyBorder="1"/>
    <xf numFmtId="0" fontId="14" fillId="6" borderId="2" xfId="1" applyFont="1" applyFill="1" applyBorder="1" applyAlignment="1">
      <alignment horizontal="center"/>
    </xf>
    <xf numFmtId="165" fontId="0" fillId="0" borderId="0" xfId="6" applyFont="1"/>
    <xf numFmtId="165" fontId="10" fillId="0" borderId="0" xfId="6" applyFont="1" applyAlignment="1">
      <alignment vertical="center"/>
    </xf>
    <xf numFmtId="0" fontId="5" fillId="0" borderId="6" xfId="1" applyFill="1" applyBorder="1" applyAlignment="1">
      <alignment horizontal="center"/>
    </xf>
    <xf numFmtId="0" fontId="5" fillId="0" borderId="0" xfId="1" applyFont="1" applyFill="1"/>
    <xf numFmtId="49" fontId="5" fillId="0" borderId="0" xfId="1" applyNumberFormat="1" applyFont="1" applyFill="1"/>
    <xf numFmtId="0" fontId="3" fillId="0" borderId="0" xfId="0" applyFont="1" applyFill="1"/>
    <xf numFmtId="0" fontId="8" fillId="0" borderId="0" xfId="5" applyFill="1" applyAlignment="1">
      <alignment horizontal="center"/>
    </xf>
    <xf numFmtId="0" fontId="0" fillId="0" borderId="0" xfId="0" applyFill="1"/>
    <xf numFmtId="0" fontId="3" fillId="0" borderId="5" xfId="0" applyFont="1" applyFill="1" applyBorder="1"/>
    <xf numFmtId="1" fontId="3" fillId="0" borderId="2" xfId="0" applyNumberFormat="1" applyFont="1" applyFill="1" applyBorder="1" applyAlignment="1">
      <alignment horizontal="center"/>
    </xf>
    <xf numFmtId="168" fontId="3" fillId="0" borderId="5" xfId="6" applyNumberFormat="1" applyFont="1" applyFill="1" applyBorder="1" applyAlignment="1">
      <alignment horizontal="center"/>
    </xf>
    <xf numFmtId="0" fontId="14" fillId="0" borderId="0" xfId="1" applyFont="1" applyFill="1"/>
    <xf numFmtId="2" fontId="3" fillId="0" borderId="7" xfId="0" applyNumberFormat="1" applyFont="1" applyFill="1" applyBorder="1" applyAlignment="1">
      <alignment horizontal="center"/>
    </xf>
    <xf numFmtId="2" fontId="3" fillId="0" borderId="6" xfId="6" applyNumberFormat="1" applyFont="1" applyFill="1" applyBorder="1" applyAlignment="1">
      <alignment horizontal="center"/>
    </xf>
    <xf numFmtId="165" fontId="11" fillId="0" borderId="8" xfId="6" applyFont="1" applyFill="1" applyBorder="1"/>
    <xf numFmtId="0" fontId="3" fillId="0" borderId="3" xfId="0" applyFont="1" applyFill="1" applyBorder="1"/>
    <xf numFmtId="165" fontId="14" fillId="0" borderId="0" xfId="1" applyNumberFormat="1" applyFont="1" applyFill="1"/>
    <xf numFmtId="0" fontId="3" fillId="0" borderId="0" xfId="0" applyFont="1" applyFill="1" applyBorder="1" applyAlignment="1">
      <alignment horizontal="left"/>
    </xf>
    <xf numFmtId="2" fontId="3" fillId="0" borderId="0" xfId="0" applyNumberFormat="1" applyFont="1" applyFill="1" applyBorder="1"/>
    <xf numFmtId="165" fontId="3" fillId="0" borderId="0" xfId="6" applyFont="1" applyFill="1" applyBorder="1" applyAlignment="1">
      <alignment horizontal="left"/>
    </xf>
    <xf numFmtId="165" fontId="11" fillId="0" borderId="19" xfId="6" applyFont="1" applyFill="1" applyBorder="1"/>
    <xf numFmtId="165" fontId="11" fillId="0" borderId="14" xfId="6" applyFont="1" applyFill="1" applyBorder="1"/>
    <xf numFmtId="0" fontId="3" fillId="0" borderId="8" xfId="0" applyFont="1" applyFill="1" applyBorder="1" applyAlignment="1">
      <alignment horizontal="center"/>
    </xf>
    <xf numFmtId="0" fontId="3" fillId="0" borderId="19" xfId="0" applyFont="1" applyFill="1" applyBorder="1" applyAlignment="1">
      <alignment horizontal="center"/>
    </xf>
    <xf numFmtId="12" fontId="5" fillId="0" borderId="8" xfId="1" applyNumberFormat="1" applyFill="1" applyBorder="1" applyAlignment="1">
      <alignment horizontal="center"/>
    </xf>
    <xf numFmtId="1" fontId="3" fillId="0" borderId="8" xfId="0" applyNumberFormat="1" applyFont="1" applyFill="1" applyBorder="1" applyAlignment="1">
      <alignment horizontal="center"/>
    </xf>
    <xf numFmtId="0" fontId="11" fillId="6" borderId="2" xfId="0" applyFont="1" applyFill="1" applyBorder="1" applyAlignment="1">
      <alignment horizontal="left"/>
    </xf>
    <xf numFmtId="0" fontId="11" fillId="6" borderId="2" xfId="0" applyFont="1" applyFill="1" applyBorder="1" applyAlignment="1">
      <alignment horizontal="center"/>
    </xf>
    <xf numFmtId="0" fontId="1" fillId="7" borderId="17" xfId="0" applyFont="1" applyFill="1" applyBorder="1" applyAlignment="1">
      <alignment horizontal="center"/>
    </xf>
    <xf numFmtId="0" fontId="5" fillId="7" borderId="0" xfId="1" applyFill="1"/>
    <xf numFmtId="0" fontId="3" fillId="7" borderId="19" xfId="0" applyFont="1" applyFill="1" applyBorder="1" applyAlignment="1">
      <alignment horizontal="center"/>
    </xf>
    <xf numFmtId="0" fontId="5" fillId="7" borderId="6" xfId="1" applyFill="1" applyBorder="1" applyAlignment="1">
      <alignment horizontal="center"/>
    </xf>
    <xf numFmtId="0" fontId="5" fillId="7" borderId="0" xfId="1" applyFill="1" applyAlignment="1">
      <alignment horizontal="center"/>
    </xf>
    <xf numFmtId="13" fontId="5" fillId="7" borderId="8" xfId="1" applyNumberFormat="1" applyFill="1" applyBorder="1" applyAlignment="1">
      <alignment horizontal="center"/>
    </xf>
    <xf numFmtId="0" fontId="3" fillId="7" borderId="9" xfId="0" applyFont="1" applyFill="1" applyBorder="1" applyAlignment="1">
      <alignment horizontal="center"/>
    </xf>
    <xf numFmtId="1" fontId="3" fillId="7" borderId="8" xfId="6" applyNumberFormat="1" applyFont="1" applyFill="1" applyBorder="1" applyAlignment="1">
      <alignment horizontal="center"/>
    </xf>
    <xf numFmtId="2" fontId="3" fillId="7" borderId="6" xfId="0" applyNumberFormat="1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/>
    </xf>
    <xf numFmtId="165" fontId="11" fillId="7" borderId="2" xfId="6" applyFont="1" applyFill="1" applyBorder="1" applyAlignment="1">
      <alignment horizontal="center"/>
    </xf>
    <xf numFmtId="0" fontId="3" fillId="7" borderId="6" xfId="0" applyNumberFormat="1" applyFont="1" applyFill="1" applyBorder="1" applyAlignment="1">
      <alignment horizontal="center"/>
    </xf>
    <xf numFmtId="0" fontId="11" fillId="7" borderId="6" xfId="0" applyFont="1" applyFill="1" applyBorder="1" applyAlignment="1">
      <alignment horizontal="center"/>
    </xf>
    <xf numFmtId="165" fontId="11" fillId="7" borderId="8" xfId="6" applyFont="1" applyFill="1" applyBorder="1"/>
    <xf numFmtId="165" fontId="11" fillId="7" borderId="9" xfId="6" applyFont="1" applyFill="1" applyBorder="1"/>
    <xf numFmtId="165" fontId="11" fillId="7" borderId="14" xfId="6" applyFont="1" applyFill="1" applyBorder="1"/>
    <xf numFmtId="165" fontId="11" fillId="7" borderId="19" xfId="6" applyFont="1" applyFill="1" applyBorder="1"/>
    <xf numFmtId="0" fontId="5" fillId="7" borderId="7" xfId="1" applyFill="1" applyBorder="1" applyAlignment="1">
      <alignment horizontal="center"/>
    </xf>
    <xf numFmtId="0" fontId="3" fillId="0" borderId="9" xfId="0" applyFont="1" applyFill="1" applyBorder="1"/>
    <xf numFmtId="0" fontId="11" fillId="4" borderId="2" xfId="0" applyFont="1" applyFill="1" applyBorder="1" applyAlignment="1">
      <alignment horizontal="left"/>
    </xf>
    <xf numFmtId="0" fontId="14" fillId="4" borderId="2" xfId="1" applyFont="1" applyFill="1" applyBorder="1"/>
    <xf numFmtId="0" fontId="11" fillId="4" borderId="2" xfId="0" applyFont="1" applyFill="1" applyBorder="1"/>
    <xf numFmtId="1" fontId="3" fillId="0" borderId="5" xfId="0" applyNumberFormat="1" applyFont="1" applyFill="1" applyBorder="1" applyAlignment="1">
      <alignment horizontal="center"/>
    </xf>
    <xf numFmtId="0" fontId="3" fillId="0" borderId="7" xfId="6" applyNumberFormat="1" applyFont="1" applyFill="1" applyBorder="1" applyAlignment="1">
      <alignment horizontal="center"/>
    </xf>
    <xf numFmtId="0" fontId="11" fillId="7" borderId="13" xfId="0" applyFont="1" applyFill="1" applyBorder="1" applyAlignment="1">
      <alignment horizontal="left"/>
    </xf>
    <xf numFmtId="170" fontId="3" fillId="7" borderId="0" xfId="0" applyNumberFormat="1" applyFont="1" applyFill="1" applyBorder="1" applyAlignment="1">
      <alignment horizontal="right"/>
    </xf>
    <xf numFmtId="0" fontId="11" fillId="7" borderId="0" xfId="0" applyFont="1" applyFill="1" applyBorder="1"/>
    <xf numFmtId="0" fontId="5" fillId="7" borderId="14" xfId="1" applyFont="1" applyFill="1" applyBorder="1" applyAlignment="1">
      <alignment horizontal="left"/>
    </xf>
    <xf numFmtId="0" fontId="11" fillId="0" borderId="13" xfId="0" applyFont="1" applyFill="1" applyBorder="1" applyAlignment="1">
      <alignment horizontal="left"/>
    </xf>
    <xf numFmtId="170" fontId="3" fillId="0" borderId="0" xfId="0" applyNumberFormat="1" applyFont="1" applyFill="1" applyBorder="1" applyAlignment="1">
      <alignment horizontal="right"/>
    </xf>
    <xf numFmtId="0" fontId="11" fillId="0" borderId="0" xfId="0" applyFont="1" applyFill="1" applyBorder="1"/>
    <xf numFmtId="0" fontId="5" fillId="0" borderId="14" xfId="1" applyFont="1" applyFill="1" applyBorder="1" applyAlignment="1">
      <alignment horizontal="left"/>
    </xf>
    <xf numFmtId="2" fontId="3" fillId="0" borderId="14" xfId="0" applyNumberFormat="1" applyFont="1" applyFill="1" applyBorder="1" applyAlignment="1">
      <alignment horizontal="left"/>
    </xf>
    <xf numFmtId="0" fontId="5" fillId="7" borderId="17" xfId="1" applyFill="1" applyBorder="1"/>
    <xf numFmtId="0" fontId="5" fillId="7" borderId="18" xfId="1" applyFill="1" applyBorder="1"/>
    <xf numFmtId="0" fontId="14" fillId="7" borderId="18" xfId="1" applyFont="1" applyFill="1" applyBorder="1"/>
    <xf numFmtId="0" fontId="11" fillId="7" borderId="15" xfId="0" applyFont="1" applyFill="1" applyBorder="1" applyAlignment="1">
      <alignment horizontal="left"/>
    </xf>
    <xf numFmtId="170" fontId="2" fillId="7" borderId="10" xfId="0" applyNumberFormat="1" applyFont="1" applyFill="1" applyBorder="1" applyAlignment="1">
      <alignment horizontal="right"/>
    </xf>
    <xf numFmtId="0" fontId="11" fillId="7" borderId="10" xfId="0" applyFont="1" applyFill="1" applyBorder="1"/>
    <xf numFmtId="0" fontId="5" fillId="7" borderId="16" xfId="1" applyFont="1" applyFill="1" applyBorder="1" applyAlignment="1">
      <alignment horizontal="left"/>
    </xf>
    <xf numFmtId="0" fontId="5" fillId="0" borderId="11" xfId="1" applyFill="1" applyBorder="1"/>
    <xf numFmtId="0" fontId="5" fillId="0" borderId="20" xfId="1" applyFill="1" applyBorder="1"/>
    <xf numFmtId="0" fontId="20" fillId="7" borderId="9" xfId="0" applyFont="1" applyFill="1" applyBorder="1" applyAlignment="1">
      <alignment horizontal="left"/>
    </xf>
    <xf numFmtId="0" fontId="21" fillId="0" borderId="0" xfId="1" applyFont="1" applyBorder="1"/>
    <xf numFmtId="0" fontId="19" fillId="0" borderId="0" xfId="1" applyFont="1" applyBorder="1"/>
    <xf numFmtId="49" fontId="0" fillId="0" borderId="0" xfId="0" applyNumberFormat="1"/>
    <xf numFmtId="2" fontId="5" fillId="0" borderId="0" xfId="1" applyNumberFormat="1" applyFill="1"/>
    <xf numFmtId="12" fontId="5" fillId="0" borderId="8" xfId="7" applyNumberFormat="1" applyFont="1" applyFill="1" applyBorder="1" applyAlignment="1">
      <alignment horizontal="center"/>
    </xf>
    <xf numFmtId="165" fontId="14" fillId="0" borderId="0" xfId="1" applyNumberFormat="1" applyFont="1" applyBorder="1"/>
    <xf numFmtId="165" fontId="0" fillId="0" borderId="8" xfId="6" applyFont="1" applyBorder="1"/>
    <xf numFmtId="165" fontId="14" fillId="0" borderId="8" xfId="6" applyFont="1" applyFill="1" applyBorder="1"/>
    <xf numFmtId="165" fontId="14" fillId="7" borderId="8" xfId="6" applyFont="1" applyFill="1" applyBorder="1"/>
    <xf numFmtId="2" fontId="5" fillId="0" borderId="0" xfId="1" applyNumberFormat="1" applyBorder="1"/>
    <xf numFmtId="169" fontId="5" fillId="0" borderId="0" xfId="1" applyNumberFormat="1" applyBorder="1"/>
    <xf numFmtId="0" fontId="14" fillId="0" borderId="0" xfId="1" applyFont="1" applyBorder="1"/>
    <xf numFmtId="165" fontId="14" fillId="0" borderId="0" xfId="6" applyFont="1" applyBorder="1"/>
    <xf numFmtId="165" fontId="17" fillId="0" borderId="0" xfId="1" applyNumberFormat="1" applyFont="1" applyFill="1" applyBorder="1" applyAlignment="1">
      <alignment horizontal="left" vertical="top" wrapText="1"/>
    </xf>
    <xf numFmtId="169" fontId="22" fillId="0" borderId="0" xfId="1" applyNumberFormat="1" applyFont="1"/>
    <xf numFmtId="0" fontId="23" fillId="0" borderId="0" xfId="1" applyFont="1" applyBorder="1"/>
    <xf numFmtId="0" fontId="11" fillId="6" borderId="5" xfId="0" applyFont="1" applyFill="1" applyBorder="1" applyAlignment="1">
      <alignment horizontal="center"/>
    </xf>
    <xf numFmtId="0" fontId="16" fillId="0" borderId="0" xfId="5" applyNumberFormat="1" applyFont="1" applyFill="1" applyBorder="1" applyAlignment="1">
      <alignment horizontal="left" vertical="top" wrapText="1"/>
    </xf>
    <xf numFmtId="0" fontId="28" fillId="0" borderId="0" xfId="0" applyFont="1"/>
    <xf numFmtId="0" fontId="29" fillId="0" borderId="0" xfId="1" applyFont="1"/>
    <xf numFmtId="0" fontId="0" fillId="0" borderId="21" xfId="0" applyBorder="1" applyAlignment="1"/>
    <xf numFmtId="0" fontId="0" fillId="0" borderId="19" xfId="0" applyBorder="1" applyAlignment="1"/>
    <xf numFmtId="0" fontId="24" fillId="0" borderId="19" xfId="1" applyNumberFormat="1" applyFont="1" applyFill="1" applyBorder="1" applyAlignment="1">
      <alignment horizontal="left" vertical="top" wrapText="1"/>
    </xf>
    <xf numFmtId="165" fontId="24" fillId="0" borderId="8" xfId="1" applyNumberFormat="1" applyFont="1" applyFill="1" applyBorder="1" applyAlignment="1">
      <alignment horizontal="left" vertical="top" wrapText="1"/>
    </xf>
    <xf numFmtId="49" fontId="27" fillId="0" borderId="0" xfId="1" applyNumberFormat="1" applyFont="1" applyBorder="1" applyAlignment="1">
      <alignment vertical="center"/>
    </xf>
    <xf numFmtId="0" fontId="25" fillId="0" borderId="2" xfId="2" applyFont="1" applyFill="1" applyBorder="1" applyAlignment="1">
      <alignment horizontal="center" vertical="center"/>
    </xf>
    <xf numFmtId="49" fontId="9" fillId="0" borderId="0" xfId="1" applyNumberFormat="1" applyFont="1" applyBorder="1" applyAlignment="1">
      <alignment vertical="center"/>
    </xf>
    <xf numFmtId="167" fontId="26" fillId="0" borderId="21" xfId="5" applyNumberFormat="1" applyFont="1" applyFill="1" applyBorder="1" applyAlignment="1">
      <alignment horizontal="left" vertical="top" wrapText="1"/>
    </xf>
    <xf numFmtId="167" fontId="26" fillId="0" borderId="15" xfId="5" applyNumberFormat="1" applyFont="1" applyFill="1" applyBorder="1" applyAlignment="1">
      <alignment horizontal="left" vertical="top" wrapText="1"/>
    </xf>
    <xf numFmtId="0" fontId="24" fillId="0" borderId="13" xfId="1" applyNumberFormat="1" applyFont="1" applyFill="1" applyBorder="1" applyAlignment="1">
      <alignment horizontal="left" vertical="top" wrapText="1"/>
    </xf>
    <xf numFmtId="165" fontId="24" fillId="0" borderId="17" xfId="1" applyNumberFormat="1" applyFont="1" applyFill="1" applyBorder="1" applyAlignment="1">
      <alignment horizontal="left" vertical="top" wrapText="1"/>
    </xf>
    <xf numFmtId="0" fontId="5" fillId="0" borderId="13" xfId="1" applyNumberFormat="1" applyFont="1" applyFill="1" applyBorder="1" applyAlignment="1">
      <alignment horizontal="left" vertical="top" wrapText="1"/>
    </xf>
    <xf numFmtId="2" fontId="5" fillId="0" borderId="13" xfId="1" applyNumberFormat="1" applyFont="1" applyFill="1" applyBorder="1" applyAlignment="1">
      <alignment horizontal="left" vertical="top" wrapText="1"/>
    </xf>
    <xf numFmtId="165" fontId="5" fillId="0" borderId="17" xfId="1" applyNumberFormat="1" applyFont="1" applyFill="1" applyBorder="1" applyAlignment="1">
      <alignment horizontal="left" vertical="top" wrapText="1"/>
    </xf>
    <xf numFmtId="0" fontId="5" fillId="0" borderId="19" xfId="1" applyNumberFormat="1" applyFont="1" applyFill="1" applyBorder="1" applyAlignment="1">
      <alignment horizontal="left" vertical="top" wrapText="1"/>
    </xf>
    <xf numFmtId="2" fontId="5" fillId="0" borderId="19" xfId="1" applyNumberFormat="1" applyFont="1" applyFill="1" applyBorder="1" applyAlignment="1">
      <alignment horizontal="left" vertical="top" wrapText="1"/>
    </xf>
    <xf numFmtId="165" fontId="5" fillId="0" borderId="8" xfId="1" applyNumberFormat="1" applyFont="1" applyFill="1" applyBorder="1" applyAlignment="1">
      <alignment horizontal="left" vertical="top" wrapText="1"/>
    </xf>
    <xf numFmtId="167" fontId="18" fillId="0" borderId="13" xfId="5" applyNumberFormat="1" applyFont="1" applyFill="1" applyBorder="1" applyAlignment="1">
      <alignment horizontal="left" vertical="top" wrapText="1"/>
    </xf>
    <xf numFmtId="167" fontId="26" fillId="0" borderId="19" xfId="5" applyNumberFormat="1" applyFont="1" applyFill="1" applyBorder="1" applyAlignment="1">
      <alignment horizontal="left" vertical="top" wrapText="1"/>
    </xf>
    <xf numFmtId="0" fontId="30" fillId="0" borderId="0" xfId="0" applyFont="1" applyAlignment="1">
      <alignment vertical="center"/>
    </xf>
    <xf numFmtId="49" fontId="27" fillId="0" borderId="0" xfId="1" applyNumberFormat="1" applyFont="1" applyFill="1" applyBorder="1" applyAlignment="1">
      <alignment vertical="center"/>
    </xf>
    <xf numFmtId="0" fontId="31" fillId="0" borderId="18" xfId="1" applyFont="1" applyBorder="1" applyAlignment="1">
      <alignment horizontal="left" vertical="center" indent="1"/>
    </xf>
    <xf numFmtId="0" fontId="5" fillId="0" borderId="0" xfId="1" applyFont="1"/>
    <xf numFmtId="0" fontId="8" fillId="0" borderId="0" xfId="5" applyFill="1" applyAlignment="1">
      <alignment horizontal="center" vertical="center" textRotation="255"/>
    </xf>
    <xf numFmtId="0" fontId="11" fillId="6" borderId="4" xfId="0" applyFont="1" applyFill="1" applyBorder="1" applyAlignment="1">
      <alignment horizontal="center"/>
    </xf>
    <xf numFmtId="0" fontId="11" fillId="6" borderId="18" xfId="0" applyFont="1" applyFill="1" applyBorder="1" applyAlignment="1">
      <alignment horizontal="center"/>
    </xf>
    <xf numFmtId="0" fontId="11" fillId="6" borderId="9" xfId="0" applyFont="1" applyFill="1" applyBorder="1" applyAlignment="1">
      <alignment horizontal="center"/>
    </xf>
    <xf numFmtId="0" fontId="14" fillId="6" borderId="17" xfId="1" applyFont="1" applyFill="1" applyBorder="1" applyAlignment="1">
      <alignment horizontal="center"/>
    </xf>
    <xf numFmtId="0" fontId="14" fillId="6" borderId="18" xfId="1" applyFont="1" applyFill="1" applyBorder="1" applyAlignment="1">
      <alignment horizontal="center"/>
    </xf>
    <xf numFmtId="0" fontId="14" fillId="6" borderId="5" xfId="1" applyFont="1" applyFill="1" applyBorder="1" applyAlignment="1">
      <alignment horizontal="center"/>
    </xf>
    <xf numFmtId="0" fontId="11" fillId="6" borderId="5" xfId="0" applyFont="1" applyFill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0" fillId="0" borderId="0" xfId="0" quotePrefix="1"/>
    <xf numFmtId="14" fontId="0" fillId="0" borderId="0" xfId="0" applyNumberFormat="1"/>
    <xf numFmtId="0" fontId="24" fillId="8" borderId="13" xfId="1" applyNumberFormat="1" applyFont="1" applyFill="1" applyBorder="1" applyAlignment="1">
      <alignment horizontal="left" vertical="top" wrapText="1"/>
    </xf>
    <xf numFmtId="165" fontId="24" fillId="8" borderId="17" xfId="1" applyNumberFormat="1" applyFont="1" applyFill="1" applyBorder="1" applyAlignment="1">
      <alignment horizontal="left" vertical="top" wrapText="1"/>
    </xf>
    <xf numFmtId="173" fontId="26" fillId="8" borderId="15" xfId="5" applyNumberFormat="1" applyFont="1" applyFill="1" applyBorder="1" applyAlignment="1">
      <alignment horizontal="left" vertical="top" wrapText="1"/>
    </xf>
    <xf numFmtId="173" fontId="26" fillId="9" borderId="15" xfId="5" applyNumberFormat="1" applyFont="1" applyFill="1" applyBorder="1" applyAlignment="1">
      <alignment horizontal="left" vertical="top" wrapText="1"/>
    </xf>
  </cellXfs>
  <cellStyles count="8">
    <cellStyle name="40% - Accent1 2" xfId="3"/>
    <cellStyle name="Accent1 2" xfId="2"/>
    <cellStyle name="Heading 1 2" xfId="4"/>
    <cellStyle name="Lien hypertexte" xfId="5" builtinId="8"/>
    <cellStyle name="Milliers" xfId="7" builtinId="3"/>
    <cellStyle name="Monétaire" xfId="6" builtinId="4"/>
    <cellStyle name="Normal" xfId="0" builtinId="0" customBuiltin="1"/>
    <cellStyle name="Normal 2" xfId="1"/>
  </cellStyles>
  <dxfs count="756">
    <dxf>
      <fill>
        <patternFill patternType="solid">
          <bgColor theme="8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ont>
        <b/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top style="double">
          <color theme="6" tint="-0.24994659260841701"/>
        </top>
      </border>
    </dxf>
    <dxf>
      <font>
        <color theme="0"/>
      </font>
      <fill>
        <patternFill patternType="solid">
          <fgColor theme="4"/>
          <bgColor theme="7"/>
        </patternFill>
      </fill>
      <border diagonalUp="0" diagonalDown="0">
        <left/>
        <right/>
        <top/>
        <bottom/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9" tint="0.59996337778862885"/>
        </left>
        <right style="thin">
          <color theme="9" tint="0.59996337778862885"/>
        </right>
        <top style="thin">
          <color theme="9" tint="0.59996337778862885"/>
        </top>
        <bottom style="thin">
          <color theme="9" tint="0.59996337778862885"/>
        </bottom>
        <vertical/>
        <horizontal style="dashDotDot">
          <color theme="9" tint="0.59996337778862885"/>
        </horizontal>
      </border>
    </dxf>
    <dxf>
      <fill>
        <patternFill patternType="solid">
          <fgColor theme="9" tint="0.79998168889431442"/>
          <bgColor theme="9" tint="0.79998168889431442"/>
        </patternFill>
      </fill>
    </dxf>
    <dxf>
      <fill>
        <patternFill patternType="solid">
          <fgColor theme="9" tint="0.79998168889431442"/>
          <bgColor theme="9" tint="0.79998168889431442"/>
        </patternFill>
      </fill>
    </dxf>
    <dxf>
      <font>
        <b/>
        <color theme="9" tint="-0.249977111117893"/>
      </font>
    </dxf>
    <dxf>
      <font>
        <b/>
        <color theme="9" tint="-0.249977111117893"/>
      </font>
    </dxf>
    <dxf>
      <font>
        <b/>
        <color theme="9" tint="-0.249977111117893"/>
      </font>
      <border>
        <top style="thin">
          <color theme="9"/>
        </top>
      </border>
    </dxf>
    <dxf>
      <font>
        <b/>
        <color theme="9" tint="-0.249977111117893"/>
      </font>
      <border>
        <bottom style="thin">
          <color theme="9"/>
        </bottom>
      </border>
    </dxf>
    <dxf>
      <font>
        <color theme="9" tint="-0.249977111117893"/>
      </font>
      <fill>
        <patternFill>
          <bgColor theme="0"/>
        </patternFill>
      </fill>
      <border>
        <top style="thin">
          <color theme="9"/>
        </top>
        <bottom style="thin">
          <color theme="9"/>
        </bottom>
      </border>
    </dxf>
  </dxfs>
  <tableStyles count="2" defaultTableStyle="TableStyleMedium2" defaultPivotStyle="PivotStyleLight16">
    <tableStyle name="TableStyleLight7 2" pivot="0" count="7">
      <tableStyleElement type="wholeTable" dxfId="755"/>
      <tableStyleElement type="headerRow" dxfId="754"/>
      <tableStyleElement type="totalRow" dxfId="753"/>
      <tableStyleElement type="firstColumn" dxfId="752"/>
      <tableStyleElement type="lastColumn" dxfId="751"/>
      <tableStyleElement type="firstRowStripe" dxfId="750"/>
      <tableStyleElement type="firstColumnStripe" dxfId="749"/>
    </tableStyle>
    <tableStyle name="TableStyleLight9 2" pivot="0" count="4">
      <tableStyleElement type="wholeTable" dxfId="748"/>
      <tableStyleElement type="headerRow" dxfId="747"/>
      <tableStyleElement type="totalRow" dxfId="746"/>
      <tableStyleElement type="firstColumn" dxfId="745"/>
    </tableStyle>
  </tableStyles>
  <colors>
    <mruColors>
      <color rgb="FFC17529"/>
      <color rgb="FFEAE8EA"/>
      <color rgb="FFCCCCFF"/>
      <color rgb="FFEAE8E0"/>
      <color rgb="FFDE0000"/>
      <color rgb="FFA1A974"/>
      <color rgb="FFFDFDFD"/>
      <color rgb="FFA1957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_rels/theme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Angles">
  <a:themeElements>
    <a:clrScheme name="Angles">
      <a:dk1>
        <a:srgbClr val="000000"/>
      </a:dk1>
      <a:lt1>
        <a:srgbClr val="FFFFFF"/>
      </a:lt1>
      <a:dk2>
        <a:srgbClr val="434342"/>
      </a:dk2>
      <a:lt2>
        <a:srgbClr val="CDD7D9"/>
      </a:lt2>
      <a:accent1>
        <a:srgbClr val="797B7E"/>
      </a:accent1>
      <a:accent2>
        <a:srgbClr val="F96A1B"/>
      </a:accent2>
      <a:accent3>
        <a:srgbClr val="08A1D9"/>
      </a:accent3>
      <a:accent4>
        <a:srgbClr val="7C984A"/>
      </a:accent4>
      <a:accent5>
        <a:srgbClr val="C2AD8D"/>
      </a:accent5>
      <a:accent6>
        <a:srgbClr val="506E94"/>
      </a:accent6>
      <a:hlink>
        <a:srgbClr val="5F5F5F"/>
      </a:hlink>
      <a:folHlink>
        <a:srgbClr val="969696"/>
      </a:folHlink>
    </a:clrScheme>
    <a:fontScheme name="Angles">
      <a:majorFont>
        <a:latin typeface="Franklin Gothic Medium"/>
        <a:ea typeface=""/>
        <a:cs typeface=""/>
        <a:font script="Jpan" typeface="HG創英角ｺﾞｼｯｸUB"/>
        <a:font script="Hang" typeface="돋움"/>
        <a:font script="Hans" typeface="微软雅黑"/>
        <a:font script="Hant" typeface="微軟正黑體"/>
        <a:font script="Arab" typeface="Tahoma"/>
        <a:font script="Hebr" typeface="Aharoni"/>
        <a:font script="Thai" typeface="Lily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Franklin Gothic Book"/>
        <a:ea typeface=""/>
        <a:cs typeface=""/>
        <a:font script="Jpan" typeface="ＭＳ Ｐゴシック"/>
        <a:font script="Hang" typeface="맑은 고딕"/>
        <a:font script="Hans" typeface="隶书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Angle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20400000"/>
            </a:lightRig>
          </a:scene3d>
          <a:sp3d contourW="6350">
            <a:bevelT w="41275" h="19050" prst="angle"/>
            <a:contourClr>
              <a:schemeClr val="phClr">
                <a:shade val="25000"/>
                <a:satMod val="150000"/>
              </a:schemeClr>
            </a:contourClr>
          </a:sp3d>
        </a:effectStyle>
      </a:effectStyleLst>
      <a:bgFillStyleLst>
        <a:solidFill>
          <a:schemeClr val="phClr"/>
        </a:solidFill>
        <a:blipFill rotWithShape="1">
          <a:blip xmlns:r="http://schemas.openxmlformats.org/officeDocument/2006/relationships" r:embed="rId1">
            <a:duotone>
              <a:schemeClr val="phClr">
                <a:tint val="90000"/>
                <a:shade val="85000"/>
              </a:schemeClr>
              <a:schemeClr val="phClr">
                <a:tint val="95000"/>
                <a:shade val="99000"/>
              </a:schemeClr>
            </a:duotone>
          </a:blip>
          <a:tile tx="0" ty="0" sx="100000" sy="100000" flip="none" algn="tl"/>
        </a:blipFill>
        <a:blipFill rotWithShape="1">
          <a:blip xmlns:r="http://schemas.openxmlformats.org/officeDocument/2006/relationships" r:embed="rId2">
            <a:duotone>
              <a:schemeClr val="phClr">
                <a:tint val="93000"/>
                <a:shade val="85000"/>
              </a:schemeClr>
              <a:schemeClr val="phClr">
                <a:tint val="96000"/>
                <a:shade val="99000"/>
              </a:schemeClr>
            </a:duotone>
          </a:blip>
          <a:tile tx="0" ty="0" sx="90000" sy="9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X404"/>
  <sheetViews>
    <sheetView showGridLines="0" showZeros="0" zoomScale="80" zoomScaleNormal="80" workbookViewId="0">
      <selection activeCell="D16" sqref="D16"/>
    </sheetView>
  </sheetViews>
  <sheetFormatPr baseColWidth="10" defaultColWidth="6.6640625" defaultRowHeight="15.75" x14ac:dyDescent="0.3"/>
  <cols>
    <col min="1" max="1" width="12.44140625" style="1" customWidth="1"/>
    <col min="2" max="8" width="13.77734375" style="1" customWidth="1"/>
    <col min="9" max="10" width="13.88671875" style="1" customWidth="1"/>
    <col min="11" max="11" width="13.77734375" style="1" customWidth="1"/>
    <col min="12" max="12" width="10.44140625" style="1" customWidth="1"/>
    <col min="13" max="13" width="12.21875" style="1" bestFit="1" customWidth="1"/>
    <col min="14" max="23" width="6.6640625" style="1"/>
    <col min="24" max="24" width="9.77734375" style="1" customWidth="1"/>
    <col min="25" max="25" width="9.44140625" style="1" customWidth="1"/>
    <col min="26" max="16384" width="6.6640625" style="1"/>
  </cols>
  <sheetData>
    <row r="1" spans="1:24" ht="15.75" customHeight="1" x14ac:dyDescent="0.3">
      <c r="A1" s="29"/>
      <c r="B1" s="29"/>
      <c r="C1" s="29"/>
      <c r="D1" s="29"/>
      <c r="E1" s="29"/>
      <c r="F1" s="29"/>
      <c r="G1" s="29"/>
      <c r="H1" s="29"/>
      <c r="I1" s="29"/>
      <c r="J1" s="29"/>
      <c r="K1" s="29"/>
      <c r="L1" s="6"/>
      <c r="M1" s="6"/>
      <c r="N1" s="140" t="s">
        <v>92</v>
      </c>
    </row>
    <row r="2" spans="1:24" customFormat="1" ht="16.5" x14ac:dyDescent="0.3">
      <c r="A2" s="73" t="s">
        <v>7</v>
      </c>
      <c r="B2" s="24">
        <v>42430</v>
      </c>
      <c r="C2" s="30"/>
      <c r="D2" s="90" t="s">
        <v>12</v>
      </c>
      <c r="E2" s="91"/>
      <c r="F2" s="92" t="s">
        <v>13</v>
      </c>
      <c r="G2" s="93">
        <f>IF(E3=0,0,(MOD(E3-E2,1)*24))</f>
        <v>0</v>
      </c>
      <c r="H2" s="6"/>
      <c r="I2" s="100"/>
      <c r="J2" s="31"/>
      <c r="K2" s="31"/>
      <c r="L2" s="32"/>
      <c r="M2" s="33"/>
      <c r="N2" s="140"/>
    </row>
    <row r="3" spans="1:24" customFormat="1" ht="16.5" x14ac:dyDescent="0.3">
      <c r="A3" s="73" t="s">
        <v>8</v>
      </c>
      <c r="B3" s="34"/>
      <c r="C3" s="29"/>
      <c r="D3" s="82" t="s">
        <v>21</v>
      </c>
      <c r="E3" s="83"/>
      <c r="F3" s="84" t="s">
        <v>13</v>
      </c>
      <c r="G3" s="85">
        <f>IF(E4=0,0,(MOD(E4-E3,1)*24))</f>
        <v>0</v>
      </c>
      <c r="H3" s="29"/>
      <c r="I3" s="29"/>
      <c r="J3" s="31"/>
      <c r="K3" s="31"/>
      <c r="L3" s="33"/>
      <c r="M3" s="33"/>
      <c r="N3" s="140"/>
    </row>
    <row r="4" spans="1:24" customFormat="1" ht="16.5" x14ac:dyDescent="0.3">
      <c r="A4" s="75" t="s">
        <v>32</v>
      </c>
      <c r="B4" s="9"/>
      <c r="C4" s="29"/>
      <c r="D4" s="78" t="s">
        <v>29</v>
      </c>
      <c r="E4" s="79"/>
      <c r="F4" s="80" t="s">
        <v>13</v>
      </c>
      <c r="G4" s="81">
        <f>IF(E5=0,0,(MOD(E5-E4,1)*24))</f>
        <v>0</v>
      </c>
      <c r="H4" s="29"/>
      <c r="I4" s="31"/>
      <c r="J4" s="31"/>
      <c r="K4" s="31"/>
      <c r="L4" s="33"/>
      <c r="M4" s="33"/>
      <c r="N4" s="140"/>
      <c r="S4" s="4"/>
      <c r="X4" s="6"/>
    </row>
    <row r="5" spans="1:24" customFormat="1" ht="16.5" x14ac:dyDescent="0.3">
      <c r="A5" s="75" t="s">
        <v>33</v>
      </c>
      <c r="B5" s="34"/>
      <c r="C5" s="29"/>
      <c r="D5" s="82" t="s">
        <v>31</v>
      </c>
      <c r="E5" s="83"/>
      <c r="F5" s="84" t="s">
        <v>13</v>
      </c>
      <c r="G5" s="85">
        <f>IF(E6=0,0,(MOD(E6-E5,1)*24))</f>
        <v>0</v>
      </c>
      <c r="H5" s="113" t="s">
        <v>18</v>
      </c>
      <c r="I5" s="53" t="s">
        <v>19</v>
      </c>
      <c r="J5" s="113" t="s">
        <v>16</v>
      </c>
      <c r="K5" s="25" t="s">
        <v>87</v>
      </c>
      <c r="L5" s="53" t="s">
        <v>20</v>
      </c>
      <c r="M5" s="6"/>
      <c r="N5" s="140"/>
      <c r="O5" s="1"/>
      <c r="P5" s="1"/>
      <c r="T5" s="5"/>
      <c r="X5" s="6"/>
    </row>
    <row r="6" spans="1:24" customFormat="1" ht="16.5" x14ac:dyDescent="0.3">
      <c r="A6" s="73" t="s">
        <v>10</v>
      </c>
      <c r="B6" s="43"/>
      <c r="C6" s="29"/>
      <c r="D6" s="78" t="s">
        <v>29</v>
      </c>
      <c r="E6" s="79"/>
      <c r="F6" s="80" t="s">
        <v>13</v>
      </c>
      <c r="G6" s="81">
        <f>IF(E7=0,0,(MOD(E7-E6,1)*24))</f>
        <v>0</v>
      </c>
      <c r="H6" s="76">
        <f>B8</f>
        <v>0</v>
      </c>
      <c r="I6" s="63">
        <f>IF(B6="Forfait",IF(B3="",0,VLOOKUP(B3,Liste!F$2:H$4,3)),IF(B3="",0,VLOOKUP(B3,Liste!F$2:G$4,2)))</f>
        <v>0</v>
      </c>
      <c r="J6" s="36">
        <v>5</v>
      </c>
      <c r="K6" s="64">
        <v>0.8</v>
      </c>
      <c r="L6" s="35">
        <v>0</v>
      </c>
      <c r="M6" s="6"/>
      <c r="N6" s="140"/>
      <c r="O6" s="1"/>
      <c r="P6" s="1"/>
      <c r="X6" s="6"/>
    </row>
    <row r="7" spans="1:24" customFormat="1" ht="17.25" thickBot="1" x14ac:dyDescent="0.35">
      <c r="A7" s="74" t="s">
        <v>85</v>
      </c>
      <c r="B7" s="44"/>
      <c r="C7" s="29"/>
      <c r="D7" s="82" t="s">
        <v>37</v>
      </c>
      <c r="E7" s="83"/>
      <c r="F7" s="84" t="s">
        <v>39</v>
      </c>
      <c r="G7" s="86">
        <f>SUM(G2+G4+G6)</f>
        <v>0</v>
      </c>
      <c r="H7" s="77"/>
      <c r="I7" s="65"/>
      <c r="J7" s="38"/>
      <c r="K7" s="66">
        <v>0</v>
      </c>
      <c r="L7" s="39">
        <v>0</v>
      </c>
      <c r="M7" s="6"/>
      <c r="N7" s="140"/>
      <c r="O7" s="1"/>
      <c r="P7" s="1"/>
      <c r="X7" s="6"/>
    </row>
    <row r="8" spans="1:24" customFormat="1" ht="16.5" x14ac:dyDescent="0.3">
      <c r="A8" s="73" t="s">
        <v>11</v>
      </c>
      <c r="B8" s="45">
        <f>IF(B5="",0,VLOOKUP(B5,Liste!B$2:C$32,2))</f>
        <v>0</v>
      </c>
      <c r="C8" s="29"/>
      <c r="D8" s="87"/>
      <c r="E8" s="88"/>
      <c r="F8" s="89" t="s">
        <v>89</v>
      </c>
      <c r="G8" s="96">
        <f>SUM((IF(G3&lt;0.99,G3,0))+(IF(G5&lt;0.99,G5,0)))</f>
        <v>0</v>
      </c>
      <c r="H8" s="47">
        <f>PRODUCT(H6*H7)</f>
        <v>0</v>
      </c>
      <c r="I8" s="70">
        <f>PRODUCT(I6*I7)</f>
        <v>0</v>
      </c>
      <c r="J8" s="47">
        <f>PRODUCT(J6*J7)</f>
        <v>0</v>
      </c>
      <c r="K8" s="69">
        <f>PRODUCT(K6*K7)</f>
        <v>0</v>
      </c>
      <c r="L8" s="46">
        <f>PRODUCT(L6:L7)</f>
        <v>0</v>
      </c>
      <c r="M8" s="6"/>
      <c r="N8" s="140"/>
      <c r="O8" s="1"/>
      <c r="P8" s="1"/>
    </row>
    <row r="9" spans="1:24" ht="15.75" customHeight="1" x14ac:dyDescent="0.3">
      <c r="A9" s="72"/>
      <c r="B9" s="141" t="s">
        <v>14</v>
      </c>
      <c r="C9" s="141"/>
      <c r="D9" s="142"/>
      <c r="E9" s="143"/>
      <c r="F9" s="144" t="s">
        <v>84</v>
      </c>
      <c r="G9" s="145"/>
      <c r="H9" s="146"/>
      <c r="I9" s="141" t="s">
        <v>15</v>
      </c>
      <c r="J9" s="147"/>
      <c r="K9" s="52" t="s">
        <v>17</v>
      </c>
      <c r="L9" s="53" t="s">
        <v>38</v>
      </c>
      <c r="M9" s="6"/>
      <c r="N9" s="140"/>
    </row>
    <row r="10" spans="1:24" ht="15.75" customHeight="1" x14ac:dyDescent="0.3">
      <c r="A10" s="54" t="s">
        <v>22</v>
      </c>
      <c r="B10" s="48" t="s">
        <v>23</v>
      </c>
      <c r="C10" s="56" t="s">
        <v>24</v>
      </c>
      <c r="D10" s="49" t="s">
        <v>25</v>
      </c>
      <c r="E10" s="58" t="s">
        <v>88</v>
      </c>
      <c r="F10" s="101">
        <f>IF(B7="Magasine",0.08333333333333,0.125)</f>
        <v>0.125</v>
      </c>
      <c r="G10" s="59">
        <v>0.16666666666666666</v>
      </c>
      <c r="H10" s="50">
        <v>0.25</v>
      </c>
      <c r="I10" s="60" t="s">
        <v>26</v>
      </c>
      <c r="J10" s="48" t="s">
        <v>27</v>
      </c>
      <c r="K10" s="61"/>
      <c r="L10" s="51">
        <v>1</v>
      </c>
      <c r="M10" s="6"/>
      <c r="N10" s="140"/>
    </row>
    <row r="11" spans="1:24" ht="16.5" customHeight="1" thickBot="1" x14ac:dyDescent="0.35">
      <c r="A11" s="55">
        <f>IF(B6=10,IF(SUM((G2+G4+G6)+G8)&gt;10,SUM((G2+G4+G6)+G8),10),IF(B6=7,IF(SUM((G2+G4+G6)+G8)&gt;7,SUM((G2+G4+G6)+G8),7),IF(B6=5,IF(SUM((G2+G4+G6)+G8)&gt;5,SUM((G2+G4+G6)+G8),5),SUM((G2+G4+G6)+G8))))</f>
        <v>0</v>
      </c>
      <c r="B11" s="28">
        <f>IF(B6="Forfait",1,IF(B6=10,IF(G7&lt;10,A11,10+G8),IF(B6=7,IF(G7&lt;8,A11,8+G8),IF(G7&lt;5,A11,5+G8))))</f>
        <v>0</v>
      </c>
      <c r="C11" s="57">
        <f>IF(B6="Forfait",0,IF(B6=10,IF((A11-B11)&lt;2,A11-B11,2),IF(B6=7,IF((A11-B11)&lt;4,A11-B11,4),IF((A11-B11)&lt;7,A11-B11,7))))</f>
        <v>0</v>
      </c>
      <c r="D11" s="28">
        <f>IF(B6="Forfait",0,IF((A11-B11-C11)&lt;4,A11-B11-C11,4))</f>
        <v>0</v>
      </c>
      <c r="E11" s="57">
        <f>IF(B6="Forfait",0,IF((A11-B11-C11-D11)&gt;0,A11-B11-C11-D11,0))</f>
        <v>0</v>
      </c>
      <c r="F11" s="28">
        <f>IF(B7="Autre",IF((G7-12)&gt;0,IF((G7-12)&lt;2,G7-12,2),0),IF(B7="Magasine",IF((G7-11)&gt;0,IF((G7-11)&lt;1,G7-11,1),0),0))</f>
        <v>0</v>
      </c>
      <c r="G11" s="57">
        <f>IF(B7="Autre",IF((G7-14)&gt;0,IF((G7-14)&lt;2,G7-14,2),0),IF(B7="Magasine",IF((G7-12)&gt;0,IF((G7-12)&lt;4,G7-12,4),0),0))</f>
        <v>0</v>
      </c>
      <c r="H11" s="28">
        <f>IF(B6="Forfait",IF((G7-16)&lt;0,0,(G7-16)),0)</f>
        <v>0</v>
      </c>
      <c r="I11" s="71">
        <f>IF(B7="5-5",IF(G2&gt;5,G2-5,0),IF(B7="6-6",IF(G2&gt;6,G2-6,0),0))</f>
        <v>0</v>
      </c>
      <c r="J11" s="28">
        <f>IF(B7="5-5",IF(G4&gt;5,G4-5,0),IF(B7="6-6",IF(G4&gt;6,G4-6,0),0))</f>
        <v>0</v>
      </c>
      <c r="K11" s="62"/>
      <c r="L11" s="39">
        <v>0</v>
      </c>
      <c r="M11" s="37" t="s">
        <v>39</v>
      </c>
      <c r="N11" s="140"/>
    </row>
    <row r="12" spans="1:24" ht="15.75" customHeight="1" x14ac:dyDescent="0.3">
      <c r="A12" s="41"/>
      <c r="B12" s="40">
        <f>PRODUCT(B11*B8*1)</f>
        <v>0</v>
      </c>
      <c r="C12" s="67">
        <f>PRODUCT(C11*B8*1.5)</f>
        <v>0</v>
      </c>
      <c r="D12" s="40">
        <f>PRODUCT(D11*B8*2)</f>
        <v>0</v>
      </c>
      <c r="E12" s="67">
        <f>PRODUCT(E11*B8*3)</f>
        <v>0</v>
      </c>
      <c r="F12" s="104">
        <f>PRODUCT(B8*F10*F11)</f>
        <v>0</v>
      </c>
      <c r="G12" s="105">
        <f>PRODUCT(B8*G10*G11)</f>
        <v>0</v>
      </c>
      <c r="H12" s="104">
        <f>PRODUCT(B8*H10*H11)</f>
        <v>0</v>
      </c>
      <c r="I12" s="68">
        <f>PRODUCT(I11*B8*0.5)</f>
        <v>0</v>
      </c>
      <c r="J12" s="40">
        <f>PRODUCT(J11*B8*0.5)</f>
        <v>0</v>
      </c>
      <c r="K12" s="67">
        <f>PRODUCT(K10:K11)</f>
        <v>0</v>
      </c>
      <c r="L12" s="40">
        <f>PRODUCT(L10:L11)</f>
        <v>0</v>
      </c>
      <c r="M12" s="42">
        <f>SUM(B12:L12)+SUM(H8:L8)</f>
        <v>0</v>
      </c>
      <c r="N12" s="140"/>
    </row>
    <row r="13" spans="1:24" ht="16.5" customHeight="1" thickBot="1" x14ac:dyDescent="0.35">
      <c r="A13" s="94"/>
      <c r="B13" s="94"/>
      <c r="C13" s="94"/>
      <c r="D13" s="94"/>
      <c r="E13" s="95"/>
      <c r="F13" s="95"/>
      <c r="G13" s="95"/>
      <c r="H13" s="95"/>
      <c r="I13" s="94"/>
      <c r="J13" s="94"/>
      <c r="K13" s="94"/>
      <c r="L13" s="94"/>
      <c r="M13" s="94"/>
      <c r="N13" s="140"/>
    </row>
    <row r="14" spans="1:24" ht="16.5" thickTop="1" x14ac:dyDescent="0.3">
      <c r="A14" s="29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6"/>
      <c r="M14" s="6"/>
      <c r="N14" s="140"/>
    </row>
    <row r="15" spans="1:24" ht="16.5" x14ac:dyDescent="0.3">
      <c r="A15" s="73" t="s">
        <v>7</v>
      </c>
      <c r="B15" s="24">
        <f>B2+1</f>
        <v>42431</v>
      </c>
      <c r="C15" s="30"/>
      <c r="D15" s="90" t="s">
        <v>12</v>
      </c>
      <c r="E15" s="91"/>
      <c r="F15" s="92" t="s">
        <v>13</v>
      </c>
      <c r="G15" s="93">
        <f>IF(E16=0,0,(MOD(E16-E15,1)*24))</f>
        <v>0</v>
      </c>
      <c r="H15" s="6"/>
      <c r="I15" s="100"/>
      <c r="J15" s="31"/>
      <c r="K15" s="31"/>
      <c r="L15" s="32"/>
      <c r="M15" s="33"/>
      <c r="N15" s="140"/>
    </row>
    <row r="16" spans="1:24" ht="16.5" x14ac:dyDescent="0.3">
      <c r="A16" s="73" t="s">
        <v>8</v>
      </c>
      <c r="B16" s="34"/>
      <c r="C16" s="29"/>
      <c r="D16" s="82" t="s">
        <v>21</v>
      </c>
      <c r="E16" s="83"/>
      <c r="F16" s="84" t="s">
        <v>13</v>
      </c>
      <c r="G16" s="85">
        <f>IF(E17=0,0,(MOD(E17-E16,1)*24))</f>
        <v>0</v>
      </c>
      <c r="H16" s="29"/>
      <c r="I16" s="29"/>
      <c r="J16" s="31"/>
      <c r="K16" s="31"/>
      <c r="L16" s="33"/>
      <c r="M16" s="33"/>
      <c r="N16" s="140"/>
    </row>
    <row r="17" spans="1:14" ht="16.5" x14ac:dyDescent="0.3">
      <c r="A17" s="75" t="s">
        <v>32</v>
      </c>
      <c r="B17" s="9"/>
      <c r="C17" s="29"/>
      <c r="D17" s="78" t="s">
        <v>29</v>
      </c>
      <c r="E17" s="79"/>
      <c r="F17" s="80" t="s">
        <v>13</v>
      </c>
      <c r="G17" s="81">
        <f>IF(E18=0,0,(MOD(E18-E17,1)*24))</f>
        <v>0</v>
      </c>
      <c r="H17" s="29"/>
      <c r="I17" s="31"/>
      <c r="J17" s="31"/>
      <c r="K17" s="31"/>
      <c r="L17" s="33"/>
      <c r="M17" s="33"/>
      <c r="N17" s="140"/>
    </row>
    <row r="18" spans="1:14" x14ac:dyDescent="0.3">
      <c r="A18" s="75" t="s">
        <v>33</v>
      </c>
      <c r="B18" s="34"/>
      <c r="C18" s="29"/>
      <c r="D18" s="82" t="s">
        <v>31</v>
      </c>
      <c r="E18" s="83"/>
      <c r="F18" s="84" t="s">
        <v>13</v>
      </c>
      <c r="G18" s="85">
        <f>IF(E19=0,0,(MOD(E19-E18,1)*24))</f>
        <v>0</v>
      </c>
      <c r="H18" s="113" t="s">
        <v>18</v>
      </c>
      <c r="I18" s="53" t="s">
        <v>19</v>
      </c>
      <c r="J18" s="113" t="s">
        <v>16</v>
      </c>
      <c r="K18" s="25" t="s">
        <v>87</v>
      </c>
      <c r="L18" s="53" t="s">
        <v>20</v>
      </c>
      <c r="M18" s="6"/>
      <c r="N18" s="140"/>
    </row>
    <row r="19" spans="1:14" x14ac:dyDescent="0.3">
      <c r="A19" s="73" t="s">
        <v>10</v>
      </c>
      <c r="B19" s="43"/>
      <c r="C19" s="29"/>
      <c r="D19" s="78" t="s">
        <v>29</v>
      </c>
      <c r="E19" s="79"/>
      <c r="F19" s="80" t="s">
        <v>13</v>
      </c>
      <c r="G19" s="81">
        <f>IF(E20=0,0,(MOD(E20-E19,1)*24))</f>
        <v>0</v>
      </c>
      <c r="H19" s="76">
        <f>B21</f>
        <v>0</v>
      </c>
      <c r="I19" s="63">
        <f>IF(B19="Forfait",IF(B16="",0,VLOOKUP(B16,Liste!F$2:H$4,3)),IF(B16="",0,VLOOKUP(B16,Liste!F$2:G$4,2)))</f>
        <v>0</v>
      </c>
      <c r="J19" s="36">
        <v>5</v>
      </c>
      <c r="K19" s="64">
        <v>0.8</v>
      </c>
      <c r="L19" s="35">
        <v>0</v>
      </c>
      <c r="M19" s="6"/>
      <c r="N19" s="140"/>
    </row>
    <row r="20" spans="1:14" ht="16.5" thickBot="1" x14ac:dyDescent="0.35">
      <c r="A20" s="74" t="s">
        <v>85</v>
      </c>
      <c r="B20" s="44"/>
      <c r="C20" s="29"/>
      <c r="D20" s="82" t="s">
        <v>37</v>
      </c>
      <c r="E20" s="83"/>
      <c r="F20" s="84" t="s">
        <v>39</v>
      </c>
      <c r="G20" s="86">
        <f>SUM(G15+G17+G19)</f>
        <v>0</v>
      </c>
      <c r="H20" s="77"/>
      <c r="I20" s="65"/>
      <c r="J20" s="38"/>
      <c r="K20" s="66">
        <v>0</v>
      </c>
      <c r="L20" s="39">
        <v>0</v>
      </c>
      <c r="M20" s="6"/>
      <c r="N20" s="140"/>
    </row>
    <row r="21" spans="1:14" x14ac:dyDescent="0.3">
      <c r="A21" s="73" t="s">
        <v>11</v>
      </c>
      <c r="B21" s="45">
        <f>IF(B18="",0,VLOOKUP(B18,Liste!B$2:C$32,2))</f>
        <v>0</v>
      </c>
      <c r="C21" s="29"/>
      <c r="D21" s="87"/>
      <c r="E21" s="88"/>
      <c r="F21" s="89" t="s">
        <v>89</v>
      </c>
      <c r="G21" s="96">
        <f>SUM((IF(G16&lt;0.99,G16,0))+(IF(G18&lt;0.99,G18,0)))</f>
        <v>0</v>
      </c>
      <c r="H21" s="47">
        <f>PRODUCT(H19*H20)</f>
        <v>0</v>
      </c>
      <c r="I21" s="70">
        <f>PRODUCT(I19*I20)</f>
        <v>0</v>
      </c>
      <c r="J21" s="47">
        <f>PRODUCT(J19*J20)</f>
        <v>0</v>
      </c>
      <c r="K21" s="69">
        <f>PRODUCT(K19*K20)</f>
        <v>0</v>
      </c>
      <c r="L21" s="46">
        <f>PRODUCT(L19:L20)</f>
        <v>0</v>
      </c>
      <c r="M21" s="6"/>
      <c r="N21" s="140"/>
    </row>
    <row r="22" spans="1:14" x14ac:dyDescent="0.3">
      <c r="A22" s="72"/>
      <c r="B22" s="141" t="s">
        <v>14</v>
      </c>
      <c r="C22" s="141"/>
      <c r="D22" s="142"/>
      <c r="E22" s="143"/>
      <c r="F22" s="144" t="s">
        <v>84</v>
      </c>
      <c r="G22" s="145"/>
      <c r="H22" s="146"/>
      <c r="I22" s="141" t="s">
        <v>15</v>
      </c>
      <c r="J22" s="147"/>
      <c r="K22" s="52" t="s">
        <v>17</v>
      </c>
      <c r="L22" s="53" t="s">
        <v>38</v>
      </c>
      <c r="M22" s="6"/>
      <c r="N22" s="140"/>
    </row>
    <row r="23" spans="1:14" x14ac:dyDescent="0.3">
      <c r="A23" s="54" t="s">
        <v>22</v>
      </c>
      <c r="B23" s="48" t="s">
        <v>23</v>
      </c>
      <c r="C23" s="56" t="s">
        <v>24</v>
      </c>
      <c r="D23" s="49" t="s">
        <v>25</v>
      </c>
      <c r="E23" s="58" t="s">
        <v>88</v>
      </c>
      <c r="F23" s="101">
        <f>IF(B20="Magasine",0.08333333333333,0.125)</f>
        <v>0.125</v>
      </c>
      <c r="G23" s="59">
        <v>0.16666666666666666</v>
      </c>
      <c r="H23" s="50">
        <v>0.25</v>
      </c>
      <c r="I23" s="60" t="s">
        <v>26</v>
      </c>
      <c r="J23" s="48" t="s">
        <v>27</v>
      </c>
      <c r="K23" s="61"/>
      <c r="L23" s="51">
        <v>1</v>
      </c>
      <c r="M23" s="6"/>
      <c r="N23" s="140"/>
    </row>
    <row r="24" spans="1:14" ht="16.5" thickBot="1" x14ac:dyDescent="0.35">
      <c r="A24" s="55">
        <f>IF(B19=10,IF(SUM((G15+G17+G19)+G21)&gt;10,SUM((G15+G17+G19)+G21),10),IF(B19=7,IF(SUM((G15+G17+G19)+G21)&gt;7,SUM((G15+G17+G19)+G21),7),IF(B19=5,IF(SUM((G15+G17+G19)+G21)&gt;5,SUM((G15+G17+G19)+G21),5),SUM((G15+G17+G19)+G21))))</f>
        <v>0</v>
      </c>
      <c r="B24" s="28">
        <f>IF(B19="Forfait",1,IF(B19=10,IF(G20&lt;10,A24,10+G21),IF(B19=7,IF(G20&lt;8,A24,8+G21),IF(G20&lt;5,A24,5+G21))))</f>
        <v>0</v>
      </c>
      <c r="C24" s="57">
        <f>IF(B19="Forfait",0,IF(B19=10,IF((A24-B24)&lt;2,A24-B24,2),IF(B19=7,IF((A24-B24)&lt;4,A24-B24,4),IF((A24-B24)&lt;7,A24-B24,7))))</f>
        <v>0</v>
      </c>
      <c r="D24" s="28">
        <f>IF(B19="Forfait",0,IF((A24-B24-C24)&lt;4,A24-B24-C24,4))</f>
        <v>0</v>
      </c>
      <c r="E24" s="57">
        <f>IF(B19="Forfait",0,IF((A24-B24-C24-D24)&gt;0,A24-B24-C24-D24,0))</f>
        <v>0</v>
      </c>
      <c r="F24" s="28">
        <f>IF(B20="Autre",IF((G20-12)&gt;0,IF((G20-12)&lt;2,G20-12,2),0),IF(B20="Magasine",IF((G20-11)&gt;0,IF((G20-11)&lt;1,G20-11,1),0),0))</f>
        <v>0</v>
      </c>
      <c r="G24" s="57">
        <f>IF(B20="Autre",IF((G20-14)&gt;0,IF((G20-14)&lt;2,G20-14,2),0),IF(B20="Magasine",IF((G20-12)&gt;0,IF((G20-12)&lt;4,G20-12,4),0),0))</f>
        <v>0</v>
      </c>
      <c r="H24" s="28">
        <f>IF(B19="Forfait",IF((G20-16)&lt;0,0,(G20-16)),0)</f>
        <v>0</v>
      </c>
      <c r="I24" s="71">
        <f>IF(B20="5-5",IF(G15&gt;5,G15-5,0),IF(B20="6-6",IF(G15&gt;6,G15-6,0),0))</f>
        <v>0</v>
      </c>
      <c r="J24" s="28">
        <f>IF(B20="5-5",IF(G17&gt;5,G17-5,0),IF(B20="6-6",IF(G17&gt;6,G17-6,0),0))</f>
        <v>0</v>
      </c>
      <c r="K24" s="62"/>
      <c r="L24" s="39">
        <v>0</v>
      </c>
      <c r="M24" s="37" t="s">
        <v>39</v>
      </c>
      <c r="N24" s="140"/>
    </row>
    <row r="25" spans="1:14" x14ac:dyDescent="0.3">
      <c r="A25" s="41"/>
      <c r="B25" s="40">
        <f>PRODUCT(B24*B21*1)</f>
        <v>0</v>
      </c>
      <c r="C25" s="67">
        <f>PRODUCT(C24*B21*1.5)</f>
        <v>0</v>
      </c>
      <c r="D25" s="40">
        <f>PRODUCT(D24*B21*2)</f>
        <v>0</v>
      </c>
      <c r="E25" s="67">
        <f>PRODUCT(E24*B21*3)</f>
        <v>0</v>
      </c>
      <c r="F25" s="104">
        <f>PRODUCT(B21*F23*F24)</f>
        <v>0</v>
      </c>
      <c r="G25" s="105">
        <f>PRODUCT(B21*G23*G24)</f>
        <v>0</v>
      </c>
      <c r="H25" s="104">
        <f>PRODUCT(B21*H23*H24)</f>
        <v>0</v>
      </c>
      <c r="I25" s="68">
        <f>PRODUCT(I24*B21*0.5)</f>
        <v>0</v>
      </c>
      <c r="J25" s="40">
        <f>PRODUCT(J24*B21*0.5)</f>
        <v>0</v>
      </c>
      <c r="K25" s="67">
        <f>PRODUCT(K23:K24)</f>
        <v>0</v>
      </c>
      <c r="L25" s="40">
        <f>PRODUCT(L23:L24)</f>
        <v>0</v>
      </c>
      <c r="M25" s="42">
        <f>SUM(B25:L25)+SUM(H21:L21)</f>
        <v>0</v>
      </c>
      <c r="N25" s="140"/>
    </row>
    <row r="26" spans="1:14" ht="16.5" thickBot="1" x14ac:dyDescent="0.35">
      <c r="A26" s="94"/>
      <c r="B26" s="94"/>
      <c r="C26" s="94"/>
      <c r="D26" s="94"/>
      <c r="E26" s="95"/>
      <c r="F26" s="95"/>
      <c r="G26" s="95"/>
      <c r="H26" s="95"/>
      <c r="I26" s="94"/>
      <c r="J26" s="94"/>
      <c r="K26" s="94"/>
      <c r="L26" s="94"/>
      <c r="M26" s="94"/>
      <c r="N26" s="140"/>
    </row>
    <row r="27" spans="1:14" ht="16.5" thickTop="1" x14ac:dyDescent="0.3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6"/>
      <c r="M27" s="6"/>
      <c r="N27" s="140"/>
    </row>
    <row r="28" spans="1:14" ht="16.5" x14ac:dyDescent="0.3">
      <c r="A28" s="73" t="s">
        <v>7</v>
      </c>
      <c r="B28" s="24">
        <f>B15+1</f>
        <v>42432</v>
      </c>
      <c r="C28" s="30"/>
      <c r="D28" s="90" t="s">
        <v>12</v>
      </c>
      <c r="E28" s="91"/>
      <c r="F28" s="92" t="s">
        <v>13</v>
      </c>
      <c r="G28" s="93">
        <f>IF(E29=0,0,(MOD(E29-E28,1)*24))</f>
        <v>0</v>
      </c>
      <c r="H28" s="6"/>
      <c r="I28" s="100"/>
      <c r="J28" s="31"/>
      <c r="K28" s="31"/>
      <c r="L28" s="32"/>
      <c r="M28" s="33"/>
      <c r="N28" s="140"/>
    </row>
    <row r="29" spans="1:14" ht="16.5" x14ac:dyDescent="0.3">
      <c r="A29" s="73" t="s">
        <v>8</v>
      </c>
      <c r="B29" s="34"/>
      <c r="C29" s="29"/>
      <c r="D29" s="82" t="s">
        <v>21</v>
      </c>
      <c r="E29" s="83"/>
      <c r="F29" s="84" t="s">
        <v>13</v>
      </c>
      <c r="G29" s="85">
        <f>IF(E30=0,0,(MOD(E30-E29,1)*24))</f>
        <v>0</v>
      </c>
      <c r="H29" s="29"/>
      <c r="I29" s="29"/>
      <c r="J29" s="31"/>
      <c r="K29" s="31"/>
      <c r="L29" s="33"/>
      <c r="M29" s="33"/>
      <c r="N29" s="140"/>
    </row>
    <row r="30" spans="1:14" ht="16.5" x14ac:dyDescent="0.3">
      <c r="A30" s="75" t="s">
        <v>32</v>
      </c>
      <c r="B30" s="9"/>
      <c r="C30" s="29"/>
      <c r="D30" s="78" t="s">
        <v>29</v>
      </c>
      <c r="E30" s="79"/>
      <c r="F30" s="80" t="s">
        <v>13</v>
      </c>
      <c r="G30" s="81">
        <f>IF(E31=0,0,(MOD(E31-E30,1)*24))</f>
        <v>0</v>
      </c>
      <c r="H30" s="29"/>
      <c r="I30" s="31"/>
      <c r="J30" s="31"/>
      <c r="K30" s="31"/>
      <c r="L30" s="33"/>
      <c r="M30" s="33"/>
      <c r="N30" s="140"/>
    </row>
    <row r="31" spans="1:14" x14ac:dyDescent="0.3">
      <c r="A31" s="75" t="s">
        <v>33</v>
      </c>
      <c r="B31" s="34"/>
      <c r="C31" s="29"/>
      <c r="D31" s="82" t="s">
        <v>31</v>
      </c>
      <c r="E31" s="83"/>
      <c r="F31" s="84" t="s">
        <v>13</v>
      </c>
      <c r="G31" s="85">
        <f>IF(E32=0,0,(MOD(E32-E31,1)*24))</f>
        <v>0</v>
      </c>
      <c r="H31" s="113" t="s">
        <v>18</v>
      </c>
      <c r="I31" s="53" t="s">
        <v>19</v>
      </c>
      <c r="J31" s="113" t="s">
        <v>16</v>
      </c>
      <c r="K31" s="25" t="s">
        <v>87</v>
      </c>
      <c r="L31" s="53" t="s">
        <v>20</v>
      </c>
      <c r="M31" s="6"/>
      <c r="N31" s="140"/>
    </row>
    <row r="32" spans="1:14" x14ac:dyDescent="0.3">
      <c r="A32" s="73" t="s">
        <v>10</v>
      </c>
      <c r="B32" s="43"/>
      <c r="C32" s="29"/>
      <c r="D32" s="78" t="s">
        <v>29</v>
      </c>
      <c r="E32" s="79"/>
      <c r="F32" s="80" t="s">
        <v>13</v>
      </c>
      <c r="G32" s="81">
        <f>IF(E33=0,0,(MOD(E33-E32,1)*24))</f>
        <v>0</v>
      </c>
      <c r="H32" s="76">
        <f>B34</f>
        <v>0</v>
      </c>
      <c r="I32" s="63">
        <f>IF(B32="Forfait",IF(B29="",0,VLOOKUP(B29,Liste!F$2:H$4,3)),IF(B29="",0,VLOOKUP(B29,Liste!F$2:G$4,2)))</f>
        <v>0</v>
      </c>
      <c r="J32" s="36">
        <v>5</v>
      </c>
      <c r="K32" s="64">
        <v>0.8</v>
      </c>
      <c r="L32" s="35">
        <v>0</v>
      </c>
      <c r="M32" s="6"/>
      <c r="N32" s="140"/>
    </row>
    <row r="33" spans="1:14" ht="16.5" thickBot="1" x14ac:dyDescent="0.35">
      <c r="A33" s="74" t="s">
        <v>85</v>
      </c>
      <c r="B33" s="44"/>
      <c r="C33" s="29"/>
      <c r="D33" s="82" t="s">
        <v>37</v>
      </c>
      <c r="E33" s="83"/>
      <c r="F33" s="84" t="s">
        <v>39</v>
      </c>
      <c r="G33" s="86">
        <f>SUM(G28+G30+G32)</f>
        <v>0</v>
      </c>
      <c r="H33" s="77"/>
      <c r="I33" s="65"/>
      <c r="J33" s="38"/>
      <c r="K33" s="66">
        <v>0</v>
      </c>
      <c r="L33" s="39">
        <v>0</v>
      </c>
      <c r="M33" s="6"/>
      <c r="N33" s="140"/>
    </row>
    <row r="34" spans="1:14" x14ac:dyDescent="0.3">
      <c r="A34" s="73" t="s">
        <v>11</v>
      </c>
      <c r="B34" s="45">
        <f>IF(B31="",0,VLOOKUP(B31,Liste!B$2:C$32,2))</f>
        <v>0</v>
      </c>
      <c r="C34" s="29"/>
      <c r="D34" s="87"/>
      <c r="E34" s="88"/>
      <c r="F34" s="89" t="s">
        <v>89</v>
      </c>
      <c r="G34" s="96">
        <f>SUM((IF(G29&lt;0.99,G29,0))+(IF(G31&lt;0.99,G31,0)))</f>
        <v>0</v>
      </c>
      <c r="H34" s="47">
        <f>PRODUCT(H32*H33)</f>
        <v>0</v>
      </c>
      <c r="I34" s="70">
        <f>PRODUCT(I32*I33)</f>
        <v>0</v>
      </c>
      <c r="J34" s="47">
        <f>PRODUCT(J32*J33)</f>
        <v>0</v>
      </c>
      <c r="K34" s="69">
        <f>PRODUCT(K32*K33)</f>
        <v>0</v>
      </c>
      <c r="L34" s="46">
        <f>PRODUCT(L32:L33)</f>
        <v>0</v>
      </c>
      <c r="M34" s="6"/>
      <c r="N34" s="140"/>
    </row>
    <row r="35" spans="1:14" x14ac:dyDescent="0.3">
      <c r="A35" s="72"/>
      <c r="B35" s="141" t="s">
        <v>14</v>
      </c>
      <c r="C35" s="141"/>
      <c r="D35" s="142"/>
      <c r="E35" s="143"/>
      <c r="F35" s="144" t="s">
        <v>84</v>
      </c>
      <c r="G35" s="145"/>
      <c r="H35" s="146"/>
      <c r="I35" s="141" t="s">
        <v>15</v>
      </c>
      <c r="J35" s="147"/>
      <c r="K35" s="52" t="s">
        <v>17</v>
      </c>
      <c r="L35" s="53" t="s">
        <v>38</v>
      </c>
      <c r="M35" s="6"/>
      <c r="N35" s="140"/>
    </row>
    <row r="36" spans="1:14" x14ac:dyDescent="0.3">
      <c r="A36" s="54" t="s">
        <v>22</v>
      </c>
      <c r="B36" s="48" t="s">
        <v>23</v>
      </c>
      <c r="C36" s="56" t="s">
        <v>24</v>
      </c>
      <c r="D36" s="49" t="s">
        <v>25</v>
      </c>
      <c r="E36" s="58" t="s">
        <v>88</v>
      </c>
      <c r="F36" s="101">
        <f>IF(B33="Magasine",0.08333333333333,0.125)</f>
        <v>0.125</v>
      </c>
      <c r="G36" s="59">
        <v>0.16666666666666666</v>
      </c>
      <c r="H36" s="50">
        <v>0.25</v>
      </c>
      <c r="I36" s="60" t="s">
        <v>26</v>
      </c>
      <c r="J36" s="48" t="s">
        <v>27</v>
      </c>
      <c r="K36" s="61"/>
      <c r="L36" s="51">
        <v>1</v>
      </c>
      <c r="M36" s="6"/>
      <c r="N36" s="140"/>
    </row>
    <row r="37" spans="1:14" ht="16.5" thickBot="1" x14ac:dyDescent="0.35">
      <c r="A37" s="55">
        <f>IF(B32=10,IF(SUM((G28+G30+G32)+G34)&gt;10,SUM((G28+G30+G32)+G34),10),IF(B32=7,IF(SUM((G28+G30+G32)+G34)&gt;7,SUM((G28+G30+G32)+G34),7),IF(B32=5,IF(SUM((G28+G30+G32)+G34)&gt;5,SUM((G28+G30+G32)+G34),5),SUM((G28+G30+G32)+G34))))</f>
        <v>0</v>
      </c>
      <c r="B37" s="28">
        <f>IF(B32="Forfait",1,IF(B32=10,IF(G33&lt;10,A37,10+G34),IF(B32=7,IF(G33&lt;8,A37,8+G34),IF(G33&lt;5,A37,5+G34))))</f>
        <v>0</v>
      </c>
      <c r="C37" s="57">
        <f>IF(B32="Forfait",0,IF(B32=10,IF((A37-B37)&lt;2,A37-B37,2),IF(B32=7,IF((A37-B37)&lt;4,A37-B37,4),IF((A37-B37)&lt;7,A37-B37,7))))</f>
        <v>0</v>
      </c>
      <c r="D37" s="28">
        <f>IF(B32="Forfait",0,IF((A37-B37-C37)&lt;4,A37-B37-C37,4))</f>
        <v>0</v>
      </c>
      <c r="E37" s="57">
        <f>IF(B32="Forfait",0,IF((A37-B37-C37-D37)&gt;0,A37-B37-C37-D37,0))</f>
        <v>0</v>
      </c>
      <c r="F37" s="28">
        <f>IF(B33="Autre",IF((G33-12)&gt;0,IF((G33-12)&lt;2,G33-12,2),0),IF(B33="Magasine",IF((G33-11)&gt;0,IF((G33-11)&lt;1,G33-11,1),0),0))</f>
        <v>0</v>
      </c>
      <c r="G37" s="57">
        <f>IF(B33="Autre",IF((G33-14)&gt;0,IF((G33-14)&lt;2,G33-14,2),0),IF(B33="Magasine",IF((G33-12)&gt;0,IF((G33-12)&lt;4,G33-12,4),0),0))</f>
        <v>0</v>
      </c>
      <c r="H37" s="28">
        <f>IF(B32="Forfait",IF((G33-16)&lt;0,0,(G33-16)),0)</f>
        <v>0</v>
      </c>
      <c r="I37" s="71">
        <f>IF(B33="5-5",IF(G28&gt;5,G28-5,0),IF(B33="6-6",IF(G28&gt;6,G28-6,0),0))</f>
        <v>0</v>
      </c>
      <c r="J37" s="28">
        <f>IF(B33="5-5",IF(G30&gt;5,G30-5,0),IF(B33="6-6",IF(G30&gt;6,G30-6,0),0))</f>
        <v>0</v>
      </c>
      <c r="K37" s="62"/>
      <c r="L37" s="39">
        <v>0</v>
      </c>
      <c r="M37" s="37" t="s">
        <v>39</v>
      </c>
      <c r="N37" s="140"/>
    </row>
    <row r="38" spans="1:14" x14ac:dyDescent="0.3">
      <c r="A38" s="41"/>
      <c r="B38" s="40">
        <f>PRODUCT(B37*B34*1)</f>
        <v>0</v>
      </c>
      <c r="C38" s="67">
        <f>PRODUCT(C37*B34*1.5)</f>
        <v>0</v>
      </c>
      <c r="D38" s="40">
        <f>PRODUCT(D37*B34*2)</f>
        <v>0</v>
      </c>
      <c r="E38" s="67">
        <f>PRODUCT(E37*B34*3)</f>
        <v>0</v>
      </c>
      <c r="F38" s="104">
        <f>PRODUCT(B34*F36*F37)</f>
        <v>0</v>
      </c>
      <c r="G38" s="105">
        <f>PRODUCT(B34*G36*G37)</f>
        <v>0</v>
      </c>
      <c r="H38" s="104">
        <f>PRODUCT(B34*H36*H37)</f>
        <v>0</v>
      </c>
      <c r="I38" s="68">
        <f>PRODUCT(I37*B34*0.5)</f>
        <v>0</v>
      </c>
      <c r="J38" s="40">
        <f>PRODUCT(J37*B34*0.5)</f>
        <v>0</v>
      </c>
      <c r="K38" s="67">
        <f>PRODUCT(K36:K37)</f>
        <v>0</v>
      </c>
      <c r="L38" s="40">
        <f>PRODUCT(L36:L37)</f>
        <v>0</v>
      </c>
      <c r="M38" s="42">
        <f>SUM(B38:L38)+SUM(H34:L34)</f>
        <v>0</v>
      </c>
      <c r="N38" s="140"/>
    </row>
    <row r="39" spans="1:14" ht="16.5" thickBot="1" x14ac:dyDescent="0.35">
      <c r="A39" s="94"/>
      <c r="B39" s="94"/>
      <c r="C39" s="94"/>
      <c r="D39" s="94"/>
      <c r="E39" s="95"/>
      <c r="F39" s="95"/>
      <c r="G39" s="95"/>
      <c r="H39" s="95"/>
      <c r="I39" s="94"/>
      <c r="J39" s="94"/>
      <c r="K39" s="94"/>
      <c r="L39" s="94"/>
      <c r="M39" s="94"/>
      <c r="N39" s="140"/>
    </row>
    <row r="40" spans="1:14" ht="16.5" thickTop="1" x14ac:dyDescent="0.3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6"/>
      <c r="M40" s="6"/>
      <c r="N40" s="140"/>
    </row>
    <row r="41" spans="1:14" ht="16.5" x14ac:dyDescent="0.3">
      <c r="A41" s="73" t="s">
        <v>7</v>
      </c>
      <c r="B41" s="24">
        <f>B28+1</f>
        <v>42433</v>
      </c>
      <c r="C41" s="30"/>
      <c r="D41" s="90" t="s">
        <v>12</v>
      </c>
      <c r="E41" s="91"/>
      <c r="F41" s="92" t="s">
        <v>13</v>
      </c>
      <c r="G41" s="93">
        <f>IF(E42=0,0,(MOD(E42-E41,1)*24))</f>
        <v>0</v>
      </c>
      <c r="H41" s="6"/>
      <c r="I41" s="100"/>
      <c r="J41" s="31"/>
      <c r="K41" s="31"/>
      <c r="L41" s="32"/>
      <c r="M41" s="33"/>
      <c r="N41" s="140"/>
    </row>
    <row r="42" spans="1:14" ht="16.5" x14ac:dyDescent="0.3">
      <c r="A42" s="73" t="s">
        <v>8</v>
      </c>
      <c r="B42" s="34"/>
      <c r="C42" s="29"/>
      <c r="D42" s="82" t="s">
        <v>21</v>
      </c>
      <c r="E42" s="83"/>
      <c r="F42" s="84" t="s">
        <v>13</v>
      </c>
      <c r="G42" s="85">
        <f>IF(E43=0,0,(MOD(E43-E42,1)*24))</f>
        <v>0</v>
      </c>
      <c r="H42" s="29"/>
      <c r="I42" s="29"/>
      <c r="J42" s="31"/>
      <c r="K42" s="31"/>
      <c r="L42" s="33"/>
      <c r="M42" s="33"/>
      <c r="N42" s="140"/>
    </row>
    <row r="43" spans="1:14" ht="16.5" x14ac:dyDescent="0.3">
      <c r="A43" s="75" t="s">
        <v>32</v>
      </c>
      <c r="B43" s="9"/>
      <c r="C43" s="29"/>
      <c r="D43" s="78" t="s">
        <v>29</v>
      </c>
      <c r="E43" s="79"/>
      <c r="F43" s="80" t="s">
        <v>13</v>
      </c>
      <c r="G43" s="81">
        <f>IF(E44=0,0,(MOD(E44-E43,1)*24))</f>
        <v>0</v>
      </c>
      <c r="H43" s="29"/>
      <c r="I43" s="31"/>
      <c r="J43" s="31"/>
      <c r="K43" s="31"/>
      <c r="L43" s="33"/>
      <c r="M43" s="33"/>
      <c r="N43" s="140"/>
    </row>
    <row r="44" spans="1:14" x14ac:dyDescent="0.3">
      <c r="A44" s="75" t="s">
        <v>33</v>
      </c>
      <c r="B44" s="34"/>
      <c r="C44" s="29"/>
      <c r="D44" s="82" t="s">
        <v>31</v>
      </c>
      <c r="E44" s="83"/>
      <c r="F44" s="84" t="s">
        <v>13</v>
      </c>
      <c r="G44" s="85">
        <f>IF(E45=0,0,(MOD(E45-E44,1)*24))</f>
        <v>0</v>
      </c>
      <c r="H44" s="113" t="s">
        <v>18</v>
      </c>
      <c r="I44" s="53" t="s">
        <v>19</v>
      </c>
      <c r="J44" s="113" t="s">
        <v>16</v>
      </c>
      <c r="K44" s="25" t="s">
        <v>87</v>
      </c>
      <c r="L44" s="53" t="s">
        <v>20</v>
      </c>
      <c r="M44" s="6"/>
      <c r="N44" s="140"/>
    </row>
    <row r="45" spans="1:14" x14ac:dyDescent="0.3">
      <c r="A45" s="73" t="s">
        <v>10</v>
      </c>
      <c r="B45" s="43"/>
      <c r="C45" s="29"/>
      <c r="D45" s="78" t="s">
        <v>29</v>
      </c>
      <c r="E45" s="79"/>
      <c r="F45" s="80" t="s">
        <v>13</v>
      </c>
      <c r="G45" s="81">
        <f>IF(E46=0,0,(MOD(E46-E45,1)*24))</f>
        <v>0</v>
      </c>
      <c r="H45" s="76">
        <f>B47</f>
        <v>0</v>
      </c>
      <c r="I45" s="63">
        <f>IF(B45="Forfait",IF(B42="",0,VLOOKUP(B42,Liste!F$2:H$4,3)),IF(B42="",0,VLOOKUP(B42,Liste!F$2:G$4,2)))</f>
        <v>0</v>
      </c>
      <c r="J45" s="36">
        <v>5</v>
      </c>
      <c r="K45" s="64">
        <v>0.8</v>
      </c>
      <c r="L45" s="35">
        <v>0</v>
      </c>
      <c r="M45" s="6"/>
      <c r="N45" s="140"/>
    </row>
    <row r="46" spans="1:14" ht="16.5" thickBot="1" x14ac:dyDescent="0.35">
      <c r="A46" s="74" t="s">
        <v>85</v>
      </c>
      <c r="B46" s="44"/>
      <c r="C46" s="29"/>
      <c r="D46" s="82" t="s">
        <v>37</v>
      </c>
      <c r="E46" s="83"/>
      <c r="F46" s="84" t="s">
        <v>39</v>
      </c>
      <c r="G46" s="86">
        <f>SUM(G41+G43+G45)</f>
        <v>0</v>
      </c>
      <c r="H46" s="77"/>
      <c r="I46" s="65"/>
      <c r="J46" s="38"/>
      <c r="K46" s="66">
        <v>0</v>
      </c>
      <c r="L46" s="39">
        <v>0</v>
      </c>
      <c r="M46" s="6"/>
      <c r="N46" s="140"/>
    </row>
    <row r="47" spans="1:14" x14ac:dyDescent="0.3">
      <c r="A47" s="73" t="s">
        <v>11</v>
      </c>
      <c r="B47" s="45">
        <f>IF(B44="",0,VLOOKUP(B44,Liste!B$2:C$32,2))</f>
        <v>0</v>
      </c>
      <c r="C47" s="29"/>
      <c r="D47" s="87"/>
      <c r="E47" s="88"/>
      <c r="F47" s="89" t="s">
        <v>89</v>
      </c>
      <c r="G47" s="96">
        <f>SUM((IF(G42&lt;0.99,G42,0))+(IF(G44&lt;0.99,G44,0)))</f>
        <v>0</v>
      </c>
      <c r="H47" s="47">
        <f>PRODUCT(H45*H46)</f>
        <v>0</v>
      </c>
      <c r="I47" s="70">
        <f>PRODUCT(I45*I46)</f>
        <v>0</v>
      </c>
      <c r="J47" s="47">
        <f>PRODUCT(J45*J46)</f>
        <v>0</v>
      </c>
      <c r="K47" s="69">
        <f>PRODUCT(K45*K46)</f>
        <v>0</v>
      </c>
      <c r="L47" s="46">
        <f>PRODUCT(L45:L46)</f>
        <v>0</v>
      </c>
      <c r="M47" s="6"/>
      <c r="N47" s="140"/>
    </row>
    <row r="48" spans="1:14" x14ac:dyDescent="0.3">
      <c r="A48" s="72"/>
      <c r="B48" s="141" t="s">
        <v>14</v>
      </c>
      <c r="C48" s="141"/>
      <c r="D48" s="142"/>
      <c r="E48" s="143"/>
      <c r="F48" s="144" t="s">
        <v>84</v>
      </c>
      <c r="G48" s="145"/>
      <c r="H48" s="146"/>
      <c r="I48" s="141" t="s">
        <v>15</v>
      </c>
      <c r="J48" s="147"/>
      <c r="K48" s="52" t="s">
        <v>17</v>
      </c>
      <c r="L48" s="53" t="s">
        <v>38</v>
      </c>
      <c r="M48" s="6"/>
      <c r="N48" s="140"/>
    </row>
    <row r="49" spans="1:14" x14ac:dyDescent="0.3">
      <c r="A49" s="54" t="s">
        <v>22</v>
      </c>
      <c r="B49" s="48" t="s">
        <v>23</v>
      </c>
      <c r="C49" s="56" t="s">
        <v>24</v>
      </c>
      <c r="D49" s="49" t="s">
        <v>25</v>
      </c>
      <c r="E49" s="58" t="s">
        <v>88</v>
      </c>
      <c r="F49" s="101">
        <f>IF(B46="Magasine",0.08333333333333,0.125)</f>
        <v>0.125</v>
      </c>
      <c r="G49" s="59">
        <v>0.16666666666666666</v>
      </c>
      <c r="H49" s="50">
        <v>0.25</v>
      </c>
      <c r="I49" s="60" t="s">
        <v>26</v>
      </c>
      <c r="J49" s="48" t="s">
        <v>27</v>
      </c>
      <c r="K49" s="61"/>
      <c r="L49" s="51">
        <v>1</v>
      </c>
      <c r="M49" s="6"/>
      <c r="N49" s="140"/>
    </row>
    <row r="50" spans="1:14" ht="16.5" thickBot="1" x14ac:dyDescent="0.35">
      <c r="A50" s="55">
        <f>IF(B45=10,IF(SUM((G41+G43+G45)+G47)&gt;10,SUM((G41+G43+G45)+G47),10),IF(B45=7,IF(SUM((G41+G43+G45)+G47)&gt;7,SUM((G41+G43+G45)+G47),7),IF(B45=5,IF(SUM((G41+G43+G45)+G47)&gt;5,SUM((G41+G43+G45)+G47),5),SUM((G41+G43+G45)+G47))))</f>
        <v>0</v>
      </c>
      <c r="B50" s="28">
        <f>IF(B45="Forfait",1,IF(B45=10,IF(G46&lt;10,A50,10+G47),IF(B45=7,IF(G46&lt;8,A50,8+G47),IF(G46&lt;5,A50,5+G47))))</f>
        <v>0</v>
      </c>
      <c r="C50" s="57">
        <f>IF(B45="Forfait",0,IF(B45=10,IF((A50-B50)&lt;2,A50-B50,2),IF(B45=7,IF((A50-B50)&lt;4,A50-B50,4),IF((A50-B50)&lt;7,A50-B50,7))))</f>
        <v>0</v>
      </c>
      <c r="D50" s="28">
        <f>IF(B45="Forfait",0,IF((A50-B50-C50)&lt;4,A50-B50-C50,4))</f>
        <v>0</v>
      </c>
      <c r="E50" s="57">
        <f>IF(B45="Forfait",0,IF((A50-B50-C50-D50)&gt;0,A50-B50-C50-D50,0))</f>
        <v>0</v>
      </c>
      <c r="F50" s="28">
        <f>IF(B46="Autre",IF((G46-12)&gt;0,IF((G46-12)&lt;2,G46-12,2),0),IF(B46="Magasine",IF((G46-11)&gt;0,IF((G46-11)&lt;1,G46-11,1),0),0))</f>
        <v>0</v>
      </c>
      <c r="G50" s="57">
        <f>IF(B46="Autre",IF((G46-14)&gt;0,IF((G46-14)&lt;2,G46-14,2),0),IF(B46="Magasine",IF((G46-12)&gt;0,IF((G46-12)&lt;4,G46-12,4),0),0))</f>
        <v>0</v>
      </c>
      <c r="H50" s="28">
        <f>IF(B45="Forfait",IF((G46-16)&lt;0,0,(G46-16)),0)</f>
        <v>0</v>
      </c>
      <c r="I50" s="71">
        <f>IF(B46="5-5",IF(G41&gt;5,G41-5,0),IF(B46="6-6",IF(G41&gt;6,G41-6,0),0))</f>
        <v>0</v>
      </c>
      <c r="J50" s="28">
        <f>IF(B46="5-5",IF(G43&gt;5,G43-5,0),IF(B46="6-6",IF(G43&gt;6,G43-6,0),0))</f>
        <v>0</v>
      </c>
      <c r="K50" s="62"/>
      <c r="L50" s="39">
        <v>0</v>
      </c>
      <c r="M50" s="37" t="s">
        <v>39</v>
      </c>
      <c r="N50" s="140"/>
    </row>
    <row r="51" spans="1:14" x14ac:dyDescent="0.3">
      <c r="A51" s="41"/>
      <c r="B51" s="40">
        <f>PRODUCT(B50*B47*1)</f>
        <v>0</v>
      </c>
      <c r="C51" s="67">
        <f>PRODUCT(C50*B47*1.5)</f>
        <v>0</v>
      </c>
      <c r="D51" s="40">
        <f>PRODUCT(D50*B47*2)</f>
        <v>0</v>
      </c>
      <c r="E51" s="67">
        <f>PRODUCT(E50*B47*3)</f>
        <v>0</v>
      </c>
      <c r="F51" s="104">
        <f>PRODUCT(B47*F49*F50)</f>
        <v>0</v>
      </c>
      <c r="G51" s="105">
        <f>PRODUCT(B47*G49*G50)</f>
        <v>0</v>
      </c>
      <c r="H51" s="104">
        <f>PRODUCT(B47*H49*H50)</f>
        <v>0</v>
      </c>
      <c r="I51" s="68">
        <f>PRODUCT(I50*B47*0.5)</f>
        <v>0</v>
      </c>
      <c r="J51" s="40">
        <f>PRODUCT(J50*B47*0.5)</f>
        <v>0</v>
      </c>
      <c r="K51" s="67">
        <f>PRODUCT(K49:K50)</f>
        <v>0</v>
      </c>
      <c r="L51" s="40">
        <f>PRODUCT(L49:L50)</f>
        <v>0</v>
      </c>
      <c r="M51" s="42">
        <f>SUM(B51:L51)+SUM(H47:L47)</f>
        <v>0</v>
      </c>
      <c r="N51" s="140"/>
    </row>
    <row r="52" spans="1:14" ht="16.5" thickBot="1" x14ac:dyDescent="0.35">
      <c r="A52" s="94"/>
      <c r="B52" s="94"/>
      <c r="C52" s="94"/>
      <c r="D52" s="94"/>
      <c r="E52" s="95"/>
      <c r="F52" s="95"/>
      <c r="G52" s="95"/>
      <c r="H52" s="95"/>
      <c r="I52" s="94"/>
      <c r="J52" s="94"/>
      <c r="K52" s="94"/>
      <c r="L52" s="94"/>
      <c r="M52" s="94"/>
      <c r="N52" s="140"/>
    </row>
    <row r="53" spans="1:14" ht="16.5" thickTop="1" x14ac:dyDescent="0.3">
      <c r="A53" s="29"/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6"/>
      <c r="M53" s="6"/>
      <c r="N53" s="140"/>
    </row>
    <row r="54" spans="1:14" ht="16.5" x14ac:dyDescent="0.3">
      <c r="A54" s="73" t="s">
        <v>7</v>
      </c>
      <c r="B54" s="24">
        <f>B41+1</f>
        <v>42434</v>
      </c>
      <c r="C54" s="30"/>
      <c r="D54" s="90" t="s">
        <v>12</v>
      </c>
      <c r="E54" s="91"/>
      <c r="F54" s="92" t="s">
        <v>13</v>
      </c>
      <c r="G54" s="93">
        <f>IF(E55=0,0,(MOD(E55-E54,1)*24))</f>
        <v>0</v>
      </c>
      <c r="H54" s="6"/>
      <c r="I54" s="100"/>
      <c r="J54" s="31"/>
      <c r="K54" s="31"/>
      <c r="L54" s="32"/>
      <c r="M54" s="33"/>
      <c r="N54" s="140"/>
    </row>
    <row r="55" spans="1:14" ht="16.5" x14ac:dyDescent="0.3">
      <c r="A55" s="73" t="s">
        <v>8</v>
      </c>
      <c r="B55" s="34"/>
      <c r="C55" s="29"/>
      <c r="D55" s="82" t="s">
        <v>21</v>
      </c>
      <c r="E55" s="83"/>
      <c r="F55" s="84" t="s">
        <v>13</v>
      </c>
      <c r="G55" s="85">
        <f>IF(E56=0,0,(MOD(E56-E55,1)*24))</f>
        <v>0</v>
      </c>
      <c r="H55" s="29"/>
      <c r="I55" s="29"/>
      <c r="J55" s="31"/>
      <c r="K55" s="31"/>
      <c r="L55" s="33"/>
      <c r="M55" s="33"/>
      <c r="N55" s="140"/>
    </row>
    <row r="56" spans="1:14" ht="16.5" x14ac:dyDescent="0.3">
      <c r="A56" s="75" t="s">
        <v>32</v>
      </c>
      <c r="B56" s="9"/>
      <c r="C56" s="29"/>
      <c r="D56" s="78" t="s">
        <v>29</v>
      </c>
      <c r="E56" s="79"/>
      <c r="F56" s="80" t="s">
        <v>13</v>
      </c>
      <c r="G56" s="81">
        <f>IF(E57=0,0,(MOD(E57-E56,1)*24))</f>
        <v>0</v>
      </c>
      <c r="H56" s="29"/>
      <c r="I56" s="31"/>
      <c r="J56" s="31"/>
      <c r="K56" s="31"/>
      <c r="L56" s="33"/>
      <c r="M56" s="33"/>
      <c r="N56" s="140"/>
    </row>
    <row r="57" spans="1:14" x14ac:dyDescent="0.3">
      <c r="A57" s="75" t="s">
        <v>33</v>
      </c>
      <c r="B57" s="34"/>
      <c r="C57" s="29"/>
      <c r="D57" s="82" t="s">
        <v>31</v>
      </c>
      <c r="E57" s="83"/>
      <c r="F57" s="84" t="s">
        <v>13</v>
      </c>
      <c r="G57" s="85">
        <f>IF(E58=0,0,(MOD(E58-E57,1)*24))</f>
        <v>0</v>
      </c>
      <c r="H57" s="113" t="s">
        <v>18</v>
      </c>
      <c r="I57" s="53" t="s">
        <v>19</v>
      </c>
      <c r="J57" s="113" t="s">
        <v>16</v>
      </c>
      <c r="K57" s="25" t="s">
        <v>87</v>
      </c>
      <c r="L57" s="53" t="s">
        <v>20</v>
      </c>
      <c r="M57" s="6"/>
      <c r="N57" s="140"/>
    </row>
    <row r="58" spans="1:14" x14ac:dyDescent="0.3">
      <c r="A58" s="73" t="s">
        <v>10</v>
      </c>
      <c r="B58" s="43"/>
      <c r="C58" s="29"/>
      <c r="D58" s="78" t="s">
        <v>29</v>
      </c>
      <c r="E58" s="79"/>
      <c r="F58" s="80" t="s">
        <v>13</v>
      </c>
      <c r="G58" s="81">
        <f>IF(E59=0,0,(MOD(E59-E58,1)*24))</f>
        <v>0</v>
      </c>
      <c r="H58" s="76">
        <f>B60</f>
        <v>0</v>
      </c>
      <c r="I58" s="63">
        <f>IF(B58="Forfait",IF(B55="",0,VLOOKUP(B55,Liste!F$2:H$4,3)),IF(B55="",0,VLOOKUP(B55,Liste!F$2:G$4,2)))</f>
        <v>0</v>
      </c>
      <c r="J58" s="36">
        <v>5</v>
      </c>
      <c r="K58" s="64">
        <v>0.8</v>
      </c>
      <c r="L58" s="35">
        <v>0</v>
      </c>
      <c r="M58" s="6"/>
      <c r="N58" s="140"/>
    </row>
    <row r="59" spans="1:14" ht="16.5" thickBot="1" x14ac:dyDescent="0.35">
      <c r="A59" s="74" t="s">
        <v>85</v>
      </c>
      <c r="B59" s="44"/>
      <c r="C59" s="29"/>
      <c r="D59" s="82" t="s">
        <v>37</v>
      </c>
      <c r="E59" s="83"/>
      <c r="F59" s="84" t="s">
        <v>39</v>
      </c>
      <c r="G59" s="86">
        <f>SUM(G54+G56+G58)</f>
        <v>0</v>
      </c>
      <c r="H59" s="77"/>
      <c r="I59" s="65"/>
      <c r="J59" s="38"/>
      <c r="K59" s="66">
        <v>0</v>
      </c>
      <c r="L59" s="39">
        <v>0</v>
      </c>
      <c r="M59" s="6"/>
      <c r="N59" s="140"/>
    </row>
    <row r="60" spans="1:14" x14ac:dyDescent="0.3">
      <c r="A60" s="73" t="s">
        <v>11</v>
      </c>
      <c r="B60" s="45">
        <f>IF(B57="",0,VLOOKUP(B57,Liste!B$2:C$32,2))</f>
        <v>0</v>
      </c>
      <c r="C60" s="29"/>
      <c r="D60" s="87"/>
      <c r="E60" s="88"/>
      <c r="F60" s="89" t="s">
        <v>89</v>
      </c>
      <c r="G60" s="96">
        <f>SUM((IF(G55&lt;0.99,G55,0))+(IF(G57&lt;0.99,G57,0)))</f>
        <v>0</v>
      </c>
      <c r="H60" s="47">
        <f>PRODUCT(H58*H59)</f>
        <v>0</v>
      </c>
      <c r="I60" s="70">
        <f>PRODUCT(I58*I59)</f>
        <v>0</v>
      </c>
      <c r="J60" s="47">
        <f>PRODUCT(J58*J59)</f>
        <v>0</v>
      </c>
      <c r="K60" s="69">
        <f>PRODUCT(K58*K59)</f>
        <v>0</v>
      </c>
      <c r="L60" s="46">
        <f>PRODUCT(L58:L59)</f>
        <v>0</v>
      </c>
      <c r="M60" s="6"/>
      <c r="N60" s="140"/>
    </row>
    <row r="61" spans="1:14" x14ac:dyDescent="0.3">
      <c r="A61" s="72"/>
      <c r="B61" s="141" t="s">
        <v>14</v>
      </c>
      <c r="C61" s="141"/>
      <c r="D61" s="142"/>
      <c r="E61" s="143"/>
      <c r="F61" s="144" t="s">
        <v>84</v>
      </c>
      <c r="G61" s="145"/>
      <c r="H61" s="146"/>
      <c r="I61" s="141" t="s">
        <v>15</v>
      </c>
      <c r="J61" s="147"/>
      <c r="K61" s="52" t="s">
        <v>17</v>
      </c>
      <c r="L61" s="53" t="s">
        <v>38</v>
      </c>
      <c r="M61" s="6"/>
      <c r="N61" s="140"/>
    </row>
    <row r="62" spans="1:14" x14ac:dyDescent="0.3">
      <c r="A62" s="54" t="s">
        <v>22</v>
      </c>
      <c r="B62" s="48" t="s">
        <v>23</v>
      </c>
      <c r="C62" s="56" t="s">
        <v>24</v>
      </c>
      <c r="D62" s="49" t="s">
        <v>25</v>
      </c>
      <c r="E62" s="58" t="s">
        <v>88</v>
      </c>
      <c r="F62" s="101">
        <f>IF(B59="Magasine",0.08333333333333,0.125)</f>
        <v>0.125</v>
      </c>
      <c r="G62" s="59">
        <v>0.16666666666666666</v>
      </c>
      <c r="H62" s="50">
        <v>0.25</v>
      </c>
      <c r="I62" s="60" t="s">
        <v>26</v>
      </c>
      <c r="J62" s="48" t="s">
        <v>27</v>
      </c>
      <c r="K62" s="61"/>
      <c r="L62" s="51">
        <v>1</v>
      </c>
      <c r="M62" s="6"/>
      <c r="N62" s="140"/>
    </row>
    <row r="63" spans="1:14" ht="16.5" thickBot="1" x14ac:dyDescent="0.35">
      <c r="A63" s="55">
        <f>IF(B58=10,IF(SUM((G54+G56+G58)+G60)&gt;10,SUM((G54+G56+G58)+G60),10),IF(B58=7,IF(SUM((G54+G56+G58)+G60)&gt;7,SUM((G54+G56+G58)+G60),7),IF(B58=5,IF(SUM((G54+G56+G58)+G60)&gt;5,SUM((G54+G56+G58)+G60),5),SUM((G54+G56+G58)+G60))))</f>
        <v>0</v>
      </c>
      <c r="B63" s="28">
        <f>IF(B58="Forfait",1,IF(B58=10,IF(G59&lt;10,A63,10+G60),IF(B58=7,IF(G59&lt;8,A63,8+G60),IF(G59&lt;5,A63,5+G60))))</f>
        <v>0</v>
      </c>
      <c r="C63" s="57">
        <f>IF(B58="Forfait",0,IF(B58=10,IF((A63-B63)&lt;2,A63-B63,2),IF(B58=7,IF((A63-B63)&lt;4,A63-B63,4),IF((A63-B63)&lt;7,A63-B63,7))))</f>
        <v>0</v>
      </c>
      <c r="D63" s="28">
        <f>IF(B58="Forfait",0,IF((A63-B63-C63)&lt;4,A63-B63-C63,4))</f>
        <v>0</v>
      </c>
      <c r="E63" s="57">
        <f>IF(B58="Forfait",0,IF((A63-B63-C63-D63)&gt;0,A63-B63-C63-D63,0))</f>
        <v>0</v>
      </c>
      <c r="F63" s="28">
        <f>IF(B59="Autre",IF((G59-12)&gt;0,IF((G59-12)&lt;2,G59-12,2),0),IF(B59="Magasine",IF((G59-11)&gt;0,IF((G59-11)&lt;1,G59-11,1),0),0))</f>
        <v>0</v>
      </c>
      <c r="G63" s="57">
        <f>IF(B59="Autre",IF((G59-14)&gt;0,IF((G59-14)&lt;2,G59-14,2),0),IF(B59="Magasine",IF((G59-12)&gt;0,IF((G59-12)&lt;4,G59-12,4),0),0))</f>
        <v>0</v>
      </c>
      <c r="H63" s="28">
        <f>IF(B58="Forfait",IF((G59-16)&lt;0,0,(G59-16)),0)</f>
        <v>0</v>
      </c>
      <c r="I63" s="71">
        <f>IF(B59="5-5",IF(G54&gt;5,G54-5,0),IF(B59="6-6",IF(G54&gt;6,G54-6,0),0))</f>
        <v>0</v>
      </c>
      <c r="J63" s="28">
        <f>IF(B59="5-5",IF(G56&gt;5,G56-5,0),IF(B59="6-6",IF(G56&gt;6,G56-6,0),0))</f>
        <v>0</v>
      </c>
      <c r="K63" s="62"/>
      <c r="L63" s="39">
        <v>0</v>
      </c>
      <c r="M63" s="37" t="s">
        <v>39</v>
      </c>
      <c r="N63" s="140"/>
    </row>
    <row r="64" spans="1:14" x14ac:dyDescent="0.3">
      <c r="A64" s="41"/>
      <c r="B64" s="40">
        <f>PRODUCT(B63*B60*1)</f>
        <v>0</v>
      </c>
      <c r="C64" s="67">
        <f>PRODUCT(C63*B60*1.5)</f>
        <v>0</v>
      </c>
      <c r="D64" s="40">
        <f>PRODUCT(D63*B60*2)</f>
        <v>0</v>
      </c>
      <c r="E64" s="67">
        <f>PRODUCT(E63*B60*3)</f>
        <v>0</v>
      </c>
      <c r="F64" s="104">
        <f>PRODUCT(B60*F62*F63)</f>
        <v>0</v>
      </c>
      <c r="G64" s="105">
        <f>PRODUCT(B60*G62*G63)</f>
        <v>0</v>
      </c>
      <c r="H64" s="104">
        <f>PRODUCT(B60*H62*H63)</f>
        <v>0</v>
      </c>
      <c r="I64" s="68">
        <f>PRODUCT(I63*B60*0.5)</f>
        <v>0</v>
      </c>
      <c r="J64" s="40">
        <f>PRODUCT(J63*B60*0.5)</f>
        <v>0</v>
      </c>
      <c r="K64" s="67">
        <f>PRODUCT(K62:K63)</f>
        <v>0</v>
      </c>
      <c r="L64" s="40">
        <f>PRODUCT(L62:L63)</f>
        <v>0</v>
      </c>
      <c r="M64" s="42">
        <f>SUM(B64:L64)+SUM(H60:L60)</f>
        <v>0</v>
      </c>
      <c r="N64" s="140"/>
    </row>
    <row r="65" spans="1:14" ht="16.5" thickBot="1" x14ac:dyDescent="0.35">
      <c r="A65" s="94"/>
      <c r="B65" s="94"/>
      <c r="C65" s="94"/>
      <c r="D65" s="94"/>
      <c r="E65" s="95"/>
      <c r="F65" s="95"/>
      <c r="G65" s="95"/>
      <c r="H65" s="95"/>
      <c r="I65" s="94"/>
      <c r="J65" s="94"/>
      <c r="K65" s="94"/>
      <c r="L65" s="94"/>
      <c r="M65" s="94"/>
      <c r="N65" s="140"/>
    </row>
    <row r="66" spans="1:14" ht="16.5" thickTop="1" x14ac:dyDescent="0.3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6"/>
      <c r="M66" s="6"/>
      <c r="N66" s="140"/>
    </row>
    <row r="67" spans="1:14" ht="16.5" x14ac:dyDescent="0.3">
      <c r="A67" s="73" t="s">
        <v>7</v>
      </c>
      <c r="B67" s="24">
        <f>B54+1</f>
        <v>42435</v>
      </c>
      <c r="C67" s="30"/>
      <c r="D67" s="90" t="s">
        <v>12</v>
      </c>
      <c r="E67" s="91"/>
      <c r="F67" s="92" t="s">
        <v>13</v>
      </c>
      <c r="G67" s="93">
        <f>IF(E68=0,0,(MOD(E68-E67,1)*24))</f>
        <v>0</v>
      </c>
      <c r="H67" s="6"/>
      <c r="I67" s="100"/>
      <c r="J67" s="31"/>
      <c r="K67" s="31"/>
      <c r="L67" s="32"/>
      <c r="M67" s="33"/>
      <c r="N67" s="140"/>
    </row>
    <row r="68" spans="1:14" ht="16.5" x14ac:dyDescent="0.3">
      <c r="A68" s="73" t="s">
        <v>8</v>
      </c>
      <c r="B68" s="34"/>
      <c r="C68" s="29"/>
      <c r="D68" s="82" t="s">
        <v>21</v>
      </c>
      <c r="E68" s="83"/>
      <c r="F68" s="84" t="s">
        <v>13</v>
      </c>
      <c r="G68" s="85">
        <f>IF(E69=0,0,(MOD(E69-E68,1)*24))</f>
        <v>0</v>
      </c>
      <c r="H68" s="29"/>
      <c r="I68" s="29"/>
      <c r="J68" s="31"/>
      <c r="K68" s="31"/>
      <c r="L68" s="33"/>
      <c r="M68" s="33"/>
      <c r="N68" s="140"/>
    </row>
    <row r="69" spans="1:14" ht="16.5" x14ac:dyDescent="0.3">
      <c r="A69" s="75" t="s">
        <v>32</v>
      </c>
      <c r="B69" s="9"/>
      <c r="C69" s="29"/>
      <c r="D69" s="78" t="s">
        <v>29</v>
      </c>
      <c r="E69" s="79"/>
      <c r="F69" s="80" t="s">
        <v>13</v>
      </c>
      <c r="G69" s="81">
        <f>IF(E70=0,0,(MOD(E70-E69,1)*24))</f>
        <v>0</v>
      </c>
      <c r="H69" s="29"/>
      <c r="I69" s="31"/>
      <c r="J69" s="31"/>
      <c r="K69" s="31"/>
      <c r="L69" s="33"/>
      <c r="M69" s="33"/>
      <c r="N69" s="140"/>
    </row>
    <row r="70" spans="1:14" x14ac:dyDescent="0.3">
      <c r="A70" s="75" t="s">
        <v>33</v>
      </c>
      <c r="B70" s="34"/>
      <c r="C70" s="29"/>
      <c r="D70" s="82" t="s">
        <v>31</v>
      </c>
      <c r="E70" s="83"/>
      <c r="F70" s="84" t="s">
        <v>13</v>
      </c>
      <c r="G70" s="85">
        <f>IF(E71=0,0,(MOD(E71-E70,1)*24))</f>
        <v>0</v>
      </c>
      <c r="H70" s="113" t="s">
        <v>18</v>
      </c>
      <c r="I70" s="53" t="s">
        <v>19</v>
      </c>
      <c r="J70" s="113" t="s">
        <v>16</v>
      </c>
      <c r="K70" s="25" t="s">
        <v>87</v>
      </c>
      <c r="L70" s="53" t="s">
        <v>20</v>
      </c>
      <c r="M70" s="6"/>
      <c r="N70" s="140"/>
    </row>
    <row r="71" spans="1:14" x14ac:dyDescent="0.3">
      <c r="A71" s="73" t="s">
        <v>10</v>
      </c>
      <c r="B71" s="43"/>
      <c r="C71" s="29"/>
      <c r="D71" s="78" t="s">
        <v>29</v>
      </c>
      <c r="E71" s="79"/>
      <c r="F71" s="80" t="s">
        <v>13</v>
      </c>
      <c r="G71" s="81">
        <f>IF(E72=0,0,(MOD(E72-E71,1)*24))</f>
        <v>0</v>
      </c>
      <c r="H71" s="76">
        <f>B73</f>
        <v>0</v>
      </c>
      <c r="I71" s="63">
        <f>IF(B71="Forfait",IF(B68="",0,VLOOKUP(B68,Liste!F$2:H$4,3)),IF(B68="",0,VLOOKUP(B68,Liste!F$2:G$4,2)))</f>
        <v>0</v>
      </c>
      <c r="J71" s="36">
        <v>5</v>
      </c>
      <c r="K71" s="64">
        <v>0.8</v>
      </c>
      <c r="L71" s="35">
        <v>0</v>
      </c>
      <c r="M71" s="6"/>
      <c r="N71" s="140"/>
    </row>
    <row r="72" spans="1:14" ht="16.5" thickBot="1" x14ac:dyDescent="0.35">
      <c r="A72" s="74" t="s">
        <v>85</v>
      </c>
      <c r="B72" s="44"/>
      <c r="C72" s="29"/>
      <c r="D72" s="82" t="s">
        <v>37</v>
      </c>
      <c r="E72" s="83"/>
      <c r="F72" s="84" t="s">
        <v>39</v>
      </c>
      <c r="G72" s="86">
        <f>SUM(G67+G69+G71)</f>
        <v>0</v>
      </c>
      <c r="H72" s="77"/>
      <c r="I72" s="65"/>
      <c r="J72" s="38"/>
      <c r="K72" s="66">
        <v>0</v>
      </c>
      <c r="L72" s="39">
        <v>0</v>
      </c>
      <c r="M72" s="6"/>
      <c r="N72" s="140"/>
    </row>
    <row r="73" spans="1:14" x14ac:dyDescent="0.3">
      <c r="A73" s="73" t="s">
        <v>11</v>
      </c>
      <c r="B73" s="45">
        <f>IF(B70="",0,VLOOKUP(B70,Liste!B$2:C$32,2))</f>
        <v>0</v>
      </c>
      <c r="C73" s="29"/>
      <c r="D73" s="87"/>
      <c r="E73" s="88"/>
      <c r="F73" s="89" t="s">
        <v>89</v>
      </c>
      <c r="G73" s="96">
        <f>SUM((IF(G68&lt;0.99,G68,0))+(IF(G70&lt;0.99,G70,0)))</f>
        <v>0</v>
      </c>
      <c r="H73" s="47">
        <f>PRODUCT(H71*H72)</f>
        <v>0</v>
      </c>
      <c r="I73" s="70">
        <f>PRODUCT(I71*I72)</f>
        <v>0</v>
      </c>
      <c r="J73" s="47">
        <f>PRODUCT(J71*J72)</f>
        <v>0</v>
      </c>
      <c r="K73" s="69">
        <f>PRODUCT(K71*K72)</f>
        <v>0</v>
      </c>
      <c r="L73" s="46">
        <f>PRODUCT(L71:L72)</f>
        <v>0</v>
      </c>
      <c r="M73" s="6"/>
      <c r="N73" s="140"/>
    </row>
    <row r="74" spans="1:14" x14ac:dyDescent="0.3">
      <c r="A74" s="72"/>
      <c r="B74" s="141" t="s">
        <v>14</v>
      </c>
      <c r="C74" s="141"/>
      <c r="D74" s="142"/>
      <c r="E74" s="143"/>
      <c r="F74" s="144" t="s">
        <v>84</v>
      </c>
      <c r="G74" s="145"/>
      <c r="H74" s="146"/>
      <c r="I74" s="141" t="s">
        <v>15</v>
      </c>
      <c r="J74" s="147"/>
      <c r="K74" s="52" t="s">
        <v>17</v>
      </c>
      <c r="L74" s="53" t="s">
        <v>38</v>
      </c>
      <c r="M74" s="6"/>
      <c r="N74" s="140"/>
    </row>
    <row r="75" spans="1:14" x14ac:dyDescent="0.3">
      <c r="A75" s="54" t="s">
        <v>22</v>
      </c>
      <c r="B75" s="48" t="s">
        <v>23</v>
      </c>
      <c r="C75" s="56" t="s">
        <v>24</v>
      </c>
      <c r="D75" s="49" t="s">
        <v>25</v>
      </c>
      <c r="E75" s="58" t="s">
        <v>88</v>
      </c>
      <c r="F75" s="101">
        <f>IF(B72="Magasine",0.08333333333333,0.125)</f>
        <v>0.125</v>
      </c>
      <c r="G75" s="59">
        <v>0.16666666666666666</v>
      </c>
      <c r="H75" s="50">
        <v>0.25</v>
      </c>
      <c r="I75" s="60" t="s">
        <v>26</v>
      </c>
      <c r="J75" s="48" t="s">
        <v>27</v>
      </c>
      <c r="K75" s="61"/>
      <c r="L75" s="51">
        <v>1</v>
      </c>
      <c r="M75" s="6"/>
      <c r="N75" s="140"/>
    </row>
    <row r="76" spans="1:14" ht="16.5" thickBot="1" x14ac:dyDescent="0.35">
      <c r="A76" s="55">
        <f>IF(B71=10,IF(SUM((G67+G69+G71)+G73)&gt;10,SUM((G67+G69+G71)+G73),10),IF(B71=7,IF(SUM((G67+G69+G71)+G73)&gt;7,SUM((G67+G69+G71)+G73),7),IF(B71=5,IF(SUM((G67+G69+G71)+G73)&gt;5,SUM((G67+G69+G71)+G73),5),SUM((G67+G69+G71)+G73))))</f>
        <v>0</v>
      </c>
      <c r="B76" s="28">
        <f>IF(B71="Forfait",1,IF(B71=10,IF(G72&lt;10,A76,10+G73),IF(B71=7,IF(G72&lt;8,A76,8+G73),IF(G72&lt;5,A76,5+G73))))</f>
        <v>0</v>
      </c>
      <c r="C76" s="57">
        <f>IF(B71="Forfait",0,IF(B71=10,IF((A76-B76)&lt;2,A76-B76,2),IF(B71=7,IF((A76-B76)&lt;4,A76-B76,4),IF((A76-B76)&lt;7,A76-B76,7))))</f>
        <v>0</v>
      </c>
      <c r="D76" s="28">
        <f>IF(B71="Forfait",0,IF((A76-B76-C76)&lt;4,A76-B76-C76,4))</f>
        <v>0</v>
      </c>
      <c r="E76" s="57">
        <f>IF(B71="Forfait",0,IF((A76-B76-C76-D76)&gt;0,A76-B76-C76-D76,0))</f>
        <v>0</v>
      </c>
      <c r="F76" s="28">
        <f>IF(B72="Autre",IF((G72-12)&gt;0,IF((G72-12)&lt;2,G72-12,2),0),IF(B72="Magasine",IF((G72-11)&gt;0,IF((G72-11)&lt;1,G72-11,1),0),0))</f>
        <v>0</v>
      </c>
      <c r="G76" s="57">
        <f>IF(B72="Autre",IF((G72-14)&gt;0,IF((G72-14)&lt;2,G72-14,2),0),IF(B72="Magasine",IF((G72-12)&gt;0,IF((G72-12)&lt;4,G72-12,4),0),0))</f>
        <v>0</v>
      </c>
      <c r="H76" s="28">
        <f>IF(B71="Forfait",IF((G72-16)&lt;0,0,(G72-16)),0)</f>
        <v>0</v>
      </c>
      <c r="I76" s="71">
        <f>IF(B72="5-5",IF(G67&gt;5,G67-5,0),IF(B72="6-6",IF(G67&gt;6,G67-6,0),0))</f>
        <v>0</v>
      </c>
      <c r="J76" s="28">
        <f>IF(B72="5-5",IF(G69&gt;5,G69-5,0),IF(B72="6-6",IF(G69&gt;6,G69-6,0),0))</f>
        <v>0</v>
      </c>
      <c r="K76" s="62"/>
      <c r="L76" s="39">
        <v>0</v>
      </c>
      <c r="M76" s="37" t="s">
        <v>39</v>
      </c>
      <c r="N76" s="140"/>
    </row>
    <row r="77" spans="1:14" x14ac:dyDescent="0.3">
      <c r="A77" s="41"/>
      <c r="B77" s="40">
        <f>PRODUCT(B76*B73*1)</f>
        <v>0</v>
      </c>
      <c r="C77" s="67">
        <f>PRODUCT(C76*B73*1.5)</f>
        <v>0</v>
      </c>
      <c r="D77" s="40">
        <f>PRODUCT(D76*B73*2)</f>
        <v>0</v>
      </c>
      <c r="E77" s="67">
        <f>PRODUCT(E76*B73*3)</f>
        <v>0</v>
      </c>
      <c r="F77" s="104">
        <f>PRODUCT(B73*F75*F76)</f>
        <v>0</v>
      </c>
      <c r="G77" s="105">
        <f>PRODUCT(B73*G75*G76)</f>
        <v>0</v>
      </c>
      <c r="H77" s="104">
        <f>PRODUCT(B73*H75*H76)</f>
        <v>0</v>
      </c>
      <c r="I77" s="68">
        <f>PRODUCT(I76*B73*0.5)</f>
        <v>0</v>
      </c>
      <c r="J77" s="40">
        <f>PRODUCT(J76*B73*0.5)</f>
        <v>0</v>
      </c>
      <c r="K77" s="67">
        <f>PRODUCT(K75:K76)</f>
        <v>0</v>
      </c>
      <c r="L77" s="40">
        <f>PRODUCT(L75:L76)</f>
        <v>0</v>
      </c>
      <c r="M77" s="42">
        <f>SUM(B77:L77)+SUM(H73:L73)</f>
        <v>0</v>
      </c>
      <c r="N77" s="140"/>
    </row>
    <row r="78" spans="1:14" ht="16.5" thickBot="1" x14ac:dyDescent="0.35">
      <c r="A78" s="94"/>
      <c r="B78" s="94"/>
      <c r="C78" s="94"/>
      <c r="D78" s="94"/>
      <c r="E78" s="95"/>
      <c r="F78" s="95"/>
      <c r="G78" s="95"/>
      <c r="H78" s="95"/>
      <c r="I78" s="94"/>
      <c r="J78" s="94"/>
      <c r="K78" s="94"/>
      <c r="L78" s="94"/>
      <c r="M78" s="94"/>
      <c r="N78" s="140"/>
    </row>
    <row r="79" spans="1:14" ht="16.5" thickTop="1" x14ac:dyDescent="0.3">
      <c r="A79" s="29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6"/>
      <c r="M79" s="6"/>
      <c r="N79" s="140"/>
    </row>
    <row r="80" spans="1:14" ht="16.5" x14ac:dyDescent="0.3">
      <c r="A80" s="73" t="s">
        <v>7</v>
      </c>
      <c r="B80" s="24">
        <f>B67+1</f>
        <v>42436</v>
      </c>
      <c r="C80" s="30"/>
      <c r="D80" s="90" t="s">
        <v>12</v>
      </c>
      <c r="E80" s="91"/>
      <c r="F80" s="92" t="s">
        <v>13</v>
      </c>
      <c r="G80" s="93">
        <f>IF(E81=0,0,(MOD(E81-E80,1)*24))</f>
        <v>0</v>
      </c>
      <c r="H80" s="6"/>
      <c r="I80" s="100"/>
      <c r="J80" s="31"/>
      <c r="K80" s="31"/>
      <c r="L80" s="32"/>
      <c r="M80" s="33"/>
      <c r="N80" s="140"/>
    </row>
    <row r="81" spans="1:14" ht="16.5" x14ac:dyDescent="0.3">
      <c r="A81" s="73" t="s">
        <v>8</v>
      </c>
      <c r="B81" s="34"/>
      <c r="C81" s="29"/>
      <c r="D81" s="82" t="s">
        <v>21</v>
      </c>
      <c r="E81" s="83"/>
      <c r="F81" s="84" t="s">
        <v>13</v>
      </c>
      <c r="G81" s="85">
        <f>IF(E82=0,0,(MOD(E82-E81,1)*24))</f>
        <v>0</v>
      </c>
      <c r="H81" s="29"/>
      <c r="I81" s="29"/>
      <c r="J81" s="31"/>
      <c r="K81" s="31"/>
      <c r="L81" s="33"/>
      <c r="M81" s="33"/>
      <c r="N81" s="140"/>
    </row>
    <row r="82" spans="1:14" ht="16.5" x14ac:dyDescent="0.3">
      <c r="A82" s="75" t="s">
        <v>32</v>
      </c>
      <c r="B82" s="9"/>
      <c r="C82" s="29"/>
      <c r="D82" s="78" t="s">
        <v>29</v>
      </c>
      <c r="E82" s="79"/>
      <c r="F82" s="80" t="s">
        <v>13</v>
      </c>
      <c r="G82" s="81">
        <f>IF(E83=0,0,(MOD(E83-E82,1)*24))</f>
        <v>0</v>
      </c>
      <c r="H82" s="29"/>
      <c r="I82" s="31"/>
      <c r="J82" s="31"/>
      <c r="K82" s="31"/>
      <c r="L82" s="33"/>
      <c r="M82" s="33"/>
      <c r="N82" s="140"/>
    </row>
    <row r="83" spans="1:14" x14ac:dyDescent="0.3">
      <c r="A83" s="75" t="s">
        <v>33</v>
      </c>
      <c r="B83" s="34"/>
      <c r="C83" s="29"/>
      <c r="D83" s="82" t="s">
        <v>31</v>
      </c>
      <c r="E83" s="83"/>
      <c r="F83" s="84" t="s">
        <v>13</v>
      </c>
      <c r="G83" s="85">
        <f>IF(E84=0,0,(MOD(E84-E83,1)*24))</f>
        <v>0</v>
      </c>
      <c r="H83" s="113" t="s">
        <v>18</v>
      </c>
      <c r="I83" s="53" t="s">
        <v>19</v>
      </c>
      <c r="J83" s="113" t="s">
        <v>16</v>
      </c>
      <c r="K83" s="25" t="s">
        <v>87</v>
      </c>
      <c r="L83" s="53" t="s">
        <v>20</v>
      </c>
      <c r="M83" s="6"/>
      <c r="N83" s="140"/>
    </row>
    <row r="84" spans="1:14" x14ac:dyDescent="0.3">
      <c r="A84" s="73" t="s">
        <v>10</v>
      </c>
      <c r="B84" s="43"/>
      <c r="C84" s="29"/>
      <c r="D84" s="78" t="s">
        <v>29</v>
      </c>
      <c r="E84" s="79"/>
      <c r="F84" s="80" t="s">
        <v>13</v>
      </c>
      <c r="G84" s="81">
        <f>IF(E85=0,0,(MOD(E85-E84,1)*24))</f>
        <v>0</v>
      </c>
      <c r="H84" s="76">
        <f>B86</f>
        <v>0</v>
      </c>
      <c r="I84" s="63">
        <f>IF(B84="Forfait",IF(B81="",0,VLOOKUP(B81,Liste!F$2:H$4,3)),IF(B81="",0,VLOOKUP(B81,Liste!F$2:G$4,2)))</f>
        <v>0</v>
      </c>
      <c r="J84" s="36">
        <v>5</v>
      </c>
      <c r="K84" s="64">
        <v>0.8</v>
      </c>
      <c r="L84" s="35">
        <v>0</v>
      </c>
      <c r="M84" s="6"/>
      <c r="N84" s="140"/>
    </row>
    <row r="85" spans="1:14" ht="16.5" thickBot="1" x14ac:dyDescent="0.35">
      <c r="A85" s="74" t="s">
        <v>85</v>
      </c>
      <c r="B85" s="44"/>
      <c r="C85" s="29"/>
      <c r="D85" s="82" t="s">
        <v>37</v>
      </c>
      <c r="E85" s="83"/>
      <c r="F85" s="84" t="s">
        <v>39</v>
      </c>
      <c r="G85" s="86">
        <f>SUM(G80+G82+G84)</f>
        <v>0</v>
      </c>
      <c r="H85" s="77"/>
      <c r="I85" s="65"/>
      <c r="J85" s="38"/>
      <c r="K85" s="66">
        <v>0</v>
      </c>
      <c r="L85" s="39">
        <v>0</v>
      </c>
      <c r="M85" s="6"/>
      <c r="N85" s="140"/>
    </row>
    <row r="86" spans="1:14" x14ac:dyDescent="0.3">
      <c r="A86" s="73" t="s">
        <v>11</v>
      </c>
      <c r="B86" s="45">
        <f>IF(B83="",0,VLOOKUP(B83,Liste!B$2:C$32,2))</f>
        <v>0</v>
      </c>
      <c r="C86" s="29"/>
      <c r="D86" s="87"/>
      <c r="E86" s="88"/>
      <c r="F86" s="89" t="s">
        <v>89</v>
      </c>
      <c r="G86" s="96">
        <f>SUM((IF(G81&lt;0.99,G81,0))+(IF(G83&lt;0.99,G83,0)))</f>
        <v>0</v>
      </c>
      <c r="H86" s="47">
        <f>PRODUCT(H84*H85)</f>
        <v>0</v>
      </c>
      <c r="I86" s="70">
        <f>PRODUCT(I84*I85)</f>
        <v>0</v>
      </c>
      <c r="J86" s="47">
        <f>PRODUCT(J84*J85)</f>
        <v>0</v>
      </c>
      <c r="K86" s="69">
        <f>PRODUCT(K84*K85)</f>
        <v>0</v>
      </c>
      <c r="L86" s="46">
        <f>PRODUCT(L84:L85)</f>
        <v>0</v>
      </c>
      <c r="M86" s="6"/>
      <c r="N86" s="140"/>
    </row>
    <row r="87" spans="1:14" x14ac:dyDescent="0.3">
      <c r="A87" s="72"/>
      <c r="B87" s="141" t="s">
        <v>14</v>
      </c>
      <c r="C87" s="141"/>
      <c r="D87" s="142"/>
      <c r="E87" s="143"/>
      <c r="F87" s="144" t="s">
        <v>84</v>
      </c>
      <c r="G87" s="145"/>
      <c r="H87" s="146"/>
      <c r="I87" s="141" t="s">
        <v>15</v>
      </c>
      <c r="J87" s="147"/>
      <c r="K87" s="52" t="s">
        <v>17</v>
      </c>
      <c r="L87" s="53" t="s">
        <v>38</v>
      </c>
      <c r="M87" s="6"/>
      <c r="N87" s="140"/>
    </row>
    <row r="88" spans="1:14" x14ac:dyDescent="0.3">
      <c r="A88" s="54" t="s">
        <v>22</v>
      </c>
      <c r="B88" s="48" t="s">
        <v>23</v>
      </c>
      <c r="C88" s="56" t="s">
        <v>24</v>
      </c>
      <c r="D88" s="49" t="s">
        <v>25</v>
      </c>
      <c r="E88" s="58" t="s">
        <v>88</v>
      </c>
      <c r="F88" s="101">
        <f>IF(B85="Magasine",0.08333333333333,0.125)</f>
        <v>0.125</v>
      </c>
      <c r="G88" s="59">
        <v>0.16666666666666666</v>
      </c>
      <c r="H88" s="50">
        <v>0.25</v>
      </c>
      <c r="I88" s="60" t="s">
        <v>26</v>
      </c>
      <c r="J88" s="48" t="s">
        <v>27</v>
      </c>
      <c r="K88" s="61"/>
      <c r="L88" s="51">
        <v>1</v>
      </c>
      <c r="M88" s="6"/>
      <c r="N88" s="140"/>
    </row>
    <row r="89" spans="1:14" ht="16.5" thickBot="1" x14ac:dyDescent="0.35">
      <c r="A89" s="55">
        <f>IF(B84=10,IF(SUM((G80+G82+G84)+G86)&gt;10,SUM((G80+G82+G84)+G86),10),IF(B84=7,IF(SUM((G80+G82+G84)+G86)&gt;7,SUM((G80+G82+G84)+G86),7),IF(B84=5,IF(SUM((G80+G82+G84)+G86)&gt;5,SUM((G80+G82+G84)+G86),5),SUM((G80+G82+G84)+G86))))</f>
        <v>0</v>
      </c>
      <c r="B89" s="28">
        <f>IF(B84="Forfait",1,IF(B84=10,IF(G85&lt;10,A89,10+G86),IF(B84=7,IF(G85&lt;8,A89,8+G86),IF(G85&lt;5,A89,5+G86))))</f>
        <v>0</v>
      </c>
      <c r="C89" s="57">
        <f>IF(B84="Forfait",0,IF(B84=10,IF((A89-B89)&lt;2,A89-B89,2),IF(B84=7,IF((A89-B89)&lt;4,A89-B89,4),IF((A89-B89)&lt;7,A89-B89,7))))</f>
        <v>0</v>
      </c>
      <c r="D89" s="28">
        <f>IF(B84="Forfait",0,IF((A89-B89-C89)&lt;4,A89-B89-C89,4))</f>
        <v>0</v>
      </c>
      <c r="E89" s="57">
        <f>IF(B84="Forfait",0,IF((A89-B89-C89-D89)&gt;0,A89-B89-C89-D89,0))</f>
        <v>0</v>
      </c>
      <c r="F89" s="28">
        <f>IF(B85="Autre",IF((G85-12)&gt;0,IF((G85-12)&lt;2,G85-12,2),0),IF(B85="Magasine",IF((G85-11)&gt;0,IF((G85-11)&lt;1,G85-11,1),0),0))</f>
        <v>0</v>
      </c>
      <c r="G89" s="57">
        <f>IF(B85="Autre",IF((G85-14)&gt;0,IF((G85-14)&lt;2,G85-14,2),0),IF(B85="Magasine",IF((G85-12)&gt;0,IF((G85-12)&lt;4,G85-12,4),0),0))</f>
        <v>0</v>
      </c>
      <c r="H89" s="28">
        <f>IF(B84="Forfait",IF((G85-16)&lt;0,0,(G85-16)),0)</f>
        <v>0</v>
      </c>
      <c r="I89" s="71">
        <f>IF(B85="5-5",IF(G80&gt;5,G80-5,0),IF(B85="6-6",IF(G80&gt;6,G80-6,0),0))</f>
        <v>0</v>
      </c>
      <c r="J89" s="28">
        <f>IF(B85="5-5",IF(G82&gt;5,G82-5,0),IF(B85="6-6",IF(G82&gt;6,G82-6,0),0))</f>
        <v>0</v>
      </c>
      <c r="K89" s="62"/>
      <c r="L89" s="39">
        <v>0</v>
      </c>
      <c r="M89" s="37" t="s">
        <v>39</v>
      </c>
      <c r="N89" s="140"/>
    </row>
    <row r="90" spans="1:14" x14ac:dyDescent="0.3">
      <c r="A90" s="41"/>
      <c r="B90" s="40">
        <f>PRODUCT(B89*B86*1)</f>
        <v>0</v>
      </c>
      <c r="C90" s="67">
        <f>PRODUCT(C89*B86*1.5)</f>
        <v>0</v>
      </c>
      <c r="D90" s="40">
        <f>PRODUCT(D89*B86*2)</f>
        <v>0</v>
      </c>
      <c r="E90" s="67">
        <f>PRODUCT(E89*B86*3)</f>
        <v>0</v>
      </c>
      <c r="F90" s="104">
        <f>PRODUCT(B86*F88*F89)</f>
        <v>0</v>
      </c>
      <c r="G90" s="105">
        <f>PRODUCT(B86*G88*G89)</f>
        <v>0</v>
      </c>
      <c r="H90" s="104">
        <f>PRODUCT(B86*H88*H89)</f>
        <v>0</v>
      </c>
      <c r="I90" s="68">
        <f>PRODUCT(I89*B86*0.5)</f>
        <v>0</v>
      </c>
      <c r="J90" s="40">
        <f>PRODUCT(J89*B86*0.5)</f>
        <v>0</v>
      </c>
      <c r="K90" s="67">
        <f>PRODUCT(K88:K89)</f>
        <v>0</v>
      </c>
      <c r="L90" s="40">
        <f>PRODUCT(L88:L89)</f>
        <v>0</v>
      </c>
      <c r="M90" s="42">
        <f>SUM(B90:L90)+SUM(H86:L86)</f>
        <v>0</v>
      </c>
      <c r="N90" s="140"/>
    </row>
    <row r="91" spans="1:14" ht="16.5" thickBot="1" x14ac:dyDescent="0.35">
      <c r="A91" s="94"/>
      <c r="B91" s="94"/>
      <c r="C91" s="94"/>
      <c r="D91" s="94"/>
      <c r="E91" s="95"/>
      <c r="F91" s="95"/>
      <c r="G91" s="95"/>
      <c r="H91" s="95"/>
      <c r="I91" s="94"/>
      <c r="J91" s="94"/>
      <c r="K91" s="94"/>
      <c r="L91" s="94"/>
      <c r="M91" s="94"/>
      <c r="N91" s="140"/>
    </row>
    <row r="92" spans="1:14" ht="16.5" thickTop="1" x14ac:dyDescent="0.3">
      <c r="A92" s="29"/>
      <c r="B92" s="29"/>
      <c r="C92" s="29"/>
      <c r="D92" s="29"/>
      <c r="E92" s="29"/>
      <c r="F92" s="29"/>
      <c r="G92" s="29"/>
      <c r="H92" s="29"/>
      <c r="I92" s="29"/>
      <c r="J92" s="29"/>
      <c r="K92" s="29"/>
      <c r="L92" s="6"/>
      <c r="M92" s="6"/>
      <c r="N92" s="140"/>
    </row>
    <row r="93" spans="1:14" ht="16.5" x14ac:dyDescent="0.3">
      <c r="A93" s="73" t="s">
        <v>7</v>
      </c>
      <c r="B93" s="24">
        <f>B80+1</f>
        <v>42437</v>
      </c>
      <c r="C93" s="30"/>
      <c r="D93" s="90" t="s">
        <v>12</v>
      </c>
      <c r="E93" s="91"/>
      <c r="F93" s="92" t="s">
        <v>13</v>
      </c>
      <c r="G93" s="93">
        <f>IF(E94=0,0,(MOD(E94-E93,1)*24))</f>
        <v>0</v>
      </c>
      <c r="H93" s="6"/>
      <c r="I93" s="100"/>
      <c r="J93" s="31"/>
      <c r="K93" s="31"/>
      <c r="L93" s="32"/>
      <c r="M93" s="33"/>
      <c r="N93" s="140"/>
    </row>
    <row r="94" spans="1:14" ht="16.5" x14ac:dyDescent="0.3">
      <c r="A94" s="73" t="s">
        <v>8</v>
      </c>
      <c r="B94" s="34"/>
      <c r="C94" s="29"/>
      <c r="D94" s="82" t="s">
        <v>21</v>
      </c>
      <c r="E94" s="83"/>
      <c r="F94" s="84" t="s">
        <v>13</v>
      </c>
      <c r="G94" s="85">
        <f>IF(E95=0,0,(MOD(E95-E94,1)*24))</f>
        <v>0</v>
      </c>
      <c r="H94" s="29"/>
      <c r="I94" s="29"/>
      <c r="J94" s="31"/>
      <c r="K94" s="31"/>
      <c r="L94" s="33"/>
      <c r="M94" s="33"/>
      <c r="N94" s="140"/>
    </row>
    <row r="95" spans="1:14" ht="16.5" x14ac:dyDescent="0.3">
      <c r="A95" s="75" t="s">
        <v>32</v>
      </c>
      <c r="B95" s="9"/>
      <c r="C95" s="29"/>
      <c r="D95" s="78" t="s">
        <v>29</v>
      </c>
      <c r="E95" s="79"/>
      <c r="F95" s="80" t="s">
        <v>13</v>
      </c>
      <c r="G95" s="81">
        <f>IF(E96=0,0,(MOD(E96-E95,1)*24))</f>
        <v>0</v>
      </c>
      <c r="H95" s="29"/>
      <c r="I95" s="31"/>
      <c r="J95" s="31"/>
      <c r="K95" s="31"/>
      <c r="L95" s="33"/>
      <c r="M95" s="33"/>
      <c r="N95" s="140"/>
    </row>
    <row r="96" spans="1:14" x14ac:dyDescent="0.3">
      <c r="A96" s="75" t="s">
        <v>33</v>
      </c>
      <c r="B96" s="34"/>
      <c r="C96" s="29"/>
      <c r="D96" s="82" t="s">
        <v>31</v>
      </c>
      <c r="E96" s="83"/>
      <c r="F96" s="84" t="s">
        <v>13</v>
      </c>
      <c r="G96" s="85">
        <f>IF(E97=0,0,(MOD(E97-E96,1)*24))</f>
        <v>0</v>
      </c>
      <c r="H96" s="113" t="s">
        <v>18</v>
      </c>
      <c r="I96" s="53" t="s">
        <v>19</v>
      </c>
      <c r="J96" s="113" t="s">
        <v>16</v>
      </c>
      <c r="K96" s="25" t="s">
        <v>87</v>
      </c>
      <c r="L96" s="53" t="s">
        <v>20</v>
      </c>
      <c r="M96" s="6"/>
      <c r="N96" s="140"/>
    </row>
    <row r="97" spans="1:14" x14ac:dyDescent="0.3">
      <c r="A97" s="73" t="s">
        <v>10</v>
      </c>
      <c r="B97" s="43"/>
      <c r="C97" s="29"/>
      <c r="D97" s="78" t="s">
        <v>29</v>
      </c>
      <c r="E97" s="79"/>
      <c r="F97" s="80" t="s">
        <v>13</v>
      </c>
      <c r="G97" s="81">
        <f>IF(E98=0,0,(MOD(E98-E97,1)*24))</f>
        <v>0</v>
      </c>
      <c r="H97" s="76">
        <f>B99</f>
        <v>0</v>
      </c>
      <c r="I97" s="63">
        <f>IF(B97="Forfait",IF(B94="",0,VLOOKUP(B94,Liste!F$2:H$4,3)),IF(B94="",0,VLOOKUP(B94,Liste!F$2:G$4,2)))</f>
        <v>0</v>
      </c>
      <c r="J97" s="36">
        <v>5</v>
      </c>
      <c r="K97" s="64">
        <v>0.8</v>
      </c>
      <c r="L97" s="35">
        <v>0</v>
      </c>
      <c r="M97" s="6"/>
      <c r="N97" s="140"/>
    </row>
    <row r="98" spans="1:14" ht="16.5" thickBot="1" x14ac:dyDescent="0.35">
      <c r="A98" s="74" t="s">
        <v>85</v>
      </c>
      <c r="B98" s="44"/>
      <c r="C98" s="29"/>
      <c r="D98" s="82" t="s">
        <v>37</v>
      </c>
      <c r="E98" s="83"/>
      <c r="F98" s="84" t="s">
        <v>39</v>
      </c>
      <c r="G98" s="86">
        <f>SUM(G93+G95+G97)</f>
        <v>0</v>
      </c>
      <c r="H98" s="77"/>
      <c r="I98" s="65"/>
      <c r="J98" s="38"/>
      <c r="K98" s="66">
        <v>0</v>
      </c>
      <c r="L98" s="39">
        <v>0</v>
      </c>
      <c r="M98" s="6"/>
      <c r="N98" s="140"/>
    </row>
    <row r="99" spans="1:14" x14ac:dyDescent="0.3">
      <c r="A99" s="73" t="s">
        <v>11</v>
      </c>
      <c r="B99" s="45">
        <f>IF(B96="",0,VLOOKUP(B96,Liste!B$2:C$32,2))</f>
        <v>0</v>
      </c>
      <c r="C99" s="29"/>
      <c r="D99" s="87"/>
      <c r="E99" s="88"/>
      <c r="F99" s="89" t="s">
        <v>89</v>
      </c>
      <c r="G99" s="96">
        <f>SUM((IF(G94&lt;0.99,G94,0))+(IF(G96&lt;0.99,G96,0)))</f>
        <v>0</v>
      </c>
      <c r="H99" s="47">
        <f>PRODUCT(H97*H98)</f>
        <v>0</v>
      </c>
      <c r="I99" s="70">
        <f>PRODUCT(I97*I98)</f>
        <v>0</v>
      </c>
      <c r="J99" s="47">
        <f>PRODUCT(J97*J98)</f>
        <v>0</v>
      </c>
      <c r="K99" s="69">
        <f>PRODUCT(K97*K98)</f>
        <v>0</v>
      </c>
      <c r="L99" s="46">
        <f>PRODUCT(L97:L98)</f>
        <v>0</v>
      </c>
      <c r="M99" s="6"/>
      <c r="N99" s="140"/>
    </row>
    <row r="100" spans="1:14" x14ac:dyDescent="0.3">
      <c r="A100" s="72"/>
      <c r="B100" s="141" t="s">
        <v>14</v>
      </c>
      <c r="C100" s="141"/>
      <c r="D100" s="142"/>
      <c r="E100" s="143"/>
      <c r="F100" s="144" t="s">
        <v>84</v>
      </c>
      <c r="G100" s="145"/>
      <c r="H100" s="146"/>
      <c r="I100" s="141" t="s">
        <v>15</v>
      </c>
      <c r="J100" s="147"/>
      <c r="K100" s="52" t="s">
        <v>17</v>
      </c>
      <c r="L100" s="53" t="s">
        <v>38</v>
      </c>
      <c r="M100" s="6"/>
      <c r="N100" s="140"/>
    </row>
    <row r="101" spans="1:14" x14ac:dyDescent="0.3">
      <c r="A101" s="54" t="s">
        <v>22</v>
      </c>
      <c r="B101" s="48" t="s">
        <v>23</v>
      </c>
      <c r="C101" s="56" t="s">
        <v>24</v>
      </c>
      <c r="D101" s="49" t="s">
        <v>25</v>
      </c>
      <c r="E101" s="58" t="s">
        <v>88</v>
      </c>
      <c r="F101" s="101">
        <f>IF(B98="Magasine",0.08333333333333,0.125)</f>
        <v>0.125</v>
      </c>
      <c r="G101" s="59">
        <v>0.16666666666666666</v>
      </c>
      <c r="H101" s="50">
        <v>0.25</v>
      </c>
      <c r="I101" s="60" t="s">
        <v>26</v>
      </c>
      <c r="J101" s="48" t="s">
        <v>27</v>
      </c>
      <c r="K101" s="61"/>
      <c r="L101" s="51">
        <v>1</v>
      </c>
      <c r="M101" s="6"/>
      <c r="N101" s="140"/>
    </row>
    <row r="102" spans="1:14" ht="16.5" thickBot="1" x14ac:dyDescent="0.35">
      <c r="A102" s="55">
        <f>IF(B97=10,IF(SUM((G93+G95+G97)+G99)&gt;10,SUM((G93+G95+G97)+G99),10),IF(B97=7,IF(SUM((G93+G95+G97)+G99)&gt;7,SUM((G93+G95+G97)+G99),7),IF(B97=5,IF(SUM((G93+G95+G97)+G99)&gt;5,SUM((G93+G95+G97)+G99),5),SUM((G93+G95+G97)+G99))))</f>
        <v>0</v>
      </c>
      <c r="B102" s="28">
        <f>IF(B97="Forfait",1,IF(B97=10,IF(G98&lt;10,A102,10+G99),IF(B97=7,IF(G98&lt;8,A102,8+G99),IF(G98&lt;5,A102,5+G99))))</f>
        <v>0</v>
      </c>
      <c r="C102" s="57">
        <f>IF(B97="Forfait",0,IF(B97=10,IF((A102-B102)&lt;2,A102-B102,2),IF(B97=7,IF((A102-B102)&lt;4,A102-B102,4),IF((A102-B102)&lt;7,A102-B102,7))))</f>
        <v>0</v>
      </c>
      <c r="D102" s="28">
        <f>IF(B97="Forfait",0,IF((A102-B102-C102)&lt;4,A102-B102-C102,4))</f>
        <v>0</v>
      </c>
      <c r="E102" s="57">
        <f>IF(B97="Forfait",0,IF((A102-B102-C102-D102)&gt;0,A102-B102-C102-D102,0))</f>
        <v>0</v>
      </c>
      <c r="F102" s="28">
        <f>IF(B98="Autre",IF((G98-12)&gt;0,IF((G98-12)&lt;2,G98-12,2),0),IF(B98="Magasine",IF((G98-11)&gt;0,IF((G98-11)&lt;1,G98-11,1),0),0))</f>
        <v>0</v>
      </c>
      <c r="G102" s="57">
        <f>IF(B98="Autre",IF((G98-14)&gt;0,IF((G98-14)&lt;2,G98-14,2),0),IF(B98="Magasine",IF((G98-12)&gt;0,IF((G98-12)&lt;4,G98-12,4),0),0))</f>
        <v>0</v>
      </c>
      <c r="H102" s="28">
        <f>IF(B97="Forfait",IF((G98-16)&lt;0,0,(G98-16)),0)</f>
        <v>0</v>
      </c>
      <c r="I102" s="71">
        <f>IF(B98="5-5",IF(G93&gt;5,G93-5,0),IF(B98="6-6",IF(G93&gt;6,G93-6,0),0))</f>
        <v>0</v>
      </c>
      <c r="J102" s="28">
        <f>IF(B98="5-5",IF(G95&gt;5,G95-5,0),IF(B98="6-6",IF(G95&gt;6,G95-6,0),0))</f>
        <v>0</v>
      </c>
      <c r="K102" s="62"/>
      <c r="L102" s="39">
        <v>0</v>
      </c>
      <c r="M102" s="37" t="s">
        <v>39</v>
      </c>
      <c r="N102" s="140"/>
    </row>
    <row r="103" spans="1:14" x14ac:dyDescent="0.3">
      <c r="A103" s="41"/>
      <c r="B103" s="40">
        <f>PRODUCT(B102*B99*1)</f>
        <v>0</v>
      </c>
      <c r="C103" s="67">
        <f>PRODUCT(C102*B99*1.5)</f>
        <v>0</v>
      </c>
      <c r="D103" s="40">
        <f>PRODUCT(D102*B99*2)</f>
        <v>0</v>
      </c>
      <c r="E103" s="67">
        <f>PRODUCT(E102*B99*3)</f>
        <v>0</v>
      </c>
      <c r="F103" s="104">
        <f>PRODUCT(B99*F101*F102)</f>
        <v>0</v>
      </c>
      <c r="G103" s="105">
        <f>PRODUCT(B99*G101*G102)</f>
        <v>0</v>
      </c>
      <c r="H103" s="104">
        <f>PRODUCT(B99*H101*H102)</f>
        <v>0</v>
      </c>
      <c r="I103" s="68">
        <f>PRODUCT(I102*B99*0.5)</f>
        <v>0</v>
      </c>
      <c r="J103" s="40">
        <f>PRODUCT(J102*B99*0.5)</f>
        <v>0</v>
      </c>
      <c r="K103" s="67">
        <f>PRODUCT(K101:K102)</f>
        <v>0</v>
      </c>
      <c r="L103" s="40">
        <f>PRODUCT(L101:L102)</f>
        <v>0</v>
      </c>
      <c r="M103" s="42">
        <f>SUM(B103:L103)+SUM(H99:L99)</f>
        <v>0</v>
      </c>
      <c r="N103" s="140"/>
    </row>
    <row r="104" spans="1:14" ht="16.5" thickBot="1" x14ac:dyDescent="0.35">
      <c r="A104" s="94"/>
      <c r="B104" s="94"/>
      <c r="C104" s="94"/>
      <c r="D104" s="94"/>
      <c r="E104" s="95"/>
      <c r="F104" s="95"/>
      <c r="G104" s="95"/>
      <c r="H104" s="95"/>
      <c r="I104" s="94"/>
      <c r="J104" s="94"/>
      <c r="K104" s="94"/>
      <c r="L104" s="94"/>
      <c r="M104" s="94"/>
      <c r="N104" s="140"/>
    </row>
    <row r="105" spans="1:14" ht="16.5" thickTop="1" x14ac:dyDescent="0.3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6"/>
      <c r="M105" s="6"/>
      <c r="N105" s="140"/>
    </row>
    <row r="106" spans="1:14" ht="16.5" x14ac:dyDescent="0.3">
      <c r="A106" s="73" t="s">
        <v>7</v>
      </c>
      <c r="B106" s="24">
        <f>B93+1</f>
        <v>42438</v>
      </c>
      <c r="C106" s="30"/>
      <c r="D106" s="90" t="s">
        <v>12</v>
      </c>
      <c r="E106" s="91"/>
      <c r="F106" s="92" t="s">
        <v>13</v>
      </c>
      <c r="G106" s="93">
        <f>IF(E107=0,0,(MOD(E107-E106,1)*24))</f>
        <v>0</v>
      </c>
      <c r="H106" s="6"/>
      <c r="I106" s="100"/>
      <c r="J106" s="31"/>
      <c r="K106" s="31"/>
      <c r="L106" s="32"/>
      <c r="M106" s="33"/>
      <c r="N106" s="140"/>
    </row>
    <row r="107" spans="1:14" ht="16.5" x14ac:dyDescent="0.3">
      <c r="A107" s="73" t="s">
        <v>8</v>
      </c>
      <c r="B107" s="34"/>
      <c r="C107" s="29"/>
      <c r="D107" s="82" t="s">
        <v>21</v>
      </c>
      <c r="E107" s="83"/>
      <c r="F107" s="84" t="s">
        <v>13</v>
      </c>
      <c r="G107" s="85">
        <f>IF(E108=0,0,(MOD(E108-E107,1)*24))</f>
        <v>0</v>
      </c>
      <c r="H107" s="29"/>
      <c r="I107" s="29"/>
      <c r="J107" s="31"/>
      <c r="K107" s="31"/>
      <c r="L107" s="33"/>
      <c r="M107" s="33"/>
      <c r="N107" s="140"/>
    </row>
    <row r="108" spans="1:14" ht="16.5" x14ac:dyDescent="0.3">
      <c r="A108" s="75" t="s">
        <v>32</v>
      </c>
      <c r="B108" s="9"/>
      <c r="C108" s="29"/>
      <c r="D108" s="78" t="s">
        <v>29</v>
      </c>
      <c r="E108" s="79"/>
      <c r="F108" s="80" t="s">
        <v>13</v>
      </c>
      <c r="G108" s="81">
        <f>IF(E109=0,0,(MOD(E109-E108,1)*24))</f>
        <v>0</v>
      </c>
      <c r="H108" s="29"/>
      <c r="I108" s="31"/>
      <c r="J108" s="31"/>
      <c r="K108" s="31"/>
      <c r="L108" s="33"/>
      <c r="M108" s="33"/>
      <c r="N108" s="140"/>
    </row>
    <row r="109" spans="1:14" x14ac:dyDescent="0.3">
      <c r="A109" s="75" t="s">
        <v>33</v>
      </c>
      <c r="B109" s="34"/>
      <c r="C109" s="29"/>
      <c r="D109" s="82" t="s">
        <v>31</v>
      </c>
      <c r="E109" s="83"/>
      <c r="F109" s="84" t="s">
        <v>13</v>
      </c>
      <c r="G109" s="85">
        <f>IF(E110=0,0,(MOD(E110-E109,1)*24))</f>
        <v>0</v>
      </c>
      <c r="H109" s="113" t="s">
        <v>18</v>
      </c>
      <c r="I109" s="53" t="s">
        <v>19</v>
      </c>
      <c r="J109" s="113" t="s">
        <v>16</v>
      </c>
      <c r="K109" s="25" t="s">
        <v>87</v>
      </c>
      <c r="L109" s="53" t="s">
        <v>20</v>
      </c>
      <c r="M109" s="6"/>
      <c r="N109" s="140"/>
    </row>
    <row r="110" spans="1:14" x14ac:dyDescent="0.3">
      <c r="A110" s="73" t="s">
        <v>10</v>
      </c>
      <c r="B110" s="43"/>
      <c r="C110" s="29"/>
      <c r="D110" s="78" t="s">
        <v>29</v>
      </c>
      <c r="E110" s="79"/>
      <c r="F110" s="80" t="s">
        <v>13</v>
      </c>
      <c r="G110" s="81">
        <f>IF(E111=0,0,(MOD(E111-E110,1)*24))</f>
        <v>0</v>
      </c>
      <c r="H110" s="76">
        <f>B112</f>
        <v>0</v>
      </c>
      <c r="I110" s="63">
        <f>IF(B110="Forfait",IF(B107="",0,VLOOKUP(B107,Liste!F$2:H$4,3)),IF(B107="",0,VLOOKUP(B107,Liste!F$2:G$4,2)))</f>
        <v>0</v>
      </c>
      <c r="J110" s="36">
        <v>5</v>
      </c>
      <c r="K110" s="64">
        <v>0.8</v>
      </c>
      <c r="L110" s="35">
        <v>0</v>
      </c>
      <c r="M110" s="6"/>
      <c r="N110" s="140"/>
    </row>
    <row r="111" spans="1:14" ht="16.5" thickBot="1" x14ac:dyDescent="0.35">
      <c r="A111" s="74" t="s">
        <v>85</v>
      </c>
      <c r="B111" s="44"/>
      <c r="C111" s="29"/>
      <c r="D111" s="82" t="s">
        <v>37</v>
      </c>
      <c r="E111" s="83"/>
      <c r="F111" s="84" t="s">
        <v>39</v>
      </c>
      <c r="G111" s="86">
        <f>SUM(G106+G108+G110)</f>
        <v>0</v>
      </c>
      <c r="H111" s="77"/>
      <c r="I111" s="65"/>
      <c r="J111" s="38"/>
      <c r="K111" s="66">
        <v>0</v>
      </c>
      <c r="L111" s="39">
        <v>0</v>
      </c>
      <c r="M111" s="6"/>
      <c r="N111" s="140"/>
    </row>
    <row r="112" spans="1:14" x14ac:dyDescent="0.3">
      <c r="A112" s="73" t="s">
        <v>11</v>
      </c>
      <c r="B112" s="45">
        <f>IF(B109="",0,VLOOKUP(B109,Liste!B$2:C$32,2))</f>
        <v>0</v>
      </c>
      <c r="C112" s="29"/>
      <c r="D112" s="87"/>
      <c r="E112" s="88"/>
      <c r="F112" s="89" t="s">
        <v>89</v>
      </c>
      <c r="G112" s="96">
        <f>SUM((IF(G107&lt;0.99,G107,0))+(IF(G109&lt;0.99,G109,0)))</f>
        <v>0</v>
      </c>
      <c r="H112" s="47">
        <f>PRODUCT(H110*H111)</f>
        <v>0</v>
      </c>
      <c r="I112" s="70">
        <f>PRODUCT(I110*I111)</f>
        <v>0</v>
      </c>
      <c r="J112" s="47">
        <f>PRODUCT(J110*J111)</f>
        <v>0</v>
      </c>
      <c r="K112" s="69">
        <f>PRODUCT(K110*K111)</f>
        <v>0</v>
      </c>
      <c r="L112" s="46">
        <f>PRODUCT(L110:L111)</f>
        <v>0</v>
      </c>
      <c r="M112" s="6"/>
      <c r="N112" s="140"/>
    </row>
    <row r="113" spans="1:14" x14ac:dyDescent="0.3">
      <c r="A113" s="72"/>
      <c r="B113" s="141" t="s">
        <v>14</v>
      </c>
      <c r="C113" s="141"/>
      <c r="D113" s="142"/>
      <c r="E113" s="143"/>
      <c r="F113" s="144" t="s">
        <v>84</v>
      </c>
      <c r="G113" s="145"/>
      <c r="H113" s="146"/>
      <c r="I113" s="141" t="s">
        <v>15</v>
      </c>
      <c r="J113" s="147"/>
      <c r="K113" s="52" t="s">
        <v>17</v>
      </c>
      <c r="L113" s="53" t="s">
        <v>38</v>
      </c>
      <c r="M113" s="6"/>
      <c r="N113" s="140"/>
    </row>
    <row r="114" spans="1:14" x14ac:dyDescent="0.3">
      <c r="A114" s="54" t="s">
        <v>22</v>
      </c>
      <c r="B114" s="48" t="s">
        <v>23</v>
      </c>
      <c r="C114" s="56" t="s">
        <v>24</v>
      </c>
      <c r="D114" s="49" t="s">
        <v>25</v>
      </c>
      <c r="E114" s="58" t="s">
        <v>88</v>
      </c>
      <c r="F114" s="101">
        <f>IF(B111="Magasine",0.08333333333333,0.125)</f>
        <v>0.125</v>
      </c>
      <c r="G114" s="59">
        <v>0.16666666666666666</v>
      </c>
      <c r="H114" s="50">
        <v>0.25</v>
      </c>
      <c r="I114" s="60" t="s">
        <v>26</v>
      </c>
      <c r="J114" s="48" t="s">
        <v>27</v>
      </c>
      <c r="K114" s="61"/>
      <c r="L114" s="51">
        <v>1</v>
      </c>
      <c r="M114" s="6"/>
      <c r="N114" s="140"/>
    </row>
    <row r="115" spans="1:14" ht="16.5" thickBot="1" x14ac:dyDescent="0.35">
      <c r="A115" s="55">
        <f>IF(B110=10,IF(SUM((G106+G108+G110)+G112)&gt;10,SUM((G106+G108+G110)+G112),10),IF(B110=7,IF(SUM((G106+G108+G110)+G112)&gt;7,SUM((G106+G108+G110)+G112),7),IF(B110=5,IF(SUM((G106+G108+G110)+G112)&gt;5,SUM((G106+G108+G110)+G112),5),SUM((G106+G108+G110)+G112))))</f>
        <v>0</v>
      </c>
      <c r="B115" s="28">
        <f>IF(B110="Forfait",1,IF(B110=10,IF(G111&lt;10,A115,10+G112),IF(B110=7,IF(G111&lt;8,A115,8+G112),IF(G111&lt;5,A115,5+G112))))</f>
        <v>0</v>
      </c>
      <c r="C115" s="57">
        <f>IF(B110="Forfait",0,IF(B110=10,IF((A115-B115)&lt;2,A115-B115,2),IF(B110=7,IF((A115-B115)&lt;4,A115-B115,4),IF((A115-B115)&lt;7,A115-B115,7))))</f>
        <v>0</v>
      </c>
      <c r="D115" s="28">
        <f>IF(B110="Forfait",0,IF((A115-B115-C115)&lt;4,A115-B115-C115,4))</f>
        <v>0</v>
      </c>
      <c r="E115" s="57">
        <f>IF(B110="Forfait",0,IF((A115-B115-C115-D115)&gt;0,A115-B115-C115-D115,0))</f>
        <v>0</v>
      </c>
      <c r="F115" s="28">
        <f>IF(B111="Autre",IF((G111-12)&gt;0,IF((G111-12)&lt;2,G111-12,2),0),IF(B111="Magasine",IF((G111-11)&gt;0,IF((G111-11)&lt;1,G111-11,1),0),0))</f>
        <v>0</v>
      </c>
      <c r="G115" s="57">
        <f>IF(B111="Autre",IF((G111-14)&gt;0,IF((G111-14)&lt;2,G111-14,2),0),IF(B111="Magasine",IF((G111-12)&gt;0,IF((G111-12)&lt;4,G111-12,4),0),0))</f>
        <v>0</v>
      </c>
      <c r="H115" s="28">
        <f>IF(B110="Forfait",IF((G111-16)&lt;0,0,(G111-16)),0)</f>
        <v>0</v>
      </c>
      <c r="I115" s="71">
        <f>IF(B111="5-5",IF(G106&gt;5,G106-5,0),IF(B111="6-6",IF(G106&gt;6,G106-6,0),0))</f>
        <v>0</v>
      </c>
      <c r="J115" s="28">
        <f>IF(B111="5-5",IF(G108&gt;5,G108-5,0),IF(B111="6-6",IF(G108&gt;6,G108-6,0),0))</f>
        <v>0</v>
      </c>
      <c r="K115" s="62"/>
      <c r="L115" s="39">
        <v>0</v>
      </c>
      <c r="M115" s="37" t="s">
        <v>39</v>
      </c>
      <c r="N115" s="140"/>
    </row>
    <row r="116" spans="1:14" x14ac:dyDescent="0.3">
      <c r="A116" s="41"/>
      <c r="B116" s="40">
        <f>PRODUCT(B115*B112*1)</f>
        <v>0</v>
      </c>
      <c r="C116" s="67">
        <f>PRODUCT(C115*B112*1.5)</f>
        <v>0</v>
      </c>
      <c r="D116" s="40">
        <f>PRODUCT(D115*B112*2)</f>
        <v>0</v>
      </c>
      <c r="E116" s="67">
        <f>PRODUCT(E115*B112*3)</f>
        <v>0</v>
      </c>
      <c r="F116" s="104">
        <f>PRODUCT(B112*F114*F115)</f>
        <v>0</v>
      </c>
      <c r="G116" s="105">
        <f>PRODUCT(B112*G114*G115)</f>
        <v>0</v>
      </c>
      <c r="H116" s="104">
        <f>PRODUCT(B112*H114*H115)</f>
        <v>0</v>
      </c>
      <c r="I116" s="68">
        <f>PRODUCT(I115*B112*0.5)</f>
        <v>0</v>
      </c>
      <c r="J116" s="40">
        <f>PRODUCT(J115*B112*0.5)</f>
        <v>0</v>
      </c>
      <c r="K116" s="67">
        <f>PRODUCT(K114:K115)</f>
        <v>0</v>
      </c>
      <c r="L116" s="40">
        <f>PRODUCT(L114:L115)</f>
        <v>0</v>
      </c>
      <c r="M116" s="42">
        <f>SUM(B116:L116)+SUM(H112:L112)</f>
        <v>0</v>
      </c>
      <c r="N116" s="140"/>
    </row>
    <row r="117" spans="1:14" ht="16.5" thickBot="1" x14ac:dyDescent="0.35">
      <c r="A117" s="94"/>
      <c r="B117" s="94"/>
      <c r="C117" s="94"/>
      <c r="D117" s="94"/>
      <c r="E117" s="95"/>
      <c r="F117" s="95"/>
      <c r="G117" s="95"/>
      <c r="H117" s="95"/>
      <c r="I117" s="94"/>
      <c r="J117" s="94"/>
      <c r="K117" s="94"/>
      <c r="L117" s="94"/>
      <c r="M117" s="94"/>
      <c r="N117" s="140"/>
    </row>
    <row r="118" spans="1:14" ht="16.5" thickTop="1" x14ac:dyDescent="0.3">
      <c r="A118" s="29"/>
      <c r="B118" s="29"/>
      <c r="C118" s="29"/>
      <c r="D118" s="29"/>
      <c r="E118" s="29"/>
      <c r="F118" s="29"/>
      <c r="G118" s="29"/>
      <c r="H118" s="29"/>
      <c r="I118" s="29"/>
      <c r="J118" s="29"/>
      <c r="K118" s="29"/>
      <c r="L118" s="6"/>
      <c r="M118" s="6"/>
      <c r="N118" s="140"/>
    </row>
    <row r="119" spans="1:14" ht="16.5" x14ac:dyDescent="0.3">
      <c r="A119" s="73" t="s">
        <v>7</v>
      </c>
      <c r="B119" s="24">
        <f>B106+1</f>
        <v>42439</v>
      </c>
      <c r="C119" s="30"/>
      <c r="D119" s="90" t="s">
        <v>12</v>
      </c>
      <c r="E119" s="91"/>
      <c r="F119" s="92" t="s">
        <v>13</v>
      </c>
      <c r="G119" s="93">
        <f>IF(E120=0,0,(MOD(E120-E119,1)*24))</f>
        <v>0</v>
      </c>
      <c r="H119" s="6"/>
      <c r="I119" s="100"/>
      <c r="J119" s="31"/>
      <c r="K119" s="31"/>
      <c r="L119" s="32"/>
      <c r="M119" s="33"/>
      <c r="N119" s="140"/>
    </row>
    <row r="120" spans="1:14" ht="16.5" x14ac:dyDescent="0.3">
      <c r="A120" s="73" t="s">
        <v>8</v>
      </c>
      <c r="B120" s="34"/>
      <c r="C120" s="29"/>
      <c r="D120" s="82" t="s">
        <v>21</v>
      </c>
      <c r="E120" s="83"/>
      <c r="F120" s="84" t="s">
        <v>13</v>
      </c>
      <c r="G120" s="85">
        <f>IF(E121=0,0,(MOD(E121-E120,1)*24))</f>
        <v>0</v>
      </c>
      <c r="H120" s="29"/>
      <c r="I120" s="29"/>
      <c r="J120" s="31"/>
      <c r="K120" s="31"/>
      <c r="L120" s="33"/>
      <c r="M120" s="33"/>
      <c r="N120" s="140"/>
    </row>
    <row r="121" spans="1:14" ht="16.5" x14ac:dyDescent="0.3">
      <c r="A121" s="75" t="s">
        <v>32</v>
      </c>
      <c r="B121" s="9"/>
      <c r="C121" s="29"/>
      <c r="D121" s="78" t="s">
        <v>29</v>
      </c>
      <c r="E121" s="79"/>
      <c r="F121" s="80" t="s">
        <v>13</v>
      </c>
      <c r="G121" s="81">
        <f>IF(E122=0,0,(MOD(E122-E121,1)*24))</f>
        <v>0</v>
      </c>
      <c r="H121" s="29"/>
      <c r="I121" s="31"/>
      <c r="J121" s="31"/>
      <c r="K121" s="31"/>
      <c r="L121" s="33"/>
      <c r="M121" s="33"/>
      <c r="N121" s="140"/>
    </row>
    <row r="122" spans="1:14" x14ac:dyDescent="0.3">
      <c r="A122" s="75" t="s">
        <v>33</v>
      </c>
      <c r="B122" s="34"/>
      <c r="C122" s="29"/>
      <c r="D122" s="82" t="s">
        <v>31</v>
      </c>
      <c r="E122" s="83"/>
      <c r="F122" s="84" t="s">
        <v>13</v>
      </c>
      <c r="G122" s="85">
        <f>IF(E123=0,0,(MOD(E123-E122,1)*24))</f>
        <v>0</v>
      </c>
      <c r="H122" s="113" t="s">
        <v>18</v>
      </c>
      <c r="I122" s="53" t="s">
        <v>19</v>
      </c>
      <c r="J122" s="113" t="s">
        <v>16</v>
      </c>
      <c r="K122" s="25" t="s">
        <v>87</v>
      </c>
      <c r="L122" s="53" t="s">
        <v>20</v>
      </c>
      <c r="M122" s="6"/>
      <c r="N122" s="140"/>
    </row>
    <row r="123" spans="1:14" x14ac:dyDescent="0.3">
      <c r="A123" s="73" t="s">
        <v>10</v>
      </c>
      <c r="B123" s="43"/>
      <c r="C123" s="29"/>
      <c r="D123" s="78" t="s">
        <v>29</v>
      </c>
      <c r="E123" s="79"/>
      <c r="F123" s="80" t="s">
        <v>13</v>
      </c>
      <c r="G123" s="81">
        <f>IF(E124=0,0,(MOD(E124-E123,1)*24))</f>
        <v>0</v>
      </c>
      <c r="H123" s="76">
        <f>B125</f>
        <v>0</v>
      </c>
      <c r="I123" s="63">
        <f>IF(B123="Forfait",IF(B120="",0,VLOOKUP(B120,Liste!F$2:H$4,3)),IF(B120="",0,VLOOKUP(B120,Liste!F$2:G$4,2)))</f>
        <v>0</v>
      </c>
      <c r="J123" s="36">
        <v>5</v>
      </c>
      <c r="K123" s="64">
        <v>0.8</v>
      </c>
      <c r="L123" s="35">
        <v>0</v>
      </c>
      <c r="M123" s="6"/>
      <c r="N123" s="140"/>
    </row>
    <row r="124" spans="1:14" ht="16.5" thickBot="1" x14ac:dyDescent="0.35">
      <c r="A124" s="74" t="s">
        <v>85</v>
      </c>
      <c r="B124" s="44"/>
      <c r="C124" s="29"/>
      <c r="D124" s="82" t="s">
        <v>37</v>
      </c>
      <c r="E124" s="83"/>
      <c r="F124" s="84" t="s">
        <v>39</v>
      </c>
      <c r="G124" s="86">
        <f>SUM(G119+G121+G123)</f>
        <v>0</v>
      </c>
      <c r="H124" s="77"/>
      <c r="I124" s="65"/>
      <c r="J124" s="38"/>
      <c r="K124" s="66">
        <v>0</v>
      </c>
      <c r="L124" s="39">
        <v>0</v>
      </c>
      <c r="M124" s="6"/>
      <c r="N124" s="140"/>
    </row>
    <row r="125" spans="1:14" x14ac:dyDescent="0.3">
      <c r="A125" s="73" t="s">
        <v>11</v>
      </c>
      <c r="B125" s="45">
        <f>IF(B122="",0,VLOOKUP(B122,Liste!B$2:C$32,2))</f>
        <v>0</v>
      </c>
      <c r="C125" s="29"/>
      <c r="D125" s="87"/>
      <c r="E125" s="88"/>
      <c r="F125" s="89" t="s">
        <v>89</v>
      </c>
      <c r="G125" s="96">
        <f>SUM((IF(G120&lt;0.99,G120,0))+(IF(G122&lt;0.99,G122,0)))</f>
        <v>0</v>
      </c>
      <c r="H125" s="47">
        <f>PRODUCT(H123*H124)</f>
        <v>0</v>
      </c>
      <c r="I125" s="70">
        <f>PRODUCT(I123*I124)</f>
        <v>0</v>
      </c>
      <c r="J125" s="47">
        <f>PRODUCT(J123*J124)</f>
        <v>0</v>
      </c>
      <c r="K125" s="69">
        <f>PRODUCT(K123*K124)</f>
        <v>0</v>
      </c>
      <c r="L125" s="46">
        <f>PRODUCT(L123:L124)</f>
        <v>0</v>
      </c>
      <c r="M125" s="6"/>
      <c r="N125" s="140"/>
    </row>
    <row r="126" spans="1:14" x14ac:dyDescent="0.3">
      <c r="A126" s="72"/>
      <c r="B126" s="141" t="s">
        <v>14</v>
      </c>
      <c r="C126" s="141"/>
      <c r="D126" s="142"/>
      <c r="E126" s="143"/>
      <c r="F126" s="144" t="s">
        <v>84</v>
      </c>
      <c r="G126" s="145"/>
      <c r="H126" s="146"/>
      <c r="I126" s="141" t="s">
        <v>15</v>
      </c>
      <c r="J126" s="147"/>
      <c r="K126" s="52" t="s">
        <v>17</v>
      </c>
      <c r="L126" s="53" t="s">
        <v>38</v>
      </c>
      <c r="M126" s="6"/>
      <c r="N126" s="140"/>
    </row>
    <row r="127" spans="1:14" x14ac:dyDescent="0.3">
      <c r="A127" s="54" t="s">
        <v>22</v>
      </c>
      <c r="B127" s="48" t="s">
        <v>23</v>
      </c>
      <c r="C127" s="56" t="s">
        <v>24</v>
      </c>
      <c r="D127" s="49" t="s">
        <v>25</v>
      </c>
      <c r="E127" s="58" t="s">
        <v>88</v>
      </c>
      <c r="F127" s="101">
        <f>IF(B124="Magasine",0.08333333333333,0.125)</f>
        <v>0.125</v>
      </c>
      <c r="G127" s="59">
        <v>0.16666666666666666</v>
      </c>
      <c r="H127" s="50">
        <v>0.25</v>
      </c>
      <c r="I127" s="60" t="s">
        <v>26</v>
      </c>
      <c r="J127" s="48" t="s">
        <v>27</v>
      </c>
      <c r="K127" s="61"/>
      <c r="L127" s="51">
        <v>1</v>
      </c>
      <c r="M127" s="6"/>
      <c r="N127" s="140"/>
    </row>
    <row r="128" spans="1:14" ht="16.5" thickBot="1" x14ac:dyDescent="0.35">
      <c r="A128" s="55">
        <f>IF(B123=10,IF(SUM((G119+G121+G123)+G125)&gt;10,SUM((G119+G121+G123)+G125),10),IF(B123=7,IF(SUM((G119+G121+G123)+G125)&gt;7,SUM((G119+G121+G123)+G125),7),IF(B123=5,IF(SUM((G119+G121+G123)+G125)&gt;5,SUM((G119+G121+G123)+G125),5),SUM((G119+G121+G123)+G125))))</f>
        <v>0</v>
      </c>
      <c r="B128" s="28">
        <f>IF(B123="Forfait",1,IF(B123=10,IF(G124&lt;10,A128,10+G125),IF(B123=7,IF(G124&lt;8,A128,8+G125),IF(G124&lt;5,A128,5+G125))))</f>
        <v>0</v>
      </c>
      <c r="C128" s="57">
        <f>IF(B123="Forfait",0,IF(B123=10,IF((A128-B128)&lt;2,A128-B128,2),IF(B123=7,IF((A128-B128)&lt;4,A128-B128,4),IF((A128-B128)&lt;7,A128-B128,7))))</f>
        <v>0</v>
      </c>
      <c r="D128" s="28">
        <f>IF(B123="Forfait",0,IF((A128-B128-C128)&lt;4,A128-B128-C128,4))</f>
        <v>0</v>
      </c>
      <c r="E128" s="57">
        <f>IF(B123="Forfait",0,IF((A128-B128-C128-D128)&gt;0,A128-B128-C128-D128,0))</f>
        <v>0</v>
      </c>
      <c r="F128" s="28">
        <f>IF(B124="Autre",IF((G124-12)&gt;0,IF((G124-12)&lt;2,G124-12,2),0),IF(B124="Magasine",IF((G124-11)&gt;0,IF((G124-11)&lt;1,G124-11,1),0),0))</f>
        <v>0</v>
      </c>
      <c r="G128" s="57">
        <f>IF(B124="Autre",IF((G124-14)&gt;0,IF((G124-14)&lt;2,G124-14,2),0),IF(B124="Magasine",IF((G124-12)&gt;0,IF((G124-12)&lt;4,G124-12,4),0),0))</f>
        <v>0</v>
      </c>
      <c r="H128" s="28">
        <f>IF(B123="Forfait",IF((G124-16)&lt;0,0,(G124-16)),0)</f>
        <v>0</v>
      </c>
      <c r="I128" s="71">
        <f>IF(B124="5-5",IF(G119&gt;5,G119-5,0),IF(B124="6-6",IF(G119&gt;6,G119-6,0),0))</f>
        <v>0</v>
      </c>
      <c r="J128" s="28">
        <f>IF(B124="5-5",IF(G121&gt;5,G121-5,0),IF(B124="6-6",IF(G121&gt;6,G121-6,0),0))</f>
        <v>0</v>
      </c>
      <c r="K128" s="62"/>
      <c r="L128" s="39">
        <v>0</v>
      </c>
      <c r="M128" s="37" t="s">
        <v>39</v>
      </c>
      <c r="N128" s="140"/>
    </row>
    <row r="129" spans="1:14" x14ac:dyDescent="0.3">
      <c r="A129" s="41"/>
      <c r="B129" s="40">
        <f>PRODUCT(B128*B125*1)</f>
        <v>0</v>
      </c>
      <c r="C129" s="67">
        <f>PRODUCT(C128*B125*1.5)</f>
        <v>0</v>
      </c>
      <c r="D129" s="40">
        <f>PRODUCT(D128*B125*2)</f>
        <v>0</v>
      </c>
      <c r="E129" s="67">
        <f>PRODUCT(E128*B125*3)</f>
        <v>0</v>
      </c>
      <c r="F129" s="104">
        <f>PRODUCT(B125*F127*F128)</f>
        <v>0</v>
      </c>
      <c r="G129" s="105">
        <f>PRODUCT(B125*G127*G128)</f>
        <v>0</v>
      </c>
      <c r="H129" s="104">
        <f>PRODUCT(B125*H127*H128)</f>
        <v>0</v>
      </c>
      <c r="I129" s="68">
        <f>PRODUCT(I128*B125*0.5)</f>
        <v>0</v>
      </c>
      <c r="J129" s="40">
        <f>PRODUCT(J128*B125*0.5)</f>
        <v>0</v>
      </c>
      <c r="K129" s="67">
        <f>PRODUCT(K127:K128)</f>
        <v>0</v>
      </c>
      <c r="L129" s="40">
        <f>PRODUCT(L127:L128)</f>
        <v>0</v>
      </c>
      <c r="M129" s="42">
        <f>SUM(B129:L129)+SUM(H125:L125)</f>
        <v>0</v>
      </c>
      <c r="N129" s="140"/>
    </row>
    <row r="130" spans="1:14" ht="16.5" thickBot="1" x14ac:dyDescent="0.35">
      <c r="A130" s="94"/>
      <c r="B130" s="94"/>
      <c r="C130" s="94"/>
      <c r="D130" s="94"/>
      <c r="E130" s="95"/>
      <c r="F130" s="95"/>
      <c r="G130" s="95"/>
      <c r="H130" s="95"/>
      <c r="I130" s="94"/>
      <c r="J130" s="94"/>
      <c r="K130" s="94"/>
      <c r="L130" s="94"/>
      <c r="M130" s="94"/>
      <c r="N130" s="140"/>
    </row>
    <row r="131" spans="1:14" ht="16.5" thickTop="1" x14ac:dyDescent="0.3">
      <c r="A131" s="29"/>
      <c r="B131" s="29"/>
      <c r="C131" s="29"/>
      <c r="D131" s="29"/>
      <c r="E131" s="29"/>
      <c r="F131" s="29"/>
      <c r="G131" s="29"/>
      <c r="H131" s="29"/>
      <c r="I131" s="29"/>
      <c r="J131" s="29"/>
      <c r="K131" s="29"/>
      <c r="L131" s="6"/>
      <c r="M131" s="6"/>
      <c r="N131" s="140"/>
    </row>
    <row r="132" spans="1:14" ht="16.5" x14ac:dyDescent="0.3">
      <c r="A132" s="73" t="s">
        <v>7</v>
      </c>
      <c r="B132" s="24">
        <f>B119+1</f>
        <v>42440</v>
      </c>
      <c r="C132" s="30"/>
      <c r="D132" s="90" t="s">
        <v>12</v>
      </c>
      <c r="E132" s="91"/>
      <c r="F132" s="92" t="s">
        <v>13</v>
      </c>
      <c r="G132" s="93">
        <f>IF(E133=0,0,(MOD(E133-E132,1)*24))</f>
        <v>0</v>
      </c>
      <c r="H132" s="6"/>
      <c r="I132" s="100"/>
      <c r="J132" s="31"/>
      <c r="K132" s="31"/>
      <c r="L132" s="32"/>
      <c r="M132" s="33"/>
      <c r="N132" s="140"/>
    </row>
    <row r="133" spans="1:14" ht="16.5" x14ac:dyDescent="0.3">
      <c r="A133" s="73" t="s">
        <v>8</v>
      </c>
      <c r="B133" s="34"/>
      <c r="C133" s="29"/>
      <c r="D133" s="82" t="s">
        <v>21</v>
      </c>
      <c r="E133" s="83"/>
      <c r="F133" s="84" t="s">
        <v>13</v>
      </c>
      <c r="G133" s="85">
        <f>IF(E134=0,0,(MOD(E134-E133,1)*24))</f>
        <v>0</v>
      </c>
      <c r="H133" s="29"/>
      <c r="I133" s="29"/>
      <c r="J133" s="31"/>
      <c r="K133" s="31"/>
      <c r="L133" s="33"/>
      <c r="M133" s="33"/>
      <c r="N133" s="140"/>
    </row>
    <row r="134" spans="1:14" ht="16.5" x14ac:dyDescent="0.3">
      <c r="A134" s="75" t="s">
        <v>32</v>
      </c>
      <c r="B134" s="9"/>
      <c r="C134" s="29"/>
      <c r="D134" s="78" t="s">
        <v>29</v>
      </c>
      <c r="E134" s="79"/>
      <c r="F134" s="80" t="s">
        <v>13</v>
      </c>
      <c r="G134" s="81">
        <f>IF(E135=0,0,(MOD(E135-E134,1)*24))</f>
        <v>0</v>
      </c>
      <c r="H134" s="29"/>
      <c r="I134" s="31"/>
      <c r="J134" s="31"/>
      <c r="K134" s="31"/>
      <c r="L134" s="33"/>
      <c r="M134" s="33"/>
      <c r="N134" s="140"/>
    </row>
    <row r="135" spans="1:14" x14ac:dyDescent="0.3">
      <c r="A135" s="75" t="s">
        <v>33</v>
      </c>
      <c r="B135" s="34"/>
      <c r="C135" s="29"/>
      <c r="D135" s="82" t="s">
        <v>31</v>
      </c>
      <c r="E135" s="83"/>
      <c r="F135" s="84" t="s">
        <v>13</v>
      </c>
      <c r="G135" s="85">
        <f>IF(E136=0,0,(MOD(E136-E135,1)*24))</f>
        <v>0</v>
      </c>
      <c r="H135" s="113" t="s">
        <v>18</v>
      </c>
      <c r="I135" s="53" t="s">
        <v>19</v>
      </c>
      <c r="J135" s="113" t="s">
        <v>16</v>
      </c>
      <c r="K135" s="25" t="s">
        <v>87</v>
      </c>
      <c r="L135" s="53" t="s">
        <v>20</v>
      </c>
      <c r="M135" s="6"/>
      <c r="N135" s="140"/>
    </row>
    <row r="136" spans="1:14" x14ac:dyDescent="0.3">
      <c r="A136" s="73" t="s">
        <v>10</v>
      </c>
      <c r="B136" s="43"/>
      <c r="C136" s="29"/>
      <c r="D136" s="78" t="s">
        <v>29</v>
      </c>
      <c r="E136" s="79"/>
      <c r="F136" s="80" t="s">
        <v>13</v>
      </c>
      <c r="G136" s="81">
        <f>IF(E137=0,0,(MOD(E137-E136,1)*24))</f>
        <v>0</v>
      </c>
      <c r="H136" s="76">
        <f>B138</f>
        <v>0</v>
      </c>
      <c r="I136" s="63">
        <f>IF(B136="Forfait",IF(B133="",0,VLOOKUP(B133,Liste!F$2:H$4,3)),IF(B133="",0,VLOOKUP(B133,Liste!F$2:G$4,2)))</f>
        <v>0</v>
      </c>
      <c r="J136" s="36">
        <v>5</v>
      </c>
      <c r="K136" s="64">
        <v>0.8</v>
      </c>
      <c r="L136" s="35">
        <v>0</v>
      </c>
      <c r="M136" s="6"/>
      <c r="N136" s="140"/>
    </row>
    <row r="137" spans="1:14" ht="16.5" thickBot="1" x14ac:dyDescent="0.35">
      <c r="A137" s="74" t="s">
        <v>85</v>
      </c>
      <c r="B137" s="44"/>
      <c r="C137" s="29"/>
      <c r="D137" s="82" t="s">
        <v>37</v>
      </c>
      <c r="E137" s="83"/>
      <c r="F137" s="84" t="s">
        <v>39</v>
      </c>
      <c r="G137" s="86">
        <f>SUM(G132+G134+G136)</f>
        <v>0</v>
      </c>
      <c r="H137" s="77"/>
      <c r="I137" s="65"/>
      <c r="J137" s="38"/>
      <c r="K137" s="66">
        <v>0</v>
      </c>
      <c r="L137" s="39">
        <v>0</v>
      </c>
      <c r="M137" s="6"/>
      <c r="N137" s="140"/>
    </row>
    <row r="138" spans="1:14" x14ac:dyDescent="0.3">
      <c r="A138" s="73" t="s">
        <v>11</v>
      </c>
      <c r="B138" s="45">
        <f>IF(B135="",0,VLOOKUP(B135,Liste!B$2:C$32,2))</f>
        <v>0</v>
      </c>
      <c r="C138" s="29"/>
      <c r="D138" s="87"/>
      <c r="E138" s="88"/>
      <c r="F138" s="89" t="s">
        <v>89</v>
      </c>
      <c r="G138" s="96">
        <f>SUM((IF(G133&lt;0.99,G133,0))+(IF(G135&lt;0.99,G135,0)))</f>
        <v>0</v>
      </c>
      <c r="H138" s="47">
        <f>PRODUCT(H136*H137)</f>
        <v>0</v>
      </c>
      <c r="I138" s="70">
        <f>PRODUCT(I136*I137)</f>
        <v>0</v>
      </c>
      <c r="J138" s="47">
        <f>PRODUCT(J136*J137)</f>
        <v>0</v>
      </c>
      <c r="K138" s="69">
        <f>PRODUCT(K136*K137)</f>
        <v>0</v>
      </c>
      <c r="L138" s="46">
        <f>PRODUCT(L136:L137)</f>
        <v>0</v>
      </c>
      <c r="M138" s="6"/>
      <c r="N138" s="140"/>
    </row>
    <row r="139" spans="1:14" x14ac:dyDescent="0.3">
      <c r="A139" s="72"/>
      <c r="B139" s="141" t="s">
        <v>14</v>
      </c>
      <c r="C139" s="141"/>
      <c r="D139" s="142"/>
      <c r="E139" s="143"/>
      <c r="F139" s="144" t="s">
        <v>84</v>
      </c>
      <c r="G139" s="145"/>
      <c r="H139" s="146"/>
      <c r="I139" s="141" t="s">
        <v>15</v>
      </c>
      <c r="J139" s="147"/>
      <c r="K139" s="52" t="s">
        <v>17</v>
      </c>
      <c r="L139" s="53" t="s">
        <v>38</v>
      </c>
      <c r="M139" s="6"/>
      <c r="N139" s="140"/>
    </row>
    <row r="140" spans="1:14" x14ac:dyDescent="0.3">
      <c r="A140" s="54" t="s">
        <v>22</v>
      </c>
      <c r="B140" s="48" t="s">
        <v>23</v>
      </c>
      <c r="C140" s="56" t="s">
        <v>24</v>
      </c>
      <c r="D140" s="49" t="s">
        <v>25</v>
      </c>
      <c r="E140" s="58" t="s">
        <v>88</v>
      </c>
      <c r="F140" s="101">
        <f>IF(B137="Magasine",0.08333333333333,0.125)</f>
        <v>0.125</v>
      </c>
      <c r="G140" s="59">
        <v>0.16666666666666666</v>
      </c>
      <c r="H140" s="50">
        <v>0.25</v>
      </c>
      <c r="I140" s="60" t="s">
        <v>26</v>
      </c>
      <c r="J140" s="48" t="s">
        <v>27</v>
      </c>
      <c r="K140" s="61"/>
      <c r="L140" s="51">
        <v>1</v>
      </c>
      <c r="M140" s="6"/>
      <c r="N140" s="140"/>
    </row>
    <row r="141" spans="1:14" ht="16.5" thickBot="1" x14ac:dyDescent="0.35">
      <c r="A141" s="55">
        <f>IF(B136=10,IF(SUM((G132+G134+G136)+G138)&gt;10,SUM((G132+G134+G136)+G138),10),IF(B136=7,IF(SUM((G132+G134+G136)+G138)&gt;7,SUM((G132+G134+G136)+G138),7),IF(B136=5,IF(SUM((G132+G134+G136)+G138)&gt;5,SUM((G132+G134+G136)+G138),5),SUM((G132+G134+G136)+G138))))</f>
        <v>0</v>
      </c>
      <c r="B141" s="28">
        <f>IF(B136="Forfait",1,IF(B136=10,IF(G137&lt;10,A141,10+G138),IF(B136=7,IF(G137&lt;8,A141,8+G138),IF(G137&lt;5,A141,5+G138))))</f>
        <v>0</v>
      </c>
      <c r="C141" s="57">
        <f>IF(B136="Forfait",0,IF(B136=10,IF((A141-B141)&lt;2,A141-B141,2),IF(B136=7,IF((A141-B141)&lt;4,A141-B141,4),IF((A141-B141)&lt;7,A141-B141,7))))</f>
        <v>0</v>
      </c>
      <c r="D141" s="28">
        <f>IF(B136="Forfait",0,IF((A141-B141-C141)&lt;4,A141-B141-C141,4))</f>
        <v>0</v>
      </c>
      <c r="E141" s="57">
        <f>IF(B136="Forfait",0,IF((A141-B141-C141-D141)&gt;0,A141-B141-C141-D141,0))</f>
        <v>0</v>
      </c>
      <c r="F141" s="28">
        <f>IF(B137="Autre",IF((G137-12)&gt;0,IF((G137-12)&lt;2,G137-12,2),0),IF(B137="Magasine",IF((G137-11)&gt;0,IF((G137-11)&lt;1,G137-11,1),0),0))</f>
        <v>0</v>
      </c>
      <c r="G141" s="57">
        <f>IF(B137="Autre",IF((G137-14)&gt;0,IF((G137-14)&lt;2,G137-14,2),0),IF(B137="Magasine",IF((G137-12)&gt;0,IF((G137-12)&lt;4,G137-12,4),0),0))</f>
        <v>0</v>
      </c>
      <c r="H141" s="28">
        <f>IF(B136="Forfait",IF((G137-16)&lt;0,0,(G137-16)),0)</f>
        <v>0</v>
      </c>
      <c r="I141" s="71">
        <f>IF(B137="5-5",IF(G132&gt;5,G132-5,0),IF(B137="6-6",IF(G132&gt;6,G132-6,0),0))</f>
        <v>0</v>
      </c>
      <c r="J141" s="28">
        <f>IF(B137="5-5",IF(G134&gt;5,G134-5,0),IF(B137="6-6",IF(G134&gt;6,G134-6,0),0))</f>
        <v>0</v>
      </c>
      <c r="K141" s="62"/>
      <c r="L141" s="39">
        <v>0</v>
      </c>
      <c r="M141" s="37" t="s">
        <v>39</v>
      </c>
      <c r="N141" s="140"/>
    </row>
    <row r="142" spans="1:14" x14ac:dyDescent="0.3">
      <c r="A142" s="41"/>
      <c r="B142" s="40">
        <f>PRODUCT(B141*B138*1)</f>
        <v>0</v>
      </c>
      <c r="C142" s="67">
        <f>PRODUCT(C141*B138*1.5)</f>
        <v>0</v>
      </c>
      <c r="D142" s="40">
        <f>PRODUCT(D141*B138*2)</f>
        <v>0</v>
      </c>
      <c r="E142" s="67">
        <f>PRODUCT(E141*B138*3)</f>
        <v>0</v>
      </c>
      <c r="F142" s="104">
        <f>PRODUCT(B138*F140*F141)</f>
        <v>0</v>
      </c>
      <c r="G142" s="105">
        <f>PRODUCT(B138*G140*G141)</f>
        <v>0</v>
      </c>
      <c r="H142" s="104">
        <f>PRODUCT(B138*H140*H141)</f>
        <v>0</v>
      </c>
      <c r="I142" s="68">
        <f>PRODUCT(I141*B138*0.5)</f>
        <v>0</v>
      </c>
      <c r="J142" s="40">
        <f>PRODUCT(J141*B138*0.5)</f>
        <v>0</v>
      </c>
      <c r="K142" s="67">
        <f>PRODUCT(K140:K141)</f>
        <v>0</v>
      </c>
      <c r="L142" s="40">
        <f>PRODUCT(L140:L141)</f>
        <v>0</v>
      </c>
      <c r="M142" s="42">
        <f>SUM(B142:L142)+SUM(H138:L138)</f>
        <v>0</v>
      </c>
      <c r="N142" s="140"/>
    </row>
    <row r="143" spans="1:14" ht="16.5" thickBot="1" x14ac:dyDescent="0.35">
      <c r="A143" s="94"/>
      <c r="B143" s="94"/>
      <c r="C143" s="94"/>
      <c r="D143" s="94"/>
      <c r="E143" s="95"/>
      <c r="F143" s="95"/>
      <c r="G143" s="95"/>
      <c r="H143" s="95"/>
      <c r="I143" s="94"/>
      <c r="J143" s="94"/>
      <c r="K143" s="94"/>
      <c r="L143" s="94"/>
      <c r="M143" s="94"/>
      <c r="N143" s="140"/>
    </row>
    <row r="144" spans="1:14" ht="16.5" thickTop="1" x14ac:dyDescent="0.3">
      <c r="A144" s="29"/>
      <c r="B144" s="29"/>
      <c r="C144" s="29"/>
      <c r="D144" s="29"/>
      <c r="E144" s="29"/>
      <c r="F144" s="29"/>
      <c r="G144" s="29"/>
      <c r="H144" s="29"/>
      <c r="I144" s="29"/>
      <c r="J144" s="29"/>
      <c r="K144" s="29"/>
      <c r="L144" s="6"/>
      <c r="M144" s="6"/>
      <c r="N144" s="140"/>
    </row>
    <row r="145" spans="1:14" ht="16.5" x14ac:dyDescent="0.3">
      <c r="A145" s="73" t="s">
        <v>7</v>
      </c>
      <c r="B145" s="24">
        <f>B132+1</f>
        <v>42441</v>
      </c>
      <c r="C145" s="30"/>
      <c r="D145" s="90" t="s">
        <v>12</v>
      </c>
      <c r="E145" s="91"/>
      <c r="F145" s="92" t="s">
        <v>13</v>
      </c>
      <c r="G145" s="93">
        <f>IF(E146=0,0,(MOD(E146-E145,1)*24))</f>
        <v>0</v>
      </c>
      <c r="H145" s="6"/>
      <c r="I145" s="100"/>
      <c r="J145" s="31"/>
      <c r="K145" s="31"/>
      <c r="L145" s="32"/>
      <c r="M145" s="33"/>
      <c r="N145" s="140"/>
    </row>
    <row r="146" spans="1:14" ht="16.5" x14ac:dyDescent="0.3">
      <c r="A146" s="73" t="s">
        <v>8</v>
      </c>
      <c r="B146" s="34"/>
      <c r="C146" s="29"/>
      <c r="D146" s="82" t="s">
        <v>21</v>
      </c>
      <c r="E146" s="83"/>
      <c r="F146" s="84" t="s">
        <v>13</v>
      </c>
      <c r="G146" s="85">
        <f>IF(E147=0,0,(MOD(E147-E146,1)*24))</f>
        <v>0</v>
      </c>
      <c r="H146" s="29"/>
      <c r="I146" s="29"/>
      <c r="J146" s="31"/>
      <c r="K146" s="31"/>
      <c r="L146" s="33"/>
      <c r="M146" s="33"/>
      <c r="N146" s="140"/>
    </row>
    <row r="147" spans="1:14" ht="16.5" x14ac:dyDescent="0.3">
      <c r="A147" s="75" t="s">
        <v>32</v>
      </c>
      <c r="B147" s="9"/>
      <c r="C147" s="29"/>
      <c r="D147" s="78" t="s">
        <v>29</v>
      </c>
      <c r="E147" s="79"/>
      <c r="F147" s="80" t="s">
        <v>13</v>
      </c>
      <c r="G147" s="81">
        <f>IF(E148=0,0,(MOD(E148-E147,1)*24))</f>
        <v>0</v>
      </c>
      <c r="H147" s="29"/>
      <c r="I147" s="31"/>
      <c r="J147" s="31"/>
      <c r="K147" s="31"/>
      <c r="L147" s="33"/>
      <c r="M147" s="33"/>
      <c r="N147" s="140"/>
    </row>
    <row r="148" spans="1:14" x14ac:dyDescent="0.3">
      <c r="A148" s="75" t="s">
        <v>33</v>
      </c>
      <c r="B148" s="34"/>
      <c r="C148" s="29"/>
      <c r="D148" s="82" t="s">
        <v>31</v>
      </c>
      <c r="E148" s="83"/>
      <c r="F148" s="84" t="s">
        <v>13</v>
      </c>
      <c r="G148" s="85">
        <f>IF(E149=0,0,(MOD(E149-E148,1)*24))</f>
        <v>0</v>
      </c>
      <c r="H148" s="113" t="s">
        <v>18</v>
      </c>
      <c r="I148" s="53" t="s">
        <v>19</v>
      </c>
      <c r="J148" s="113" t="s">
        <v>16</v>
      </c>
      <c r="K148" s="25" t="s">
        <v>87</v>
      </c>
      <c r="L148" s="53" t="s">
        <v>20</v>
      </c>
      <c r="M148" s="6"/>
      <c r="N148" s="140"/>
    </row>
    <row r="149" spans="1:14" x14ac:dyDescent="0.3">
      <c r="A149" s="73" t="s">
        <v>10</v>
      </c>
      <c r="B149" s="43"/>
      <c r="C149" s="29"/>
      <c r="D149" s="78" t="s">
        <v>29</v>
      </c>
      <c r="E149" s="79"/>
      <c r="F149" s="80" t="s">
        <v>13</v>
      </c>
      <c r="G149" s="81">
        <f>IF(E150=0,0,(MOD(E150-E149,1)*24))</f>
        <v>0</v>
      </c>
      <c r="H149" s="76">
        <f>B151</f>
        <v>0</v>
      </c>
      <c r="I149" s="63">
        <f>IF(B149="Forfait",IF(B146="",0,VLOOKUP(B146,Liste!F$2:H$4,3)),IF(B146="",0,VLOOKUP(B146,Liste!F$2:G$4,2)))</f>
        <v>0</v>
      </c>
      <c r="J149" s="36">
        <v>5</v>
      </c>
      <c r="K149" s="64">
        <v>0.8</v>
      </c>
      <c r="L149" s="35">
        <v>0</v>
      </c>
      <c r="M149" s="6"/>
      <c r="N149" s="140"/>
    </row>
    <row r="150" spans="1:14" ht="16.5" thickBot="1" x14ac:dyDescent="0.35">
      <c r="A150" s="74" t="s">
        <v>85</v>
      </c>
      <c r="B150" s="44"/>
      <c r="C150" s="29"/>
      <c r="D150" s="82" t="s">
        <v>37</v>
      </c>
      <c r="E150" s="83"/>
      <c r="F150" s="84" t="s">
        <v>39</v>
      </c>
      <c r="G150" s="86">
        <f>SUM(G145+G147+G149)</f>
        <v>0</v>
      </c>
      <c r="H150" s="77"/>
      <c r="I150" s="65"/>
      <c r="J150" s="38"/>
      <c r="K150" s="66">
        <v>0</v>
      </c>
      <c r="L150" s="39">
        <v>0</v>
      </c>
      <c r="M150" s="6"/>
      <c r="N150" s="140"/>
    </row>
    <row r="151" spans="1:14" x14ac:dyDescent="0.3">
      <c r="A151" s="73" t="s">
        <v>11</v>
      </c>
      <c r="B151" s="45">
        <f>IF(B148="",0,VLOOKUP(B148,Liste!B$2:C$32,2))</f>
        <v>0</v>
      </c>
      <c r="C151" s="29"/>
      <c r="D151" s="87"/>
      <c r="E151" s="88"/>
      <c r="F151" s="89" t="s">
        <v>89</v>
      </c>
      <c r="G151" s="96">
        <f>SUM((IF(G146&lt;0.99,G146,0))+(IF(G148&lt;0.99,G148,0)))</f>
        <v>0</v>
      </c>
      <c r="H151" s="47">
        <f>PRODUCT(H149*H150)</f>
        <v>0</v>
      </c>
      <c r="I151" s="70">
        <f>PRODUCT(I149*I150)</f>
        <v>0</v>
      </c>
      <c r="J151" s="47">
        <f>PRODUCT(J149*J150)</f>
        <v>0</v>
      </c>
      <c r="K151" s="69">
        <f>PRODUCT(K149*K150)</f>
        <v>0</v>
      </c>
      <c r="L151" s="46">
        <f>PRODUCT(L149:L150)</f>
        <v>0</v>
      </c>
      <c r="M151" s="6"/>
      <c r="N151" s="140"/>
    </row>
    <row r="152" spans="1:14" x14ac:dyDescent="0.3">
      <c r="A152" s="72"/>
      <c r="B152" s="141" t="s">
        <v>14</v>
      </c>
      <c r="C152" s="141"/>
      <c r="D152" s="142"/>
      <c r="E152" s="143"/>
      <c r="F152" s="144" t="s">
        <v>84</v>
      </c>
      <c r="G152" s="145"/>
      <c r="H152" s="146"/>
      <c r="I152" s="141" t="s">
        <v>15</v>
      </c>
      <c r="J152" s="147"/>
      <c r="K152" s="52" t="s">
        <v>17</v>
      </c>
      <c r="L152" s="53" t="s">
        <v>38</v>
      </c>
      <c r="M152" s="6"/>
      <c r="N152" s="140"/>
    </row>
    <row r="153" spans="1:14" x14ac:dyDescent="0.3">
      <c r="A153" s="54" t="s">
        <v>22</v>
      </c>
      <c r="B153" s="48" t="s">
        <v>23</v>
      </c>
      <c r="C153" s="56" t="s">
        <v>24</v>
      </c>
      <c r="D153" s="49" t="s">
        <v>25</v>
      </c>
      <c r="E153" s="58" t="s">
        <v>88</v>
      </c>
      <c r="F153" s="101">
        <f>IF(B150="Magasine",0.08333333333333,0.125)</f>
        <v>0.125</v>
      </c>
      <c r="G153" s="59">
        <v>0.16666666666666666</v>
      </c>
      <c r="H153" s="50">
        <v>0.25</v>
      </c>
      <c r="I153" s="60" t="s">
        <v>26</v>
      </c>
      <c r="J153" s="48" t="s">
        <v>27</v>
      </c>
      <c r="K153" s="61"/>
      <c r="L153" s="51">
        <v>1</v>
      </c>
      <c r="M153" s="6"/>
      <c r="N153" s="140"/>
    </row>
    <row r="154" spans="1:14" ht="16.5" thickBot="1" x14ac:dyDescent="0.35">
      <c r="A154" s="55">
        <f>IF(B149=10,IF(SUM((G145+G147+G149)+G151)&gt;10,SUM((G145+G147+G149)+G151),10),IF(B149=7,IF(SUM((G145+G147+G149)+G151)&gt;7,SUM((G145+G147+G149)+G151),7),IF(B149=5,IF(SUM((G145+G147+G149)+G151)&gt;5,SUM((G145+G147+G149)+G151),5),SUM((G145+G147+G149)+G151))))</f>
        <v>0</v>
      </c>
      <c r="B154" s="28">
        <f>IF(B149="Forfait",1,IF(B149=10,IF(G150&lt;10,A154,10+G151),IF(B149=7,IF(G150&lt;8,A154,8+G151),IF(G150&lt;5,A154,5+G151))))</f>
        <v>0</v>
      </c>
      <c r="C154" s="57">
        <f>IF(B149="Forfait",0,IF(B149=10,IF((A154-B154)&lt;2,A154-B154,2),IF(B149=7,IF((A154-B154)&lt;4,A154-B154,4),IF((A154-B154)&lt;7,A154-B154,7))))</f>
        <v>0</v>
      </c>
      <c r="D154" s="28">
        <f>IF(B149="Forfait",0,IF((A154-B154-C154)&lt;4,A154-B154-C154,4))</f>
        <v>0</v>
      </c>
      <c r="E154" s="57">
        <f>IF(B149="Forfait",0,IF((A154-B154-C154-D154)&gt;0,A154-B154-C154-D154,0))</f>
        <v>0</v>
      </c>
      <c r="F154" s="28">
        <f>IF(B150="Autre",IF((G150-12)&gt;0,IF((G150-12)&lt;2,G150-12,2),0),IF(B150="Magasine",IF((G150-11)&gt;0,IF((G150-11)&lt;1,G150-11,1),0),0))</f>
        <v>0</v>
      </c>
      <c r="G154" s="57">
        <f>IF(B150="Autre",IF((G150-14)&gt;0,IF((G150-14)&lt;2,G150-14,2),0),IF(B150="Magasine",IF((G150-12)&gt;0,IF((G150-12)&lt;4,G150-12,4),0),0))</f>
        <v>0</v>
      </c>
      <c r="H154" s="28">
        <f>IF(B149="Forfait",IF((G150-16)&lt;0,0,(G150-16)),0)</f>
        <v>0</v>
      </c>
      <c r="I154" s="71">
        <f>IF(B150="5-5",IF(G145&gt;5,G145-5,0),IF(B150="6-6",IF(G145&gt;6,G145-6,0),0))</f>
        <v>0</v>
      </c>
      <c r="J154" s="28">
        <f>IF(B150="5-5",IF(G147&gt;5,G147-5,0),IF(B150="6-6",IF(G147&gt;6,G147-6,0),0))</f>
        <v>0</v>
      </c>
      <c r="K154" s="62"/>
      <c r="L154" s="39">
        <v>0</v>
      </c>
      <c r="M154" s="37" t="s">
        <v>39</v>
      </c>
      <c r="N154" s="140"/>
    </row>
    <row r="155" spans="1:14" x14ac:dyDescent="0.3">
      <c r="A155" s="41"/>
      <c r="B155" s="40">
        <f>PRODUCT(B154*B151*1)</f>
        <v>0</v>
      </c>
      <c r="C155" s="67">
        <f>PRODUCT(C154*B151*1.5)</f>
        <v>0</v>
      </c>
      <c r="D155" s="40">
        <f>PRODUCT(D154*B151*2)</f>
        <v>0</v>
      </c>
      <c r="E155" s="67">
        <f>PRODUCT(E154*B151*3)</f>
        <v>0</v>
      </c>
      <c r="F155" s="104">
        <f>PRODUCT(B151*F153*F154)</f>
        <v>0</v>
      </c>
      <c r="G155" s="105">
        <f>PRODUCT(B151*G153*G154)</f>
        <v>0</v>
      </c>
      <c r="H155" s="104">
        <f>PRODUCT(B151*H153*H154)</f>
        <v>0</v>
      </c>
      <c r="I155" s="68">
        <f>PRODUCT(I154*B151*0.5)</f>
        <v>0</v>
      </c>
      <c r="J155" s="40">
        <f>PRODUCT(J154*B151*0.5)</f>
        <v>0</v>
      </c>
      <c r="K155" s="67">
        <f>PRODUCT(K153:K154)</f>
        <v>0</v>
      </c>
      <c r="L155" s="40">
        <f>PRODUCT(L153:L154)</f>
        <v>0</v>
      </c>
      <c r="M155" s="42">
        <f>SUM(B155:L155)+SUM(H151:L151)</f>
        <v>0</v>
      </c>
      <c r="N155" s="140"/>
    </row>
    <row r="156" spans="1:14" ht="16.5" thickBot="1" x14ac:dyDescent="0.35">
      <c r="A156" s="94"/>
      <c r="B156" s="94"/>
      <c r="C156" s="94"/>
      <c r="D156" s="94"/>
      <c r="E156" s="95"/>
      <c r="F156" s="95"/>
      <c r="G156" s="95"/>
      <c r="H156" s="95"/>
      <c r="I156" s="94"/>
      <c r="J156" s="94"/>
      <c r="K156" s="94"/>
      <c r="L156" s="94"/>
      <c r="M156" s="94"/>
      <c r="N156" s="140"/>
    </row>
    <row r="157" spans="1:14" ht="16.5" thickTop="1" x14ac:dyDescent="0.3">
      <c r="A157" s="29"/>
      <c r="B157" s="29"/>
      <c r="C157" s="29"/>
      <c r="D157" s="29"/>
      <c r="E157" s="29"/>
      <c r="F157" s="29"/>
      <c r="G157" s="29"/>
      <c r="H157" s="29"/>
      <c r="I157" s="29"/>
      <c r="J157" s="29"/>
      <c r="K157" s="29"/>
      <c r="L157" s="6"/>
      <c r="M157" s="6"/>
      <c r="N157" s="140"/>
    </row>
    <row r="158" spans="1:14" ht="16.5" x14ac:dyDescent="0.3">
      <c r="A158" s="73" t="s">
        <v>7</v>
      </c>
      <c r="B158" s="24">
        <f>B145+1</f>
        <v>42442</v>
      </c>
      <c r="C158" s="30"/>
      <c r="D158" s="90" t="s">
        <v>12</v>
      </c>
      <c r="E158" s="91"/>
      <c r="F158" s="92" t="s">
        <v>13</v>
      </c>
      <c r="G158" s="93">
        <f>IF(E159=0,0,(MOD(E159-E158,1)*24))</f>
        <v>0</v>
      </c>
      <c r="H158" s="6"/>
      <c r="I158" s="100"/>
      <c r="J158" s="31"/>
      <c r="K158" s="31"/>
      <c r="L158" s="32"/>
      <c r="M158" s="33"/>
      <c r="N158" s="140"/>
    </row>
    <row r="159" spans="1:14" ht="16.5" x14ac:dyDescent="0.3">
      <c r="A159" s="73" t="s">
        <v>8</v>
      </c>
      <c r="B159" s="34"/>
      <c r="C159" s="29"/>
      <c r="D159" s="82" t="s">
        <v>21</v>
      </c>
      <c r="E159" s="83"/>
      <c r="F159" s="84" t="s">
        <v>13</v>
      </c>
      <c r="G159" s="85">
        <f>IF(E160=0,0,(MOD(E160-E159,1)*24))</f>
        <v>0</v>
      </c>
      <c r="H159" s="29"/>
      <c r="I159" s="29"/>
      <c r="J159" s="31"/>
      <c r="K159" s="31"/>
      <c r="L159" s="33"/>
      <c r="M159" s="33"/>
      <c r="N159" s="140"/>
    </row>
    <row r="160" spans="1:14" ht="16.5" x14ac:dyDescent="0.3">
      <c r="A160" s="75" t="s">
        <v>32</v>
      </c>
      <c r="B160" s="9"/>
      <c r="C160" s="29"/>
      <c r="D160" s="78" t="s">
        <v>29</v>
      </c>
      <c r="E160" s="79"/>
      <c r="F160" s="80" t="s">
        <v>13</v>
      </c>
      <c r="G160" s="81">
        <f>IF(E161=0,0,(MOD(E161-E160,1)*24))</f>
        <v>0</v>
      </c>
      <c r="H160" s="29"/>
      <c r="I160" s="31"/>
      <c r="J160" s="31"/>
      <c r="K160" s="31"/>
      <c r="L160" s="33"/>
      <c r="M160" s="33"/>
      <c r="N160" s="140"/>
    </row>
    <row r="161" spans="1:14" x14ac:dyDescent="0.3">
      <c r="A161" s="75" t="s">
        <v>33</v>
      </c>
      <c r="B161" s="34"/>
      <c r="C161" s="29"/>
      <c r="D161" s="82" t="s">
        <v>31</v>
      </c>
      <c r="E161" s="83"/>
      <c r="F161" s="84" t="s">
        <v>13</v>
      </c>
      <c r="G161" s="85">
        <f>IF(E162=0,0,(MOD(E162-E161,1)*24))</f>
        <v>0</v>
      </c>
      <c r="H161" s="113" t="s">
        <v>18</v>
      </c>
      <c r="I161" s="53" t="s">
        <v>19</v>
      </c>
      <c r="J161" s="113" t="s">
        <v>16</v>
      </c>
      <c r="K161" s="25" t="s">
        <v>87</v>
      </c>
      <c r="L161" s="53" t="s">
        <v>20</v>
      </c>
      <c r="M161" s="6"/>
      <c r="N161" s="140"/>
    </row>
    <row r="162" spans="1:14" x14ac:dyDescent="0.3">
      <c r="A162" s="73" t="s">
        <v>10</v>
      </c>
      <c r="B162" s="43"/>
      <c r="C162" s="29"/>
      <c r="D162" s="78" t="s">
        <v>29</v>
      </c>
      <c r="E162" s="79"/>
      <c r="F162" s="80" t="s">
        <v>13</v>
      </c>
      <c r="G162" s="81">
        <f>IF(E163=0,0,(MOD(E163-E162,1)*24))</f>
        <v>0</v>
      </c>
      <c r="H162" s="76">
        <f>B164</f>
        <v>0</v>
      </c>
      <c r="I162" s="63">
        <f>IF(B162="Forfait",IF(B159="",0,VLOOKUP(B159,Liste!F$2:H$4,3)),IF(B159="",0,VLOOKUP(B159,Liste!F$2:G$4,2)))</f>
        <v>0</v>
      </c>
      <c r="J162" s="36">
        <v>5</v>
      </c>
      <c r="K162" s="64">
        <v>0.8</v>
      </c>
      <c r="L162" s="35">
        <v>0</v>
      </c>
      <c r="M162" s="6"/>
      <c r="N162" s="140"/>
    </row>
    <row r="163" spans="1:14" ht="16.5" thickBot="1" x14ac:dyDescent="0.35">
      <c r="A163" s="74" t="s">
        <v>85</v>
      </c>
      <c r="B163" s="44"/>
      <c r="C163" s="29"/>
      <c r="D163" s="82" t="s">
        <v>37</v>
      </c>
      <c r="E163" s="83"/>
      <c r="F163" s="84" t="s">
        <v>39</v>
      </c>
      <c r="G163" s="86">
        <f>SUM(G158+G160+G162)</f>
        <v>0</v>
      </c>
      <c r="H163" s="77"/>
      <c r="I163" s="65"/>
      <c r="J163" s="38"/>
      <c r="K163" s="66">
        <v>0</v>
      </c>
      <c r="L163" s="39">
        <v>0</v>
      </c>
      <c r="M163" s="6"/>
      <c r="N163" s="140"/>
    </row>
    <row r="164" spans="1:14" x14ac:dyDescent="0.3">
      <c r="A164" s="73" t="s">
        <v>11</v>
      </c>
      <c r="B164" s="45">
        <f>IF(B161="",0,VLOOKUP(B161,Liste!B$2:C$32,2))</f>
        <v>0</v>
      </c>
      <c r="C164" s="29"/>
      <c r="D164" s="87"/>
      <c r="E164" s="88"/>
      <c r="F164" s="89" t="s">
        <v>89</v>
      </c>
      <c r="G164" s="96">
        <f>SUM((IF(G159&lt;0.99,G159,0))+(IF(G161&lt;0.99,G161,0)))</f>
        <v>0</v>
      </c>
      <c r="H164" s="47">
        <f>PRODUCT(H162*H163)</f>
        <v>0</v>
      </c>
      <c r="I164" s="70">
        <f>PRODUCT(I162*I163)</f>
        <v>0</v>
      </c>
      <c r="J164" s="47">
        <f>PRODUCT(J162*J163)</f>
        <v>0</v>
      </c>
      <c r="K164" s="69">
        <f>PRODUCT(K162*K163)</f>
        <v>0</v>
      </c>
      <c r="L164" s="46">
        <f>PRODUCT(L162:L163)</f>
        <v>0</v>
      </c>
      <c r="M164" s="6"/>
      <c r="N164" s="140"/>
    </row>
    <row r="165" spans="1:14" x14ac:dyDescent="0.3">
      <c r="A165" s="72"/>
      <c r="B165" s="141" t="s">
        <v>14</v>
      </c>
      <c r="C165" s="141"/>
      <c r="D165" s="142"/>
      <c r="E165" s="143"/>
      <c r="F165" s="144" t="s">
        <v>84</v>
      </c>
      <c r="G165" s="145"/>
      <c r="H165" s="146"/>
      <c r="I165" s="141" t="s">
        <v>15</v>
      </c>
      <c r="J165" s="147"/>
      <c r="K165" s="52" t="s">
        <v>17</v>
      </c>
      <c r="L165" s="53" t="s">
        <v>38</v>
      </c>
      <c r="M165" s="6"/>
      <c r="N165" s="140"/>
    </row>
    <row r="166" spans="1:14" x14ac:dyDescent="0.3">
      <c r="A166" s="54" t="s">
        <v>22</v>
      </c>
      <c r="B166" s="48" t="s">
        <v>23</v>
      </c>
      <c r="C166" s="56" t="s">
        <v>24</v>
      </c>
      <c r="D166" s="49" t="s">
        <v>25</v>
      </c>
      <c r="E166" s="58" t="s">
        <v>88</v>
      </c>
      <c r="F166" s="101">
        <f>IF(B163="Magasine",0.08333333333333,0.125)</f>
        <v>0.125</v>
      </c>
      <c r="G166" s="59">
        <v>0.16666666666666666</v>
      </c>
      <c r="H166" s="50">
        <v>0.25</v>
      </c>
      <c r="I166" s="60" t="s">
        <v>26</v>
      </c>
      <c r="J166" s="48" t="s">
        <v>27</v>
      </c>
      <c r="K166" s="61"/>
      <c r="L166" s="51">
        <v>1</v>
      </c>
      <c r="M166" s="6"/>
      <c r="N166" s="140"/>
    </row>
    <row r="167" spans="1:14" ht="16.5" thickBot="1" x14ac:dyDescent="0.35">
      <c r="A167" s="55">
        <f>IF(B162=10,IF(SUM((G158+G160+G162)+G164)&gt;10,SUM((G158+G160+G162)+G164),10),IF(B162=7,IF(SUM((G158+G160+G162)+G164)&gt;7,SUM((G158+G160+G162)+G164),7),IF(B162=5,IF(SUM((G158+G160+G162)+G164)&gt;5,SUM((G158+G160+G162)+G164),5),SUM((G158+G160+G162)+G164))))</f>
        <v>0</v>
      </c>
      <c r="B167" s="28">
        <f>IF(B162="Forfait",1,IF(B162=10,IF(G163&lt;10,A167,10+G164),IF(B162=7,IF(G163&lt;8,A167,8+G164),IF(G163&lt;5,A167,5+G164))))</f>
        <v>0</v>
      </c>
      <c r="C167" s="57">
        <f>IF(B162="Forfait",0,IF(B162=10,IF((A167-B167)&lt;2,A167-B167,2),IF(B162=7,IF((A167-B167)&lt;4,A167-B167,4),IF((A167-B167)&lt;7,A167-B167,7))))</f>
        <v>0</v>
      </c>
      <c r="D167" s="28">
        <f>IF(B162="Forfait",0,IF((A167-B167-C167)&lt;4,A167-B167-C167,4))</f>
        <v>0</v>
      </c>
      <c r="E167" s="57">
        <f>IF(B162="Forfait",0,IF((A167-B167-C167-D167)&gt;0,A167-B167-C167-D167,0))</f>
        <v>0</v>
      </c>
      <c r="F167" s="28">
        <f>IF(B163="Autre",IF((G163-12)&gt;0,IF((G163-12)&lt;2,G163-12,2),0),IF(B163="Magasine",IF((G163-11)&gt;0,IF((G163-11)&lt;1,G163-11,1),0),0))</f>
        <v>0</v>
      </c>
      <c r="G167" s="57">
        <f>IF(B163="Autre",IF((G163-14)&gt;0,IF((G163-14)&lt;2,G163-14,2),0),IF(B163="Magasine",IF((G163-12)&gt;0,IF((G163-12)&lt;4,G163-12,4),0),0))</f>
        <v>0</v>
      </c>
      <c r="H167" s="28">
        <f>IF(B162="Forfait",IF((G163-16)&lt;0,0,(G163-16)),0)</f>
        <v>0</v>
      </c>
      <c r="I167" s="71">
        <f>IF(B163="5-5",IF(G158&gt;5,G158-5,0),IF(B163="6-6",IF(G158&gt;6,G158-6,0),0))</f>
        <v>0</v>
      </c>
      <c r="J167" s="28">
        <f>IF(B163="5-5",IF(G160&gt;5,G160-5,0),IF(B163="6-6",IF(G160&gt;6,G160-6,0),0))</f>
        <v>0</v>
      </c>
      <c r="K167" s="62"/>
      <c r="L167" s="39">
        <v>0</v>
      </c>
      <c r="M167" s="37" t="s">
        <v>39</v>
      </c>
      <c r="N167" s="140"/>
    </row>
    <row r="168" spans="1:14" x14ac:dyDescent="0.3">
      <c r="A168" s="41"/>
      <c r="B168" s="40">
        <f>PRODUCT(B167*B164*1)</f>
        <v>0</v>
      </c>
      <c r="C168" s="67">
        <f>PRODUCT(C167*B164*1.5)</f>
        <v>0</v>
      </c>
      <c r="D168" s="40">
        <f>PRODUCT(D167*B164*2)</f>
        <v>0</v>
      </c>
      <c r="E168" s="67">
        <f>PRODUCT(E167*B164*3)</f>
        <v>0</v>
      </c>
      <c r="F168" s="104">
        <f>PRODUCT(B164*F166*F167)</f>
        <v>0</v>
      </c>
      <c r="G168" s="105">
        <f>PRODUCT(B164*G166*G167)</f>
        <v>0</v>
      </c>
      <c r="H168" s="104">
        <f>PRODUCT(B164*H166*H167)</f>
        <v>0</v>
      </c>
      <c r="I168" s="68">
        <f>PRODUCT(I167*B164*0.5)</f>
        <v>0</v>
      </c>
      <c r="J168" s="40">
        <f>PRODUCT(J167*B164*0.5)</f>
        <v>0</v>
      </c>
      <c r="K168" s="67">
        <f>PRODUCT(K166:K167)</f>
        <v>0</v>
      </c>
      <c r="L168" s="40">
        <f>PRODUCT(L166:L167)</f>
        <v>0</v>
      </c>
      <c r="M168" s="42">
        <f>SUM(B168:L168)+SUM(H164:L164)</f>
        <v>0</v>
      </c>
      <c r="N168" s="140"/>
    </row>
    <row r="169" spans="1:14" ht="16.5" thickBot="1" x14ac:dyDescent="0.35">
      <c r="A169" s="94"/>
      <c r="B169" s="94"/>
      <c r="C169" s="94"/>
      <c r="D169" s="94"/>
      <c r="E169" s="95"/>
      <c r="F169" s="95"/>
      <c r="G169" s="95"/>
      <c r="H169" s="95"/>
      <c r="I169" s="94"/>
      <c r="J169" s="94"/>
      <c r="K169" s="94"/>
      <c r="L169" s="94"/>
      <c r="M169" s="94"/>
      <c r="N169" s="140"/>
    </row>
    <row r="170" spans="1:14" ht="16.5" thickTop="1" x14ac:dyDescent="0.3">
      <c r="A170" s="29"/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6"/>
      <c r="M170" s="6"/>
      <c r="N170" s="140"/>
    </row>
    <row r="171" spans="1:14" ht="16.5" x14ac:dyDescent="0.3">
      <c r="A171" s="73" t="s">
        <v>7</v>
      </c>
      <c r="B171" s="24">
        <f>B158+1</f>
        <v>42443</v>
      </c>
      <c r="C171" s="30"/>
      <c r="D171" s="90" t="s">
        <v>12</v>
      </c>
      <c r="E171" s="91"/>
      <c r="F171" s="92" t="s">
        <v>13</v>
      </c>
      <c r="G171" s="93">
        <f>IF(E172=0,0,(MOD(E172-E171,1)*24))</f>
        <v>0</v>
      </c>
      <c r="H171" s="6"/>
      <c r="I171" s="100"/>
      <c r="J171" s="31"/>
      <c r="K171" s="31"/>
      <c r="L171" s="32"/>
      <c r="M171" s="33"/>
      <c r="N171" s="140"/>
    </row>
    <row r="172" spans="1:14" ht="16.5" x14ac:dyDescent="0.3">
      <c r="A172" s="73" t="s">
        <v>8</v>
      </c>
      <c r="B172" s="34"/>
      <c r="C172" s="29"/>
      <c r="D172" s="82" t="s">
        <v>21</v>
      </c>
      <c r="E172" s="83"/>
      <c r="F172" s="84" t="s">
        <v>13</v>
      </c>
      <c r="G172" s="85">
        <f>IF(E173=0,0,(MOD(E173-E172,1)*24))</f>
        <v>0</v>
      </c>
      <c r="H172" s="29"/>
      <c r="I172" s="29"/>
      <c r="J172" s="31"/>
      <c r="K172" s="31"/>
      <c r="L172" s="33"/>
      <c r="M172" s="33"/>
      <c r="N172" s="140"/>
    </row>
    <row r="173" spans="1:14" ht="16.5" x14ac:dyDescent="0.3">
      <c r="A173" s="75" t="s">
        <v>32</v>
      </c>
      <c r="B173" s="9"/>
      <c r="C173" s="29"/>
      <c r="D173" s="78" t="s">
        <v>29</v>
      </c>
      <c r="E173" s="79"/>
      <c r="F173" s="80" t="s">
        <v>13</v>
      </c>
      <c r="G173" s="81">
        <f>IF(E174=0,0,(MOD(E174-E173,1)*24))</f>
        <v>0</v>
      </c>
      <c r="H173" s="29"/>
      <c r="I173" s="31"/>
      <c r="J173" s="31"/>
      <c r="K173" s="31"/>
      <c r="L173" s="33"/>
      <c r="M173" s="33"/>
      <c r="N173" s="140"/>
    </row>
    <row r="174" spans="1:14" x14ac:dyDescent="0.3">
      <c r="A174" s="75" t="s">
        <v>33</v>
      </c>
      <c r="B174" s="34"/>
      <c r="C174" s="29"/>
      <c r="D174" s="82" t="s">
        <v>31</v>
      </c>
      <c r="E174" s="83"/>
      <c r="F174" s="84" t="s">
        <v>13</v>
      </c>
      <c r="G174" s="85">
        <f>IF(E175=0,0,(MOD(E175-E174,1)*24))</f>
        <v>0</v>
      </c>
      <c r="H174" s="113" t="s">
        <v>18</v>
      </c>
      <c r="I174" s="53" t="s">
        <v>19</v>
      </c>
      <c r="J174" s="113" t="s">
        <v>16</v>
      </c>
      <c r="K174" s="25" t="s">
        <v>87</v>
      </c>
      <c r="L174" s="53" t="s">
        <v>20</v>
      </c>
      <c r="M174" s="6"/>
      <c r="N174" s="140"/>
    </row>
    <row r="175" spans="1:14" x14ac:dyDescent="0.3">
      <c r="A175" s="73" t="s">
        <v>10</v>
      </c>
      <c r="B175" s="43"/>
      <c r="C175" s="29"/>
      <c r="D175" s="78" t="s">
        <v>29</v>
      </c>
      <c r="E175" s="79"/>
      <c r="F175" s="80" t="s">
        <v>13</v>
      </c>
      <c r="G175" s="81">
        <f>IF(E176=0,0,(MOD(E176-E175,1)*24))</f>
        <v>0</v>
      </c>
      <c r="H175" s="76">
        <f>B177</f>
        <v>0</v>
      </c>
      <c r="I175" s="63">
        <f>IF(B175="Forfait",IF(B172="",0,VLOOKUP(B172,Liste!F$2:H$4,3)),IF(B172="",0,VLOOKUP(B172,Liste!F$2:G$4,2)))</f>
        <v>0</v>
      </c>
      <c r="J175" s="36">
        <v>5</v>
      </c>
      <c r="K175" s="64">
        <v>0.8</v>
      </c>
      <c r="L175" s="35">
        <v>0</v>
      </c>
      <c r="M175" s="6"/>
      <c r="N175" s="140"/>
    </row>
    <row r="176" spans="1:14" ht="16.5" thickBot="1" x14ac:dyDescent="0.35">
      <c r="A176" s="74" t="s">
        <v>85</v>
      </c>
      <c r="B176" s="44"/>
      <c r="C176" s="29"/>
      <c r="D176" s="82" t="s">
        <v>37</v>
      </c>
      <c r="E176" s="83"/>
      <c r="F176" s="84" t="s">
        <v>39</v>
      </c>
      <c r="G176" s="86">
        <f>SUM(G171+G173+G175)</f>
        <v>0</v>
      </c>
      <c r="H176" s="77"/>
      <c r="I176" s="65"/>
      <c r="J176" s="38"/>
      <c r="K176" s="66">
        <v>0</v>
      </c>
      <c r="L176" s="39">
        <v>0</v>
      </c>
      <c r="M176" s="6"/>
      <c r="N176" s="140"/>
    </row>
    <row r="177" spans="1:14" x14ac:dyDescent="0.3">
      <c r="A177" s="73" t="s">
        <v>11</v>
      </c>
      <c r="B177" s="45">
        <f>IF(B174="",0,VLOOKUP(B174,Liste!B$2:C$32,2))</f>
        <v>0</v>
      </c>
      <c r="C177" s="29"/>
      <c r="D177" s="87"/>
      <c r="E177" s="88"/>
      <c r="F177" s="89" t="s">
        <v>89</v>
      </c>
      <c r="G177" s="96">
        <f>SUM((IF(G172&lt;0.99,G172,0))+(IF(G174&lt;0.99,G174,0)))</f>
        <v>0</v>
      </c>
      <c r="H177" s="47">
        <f>PRODUCT(H175*H176)</f>
        <v>0</v>
      </c>
      <c r="I177" s="70">
        <f>PRODUCT(I175*I176)</f>
        <v>0</v>
      </c>
      <c r="J177" s="47">
        <f>PRODUCT(J175*J176)</f>
        <v>0</v>
      </c>
      <c r="K177" s="69">
        <f>PRODUCT(K175*K176)</f>
        <v>0</v>
      </c>
      <c r="L177" s="46">
        <f>PRODUCT(L175:L176)</f>
        <v>0</v>
      </c>
      <c r="M177" s="6"/>
      <c r="N177" s="140"/>
    </row>
    <row r="178" spans="1:14" x14ac:dyDescent="0.3">
      <c r="A178" s="72"/>
      <c r="B178" s="141" t="s">
        <v>14</v>
      </c>
      <c r="C178" s="141"/>
      <c r="D178" s="142"/>
      <c r="E178" s="143"/>
      <c r="F178" s="144" t="s">
        <v>84</v>
      </c>
      <c r="G178" s="145"/>
      <c r="H178" s="146"/>
      <c r="I178" s="141" t="s">
        <v>15</v>
      </c>
      <c r="J178" s="147"/>
      <c r="K178" s="52" t="s">
        <v>17</v>
      </c>
      <c r="L178" s="53" t="s">
        <v>38</v>
      </c>
      <c r="M178" s="6"/>
      <c r="N178" s="140"/>
    </row>
    <row r="179" spans="1:14" x14ac:dyDescent="0.3">
      <c r="A179" s="54" t="s">
        <v>22</v>
      </c>
      <c r="B179" s="48" t="s">
        <v>23</v>
      </c>
      <c r="C179" s="56" t="s">
        <v>24</v>
      </c>
      <c r="D179" s="49" t="s">
        <v>25</v>
      </c>
      <c r="E179" s="58" t="s">
        <v>88</v>
      </c>
      <c r="F179" s="101">
        <f>IF(B176="Magasine",0.08333333333333,0.125)</f>
        <v>0.125</v>
      </c>
      <c r="G179" s="59">
        <v>0.16666666666666666</v>
      </c>
      <c r="H179" s="50">
        <v>0.25</v>
      </c>
      <c r="I179" s="60" t="s">
        <v>26</v>
      </c>
      <c r="J179" s="48" t="s">
        <v>27</v>
      </c>
      <c r="K179" s="61"/>
      <c r="L179" s="51">
        <v>1</v>
      </c>
      <c r="M179" s="6"/>
      <c r="N179" s="140"/>
    </row>
    <row r="180" spans="1:14" ht="16.5" thickBot="1" x14ac:dyDescent="0.35">
      <c r="A180" s="55">
        <f>IF(B175=10,IF(SUM((G171+G173+G175)+G177)&gt;10,SUM((G171+G173+G175)+G177),10),IF(B175=7,IF(SUM((G171+G173+G175)+G177)&gt;7,SUM((G171+G173+G175)+G177),7),IF(B175=5,IF(SUM((G171+G173+G175)+G177)&gt;5,SUM((G171+G173+G175)+G177),5),SUM((G171+G173+G175)+G177))))</f>
        <v>0</v>
      </c>
      <c r="B180" s="28">
        <f>IF(B175="Forfait",1,IF(B175=10,IF(G176&lt;10,A180,10+G177),IF(B175=7,IF(G176&lt;8,A180,8+G177),IF(G176&lt;5,A180,5+G177))))</f>
        <v>0</v>
      </c>
      <c r="C180" s="57">
        <f>IF(B175="Forfait",0,IF(B175=10,IF((A180-B180)&lt;2,A180-B180,2),IF(B175=7,IF((A180-B180)&lt;4,A180-B180,4),IF((A180-B180)&lt;7,A180-B180,7))))</f>
        <v>0</v>
      </c>
      <c r="D180" s="28">
        <f>IF(B175="Forfait",0,IF((A180-B180-C180)&lt;4,A180-B180-C180,4))</f>
        <v>0</v>
      </c>
      <c r="E180" s="57">
        <f>IF(B175="Forfait",0,IF((A180-B180-C180-D180)&gt;0,A180-B180-C180-D180,0))</f>
        <v>0</v>
      </c>
      <c r="F180" s="28">
        <f>IF(B176="Autre",IF((G176-12)&gt;0,IF((G176-12)&lt;2,G176-12,2),0),IF(B176="Magasine",IF((G176-11)&gt;0,IF((G176-11)&lt;1,G176-11,1),0),0))</f>
        <v>0</v>
      </c>
      <c r="G180" s="57">
        <f>IF(B176="Autre",IF((G176-14)&gt;0,IF((G176-14)&lt;2,G176-14,2),0),IF(B176="Magasine",IF((G176-12)&gt;0,IF((G176-12)&lt;4,G176-12,4),0),0))</f>
        <v>0</v>
      </c>
      <c r="H180" s="28">
        <f>IF(B175="Forfait",IF((G176-16)&lt;0,0,(G176-16)),0)</f>
        <v>0</v>
      </c>
      <c r="I180" s="71">
        <f>IF(B176="5-5",IF(G171&gt;5,G171-5,0),IF(B176="6-6",IF(G171&gt;6,G171-6,0),0))</f>
        <v>0</v>
      </c>
      <c r="J180" s="28">
        <f>IF(B176="5-5",IF(G173&gt;5,G173-5,0),IF(B176="6-6",IF(G173&gt;6,G173-6,0),0))</f>
        <v>0</v>
      </c>
      <c r="K180" s="62"/>
      <c r="L180" s="39">
        <v>0</v>
      </c>
      <c r="M180" s="37" t="s">
        <v>39</v>
      </c>
      <c r="N180" s="140"/>
    </row>
    <row r="181" spans="1:14" x14ac:dyDescent="0.3">
      <c r="A181" s="41"/>
      <c r="B181" s="40">
        <f>PRODUCT(B180*B177*1)</f>
        <v>0</v>
      </c>
      <c r="C181" s="67">
        <f>PRODUCT(C180*B177*1.5)</f>
        <v>0</v>
      </c>
      <c r="D181" s="40">
        <f>PRODUCT(D180*B177*2)</f>
        <v>0</v>
      </c>
      <c r="E181" s="67">
        <f>PRODUCT(E180*B177*3)</f>
        <v>0</v>
      </c>
      <c r="F181" s="104">
        <f>PRODUCT(B177*F179*F180)</f>
        <v>0</v>
      </c>
      <c r="G181" s="105">
        <f>PRODUCT(B177*G179*G180)</f>
        <v>0</v>
      </c>
      <c r="H181" s="104">
        <f>PRODUCT(B177*H179*H180)</f>
        <v>0</v>
      </c>
      <c r="I181" s="68">
        <f>PRODUCT(I180*B177*0.5)</f>
        <v>0</v>
      </c>
      <c r="J181" s="40">
        <f>PRODUCT(J180*B177*0.5)</f>
        <v>0</v>
      </c>
      <c r="K181" s="67">
        <f>PRODUCT(K179:K180)</f>
        <v>0</v>
      </c>
      <c r="L181" s="40">
        <f>PRODUCT(L179:L180)</f>
        <v>0</v>
      </c>
      <c r="M181" s="42">
        <f>SUM(B181:L181)+SUM(H177:L177)</f>
        <v>0</v>
      </c>
      <c r="N181" s="140"/>
    </row>
    <row r="182" spans="1:14" ht="16.5" thickBot="1" x14ac:dyDescent="0.35">
      <c r="A182" s="94"/>
      <c r="B182" s="94"/>
      <c r="C182" s="94"/>
      <c r="D182" s="94"/>
      <c r="E182" s="95"/>
      <c r="F182" s="95"/>
      <c r="G182" s="95"/>
      <c r="H182" s="95"/>
      <c r="I182" s="94"/>
      <c r="J182" s="94"/>
      <c r="K182" s="94"/>
      <c r="L182" s="94"/>
      <c r="M182" s="94"/>
      <c r="N182" s="140"/>
    </row>
    <row r="183" spans="1:14" ht="16.5" thickTop="1" x14ac:dyDescent="0.3">
      <c r="A183" s="29"/>
      <c r="B183" s="29"/>
      <c r="C183" s="29"/>
      <c r="D183" s="29"/>
      <c r="E183" s="29"/>
      <c r="F183" s="29"/>
      <c r="G183" s="29"/>
      <c r="H183" s="29"/>
      <c r="I183" s="29"/>
      <c r="J183" s="29"/>
      <c r="K183" s="29"/>
      <c r="L183" s="6"/>
      <c r="M183" s="6"/>
      <c r="N183" s="140"/>
    </row>
    <row r="184" spans="1:14" ht="16.5" x14ac:dyDescent="0.3">
      <c r="A184" s="73" t="s">
        <v>7</v>
      </c>
      <c r="B184" s="24">
        <f>B171+1</f>
        <v>42444</v>
      </c>
      <c r="C184" s="30"/>
      <c r="D184" s="90" t="s">
        <v>12</v>
      </c>
      <c r="E184" s="91"/>
      <c r="F184" s="92" t="s">
        <v>13</v>
      </c>
      <c r="G184" s="93">
        <f>IF(E185=0,0,(MOD(E185-E184,1)*24))</f>
        <v>0</v>
      </c>
      <c r="H184" s="6"/>
      <c r="I184" s="100"/>
      <c r="J184" s="31"/>
      <c r="K184" s="31"/>
      <c r="L184" s="32"/>
      <c r="M184" s="33"/>
      <c r="N184" s="140"/>
    </row>
    <row r="185" spans="1:14" ht="16.5" x14ac:dyDescent="0.3">
      <c r="A185" s="73" t="s">
        <v>8</v>
      </c>
      <c r="B185" s="34"/>
      <c r="C185" s="29"/>
      <c r="D185" s="82" t="s">
        <v>21</v>
      </c>
      <c r="E185" s="83"/>
      <c r="F185" s="84" t="s">
        <v>13</v>
      </c>
      <c r="G185" s="85">
        <f>IF(E186=0,0,(MOD(E186-E185,1)*24))</f>
        <v>0</v>
      </c>
      <c r="H185" s="29"/>
      <c r="I185" s="29"/>
      <c r="J185" s="31"/>
      <c r="K185" s="31"/>
      <c r="L185" s="33"/>
      <c r="M185" s="33"/>
      <c r="N185" s="140"/>
    </row>
    <row r="186" spans="1:14" ht="16.5" x14ac:dyDescent="0.3">
      <c r="A186" s="75" t="s">
        <v>32</v>
      </c>
      <c r="B186" s="9"/>
      <c r="C186" s="29"/>
      <c r="D186" s="78" t="s">
        <v>29</v>
      </c>
      <c r="E186" s="79"/>
      <c r="F186" s="80" t="s">
        <v>13</v>
      </c>
      <c r="G186" s="81">
        <f>IF(E187=0,0,(MOD(E187-E186,1)*24))</f>
        <v>0</v>
      </c>
      <c r="H186" s="29"/>
      <c r="I186" s="31"/>
      <c r="J186" s="31"/>
      <c r="K186" s="31"/>
      <c r="L186" s="33"/>
      <c r="M186" s="33"/>
      <c r="N186" s="140"/>
    </row>
    <row r="187" spans="1:14" x14ac:dyDescent="0.3">
      <c r="A187" s="75" t="s">
        <v>33</v>
      </c>
      <c r="B187" s="34"/>
      <c r="C187" s="29"/>
      <c r="D187" s="82" t="s">
        <v>31</v>
      </c>
      <c r="E187" s="83"/>
      <c r="F187" s="84" t="s">
        <v>13</v>
      </c>
      <c r="G187" s="85">
        <f>IF(E188=0,0,(MOD(E188-E187,1)*24))</f>
        <v>0</v>
      </c>
      <c r="H187" s="113" t="s">
        <v>18</v>
      </c>
      <c r="I187" s="53" t="s">
        <v>19</v>
      </c>
      <c r="J187" s="113" t="s">
        <v>16</v>
      </c>
      <c r="K187" s="25" t="s">
        <v>87</v>
      </c>
      <c r="L187" s="53" t="s">
        <v>20</v>
      </c>
      <c r="M187" s="6"/>
      <c r="N187" s="140"/>
    </row>
    <row r="188" spans="1:14" x14ac:dyDescent="0.3">
      <c r="A188" s="73" t="s">
        <v>10</v>
      </c>
      <c r="B188" s="43"/>
      <c r="C188" s="29"/>
      <c r="D188" s="78" t="s">
        <v>29</v>
      </c>
      <c r="E188" s="79"/>
      <c r="F188" s="80" t="s">
        <v>13</v>
      </c>
      <c r="G188" s="81">
        <f>IF(E189=0,0,(MOD(E189-E188,1)*24))</f>
        <v>0</v>
      </c>
      <c r="H188" s="76">
        <f>B190</f>
        <v>0</v>
      </c>
      <c r="I188" s="63">
        <f>IF(B188="Forfait",IF(B185="",0,VLOOKUP(B185,Liste!F$2:H$4,3)),IF(B185="",0,VLOOKUP(B185,Liste!F$2:G$4,2)))</f>
        <v>0</v>
      </c>
      <c r="J188" s="36">
        <v>5</v>
      </c>
      <c r="K188" s="64">
        <v>0.8</v>
      </c>
      <c r="L188" s="35">
        <v>0</v>
      </c>
      <c r="M188" s="6"/>
      <c r="N188" s="140"/>
    </row>
    <row r="189" spans="1:14" ht="16.5" thickBot="1" x14ac:dyDescent="0.35">
      <c r="A189" s="74" t="s">
        <v>85</v>
      </c>
      <c r="B189" s="44"/>
      <c r="C189" s="29"/>
      <c r="D189" s="82" t="s">
        <v>37</v>
      </c>
      <c r="E189" s="83"/>
      <c r="F189" s="84" t="s">
        <v>39</v>
      </c>
      <c r="G189" s="86">
        <f>SUM(G184+G186+G188)</f>
        <v>0</v>
      </c>
      <c r="H189" s="77"/>
      <c r="I189" s="65"/>
      <c r="J189" s="38"/>
      <c r="K189" s="66">
        <v>0</v>
      </c>
      <c r="L189" s="39">
        <v>0</v>
      </c>
      <c r="M189" s="6"/>
      <c r="N189" s="140"/>
    </row>
    <row r="190" spans="1:14" x14ac:dyDescent="0.3">
      <c r="A190" s="73" t="s">
        <v>11</v>
      </c>
      <c r="B190" s="45">
        <f>IF(B187="",0,VLOOKUP(B187,Liste!B$2:C$32,2))</f>
        <v>0</v>
      </c>
      <c r="C190" s="29"/>
      <c r="D190" s="87"/>
      <c r="E190" s="88"/>
      <c r="F190" s="89" t="s">
        <v>89</v>
      </c>
      <c r="G190" s="96">
        <f>SUM((IF(G185&lt;0.99,G185,0))+(IF(G187&lt;0.99,G187,0)))</f>
        <v>0</v>
      </c>
      <c r="H190" s="47">
        <f>PRODUCT(H188*H189)</f>
        <v>0</v>
      </c>
      <c r="I190" s="70">
        <f>PRODUCT(I188*I189)</f>
        <v>0</v>
      </c>
      <c r="J190" s="47">
        <f>PRODUCT(J188*J189)</f>
        <v>0</v>
      </c>
      <c r="K190" s="69">
        <f>PRODUCT(K188*K189)</f>
        <v>0</v>
      </c>
      <c r="L190" s="46">
        <f>PRODUCT(L188:L189)</f>
        <v>0</v>
      </c>
      <c r="M190" s="6"/>
      <c r="N190" s="140"/>
    </row>
    <row r="191" spans="1:14" x14ac:dyDescent="0.3">
      <c r="A191" s="72"/>
      <c r="B191" s="141" t="s">
        <v>14</v>
      </c>
      <c r="C191" s="141"/>
      <c r="D191" s="142"/>
      <c r="E191" s="143"/>
      <c r="F191" s="144" t="s">
        <v>84</v>
      </c>
      <c r="G191" s="145"/>
      <c r="H191" s="146"/>
      <c r="I191" s="141" t="s">
        <v>15</v>
      </c>
      <c r="J191" s="147"/>
      <c r="K191" s="52" t="s">
        <v>17</v>
      </c>
      <c r="L191" s="53" t="s">
        <v>38</v>
      </c>
      <c r="M191" s="6"/>
      <c r="N191" s="140"/>
    </row>
    <row r="192" spans="1:14" x14ac:dyDescent="0.3">
      <c r="A192" s="54" t="s">
        <v>22</v>
      </c>
      <c r="B192" s="48" t="s">
        <v>23</v>
      </c>
      <c r="C192" s="56" t="s">
        <v>24</v>
      </c>
      <c r="D192" s="49" t="s">
        <v>25</v>
      </c>
      <c r="E192" s="58" t="s">
        <v>88</v>
      </c>
      <c r="F192" s="101">
        <f>IF(B189="Magasine",0.08333333333333,0.125)</f>
        <v>0.125</v>
      </c>
      <c r="G192" s="59">
        <v>0.16666666666666666</v>
      </c>
      <c r="H192" s="50">
        <v>0.25</v>
      </c>
      <c r="I192" s="60" t="s">
        <v>26</v>
      </c>
      <c r="J192" s="48" t="s">
        <v>27</v>
      </c>
      <c r="K192" s="61"/>
      <c r="L192" s="51">
        <v>1</v>
      </c>
      <c r="M192" s="6"/>
      <c r="N192" s="140"/>
    </row>
    <row r="193" spans="1:14" ht="16.5" thickBot="1" x14ac:dyDescent="0.35">
      <c r="A193" s="55">
        <f>IF(B188=10,IF(SUM((G184+G186+G188)+G190)&gt;10,SUM((G184+G186+G188)+G190),10),IF(B188=7,IF(SUM((G184+G186+G188)+G190)&gt;7,SUM((G184+G186+G188)+G190),7),IF(B188=5,IF(SUM((G184+G186+G188)+G190)&gt;5,SUM((G184+G186+G188)+G190),5),SUM((G184+G186+G188)+G190))))</f>
        <v>0</v>
      </c>
      <c r="B193" s="28">
        <f>IF(B188="Forfait",1,IF(B188=10,IF(G189&lt;10,A193,10+G190),IF(B188=7,IF(G189&lt;8,A193,8+G190),IF(G189&lt;5,A193,5+G190))))</f>
        <v>0</v>
      </c>
      <c r="C193" s="57">
        <f>IF(B188="Forfait",0,IF(B188=10,IF((A193-B193)&lt;2,A193-B193,2),IF(B188=7,IF((A193-B193)&lt;4,A193-B193,4),IF((A193-B193)&lt;7,A193-B193,7))))</f>
        <v>0</v>
      </c>
      <c r="D193" s="28">
        <f>IF(B188="Forfait",0,IF((A193-B193-C193)&lt;4,A193-B193-C193,4))</f>
        <v>0</v>
      </c>
      <c r="E193" s="57">
        <f>IF(B188="Forfait",0,IF((A193-B193-C193-D193)&gt;0,A193-B193-C193-D193,0))</f>
        <v>0</v>
      </c>
      <c r="F193" s="28">
        <f>IF(B189="Autre",IF((G189-12)&gt;0,IF((G189-12)&lt;2,G189-12,2),0),IF(B189="Magasine",IF((G189-11)&gt;0,IF((G189-11)&lt;1,G189-11,1),0),0))</f>
        <v>0</v>
      </c>
      <c r="G193" s="57">
        <f>IF(B189="Autre",IF((G189-14)&gt;0,IF((G189-14)&lt;2,G189-14,2),0),IF(B189="Magasine",IF((G189-12)&gt;0,IF((G189-12)&lt;4,G189-12,4),0),0))</f>
        <v>0</v>
      </c>
      <c r="H193" s="28">
        <f>IF(B188="Forfait",IF((G189-16)&lt;0,0,(G189-16)),0)</f>
        <v>0</v>
      </c>
      <c r="I193" s="71">
        <f>IF(B189="5-5",IF(G184&gt;5,G184-5,0),IF(B189="6-6",IF(G184&gt;6,G184-6,0),0))</f>
        <v>0</v>
      </c>
      <c r="J193" s="28">
        <f>IF(B189="5-5",IF(G186&gt;5,G186-5,0),IF(B189="6-6",IF(G186&gt;6,G186-6,0),0))</f>
        <v>0</v>
      </c>
      <c r="K193" s="62"/>
      <c r="L193" s="39">
        <v>0</v>
      </c>
      <c r="M193" s="37" t="s">
        <v>39</v>
      </c>
      <c r="N193" s="140"/>
    </row>
    <row r="194" spans="1:14" x14ac:dyDescent="0.3">
      <c r="A194" s="41"/>
      <c r="B194" s="40">
        <f>PRODUCT(B193*B190*1)</f>
        <v>0</v>
      </c>
      <c r="C194" s="67">
        <f>PRODUCT(C193*B190*1.5)</f>
        <v>0</v>
      </c>
      <c r="D194" s="40">
        <f>PRODUCT(D193*B190*2)</f>
        <v>0</v>
      </c>
      <c r="E194" s="67">
        <f>PRODUCT(E193*B190*3)</f>
        <v>0</v>
      </c>
      <c r="F194" s="104">
        <f>PRODUCT(B190*F192*F193)</f>
        <v>0</v>
      </c>
      <c r="G194" s="105">
        <f>PRODUCT(B190*G192*G193)</f>
        <v>0</v>
      </c>
      <c r="H194" s="104">
        <f>PRODUCT(B190*H192*H193)</f>
        <v>0</v>
      </c>
      <c r="I194" s="68">
        <f>PRODUCT(I193*B190*0.5)</f>
        <v>0</v>
      </c>
      <c r="J194" s="40">
        <f>PRODUCT(J193*B190*0.5)</f>
        <v>0</v>
      </c>
      <c r="K194" s="67">
        <f>PRODUCT(K192:K193)</f>
        <v>0</v>
      </c>
      <c r="L194" s="40">
        <f>PRODUCT(L192:L193)</f>
        <v>0</v>
      </c>
      <c r="M194" s="42">
        <f>SUM(B194:L194)+SUM(H190:L190)</f>
        <v>0</v>
      </c>
      <c r="N194" s="140"/>
    </row>
    <row r="195" spans="1:14" ht="16.5" thickBot="1" x14ac:dyDescent="0.35">
      <c r="A195" s="94"/>
      <c r="B195" s="94"/>
      <c r="C195" s="94"/>
      <c r="D195" s="94"/>
      <c r="E195" s="95"/>
      <c r="F195" s="95"/>
      <c r="G195" s="95"/>
      <c r="H195" s="95"/>
      <c r="I195" s="94"/>
      <c r="J195" s="94"/>
      <c r="K195" s="94"/>
      <c r="L195" s="94"/>
      <c r="M195" s="94"/>
      <c r="N195" s="140"/>
    </row>
    <row r="196" spans="1:14" ht="16.5" thickTop="1" x14ac:dyDescent="0.3">
      <c r="A196" s="29"/>
      <c r="B196" s="29"/>
      <c r="C196" s="29"/>
      <c r="D196" s="29"/>
      <c r="E196" s="29"/>
      <c r="F196" s="29"/>
      <c r="G196" s="29"/>
      <c r="H196" s="29"/>
      <c r="I196" s="29"/>
      <c r="J196" s="29"/>
      <c r="K196" s="29"/>
      <c r="L196" s="6"/>
      <c r="M196" s="6"/>
      <c r="N196" s="140"/>
    </row>
    <row r="197" spans="1:14" ht="16.5" x14ac:dyDescent="0.3">
      <c r="A197" s="73" t="s">
        <v>7</v>
      </c>
      <c r="B197" s="24">
        <f>B184+1</f>
        <v>42445</v>
      </c>
      <c r="C197" s="30"/>
      <c r="D197" s="90" t="s">
        <v>12</v>
      </c>
      <c r="E197" s="91"/>
      <c r="F197" s="92" t="s">
        <v>13</v>
      </c>
      <c r="G197" s="93">
        <f>IF(E198=0,0,(MOD(E198-E197,1)*24))</f>
        <v>0</v>
      </c>
      <c r="H197" s="6"/>
      <c r="I197" s="100"/>
      <c r="J197" s="31"/>
      <c r="K197" s="31"/>
      <c r="L197" s="32"/>
      <c r="M197" s="33"/>
      <c r="N197" s="140"/>
    </row>
    <row r="198" spans="1:14" ht="16.5" x14ac:dyDescent="0.3">
      <c r="A198" s="73" t="s">
        <v>8</v>
      </c>
      <c r="B198" s="34"/>
      <c r="C198" s="29"/>
      <c r="D198" s="82" t="s">
        <v>21</v>
      </c>
      <c r="E198" s="83"/>
      <c r="F198" s="84" t="s">
        <v>13</v>
      </c>
      <c r="G198" s="85">
        <f>IF(E199=0,0,(MOD(E199-E198,1)*24))</f>
        <v>0</v>
      </c>
      <c r="H198" s="29"/>
      <c r="I198" s="29"/>
      <c r="J198" s="31"/>
      <c r="K198" s="31"/>
      <c r="L198" s="33"/>
      <c r="M198" s="33"/>
      <c r="N198" s="140"/>
    </row>
    <row r="199" spans="1:14" ht="16.5" x14ac:dyDescent="0.3">
      <c r="A199" s="75" t="s">
        <v>32</v>
      </c>
      <c r="B199" s="9"/>
      <c r="C199" s="29"/>
      <c r="D199" s="78" t="s">
        <v>29</v>
      </c>
      <c r="E199" s="79"/>
      <c r="F199" s="80" t="s">
        <v>13</v>
      </c>
      <c r="G199" s="81">
        <f>IF(E200=0,0,(MOD(E200-E199,1)*24))</f>
        <v>0</v>
      </c>
      <c r="H199" s="29"/>
      <c r="I199" s="31"/>
      <c r="J199" s="31"/>
      <c r="K199" s="31"/>
      <c r="L199" s="33"/>
      <c r="M199" s="33"/>
      <c r="N199" s="140"/>
    </row>
    <row r="200" spans="1:14" x14ac:dyDescent="0.3">
      <c r="A200" s="75" t="s">
        <v>33</v>
      </c>
      <c r="B200" s="34"/>
      <c r="C200" s="29"/>
      <c r="D200" s="82" t="s">
        <v>31</v>
      </c>
      <c r="E200" s="83"/>
      <c r="F200" s="84" t="s">
        <v>13</v>
      </c>
      <c r="G200" s="85">
        <f>IF(E201=0,0,(MOD(E201-E200,1)*24))</f>
        <v>0</v>
      </c>
      <c r="H200" s="113" t="s">
        <v>18</v>
      </c>
      <c r="I200" s="53" t="s">
        <v>19</v>
      </c>
      <c r="J200" s="113" t="s">
        <v>16</v>
      </c>
      <c r="K200" s="25" t="s">
        <v>87</v>
      </c>
      <c r="L200" s="53" t="s">
        <v>20</v>
      </c>
      <c r="M200" s="6"/>
      <c r="N200" s="140"/>
    </row>
    <row r="201" spans="1:14" x14ac:dyDescent="0.3">
      <c r="A201" s="73" t="s">
        <v>10</v>
      </c>
      <c r="B201" s="43"/>
      <c r="C201" s="29"/>
      <c r="D201" s="78" t="s">
        <v>29</v>
      </c>
      <c r="E201" s="79"/>
      <c r="F201" s="80" t="s">
        <v>13</v>
      </c>
      <c r="G201" s="81">
        <f>IF(E202=0,0,(MOD(E202-E201,1)*24))</f>
        <v>0</v>
      </c>
      <c r="H201" s="76">
        <f>B203</f>
        <v>0</v>
      </c>
      <c r="I201" s="63">
        <f>IF(B201="Forfait",IF(B198="",0,VLOOKUP(B198,Liste!F$2:H$4,3)),IF(B198="",0,VLOOKUP(B198,Liste!F$2:G$4,2)))</f>
        <v>0</v>
      </c>
      <c r="J201" s="36">
        <v>5</v>
      </c>
      <c r="K201" s="64">
        <v>0.8</v>
      </c>
      <c r="L201" s="35">
        <v>0</v>
      </c>
      <c r="M201" s="6"/>
      <c r="N201" s="140"/>
    </row>
    <row r="202" spans="1:14" ht="16.5" thickBot="1" x14ac:dyDescent="0.35">
      <c r="A202" s="74" t="s">
        <v>85</v>
      </c>
      <c r="B202" s="44"/>
      <c r="C202" s="29"/>
      <c r="D202" s="82" t="s">
        <v>37</v>
      </c>
      <c r="E202" s="83"/>
      <c r="F202" s="84" t="s">
        <v>39</v>
      </c>
      <c r="G202" s="86">
        <f>SUM(G197+G199+G201)</f>
        <v>0</v>
      </c>
      <c r="H202" s="77"/>
      <c r="I202" s="65"/>
      <c r="J202" s="38"/>
      <c r="K202" s="66">
        <v>0</v>
      </c>
      <c r="L202" s="39">
        <v>0</v>
      </c>
      <c r="M202" s="6"/>
      <c r="N202" s="140"/>
    </row>
    <row r="203" spans="1:14" x14ac:dyDescent="0.3">
      <c r="A203" s="73" t="s">
        <v>11</v>
      </c>
      <c r="B203" s="45">
        <f>IF(B200="",0,VLOOKUP(B200,Liste!B$2:C$32,2))</f>
        <v>0</v>
      </c>
      <c r="C203" s="29"/>
      <c r="D203" s="87"/>
      <c r="E203" s="88"/>
      <c r="F203" s="89" t="s">
        <v>89</v>
      </c>
      <c r="G203" s="96">
        <f>SUM((IF(G198&lt;0.99,G198,0))+(IF(G200&lt;0.99,G200,0)))</f>
        <v>0</v>
      </c>
      <c r="H203" s="47">
        <f>PRODUCT(H201*H202)</f>
        <v>0</v>
      </c>
      <c r="I203" s="70">
        <f>PRODUCT(I201*I202)</f>
        <v>0</v>
      </c>
      <c r="J203" s="47">
        <f>PRODUCT(J201*J202)</f>
        <v>0</v>
      </c>
      <c r="K203" s="69">
        <f>PRODUCT(K201*K202)</f>
        <v>0</v>
      </c>
      <c r="L203" s="46">
        <f>PRODUCT(L201:L202)</f>
        <v>0</v>
      </c>
      <c r="M203" s="6"/>
      <c r="N203" s="140"/>
    </row>
    <row r="204" spans="1:14" x14ac:dyDescent="0.3">
      <c r="A204" s="72"/>
      <c r="B204" s="141" t="s">
        <v>14</v>
      </c>
      <c r="C204" s="141"/>
      <c r="D204" s="142"/>
      <c r="E204" s="143"/>
      <c r="F204" s="144" t="s">
        <v>84</v>
      </c>
      <c r="G204" s="145"/>
      <c r="H204" s="146"/>
      <c r="I204" s="141" t="s">
        <v>15</v>
      </c>
      <c r="J204" s="147"/>
      <c r="K204" s="52" t="s">
        <v>17</v>
      </c>
      <c r="L204" s="53" t="s">
        <v>38</v>
      </c>
      <c r="M204" s="6"/>
      <c r="N204" s="140"/>
    </row>
    <row r="205" spans="1:14" x14ac:dyDescent="0.3">
      <c r="A205" s="54" t="s">
        <v>22</v>
      </c>
      <c r="B205" s="48" t="s">
        <v>23</v>
      </c>
      <c r="C205" s="56" t="s">
        <v>24</v>
      </c>
      <c r="D205" s="49" t="s">
        <v>25</v>
      </c>
      <c r="E205" s="58" t="s">
        <v>88</v>
      </c>
      <c r="F205" s="101">
        <f>IF(B202="Magasine",0.08333333333333,0.125)</f>
        <v>0.125</v>
      </c>
      <c r="G205" s="59">
        <v>0.16666666666666666</v>
      </c>
      <c r="H205" s="50">
        <v>0.25</v>
      </c>
      <c r="I205" s="60" t="s">
        <v>26</v>
      </c>
      <c r="J205" s="48" t="s">
        <v>27</v>
      </c>
      <c r="K205" s="61"/>
      <c r="L205" s="51">
        <v>1</v>
      </c>
      <c r="M205" s="6"/>
      <c r="N205" s="140"/>
    </row>
    <row r="206" spans="1:14" ht="16.5" thickBot="1" x14ac:dyDescent="0.35">
      <c r="A206" s="55">
        <f>IF(B201=10,IF(SUM((G197+G199+G201)+G203)&gt;10,SUM((G197+G199+G201)+G203),10),IF(B201=7,IF(SUM((G197+G199+G201)+G203)&gt;7,SUM((G197+G199+G201)+G203),7),IF(B201=5,IF(SUM((G197+G199+G201)+G203)&gt;5,SUM((G197+G199+G201)+G203),5),SUM((G197+G199+G201)+G203))))</f>
        <v>0</v>
      </c>
      <c r="B206" s="28">
        <f>IF(B201="Forfait",1,IF(B201=10,IF(G202&lt;10,A206,10+G203),IF(B201=7,IF(G202&lt;8,A206,8+G203),IF(G202&lt;5,A206,5+G203))))</f>
        <v>0</v>
      </c>
      <c r="C206" s="57">
        <f>IF(B201="Forfait",0,IF(B201=10,IF((A206-B206)&lt;2,A206-B206,2),IF(B201=7,IF((A206-B206)&lt;4,A206-B206,4),IF((A206-B206)&lt;7,A206-B206,7))))</f>
        <v>0</v>
      </c>
      <c r="D206" s="28">
        <f>IF(B201="Forfait",0,IF((A206-B206-C206)&lt;4,A206-B206-C206,4))</f>
        <v>0</v>
      </c>
      <c r="E206" s="57">
        <f>IF(B201="Forfait",0,IF((A206-B206-C206-D206)&gt;0,A206-B206-C206-D206,0))</f>
        <v>0</v>
      </c>
      <c r="F206" s="28">
        <f>IF(B202="Autre",IF((G202-12)&gt;0,IF((G202-12)&lt;2,G202-12,2),0),IF(B202="Magasine",IF((G202-11)&gt;0,IF((G202-11)&lt;1,G202-11,1),0),0))</f>
        <v>0</v>
      </c>
      <c r="G206" s="57">
        <f>IF(B202="Autre",IF((G202-14)&gt;0,IF((G202-14)&lt;2,G202-14,2),0),IF(B202="Magasine",IF((G202-12)&gt;0,IF((G202-12)&lt;4,G202-12,4),0),0))</f>
        <v>0</v>
      </c>
      <c r="H206" s="28">
        <f>IF(B201="Forfait",IF((G202-16)&lt;0,0,(G202-16)),0)</f>
        <v>0</v>
      </c>
      <c r="I206" s="71">
        <f>IF(B202="5-5",IF(G197&gt;5,G197-5,0),IF(B202="6-6",IF(G197&gt;6,G197-6,0),0))</f>
        <v>0</v>
      </c>
      <c r="J206" s="28">
        <f>IF(B202="5-5",IF(G199&gt;5,G199-5,0),IF(B202="6-6",IF(G199&gt;6,G199-6,0),0))</f>
        <v>0</v>
      </c>
      <c r="K206" s="62"/>
      <c r="L206" s="39">
        <v>0</v>
      </c>
      <c r="M206" s="37" t="s">
        <v>39</v>
      </c>
      <c r="N206" s="140"/>
    </row>
    <row r="207" spans="1:14" x14ac:dyDescent="0.3">
      <c r="A207" s="41"/>
      <c r="B207" s="40">
        <f>PRODUCT(B206*B203*1)</f>
        <v>0</v>
      </c>
      <c r="C207" s="67">
        <f>PRODUCT(C206*B203*1.5)</f>
        <v>0</v>
      </c>
      <c r="D207" s="40">
        <f>PRODUCT(D206*B203*2)</f>
        <v>0</v>
      </c>
      <c r="E207" s="67">
        <f>PRODUCT(E206*B203*3)</f>
        <v>0</v>
      </c>
      <c r="F207" s="104">
        <f>PRODUCT(B203*F205*F206)</f>
        <v>0</v>
      </c>
      <c r="G207" s="105">
        <f>PRODUCT(B203*G205*G206)</f>
        <v>0</v>
      </c>
      <c r="H207" s="104">
        <f>PRODUCT(B203*H205*H206)</f>
        <v>0</v>
      </c>
      <c r="I207" s="68">
        <f>PRODUCT(I206*B203*0.5)</f>
        <v>0</v>
      </c>
      <c r="J207" s="40">
        <f>PRODUCT(J206*B203*0.5)</f>
        <v>0</v>
      </c>
      <c r="K207" s="67">
        <f>PRODUCT(K205:K206)</f>
        <v>0</v>
      </c>
      <c r="L207" s="40">
        <f>PRODUCT(L205:L206)</f>
        <v>0</v>
      </c>
      <c r="M207" s="42">
        <f>SUM(B207:L207)+SUM(H203:L203)</f>
        <v>0</v>
      </c>
      <c r="N207" s="140"/>
    </row>
    <row r="208" spans="1:14" ht="16.5" thickBot="1" x14ac:dyDescent="0.35">
      <c r="A208" s="94"/>
      <c r="B208" s="94"/>
      <c r="C208" s="94"/>
      <c r="D208" s="94"/>
      <c r="E208" s="95"/>
      <c r="F208" s="95"/>
      <c r="G208" s="95"/>
      <c r="H208" s="95"/>
      <c r="I208" s="94"/>
      <c r="J208" s="94"/>
      <c r="K208" s="94"/>
      <c r="L208" s="94"/>
      <c r="M208" s="94"/>
      <c r="N208" s="140"/>
    </row>
    <row r="209" spans="1:14" ht="16.5" thickTop="1" x14ac:dyDescent="0.3">
      <c r="A209" s="29"/>
      <c r="B209" s="29"/>
      <c r="C209" s="29"/>
      <c r="D209" s="29"/>
      <c r="E209" s="29"/>
      <c r="F209" s="29"/>
      <c r="G209" s="29"/>
      <c r="H209" s="29"/>
      <c r="I209" s="29"/>
      <c r="J209" s="29"/>
      <c r="K209" s="29"/>
      <c r="L209" s="6"/>
      <c r="M209" s="6"/>
      <c r="N209" s="140"/>
    </row>
    <row r="210" spans="1:14" ht="16.5" x14ac:dyDescent="0.3">
      <c r="A210" s="73" t="s">
        <v>7</v>
      </c>
      <c r="B210" s="24">
        <f>B197+1</f>
        <v>42446</v>
      </c>
      <c r="C210" s="30"/>
      <c r="D210" s="90" t="s">
        <v>12</v>
      </c>
      <c r="E210" s="91"/>
      <c r="F210" s="92" t="s">
        <v>13</v>
      </c>
      <c r="G210" s="93">
        <f>IF(E211=0,0,(MOD(E211-E210,1)*24))</f>
        <v>0</v>
      </c>
      <c r="H210" s="6"/>
      <c r="I210" s="100"/>
      <c r="J210" s="31"/>
      <c r="K210" s="31"/>
      <c r="L210" s="32"/>
      <c r="M210" s="33"/>
      <c r="N210" s="140"/>
    </row>
    <row r="211" spans="1:14" ht="16.5" x14ac:dyDescent="0.3">
      <c r="A211" s="73" t="s">
        <v>8</v>
      </c>
      <c r="B211" s="34"/>
      <c r="C211" s="29"/>
      <c r="D211" s="82" t="s">
        <v>21</v>
      </c>
      <c r="E211" s="83"/>
      <c r="F211" s="84" t="s">
        <v>13</v>
      </c>
      <c r="G211" s="85">
        <f>IF(E212=0,0,(MOD(E212-E211,1)*24))</f>
        <v>0</v>
      </c>
      <c r="H211" s="29"/>
      <c r="I211" s="29"/>
      <c r="J211" s="31"/>
      <c r="K211" s="31"/>
      <c r="L211" s="33"/>
      <c r="M211" s="33"/>
      <c r="N211" s="140"/>
    </row>
    <row r="212" spans="1:14" ht="16.5" x14ac:dyDescent="0.3">
      <c r="A212" s="75" t="s">
        <v>32</v>
      </c>
      <c r="B212" s="9"/>
      <c r="C212" s="29"/>
      <c r="D212" s="78" t="s">
        <v>29</v>
      </c>
      <c r="E212" s="79"/>
      <c r="F212" s="80" t="s">
        <v>13</v>
      </c>
      <c r="G212" s="81">
        <f>IF(E213=0,0,(MOD(E213-E212,1)*24))</f>
        <v>0</v>
      </c>
      <c r="H212" s="29"/>
      <c r="I212" s="31"/>
      <c r="J212" s="31"/>
      <c r="K212" s="31"/>
      <c r="L212" s="33"/>
      <c r="M212" s="33"/>
      <c r="N212" s="140"/>
    </row>
    <row r="213" spans="1:14" x14ac:dyDescent="0.3">
      <c r="A213" s="75" t="s">
        <v>33</v>
      </c>
      <c r="B213" s="34"/>
      <c r="C213" s="29"/>
      <c r="D213" s="82" t="s">
        <v>31</v>
      </c>
      <c r="E213" s="83"/>
      <c r="F213" s="84" t="s">
        <v>13</v>
      </c>
      <c r="G213" s="85">
        <f>IF(E214=0,0,(MOD(E214-E213,1)*24))</f>
        <v>0</v>
      </c>
      <c r="H213" s="113" t="s">
        <v>18</v>
      </c>
      <c r="I213" s="53" t="s">
        <v>19</v>
      </c>
      <c r="J213" s="113" t="s">
        <v>16</v>
      </c>
      <c r="K213" s="25" t="s">
        <v>87</v>
      </c>
      <c r="L213" s="53" t="s">
        <v>20</v>
      </c>
      <c r="M213" s="6"/>
      <c r="N213" s="140"/>
    </row>
    <row r="214" spans="1:14" x14ac:dyDescent="0.3">
      <c r="A214" s="73" t="s">
        <v>10</v>
      </c>
      <c r="B214" s="43"/>
      <c r="C214" s="29"/>
      <c r="D214" s="78" t="s">
        <v>29</v>
      </c>
      <c r="E214" s="79"/>
      <c r="F214" s="80" t="s">
        <v>13</v>
      </c>
      <c r="G214" s="81">
        <f>IF(E215=0,0,(MOD(E215-E214,1)*24))</f>
        <v>0</v>
      </c>
      <c r="H214" s="76">
        <f>B216</f>
        <v>0</v>
      </c>
      <c r="I214" s="63">
        <f>IF(B214="Forfait",IF(B211="",0,VLOOKUP(B211,Liste!F$2:H$4,3)),IF(B211="",0,VLOOKUP(B211,Liste!F$2:G$4,2)))</f>
        <v>0</v>
      </c>
      <c r="J214" s="36">
        <v>5</v>
      </c>
      <c r="K214" s="64">
        <v>0.8</v>
      </c>
      <c r="L214" s="35">
        <v>0</v>
      </c>
      <c r="M214" s="6"/>
      <c r="N214" s="140"/>
    </row>
    <row r="215" spans="1:14" ht="16.5" thickBot="1" x14ac:dyDescent="0.35">
      <c r="A215" s="74" t="s">
        <v>85</v>
      </c>
      <c r="B215" s="44"/>
      <c r="C215" s="29"/>
      <c r="D215" s="82" t="s">
        <v>37</v>
      </c>
      <c r="E215" s="83"/>
      <c r="F215" s="84" t="s">
        <v>39</v>
      </c>
      <c r="G215" s="86">
        <f>SUM(G210+G212+G214)</f>
        <v>0</v>
      </c>
      <c r="H215" s="77"/>
      <c r="I215" s="65"/>
      <c r="J215" s="38"/>
      <c r="K215" s="66">
        <v>0</v>
      </c>
      <c r="L215" s="39">
        <v>0</v>
      </c>
      <c r="M215" s="6"/>
      <c r="N215" s="140"/>
    </row>
    <row r="216" spans="1:14" x14ac:dyDescent="0.3">
      <c r="A216" s="73" t="s">
        <v>11</v>
      </c>
      <c r="B216" s="45">
        <f>IF(B213="",0,VLOOKUP(B213,Liste!B$2:C$32,2))</f>
        <v>0</v>
      </c>
      <c r="C216" s="29"/>
      <c r="D216" s="87"/>
      <c r="E216" s="88"/>
      <c r="F216" s="89" t="s">
        <v>89</v>
      </c>
      <c r="G216" s="96">
        <f>SUM((IF(G211&lt;0.99,G211,0))+(IF(G213&lt;0.99,G213,0)))</f>
        <v>0</v>
      </c>
      <c r="H216" s="47">
        <f>PRODUCT(H214*H215)</f>
        <v>0</v>
      </c>
      <c r="I216" s="70">
        <f>PRODUCT(I214*I215)</f>
        <v>0</v>
      </c>
      <c r="J216" s="47">
        <f>PRODUCT(J214*J215)</f>
        <v>0</v>
      </c>
      <c r="K216" s="69">
        <f>PRODUCT(K214*K215)</f>
        <v>0</v>
      </c>
      <c r="L216" s="46">
        <f>PRODUCT(L214:L215)</f>
        <v>0</v>
      </c>
      <c r="M216" s="6"/>
      <c r="N216" s="140"/>
    </row>
    <row r="217" spans="1:14" x14ac:dyDescent="0.3">
      <c r="A217" s="72"/>
      <c r="B217" s="141" t="s">
        <v>14</v>
      </c>
      <c r="C217" s="141"/>
      <c r="D217" s="142"/>
      <c r="E217" s="143"/>
      <c r="F217" s="144" t="s">
        <v>84</v>
      </c>
      <c r="G217" s="145"/>
      <c r="H217" s="146"/>
      <c r="I217" s="141" t="s">
        <v>15</v>
      </c>
      <c r="J217" s="147"/>
      <c r="K217" s="52" t="s">
        <v>17</v>
      </c>
      <c r="L217" s="53" t="s">
        <v>38</v>
      </c>
      <c r="M217" s="6"/>
      <c r="N217" s="140"/>
    </row>
    <row r="218" spans="1:14" x14ac:dyDescent="0.3">
      <c r="A218" s="54" t="s">
        <v>22</v>
      </c>
      <c r="B218" s="48" t="s">
        <v>23</v>
      </c>
      <c r="C218" s="56" t="s">
        <v>24</v>
      </c>
      <c r="D218" s="49" t="s">
        <v>25</v>
      </c>
      <c r="E218" s="58" t="s">
        <v>88</v>
      </c>
      <c r="F218" s="101">
        <f>IF(B215="Magasine",0.08333333333333,0.125)</f>
        <v>0.125</v>
      </c>
      <c r="G218" s="59">
        <v>0.16666666666666666</v>
      </c>
      <c r="H218" s="50">
        <v>0.25</v>
      </c>
      <c r="I218" s="60" t="s">
        <v>26</v>
      </c>
      <c r="J218" s="48" t="s">
        <v>27</v>
      </c>
      <c r="K218" s="61"/>
      <c r="L218" s="51">
        <v>1</v>
      </c>
      <c r="M218" s="6"/>
      <c r="N218" s="140"/>
    </row>
    <row r="219" spans="1:14" ht="16.5" thickBot="1" x14ac:dyDescent="0.35">
      <c r="A219" s="55">
        <f>IF(B214=10,IF(SUM((G210+G212+G214)+G216)&gt;10,SUM((G210+G212+G214)+G216),10),IF(B214=7,IF(SUM((G210+G212+G214)+G216)&gt;7,SUM((G210+G212+G214)+G216),7),IF(B214=5,IF(SUM((G210+G212+G214)+G216)&gt;5,SUM((G210+G212+G214)+G216),5),SUM((G210+G212+G214)+G216))))</f>
        <v>0</v>
      </c>
      <c r="B219" s="28">
        <f>IF(B214="Forfait",1,IF(B214=10,IF(G215&lt;10,A219,10+G216),IF(B214=7,IF(G215&lt;8,A219,8+G216),IF(G215&lt;5,A219,5+G216))))</f>
        <v>0</v>
      </c>
      <c r="C219" s="57">
        <f>IF(B214="Forfait",0,IF(B214=10,IF((A219-B219)&lt;2,A219-B219,2),IF(B214=7,IF((A219-B219)&lt;4,A219-B219,4),IF((A219-B219)&lt;7,A219-B219,7))))</f>
        <v>0</v>
      </c>
      <c r="D219" s="28">
        <f>IF(B214="Forfait",0,IF((A219-B219-C219)&lt;4,A219-B219-C219,4))</f>
        <v>0</v>
      </c>
      <c r="E219" s="57">
        <f>IF(B214="Forfait",0,IF((A219-B219-C219-D219)&gt;0,A219-B219-C219-D219,0))</f>
        <v>0</v>
      </c>
      <c r="F219" s="28">
        <f>IF(B215="Autre",IF((G215-12)&gt;0,IF((G215-12)&lt;2,G215-12,2),0),IF(B215="Magasine",IF((G215-11)&gt;0,IF((G215-11)&lt;1,G215-11,1),0),0))</f>
        <v>0</v>
      </c>
      <c r="G219" s="57">
        <f>IF(B215="Autre",IF((G215-14)&gt;0,IF((G215-14)&lt;2,G215-14,2),0),IF(B215="Magasine",IF((G215-12)&gt;0,IF((G215-12)&lt;4,G215-12,4),0),0))</f>
        <v>0</v>
      </c>
      <c r="H219" s="28">
        <f>IF(B214="Forfait",IF((G215-16)&lt;0,0,(G215-16)),0)</f>
        <v>0</v>
      </c>
      <c r="I219" s="71">
        <f>IF(B215="5-5",IF(G210&gt;5,G210-5,0),IF(B215="6-6",IF(G210&gt;6,G210-6,0),0))</f>
        <v>0</v>
      </c>
      <c r="J219" s="28">
        <f>IF(B215="5-5",IF(G212&gt;5,G212-5,0),IF(B215="6-6",IF(G212&gt;6,G212-6,0),0))</f>
        <v>0</v>
      </c>
      <c r="K219" s="62"/>
      <c r="L219" s="39">
        <v>0</v>
      </c>
      <c r="M219" s="37" t="s">
        <v>39</v>
      </c>
      <c r="N219" s="140"/>
    </row>
    <row r="220" spans="1:14" x14ac:dyDescent="0.3">
      <c r="A220" s="41"/>
      <c r="B220" s="40">
        <f>PRODUCT(B219*B216*1)</f>
        <v>0</v>
      </c>
      <c r="C220" s="67">
        <f>PRODUCT(C219*B216*1.5)</f>
        <v>0</v>
      </c>
      <c r="D220" s="40">
        <f>PRODUCT(D219*B216*2)</f>
        <v>0</v>
      </c>
      <c r="E220" s="67">
        <f>PRODUCT(E219*B216*3)</f>
        <v>0</v>
      </c>
      <c r="F220" s="104">
        <f>PRODUCT(B216*F218*F219)</f>
        <v>0</v>
      </c>
      <c r="G220" s="105">
        <f>PRODUCT(B216*G218*G219)</f>
        <v>0</v>
      </c>
      <c r="H220" s="104">
        <f>PRODUCT(B216*H218*H219)</f>
        <v>0</v>
      </c>
      <c r="I220" s="68">
        <f>PRODUCT(I219*B216*0.5)</f>
        <v>0</v>
      </c>
      <c r="J220" s="40">
        <f>PRODUCT(J219*B216*0.5)</f>
        <v>0</v>
      </c>
      <c r="K220" s="67">
        <f>PRODUCT(K218:K219)</f>
        <v>0</v>
      </c>
      <c r="L220" s="40">
        <f>PRODUCT(L218:L219)</f>
        <v>0</v>
      </c>
      <c r="M220" s="42">
        <f>SUM(B220:L220)+SUM(H216:L216)</f>
        <v>0</v>
      </c>
      <c r="N220" s="140"/>
    </row>
    <row r="221" spans="1:14" ht="16.5" thickBot="1" x14ac:dyDescent="0.35">
      <c r="A221" s="94"/>
      <c r="B221" s="94"/>
      <c r="C221" s="94"/>
      <c r="D221" s="94"/>
      <c r="E221" s="95"/>
      <c r="F221" s="95"/>
      <c r="G221" s="95"/>
      <c r="H221" s="95"/>
      <c r="I221" s="94"/>
      <c r="J221" s="94"/>
      <c r="K221" s="94"/>
      <c r="L221" s="94"/>
      <c r="M221" s="94"/>
      <c r="N221" s="140"/>
    </row>
    <row r="222" spans="1:14" ht="16.5" thickTop="1" x14ac:dyDescent="0.3">
      <c r="A222" s="29"/>
      <c r="B222" s="29"/>
      <c r="C222" s="29"/>
      <c r="D222" s="29"/>
      <c r="E222" s="29"/>
      <c r="F222" s="29"/>
      <c r="G222" s="29"/>
      <c r="H222" s="29"/>
      <c r="I222" s="29"/>
      <c r="J222" s="29"/>
      <c r="K222" s="29"/>
      <c r="L222" s="6"/>
      <c r="M222" s="6"/>
      <c r="N222" s="140"/>
    </row>
    <row r="223" spans="1:14" ht="16.5" x14ac:dyDescent="0.3">
      <c r="A223" s="73" t="s">
        <v>7</v>
      </c>
      <c r="B223" s="24">
        <f>B210+1</f>
        <v>42447</v>
      </c>
      <c r="C223" s="30"/>
      <c r="D223" s="90" t="s">
        <v>12</v>
      </c>
      <c r="E223" s="91"/>
      <c r="F223" s="92" t="s">
        <v>13</v>
      </c>
      <c r="G223" s="93">
        <f>IF(E224=0,0,(MOD(E224-E223,1)*24))</f>
        <v>0</v>
      </c>
      <c r="H223" s="6"/>
      <c r="I223" s="100"/>
      <c r="J223" s="31"/>
      <c r="K223" s="31"/>
      <c r="L223" s="32"/>
      <c r="M223" s="33"/>
      <c r="N223" s="140"/>
    </row>
    <row r="224" spans="1:14" ht="16.5" x14ac:dyDescent="0.3">
      <c r="A224" s="73" t="s">
        <v>8</v>
      </c>
      <c r="B224" s="34"/>
      <c r="C224" s="29"/>
      <c r="D224" s="82" t="s">
        <v>21</v>
      </c>
      <c r="E224" s="83"/>
      <c r="F224" s="84" t="s">
        <v>13</v>
      </c>
      <c r="G224" s="85">
        <f>IF(E225=0,0,(MOD(E225-E224,1)*24))</f>
        <v>0</v>
      </c>
      <c r="H224" s="29"/>
      <c r="I224" s="29"/>
      <c r="J224" s="31"/>
      <c r="K224" s="31"/>
      <c r="L224" s="33"/>
      <c r="M224" s="33"/>
      <c r="N224" s="140"/>
    </row>
    <row r="225" spans="1:14" ht="16.5" x14ac:dyDescent="0.3">
      <c r="A225" s="75" t="s">
        <v>32</v>
      </c>
      <c r="B225" s="9"/>
      <c r="C225" s="29"/>
      <c r="D225" s="78" t="s">
        <v>29</v>
      </c>
      <c r="E225" s="79"/>
      <c r="F225" s="80" t="s">
        <v>13</v>
      </c>
      <c r="G225" s="81">
        <f>IF(E226=0,0,(MOD(E226-E225,1)*24))</f>
        <v>0</v>
      </c>
      <c r="H225" s="29"/>
      <c r="I225" s="31"/>
      <c r="J225" s="31"/>
      <c r="K225" s="31"/>
      <c r="L225" s="33"/>
      <c r="M225" s="33"/>
      <c r="N225" s="140"/>
    </row>
    <row r="226" spans="1:14" x14ac:dyDescent="0.3">
      <c r="A226" s="75" t="s">
        <v>33</v>
      </c>
      <c r="B226" s="34"/>
      <c r="C226" s="29"/>
      <c r="D226" s="82" t="s">
        <v>31</v>
      </c>
      <c r="E226" s="83"/>
      <c r="F226" s="84" t="s">
        <v>13</v>
      </c>
      <c r="G226" s="85">
        <f>IF(E227=0,0,(MOD(E227-E226,1)*24))</f>
        <v>0</v>
      </c>
      <c r="H226" s="113" t="s">
        <v>18</v>
      </c>
      <c r="I226" s="53" t="s">
        <v>19</v>
      </c>
      <c r="J226" s="113" t="s">
        <v>16</v>
      </c>
      <c r="K226" s="25" t="s">
        <v>87</v>
      </c>
      <c r="L226" s="53" t="s">
        <v>20</v>
      </c>
      <c r="M226" s="6"/>
      <c r="N226" s="140"/>
    </row>
    <row r="227" spans="1:14" x14ac:dyDescent="0.3">
      <c r="A227" s="73" t="s">
        <v>10</v>
      </c>
      <c r="B227" s="43"/>
      <c r="C227" s="29"/>
      <c r="D227" s="78" t="s">
        <v>29</v>
      </c>
      <c r="E227" s="79"/>
      <c r="F227" s="80" t="s">
        <v>13</v>
      </c>
      <c r="G227" s="81">
        <f>IF(E228=0,0,(MOD(E228-E227,1)*24))</f>
        <v>0</v>
      </c>
      <c r="H227" s="76">
        <f>B229</f>
        <v>0</v>
      </c>
      <c r="I227" s="63">
        <f>IF(B227="Forfait",IF(B224="",0,VLOOKUP(B224,Liste!F$2:H$4,3)),IF(B224="",0,VLOOKUP(B224,Liste!F$2:G$4,2)))</f>
        <v>0</v>
      </c>
      <c r="J227" s="36">
        <v>5</v>
      </c>
      <c r="K227" s="64">
        <v>0.8</v>
      </c>
      <c r="L227" s="35">
        <v>0</v>
      </c>
      <c r="M227" s="6"/>
      <c r="N227" s="140"/>
    </row>
    <row r="228" spans="1:14" ht="16.5" thickBot="1" x14ac:dyDescent="0.35">
      <c r="A228" s="74" t="s">
        <v>85</v>
      </c>
      <c r="B228" s="44"/>
      <c r="C228" s="29"/>
      <c r="D228" s="82" t="s">
        <v>37</v>
      </c>
      <c r="E228" s="83"/>
      <c r="F228" s="84" t="s">
        <v>39</v>
      </c>
      <c r="G228" s="86">
        <f>SUM(G223+G225+G227)</f>
        <v>0</v>
      </c>
      <c r="H228" s="77"/>
      <c r="I228" s="65"/>
      <c r="J228" s="38"/>
      <c r="K228" s="66">
        <v>0</v>
      </c>
      <c r="L228" s="39">
        <v>0</v>
      </c>
      <c r="M228" s="6"/>
      <c r="N228" s="140"/>
    </row>
    <row r="229" spans="1:14" x14ac:dyDescent="0.3">
      <c r="A229" s="73" t="s">
        <v>11</v>
      </c>
      <c r="B229" s="45">
        <f>IF(B226="",0,VLOOKUP(B226,Liste!B$2:C$32,2))</f>
        <v>0</v>
      </c>
      <c r="C229" s="29"/>
      <c r="D229" s="87"/>
      <c r="E229" s="88"/>
      <c r="F229" s="89" t="s">
        <v>89</v>
      </c>
      <c r="G229" s="96">
        <f>SUM((IF(G224&lt;0.99,G224,0))+(IF(G226&lt;0.99,G226,0)))</f>
        <v>0</v>
      </c>
      <c r="H229" s="47">
        <f>PRODUCT(H227*H228)</f>
        <v>0</v>
      </c>
      <c r="I229" s="70">
        <f>PRODUCT(I227*I228)</f>
        <v>0</v>
      </c>
      <c r="J229" s="47">
        <f>PRODUCT(J227*J228)</f>
        <v>0</v>
      </c>
      <c r="K229" s="69">
        <f>PRODUCT(K227*K228)</f>
        <v>0</v>
      </c>
      <c r="L229" s="46">
        <f>PRODUCT(L227:L228)</f>
        <v>0</v>
      </c>
      <c r="M229" s="6"/>
      <c r="N229" s="140"/>
    </row>
    <row r="230" spans="1:14" x14ac:dyDescent="0.3">
      <c r="A230" s="72"/>
      <c r="B230" s="141" t="s">
        <v>14</v>
      </c>
      <c r="C230" s="141"/>
      <c r="D230" s="142"/>
      <c r="E230" s="143"/>
      <c r="F230" s="144" t="s">
        <v>84</v>
      </c>
      <c r="G230" s="145"/>
      <c r="H230" s="146"/>
      <c r="I230" s="141" t="s">
        <v>15</v>
      </c>
      <c r="J230" s="147"/>
      <c r="K230" s="52" t="s">
        <v>17</v>
      </c>
      <c r="L230" s="53" t="s">
        <v>38</v>
      </c>
      <c r="M230" s="6"/>
      <c r="N230" s="140"/>
    </row>
    <row r="231" spans="1:14" x14ac:dyDescent="0.3">
      <c r="A231" s="54" t="s">
        <v>22</v>
      </c>
      <c r="B231" s="48" t="s">
        <v>23</v>
      </c>
      <c r="C231" s="56" t="s">
        <v>24</v>
      </c>
      <c r="D231" s="49" t="s">
        <v>25</v>
      </c>
      <c r="E231" s="58" t="s">
        <v>88</v>
      </c>
      <c r="F231" s="101">
        <f>IF(B228="Magasine",0.08333333333333,0.125)</f>
        <v>0.125</v>
      </c>
      <c r="G231" s="59">
        <v>0.16666666666666666</v>
      </c>
      <c r="H231" s="50">
        <v>0.25</v>
      </c>
      <c r="I231" s="60" t="s">
        <v>26</v>
      </c>
      <c r="J231" s="48" t="s">
        <v>27</v>
      </c>
      <c r="K231" s="61"/>
      <c r="L231" s="51">
        <v>1</v>
      </c>
      <c r="M231" s="6"/>
      <c r="N231" s="140"/>
    </row>
    <row r="232" spans="1:14" ht="16.5" thickBot="1" x14ac:dyDescent="0.35">
      <c r="A232" s="55">
        <f>IF(B227=10,IF(SUM((G223+G225+G227)+G229)&gt;10,SUM((G223+G225+G227)+G229),10),IF(B227=7,IF(SUM((G223+G225+G227)+G229)&gt;7,SUM((G223+G225+G227)+G229),7),IF(B227=5,IF(SUM((G223+G225+G227)+G229)&gt;5,SUM((G223+G225+G227)+G229),5),SUM((G223+G225+G227)+G229))))</f>
        <v>0</v>
      </c>
      <c r="B232" s="28">
        <f>IF(B227="Forfait",1,IF(B227=10,IF(G228&lt;10,A232,10+G229),IF(B227=7,IF(G228&lt;8,A232,8+G229),IF(G228&lt;5,A232,5+G229))))</f>
        <v>0</v>
      </c>
      <c r="C232" s="57">
        <f>IF(B227="Forfait",0,IF(B227=10,IF((A232-B232)&lt;2,A232-B232,2),IF(B227=7,IF((A232-B232)&lt;4,A232-B232,4),IF((A232-B232)&lt;7,A232-B232,7))))</f>
        <v>0</v>
      </c>
      <c r="D232" s="28">
        <f>IF(B227="Forfait",0,IF((A232-B232-C232)&lt;4,A232-B232-C232,4))</f>
        <v>0</v>
      </c>
      <c r="E232" s="57">
        <f>IF(B227="Forfait",0,IF((A232-B232-C232-D232)&gt;0,A232-B232-C232-D232,0))</f>
        <v>0</v>
      </c>
      <c r="F232" s="28">
        <f>IF(B228="Autre",IF((G228-12)&gt;0,IF((G228-12)&lt;2,G228-12,2),0),IF(B228="Magasine",IF((G228-11)&gt;0,IF((G228-11)&lt;1,G228-11,1),0),0))</f>
        <v>0</v>
      </c>
      <c r="G232" s="57">
        <f>IF(B228="Autre",IF((G228-14)&gt;0,IF((G228-14)&lt;2,G228-14,2),0),IF(B228="Magasine",IF((G228-12)&gt;0,IF((G228-12)&lt;4,G228-12,4),0),0))</f>
        <v>0</v>
      </c>
      <c r="H232" s="28">
        <f>IF(B227="Forfait",IF((G228-16)&lt;0,0,(G228-16)),0)</f>
        <v>0</v>
      </c>
      <c r="I232" s="71">
        <f>IF(B228="5-5",IF(G223&gt;5,G223-5,0),IF(B228="6-6",IF(G223&gt;6,G223-6,0),0))</f>
        <v>0</v>
      </c>
      <c r="J232" s="28">
        <f>IF(B228="5-5",IF(G225&gt;5,G225-5,0),IF(B228="6-6",IF(G225&gt;6,G225-6,0),0))</f>
        <v>0</v>
      </c>
      <c r="K232" s="62"/>
      <c r="L232" s="39">
        <v>0</v>
      </c>
      <c r="M232" s="37" t="s">
        <v>39</v>
      </c>
      <c r="N232" s="140"/>
    </row>
    <row r="233" spans="1:14" x14ac:dyDescent="0.3">
      <c r="A233" s="41"/>
      <c r="B233" s="40">
        <f>PRODUCT(B232*B229*1)</f>
        <v>0</v>
      </c>
      <c r="C233" s="67">
        <f>PRODUCT(C232*B229*1.5)</f>
        <v>0</v>
      </c>
      <c r="D233" s="40">
        <f>PRODUCT(D232*B229*2)</f>
        <v>0</v>
      </c>
      <c r="E233" s="67">
        <f>PRODUCT(E232*B229*3)</f>
        <v>0</v>
      </c>
      <c r="F233" s="104">
        <f>PRODUCT(B229*F231*F232)</f>
        <v>0</v>
      </c>
      <c r="G233" s="105">
        <f>PRODUCT(B229*G231*G232)</f>
        <v>0</v>
      </c>
      <c r="H233" s="104">
        <f>PRODUCT(B229*H231*H232)</f>
        <v>0</v>
      </c>
      <c r="I233" s="68">
        <f>PRODUCT(I232*B229*0.5)</f>
        <v>0</v>
      </c>
      <c r="J233" s="40">
        <f>PRODUCT(J232*B229*0.5)</f>
        <v>0</v>
      </c>
      <c r="K233" s="67">
        <f>PRODUCT(K231:K232)</f>
        <v>0</v>
      </c>
      <c r="L233" s="40">
        <f>PRODUCT(L231:L232)</f>
        <v>0</v>
      </c>
      <c r="M233" s="42">
        <f>SUM(B233:L233)+SUM(H229:L229)</f>
        <v>0</v>
      </c>
      <c r="N233" s="140"/>
    </row>
    <row r="234" spans="1:14" ht="16.5" thickBot="1" x14ac:dyDescent="0.35">
      <c r="A234" s="94"/>
      <c r="B234" s="94"/>
      <c r="C234" s="94"/>
      <c r="D234" s="94"/>
      <c r="E234" s="95"/>
      <c r="F234" s="95"/>
      <c r="G234" s="95"/>
      <c r="H234" s="95"/>
      <c r="I234" s="94"/>
      <c r="J234" s="94"/>
      <c r="K234" s="94"/>
      <c r="L234" s="94"/>
      <c r="M234" s="94"/>
      <c r="N234" s="140"/>
    </row>
    <row r="235" spans="1:14" ht="16.5" thickTop="1" x14ac:dyDescent="0.3">
      <c r="A235" s="29"/>
      <c r="B235" s="29"/>
      <c r="C235" s="29"/>
      <c r="D235" s="29"/>
      <c r="E235" s="29"/>
      <c r="F235" s="29"/>
      <c r="G235" s="29"/>
      <c r="H235" s="29"/>
      <c r="I235" s="29"/>
      <c r="J235" s="29"/>
      <c r="K235" s="29"/>
      <c r="L235" s="6"/>
      <c r="M235" s="6"/>
      <c r="N235" s="140"/>
    </row>
    <row r="236" spans="1:14" ht="16.5" x14ac:dyDescent="0.3">
      <c r="A236" s="73" t="s">
        <v>7</v>
      </c>
      <c r="B236" s="24">
        <f>B223+1</f>
        <v>42448</v>
      </c>
      <c r="C236" s="30"/>
      <c r="D236" s="90" t="s">
        <v>12</v>
      </c>
      <c r="E236" s="91"/>
      <c r="F236" s="92" t="s">
        <v>13</v>
      </c>
      <c r="G236" s="93">
        <f>IF(E237=0,0,(MOD(E237-E236,1)*24))</f>
        <v>0</v>
      </c>
      <c r="H236" s="6"/>
      <c r="I236" s="100"/>
      <c r="J236" s="31"/>
      <c r="K236" s="31"/>
      <c r="L236" s="32"/>
      <c r="M236" s="33"/>
      <c r="N236" s="140"/>
    </row>
    <row r="237" spans="1:14" ht="16.5" x14ac:dyDescent="0.3">
      <c r="A237" s="73" t="s">
        <v>8</v>
      </c>
      <c r="B237" s="34"/>
      <c r="C237" s="29"/>
      <c r="D237" s="82" t="s">
        <v>21</v>
      </c>
      <c r="E237" s="83"/>
      <c r="F237" s="84" t="s">
        <v>13</v>
      </c>
      <c r="G237" s="85">
        <f>IF(E238=0,0,(MOD(E238-E237,1)*24))</f>
        <v>0</v>
      </c>
      <c r="H237" s="29"/>
      <c r="I237" s="29"/>
      <c r="J237" s="31"/>
      <c r="K237" s="31"/>
      <c r="L237" s="33"/>
      <c r="M237" s="33"/>
      <c r="N237" s="140"/>
    </row>
    <row r="238" spans="1:14" ht="16.5" x14ac:dyDescent="0.3">
      <c r="A238" s="75" t="s">
        <v>32</v>
      </c>
      <c r="B238" s="9"/>
      <c r="C238" s="29"/>
      <c r="D238" s="78" t="s">
        <v>29</v>
      </c>
      <c r="E238" s="79"/>
      <c r="F238" s="80" t="s">
        <v>13</v>
      </c>
      <c r="G238" s="81">
        <f>IF(E239=0,0,(MOD(E239-E238,1)*24))</f>
        <v>0</v>
      </c>
      <c r="H238" s="29"/>
      <c r="I238" s="31"/>
      <c r="J238" s="31"/>
      <c r="K238" s="31"/>
      <c r="L238" s="33"/>
      <c r="M238" s="33"/>
      <c r="N238" s="140"/>
    </row>
    <row r="239" spans="1:14" x14ac:dyDescent="0.3">
      <c r="A239" s="75" t="s">
        <v>33</v>
      </c>
      <c r="B239" s="34"/>
      <c r="C239" s="29"/>
      <c r="D239" s="82" t="s">
        <v>31</v>
      </c>
      <c r="E239" s="83"/>
      <c r="F239" s="84" t="s">
        <v>13</v>
      </c>
      <c r="G239" s="85">
        <f>IF(E240=0,0,(MOD(E240-E239,1)*24))</f>
        <v>0</v>
      </c>
      <c r="H239" s="113" t="s">
        <v>18</v>
      </c>
      <c r="I239" s="53" t="s">
        <v>19</v>
      </c>
      <c r="J239" s="113" t="s">
        <v>16</v>
      </c>
      <c r="K239" s="25" t="s">
        <v>87</v>
      </c>
      <c r="L239" s="53" t="s">
        <v>20</v>
      </c>
      <c r="M239" s="6"/>
      <c r="N239" s="140"/>
    </row>
    <row r="240" spans="1:14" x14ac:dyDescent="0.3">
      <c r="A240" s="73" t="s">
        <v>10</v>
      </c>
      <c r="B240" s="43"/>
      <c r="C240" s="29"/>
      <c r="D240" s="78" t="s">
        <v>29</v>
      </c>
      <c r="E240" s="79"/>
      <c r="F240" s="80" t="s">
        <v>13</v>
      </c>
      <c r="G240" s="81">
        <f>IF(E241=0,0,(MOD(E241-E240,1)*24))</f>
        <v>0</v>
      </c>
      <c r="H240" s="76">
        <f>B242</f>
        <v>0</v>
      </c>
      <c r="I240" s="63">
        <f>IF(B240="Forfait",IF(B237="",0,VLOOKUP(B237,Liste!F$2:H$4,3)),IF(B237="",0,VLOOKUP(B237,Liste!F$2:G$4,2)))</f>
        <v>0</v>
      </c>
      <c r="J240" s="36">
        <v>5</v>
      </c>
      <c r="K240" s="64">
        <v>0.8</v>
      </c>
      <c r="L240" s="35">
        <v>0</v>
      </c>
      <c r="M240" s="6"/>
      <c r="N240" s="140"/>
    </row>
    <row r="241" spans="1:14" ht="16.5" thickBot="1" x14ac:dyDescent="0.35">
      <c r="A241" s="74" t="s">
        <v>85</v>
      </c>
      <c r="B241" s="44"/>
      <c r="C241" s="29"/>
      <c r="D241" s="82" t="s">
        <v>37</v>
      </c>
      <c r="E241" s="83"/>
      <c r="F241" s="84" t="s">
        <v>39</v>
      </c>
      <c r="G241" s="86">
        <f>SUM(G236+G238+G240)</f>
        <v>0</v>
      </c>
      <c r="H241" s="77"/>
      <c r="I241" s="65"/>
      <c r="J241" s="38"/>
      <c r="K241" s="66">
        <v>0</v>
      </c>
      <c r="L241" s="39">
        <v>0</v>
      </c>
      <c r="M241" s="6"/>
      <c r="N241" s="140"/>
    </row>
    <row r="242" spans="1:14" x14ac:dyDescent="0.3">
      <c r="A242" s="73" t="s">
        <v>11</v>
      </c>
      <c r="B242" s="45">
        <f>IF(B239="",0,VLOOKUP(B239,Liste!B$2:C$32,2))</f>
        <v>0</v>
      </c>
      <c r="C242" s="29"/>
      <c r="D242" s="87"/>
      <c r="E242" s="88"/>
      <c r="F242" s="89" t="s">
        <v>89</v>
      </c>
      <c r="G242" s="96">
        <f>SUM((IF(G237&lt;0.99,G237,0))+(IF(G239&lt;0.99,G239,0)))</f>
        <v>0</v>
      </c>
      <c r="H242" s="47">
        <f>PRODUCT(H240*H241)</f>
        <v>0</v>
      </c>
      <c r="I242" s="70">
        <f>PRODUCT(I240*I241)</f>
        <v>0</v>
      </c>
      <c r="J242" s="47">
        <f>PRODUCT(J240*J241)</f>
        <v>0</v>
      </c>
      <c r="K242" s="69">
        <f>PRODUCT(K240*K241)</f>
        <v>0</v>
      </c>
      <c r="L242" s="46">
        <f>PRODUCT(L240:L241)</f>
        <v>0</v>
      </c>
      <c r="M242" s="6"/>
      <c r="N242" s="140"/>
    </row>
    <row r="243" spans="1:14" x14ac:dyDescent="0.3">
      <c r="A243" s="72"/>
      <c r="B243" s="141" t="s">
        <v>14</v>
      </c>
      <c r="C243" s="141"/>
      <c r="D243" s="142"/>
      <c r="E243" s="143"/>
      <c r="F243" s="144" t="s">
        <v>84</v>
      </c>
      <c r="G243" s="145"/>
      <c r="H243" s="146"/>
      <c r="I243" s="141" t="s">
        <v>15</v>
      </c>
      <c r="J243" s="147"/>
      <c r="K243" s="52" t="s">
        <v>17</v>
      </c>
      <c r="L243" s="53" t="s">
        <v>38</v>
      </c>
      <c r="M243" s="6"/>
      <c r="N243" s="140"/>
    </row>
    <row r="244" spans="1:14" x14ac:dyDescent="0.3">
      <c r="A244" s="54" t="s">
        <v>22</v>
      </c>
      <c r="B244" s="48" t="s">
        <v>23</v>
      </c>
      <c r="C244" s="56" t="s">
        <v>24</v>
      </c>
      <c r="D244" s="49" t="s">
        <v>25</v>
      </c>
      <c r="E244" s="58" t="s">
        <v>88</v>
      </c>
      <c r="F244" s="101">
        <f>IF(B241="Magasine",0.08333333333333,0.125)</f>
        <v>0.125</v>
      </c>
      <c r="G244" s="59">
        <v>0.16666666666666666</v>
      </c>
      <c r="H244" s="50">
        <v>0.25</v>
      </c>
      <c r="I244" s="60" t="s">
        <v>26</v>
      </c>
      <c r="J244" s="48" t="s">
        <v>27</v>
      </c>
      <c r="K244" s="61"/>
      <c r="L244" s="51">
        <v>1</v>
      </c>
      <c r="M244" s="6"/>
      <c r="N244" s="140"/>
    </row>
    <row r="245" spans="1:14" ht="16.5" thickBot="1" x14ac:dyDescent="0.35">
      <c r="A245" s="55">
        <f>IF(B240=10,IF(SUM((G236+G238+G240)+G242)&gt;10,SUM((G236+G238+G240)+G242),10),IF(B240=7,IF(SUM((G236+G238+G240)+G242)&gt;7,SUM((G236+G238+G240)+G242),7),IF(B240=5,IF(SUM((G236+G238+G240)+G242)&gt;5,SUM((G236+G238+G240)+G242),5),SUM((G236+G238+G240)+G242))))</f>
        <v>0</v>
      </c>
      <c r="B245" s="28">
        <f>IF(B240="Forfait",1,IF(B240=10,IF(G241&lt;10,A245,10+G242),IF(B240=7,IF(G241&lt;8,A245,8+G242),IF(G241&lt;5,A245,5+G242))))</f>
        <v>0</v>
      </c>
      <c r="C245" s="57">
        <f>IF(B240="Forfait",0,IF(B240=10,IF((A245-B245)&lt;2,A245-B245,2),IF(B240=7,IF((A245-B245)&lt;4,A245-B245,4),IF((A245-B245)&lt;7,A245-B245,7))))</f>
        <v>0</v>
      </c>
      <c r="D245" s="28">
        <f>IF(B240="Forfait",0,IF((A245-B245-C245)&lt;4,A245-B245-C245,4))</f>
        <v>0</v>
      </c>
      <c r="E245" s="57">
        <f>IF(B240="Forfait",0,IF((A245-B245-C245-D245)&gt;0,A245-B245-C245-D245,0))</f>
        <v>0</v>
      </c>
      <c r="F245" s="28">
        <f>IF(B241="Autre",IF((G241-12)&gt;0,IF((G241-12)&lt;2,G241-12,2),0),IF(B241="Magasine",IF((G241-11)&gt;0,IF((G241-11)&lt;1,G241-11,1),0),0))</f>
        <v>0</v>
      </c>
      <c r="G245" s="57">
        <f>IF(B241="Autre",IF((G241-14)&gt;0,IF((G241-14)&lt;2,G241-14,2),0),IF(B241="Magasine",IF((G241-12)&gt;0,IF((G241-12)&lt;4,G241-12,4),0),0))</f>
        <v>0</v>
      </c>
      <c r="H245" s="28">
        <f>IF(B240="Forfait",IF((G241-16)&lt;0,0,(G241-16)),0)</f>
        <v>0</v>
      </c>
      <c r="I245" s="71">
        <f>IF(B241="5-5",IF(G236&gt;5,G236-5,0),IF(B241="6-6",IF(G236&gt;6,G236-6,0),0))</f>
        <v>0</v>
      </c>
      <c r="J245" s="28">
        <f>IF(B241="5-5",IF(G238&gt;5,G238-5,0),IF(B241="6-6",IF(G238&gt;6,G238-6,0),0))</f>
        <v>0</v>
      </c>
      <c r="K245" s="62"/>
      <c r="L245" s="39">
        <v>0</v>
      </c>
      <c r="M245" s="37" t="s">
        <v>39</v>
      </c>
      <c r="N245" s="140"/>
    </row>
    <row r="246" spans="1:14" x14ac:dyDescent="0.3">
      <c r="A246" s="41"/>
      <c r="B246" s="40">
        <f>PRODUCT(B245*B242*1)</f>
        <v>0</v>
      </c>
      <c r="C246" s="67">
        <f>PRODUCT(C245*B242*1.5)</f>
        <v>0</v>
      </c>
      <c r="D246" s="40">
        <f>PRODUCT(D245*B242*2)</f>
        <v>0</v>
      </c>
      <c r="E246" s="67">
        <f>PRODUCT(E245*B242*3)</f>
        <v>0</v>
      </c>
      <c r="F246" s="104">
        <f>PRODUCT(B242*F244*F245)</f>
        <v>0</v>
      </c>
      <c r="G246" s="105">
        <f>PRODUCT(B242*G244*G245)</f>
        <v>0</v>
      </c>
      <c r="H246" s="104">
        <f>PRODUCT(B242*H244*H245)</f>
        <v>0</v>
      </c>
      <c r="I246" s="68">
        <f>PRODUCT(I245*B242*0.5)</f>
        <v>0</v>
      </c>
      <c r="J246" s="40">
        <f>PRODUCT(J245*B242*0.5)</f>
        <v>0</v>
      </c>
      <c r="K246" s="67">
        <f>PRODUCT(K244:K245)</f>
        <v>0</v>
      </c>
      <c r="L246" s="40">
        <f>PRODUCT(L244:L245)</f>
        <v>0</v>
      </c>
      <c r="M246" s="42">
        <f>SUM(B246:L246)+SUM(H242:L242)</f>
        <v>0</v>
      </c>
      <c r="N246" s="140"/>
    </row>
    <row r="247" spans="1:14" ht="16.5" thickBot="1" x14ac:dyDescent="0.35">
      <c r="A247" s="94"/>
      <c r="B247" s="94"/>
      <c r="C247" s="94"/>
      <c r="D247" s="94"/>
      <c r="E247" s="95"/>
      <c r="F247" s="95"/>
      <c r="G247" s="95"/>
      <c r="H247" s="95"/>
      <c r="I247" s="94"/>
      <c r="J247" s="94"/>
      <c r="K247" s="94"/>
      <c r="L247" s="94"/>
      <c r="M247" s="94"/>
      <c r="N247" s="140"/>
    </row>
    <row r="248" spans="1:14" ht="16.5" thickTop="1" x14ac:dyDescent="0.3">
      <c r="A248" s="29"/>
      <c r="B248" s="29"/>
      <c r="C248" s="29"/>
      <c r="D248" s="29"/>
      <c r="E248" s="29"/>
      <c r="F248" s="29"/>
      <c r="G248" s="29"/>
      <c r="H248" s="29"/>
      <c r="I248" s="29"/>
      <c r="J248" s="29"/>
      <c r="K248" s="29"/>
      <c r="L248" s="6"/>
      <c r="M248" s="6"/>
      <c r="N248" s="140"/>
    </row>
    <row r="249" spans="1:14" ht="16.5" x14ac:dyDescent="0.3">
      <c r="A249" s="73" t="s">
        <v>7</v>
      </c>
      <c r="B249" s="24">
        <f>B236+1</f>
        <v>42449</v>
      </c>
      <c r="C249" s="30"/>
      <c r="D249" s="90" t="s">
        <v>12</v>
      </c>
      <c r="E249" s="91"/>
      <c r="F249" s="92" t="s">
        <v>13</v>
      </c>
      <c r="G249" s="93">
        <f>IF(E250=0,0,(MOD(E250-E249,1)*24))</f>
        <v>0</v>
      </c>
      <c r="H249" s="6"/>
      <c r="I249" s="100"/>
      <c r="J249" s="31"/>
      <c r="K249" s="31"/>
      <c r="L249" s="32"/>
      <c r="M249" s="33"/>
      <c r="N249" s="140"/>
    </row>
    <row r="250" spans="1:14" ht="16.5" x14ac:dyDescent="0.3">
      <c r="A250" s="73" t="s">
        <v>8</v>
      </c>
      <c r="B250" s="34"/>
      <c r="C250" s="29"/>
      <c r="D250" s="82" t="s">
        <v>21</v>
      </c>
      <c r="E250" s="83"/>
      <c r="F250" s="84" t="s">
        <v>13</v>
      </c>
      <c r="G250" s="85">
        <f>IF(E251=0,0,(MOD(E251-E250,1)*24))</f>
        <v>0</v>
      </c>
      <c r="H250" s="29"/>
      <c r="I250" s="29"/>
      <c r="J250" s="31"/>
      <c r="K250" s="31"/>
      <c r="L250" s="33"/>
      <c r="M250" s="33"/>
      <c r="N250" s="140"/>
    </row>
    <row r="251" spans="1:14" ht="16.5" x14ac:dyDescent="0.3">
      <c r="A251" s="75" t="s">
        <v>32</v>
      </c>
      <c r="B251" s="9"/>
      <c r="C251" s="29"/>
      <c r="D251" s="78" t="s">
        <v>29</v>
      </c>
      <c r="E251" s="79"/>
      <c r="F251" s="80" t="s">
        <v>13</v>
      </c>
      <c r="G251" s="81">
        <f>IF(E252=0,0,(MOD(E252-E251,1)*24))</f>
        <v>0</v>
      </c>
      <c r="H251" s="29"/>
      <c r="I251" s="31"/>
      <c r="J251" s="31"/>
      <c r="K251" s="31"/>
      <c r="L251" s="33"/>
      <c r="M251" s="33"/>
      <c r="N251" s="140"/>
    </row>
    <row r="252" spans="1:14" x14ac:dyDescent="0.3">
      <c r="A252" s="75" t="s">
        <v>33</v>
      </c>
      <c r="B252" s="34"/>
      <c r="C252" s="29"/>
      <c r="D252" s="82" t="s">
        <v>31</v>
      </c>
      <c r="E252" s="83"/>
      <c r="F252" s="84" t="s">
        <v>13</v>
      </c>
      <c r="G252" s="85">
        <f>IF(E253=0,0,(MOD(E253-E252,1)*24))</f>
        <v>0</v>
      </c>
      <c r="H252" s="113" t="s">
        <v>18</v>
      </c>
      <c r="I252" s="53" t="s">
        <v>19</v>
      </c>
      <c r="J252" s="113" t="s">
        <v>16</v>
      </c>
      <c r="K252" s="25" t="s">
        <v>87</v>
      </c>
      <c r="L252" s="53" t="s">
        <v>20</v>
      </c>
      <c r="M252" s="6"/>
      <c r="N252" s="140"/>
    </row>
    <row r="253" spans="1:14" x14ac:dyDescent="0.3">
      <c r="A253" s="73" t="s">
        <v>10</v>
      </c>
      <c r="B253" s="43"/>
      <c r="C253" s="29"/>
      <c r="D253" s="78" t="s">
        <v>29</v>
      </c>
      <c r="E253" s="79"/>
      <c r="F253" s="80" t="s">
        <v>13</v>
      </c>
      <c r="G253" s="81">
        <f>IF(E254=0,0,(MOD(E254-E253,1)*24))</f>
        <v>0</v>
      </c>
      <c r="H253" s="76">
        <f>B255</f>
        <v>0</v>
      </c>
      <c r="I253" s="63">
        <f>IF(B253="Forfait",IF(B250="",0,VLOOKUP(B250,Liste!F$2:H$4,3)),IF(B250="",0,VLOOKUP(B250,Liste!F$2:G$4,2)))</f>
        <v>0</v>
      </c>
      <c r="J253" s="36">
        <v>5</v>
      </c>
      <c r="K253" s="64">
        <v>0.8</v>
      </c>
      <c r="L253" s="35">
        <v>0</v>
      </c>
      <c r="M253" s="6"/>
      <c r="N253" s="140"/>
    </row>
    <row r="254" spans="1:14" ht="16.5" thickBot="1" x14ac:dyDescent="0.35">
      <c r="A254" s="74" t="s">
        <v>85</v>
      </c>
      <c r="B254" s="44"/>
      <c r="C254" s="29"/>
      <c r="D254" s="82" t="s">
        <v>37</v>
      </c>
      <c r="E254" s="83"/>
      <c r="F254" s="84" t="s">
        <v>39</v>
      </c>
      <c r="G254" s="86">
        <f>SUM(G249+G251+G253)</f>
        <v>0</v>
      </c>
      <c r="H254" s="77"/>
      <c r="I254" s="65"/>
      <c r="J254" s="38"/>
      <c r="K254" s="66">
        <v>0</v>
      </c>
      <c r="L254" s="39">
        <v>0</v>
      </c>
      <c r="M254" s="6"/>
      <c r="N254" s="140"/>
    </row>
    <row r="255" spans="1:14" x14ac:dyDescent="0.3">
      <c r="A255" s="73" t="s">
        <v>11</v>
      </c>
      <c r="B255" s="45">
        <f>IF(B252="",0,VLOOKUP(B252,Liste!B$2:C$32,2))</f>
        <v>0</v>
      </c>
      <c r="C255" s="29"/>
      <c r="D255" s="87"/>
      <c r="E255" s="88"/>
      <c r="F255" s="89" t="s">
        <v>89</v>
      </c>
      <c r="G255" s="96">
        <f>SUM((IF(G250&lt;0.99,G250,0))+(IF(G252&lt;0.99,G252,0)))</f>
        <v>0</v>
      </c>
      <c r="H255" s="47">
        <f>PRODUCT(H253*H254)</f>
        <v>0</v>
      </c>
      <c r="I255" s="70">
        <f>PRODUCT(I253*I254)</f>
        <v>0</v>
      </c>
      <c r="J255" s="47">
        <f>PRODUCT(J253*J254)</f>
        <v>0</v>
      </c>
      <c r="K255" s="69">
        <f>PRODUCT(K253*K254)</f>
        <v>0</v>
      </c>
      <c r="L255" s="46">
        <f>PRODUCT(L253:L254)</f>
        <v>0</v>
      </c>
      <c r="M255" s="6"/>
      <c r="N255" s="140"/>
    </row>
    <row r="256" spans="1:14" x14ac:dyDescent="0.3">
      <c r="A256" s="72"/>
      <c r="B256" s="141" t="s">
        <v>14</v>
      </c>
      <c r="C256" s="141"/>
      <c r="D256" s="142"/>
      <c r="E256" s="143"/>
      <c r="F256" s="144" t="s">
        <v>84</v>
      </c>
      <c r="G256" s="145"/>
      <c r="H256" s="146"/>
      <c r="I256" s="141" t="s">
        <v>15</v>
      </c>
      <c r="J256" s="147"/>
      <c r="K256" s="52" t="s">
        <v>17</v>
      </c>
      <c r="L256" s="53" t="s">
        <v>38</v>
      </c>
      <c r="M256" s="6"/>
      <c r="N256" s="140"/>
    </row>
    <row r="257" spans="1:14" x14ac:dyDescent="0.3">
      <c r="A257" s="54" t="s">
        <v>22</v>
      </c>
      <c r="B257" s="48" t="s">
        <v>23</v>
      </c>
      <c r="C257" s="56" t="s">
        <v>24</v>
      </c>
      <c r="D257" s="49" t="s">
        <v>25</v>
      </c>
      <c r="E257" s="58" t="s">
        <v>88</v>
      </c>
      <c r="F257" s="101">
        <f>IF(B254="Magasine",0.08333333333333,0.125)</f>
        <v>0.125</v>
      </c>
      <c r="G257" s="59">
        <v>0.16666666666666666</v>
      </c>
      <c r="H257" s="50">
        <v>0.25</v>
      </c>
      <c r="I257" s="60" t="s">
        <v>26</v>
      </c>
      <c r="J257" s="48" t="s">
        <v>27</v>
      </c>
      <c r="K257" s="61"/>
      <c r="L257" s="51">
        <v>1</v>
      </c>
      <c r="M257" s="6"/>
      <c r="N257" s="140"/>
    </row>
    <row r="258" spans="1:14" ht="16.5" thickBot="1" x14ac:dyDescent="0.35">
      <c r="A258" s="55">
        <f>IF(B253=10,IF(SUM((G249+G251+G253)+G255)&gt;10,SUM((G249+G251+G253)+G255),10),IF(B253=7,IF(SUM((G249+G251+G253)+G255)&gt;7,SUM((G249+G251+G253)+G255),7),IF(B253=5,IF(SUM((G249+G251+G253)+G255)&gt;5,SUM((G249+G251+G253)+G255),5),SUM((G249+G251+G253)+G255))))</f>
        <v>0</v>
      </c>
      <c r="B258" s="28">
        <f>IF(B253="Forfait",1,IF(B253=10,IF(G254&lt;10,A258,10+G255),IF(B253=7,IF(G254&lt;8,A258,8+G255),IF(G254&lt;5,A258,5+G255))))</f>
        <v>0</v>
      </c>
      <c r="C258" s="57">
        <f>IF(B253="Forfait",0,IF(B253=10,IF((A258-B258)&lt;2,A258-B258,2),IF(B253=7,IF((A258-B258)&lt;4,A258-B258,4),IF((A258-B258)&lt;7,A258-B258,7))))</f>
        <v>0</v>
      </c>
      <c r="D258" s="28">
        <f>IF(B253="Forfait",0,IF((A258-B258-C258)&lt;4,A258-B258-C258,4))</f>
        <v>0</v>
      </c>
      <c r="E258" s="57">
        <f>IF(B253="Forfait",0,IF((A258-B258-C258-D258)&gt;0,A258-B258-C258-D258,0))</f>
        <v>0</v>
      </c>
      <c r="F258" s="28">
        <f>IF(B254="Autre",IF((G254-12)&gt;0,IF((G254-12)&lt;2,G254-12,2),0),IF(B254="Magasine",IF((G254-11)&gt;0,IF((G254-11)&lt;1,G254-11,1),0),0))</f>
        <v>0</v>
      </c>
      <c r="G258" s="57">
        <f>IF(B254="Autre",IF((G254-14)&gt;0,IF((G254-14)&lt;2,G254-14,2),0),IF(B254="Magasine",IF((G254-12)&gt;0,IF((G254-12)&lt;4,G254-12,4),0),0))</f>
        <v>0</v>
      </c>
      <c r="H258" s="28">
        <f>IF(B253="Forfait",IF((G254-16)&lt;0,0,(G254-16)),0)</f>
        <v>0</v>
      </c>
      <c r="I258" s="71">
        <f>IF(B254="5-5",IF(G249&gt;5,G249-5,0),IF(B254="6-6",IF(G249&gt;6,G249-6,0),0))</f>
        <v>0</v>
      </c>
      <c r="J258" s="28">
        <f>IF(B254="5-5",IF(G251&gt;5,G251-5,0),IF(B254="6-6",IF(G251&gt;6,G251-6,0),0))</f>
        <v>0</v>
      </c>
      <c r="K258" s="62"/>
      <c r="L258" s="39">
        <v>0</v>
      </c>
      <c r="M258" s="37" t="s">
        <v>39</v>
      </c>
      <c r="N258" s="140"/>
    </row>
    <row r="259" spans="1:14" x14ac:dyDescent="0.3">
      <c r="A259" s="41"/>
      <c r="B259" s="40">
        <f>PRODUCT(B258*B255*1)</f>
        <v>0</v>
      </c>
      <c r="C259" s="67">
        <f>PRODUCT(C258*B255*1.5)</f>
        <v>0</v>
      </c>
      <c r="D259" s="40">
        <f>PRODUCT(D258*B255*2)</f>
        <v>0</v>
      </c>
      <c r="E259" s="67">
        <f>PRODUCT(E258*B255*3)</f>
        <v>0</v>
      </c>
      <c r="F259" s="104">
        <f>PRODUCT(B255*F257*F258)</f>
        <v>0</v>
      </c>
      <c r="G259" s="105">
        <f>PRODUCT(B255*G257*G258)</f>
        <v>0</v>
      </c>
      <c r="H259" s="104">
        <f>PRODUCT(B255*H257*H258)</f>
        <v>0</v>
      </c>
      <c r="I259" s="68">
        <f>PRODUCT(I258*B255*0.5)</f>
        <v>0</v>
      </c>
      <c r="J259" s="40">
        <f>PRODUCT(J258*B255*0.5)</f>
        <v>0</v>
      </c>
      <c r="K259" s="67">
        <f>PRODUCT(K257:K258)</f>
        <v>0</v>
      </c>
      <c r="L259" s="40">
        <f>PRODUCT(L257:L258)</f>
        <v>0</v>
      </c>
      <c r="M259" s="42">
        <f>SUM(B259:L259)+SUM(H255:L255)</f>
        <v>0</v>
      </c>
      <c r="N259" s="140"/>
    </row>
    <row r="260" spans="1:14" ht="16.5" thickBot="1" x14ac:dyDescent="0.35">
      <c r="A260" s="94"/>
      <c r="B260" s="94"/>
      <c r="C260" s="94"/>
      <c r="D260" s="94"/>
      <c r="E260" s="95"/>
      <c r="F260" s="95"/>
      <c r="G260" s="95"/>
      <c r="H260" s="95"/>
      <c r="I260" s="94"/>
      <c r="J260" s="94"/>
      <c r="K260" s="94"/>
      <c r="L260" s="94"/>
      <c r="M260" s="94"/>
      <c r="N260" s="140"/>
    </row>
    <row r="261" spans="1:14" ht="16.5" thickTop="1" x14ac:dyDescent="0.3">
      <c r="A261" s="29"/>
      <c r="B261" s="29"/>
      <c r="C261" s="29"/>
      <c r="D261" s="29"/>
      <c r="E261" s="29"/>
      <c r="F261" s="29"/>
      <c r="G261" s="29"/>
      <c r="H261" s="29"/>
      <c r="I261" s="29"/>
      <c r="J261" s="29"/>
      <c r="K261" s="29"/>
      <c r="L261" s="6"/>
      <c r="M261" s="6"/>
      <c r="N261" s="140"/>
    </row>
    <row r="262" spans="1:14" ht="16.5" x14ac:dyDescent="0.3">
      <c r="A262" s="73" t="s">
        <v>7</v>
      </c>
      <c r="B262" s="24">
        <f>B249+1</f>
        <v>42450</v>
      </c>
      <c r="C262" s="30"/>
      <c r="D262" s="90" t="s">
        <v>12</v>
      </c>
      <c r="E262" s="91"/>
      <c r="F262" s="92" t="s">
        <v>13</v>
      </c>
      <c r="G262" s="93">
        <f>IF(E263=0,0,(MOD(E263-E262,1)*24))</f>
        <v>0</v>
      </c>
      <c r="H262" s="6"/>
      <c r="I262" s="100"/>
      <c r="J262" s="31"/>
      <c r="K262" s="31"/>
      <c r="L262" s="32"/>
      <c r="M262" s="33"/>
      <c r="N262" s="140"/>
    </row>
    <row r="263" spans="1:14" ht="16.5" x14ac:dyDescent="0.3">
      <c r="A263" s="73" t="s">
        <v>8</v>
      </c>
      <c r="B263" s="34"/>
      <c r="C263" s="29"/>
      <c r="D263" s="82" t="s">
        <v>21</v>
      </c>
      <c r="E263" s="83"/>
      <c r="F263" s="84" t="s">
        <v>13</v>
      </c>
      <c r="G263" s="85">
        <f>IF(E264=0,0,(MOD(E264-E263,1)*24))</f>
        <v>0</v>
      </c>
      <c r="H263" s="29"/>
      <c r="I263" s="29"/>
      <c r="J263" s="31"/>
      <c r="K263" s="31"/>
      <c r="L263" s="33"/>
      <c r="M263" s="33"/>
      <c r="N263" s="140"/>
    </row>
    <row r="264" spans="1:14" ht="16.5" x14ac:dyDescent="0.3">
      <c r="A264" s="75" t="s">
        <v>32</v>
      </c>
      <c r="B264" s="9"/>
      <c r="C264" s="29"/>
      <c r="D264" s="78" t="s">
        <v>29</v>
      </c>
      <c r="E264" s="79"/>
      <c r="F264" s="80" t="s">
        <v>13</v>
      </c>
      <c r="G264" s="81">
        <f>IF(E265=0,0,(MOD(E265-E264,1)*24))</f>
        <v>0</v>
      </c>
      <c r="H264" s="29"/>
      <c r="I264" s="31"/>
      <c r="J264" s="31"/>
      <c r="K264" s="31"/>
      <c r="L264" s="33"/>
      <c r="M264" s="33"/>
      <c r="N264" s="140"/>
    </row>
    <row r="265" spans="1:14" x14ac:dyDescent="0.3">
      <c r="A265" s="75" t="s">
        <v>33</v>
      </c>
      <c r="B265" s="34"/>
      <c r="C265" s="29"/>
      <c r="D265" s="82" t="s">
        <v>31</v>
      </c>
      <c r="E265" s="83"/>
      <c r="F265" s="84" t="s">
        <v>13</v>
      </c>
      <c r="G265" s="85">
        <f>IF(E266=0,0,(MOD(E266-E265,1)*24))</f>
        <v>0</v>
      </c>
      <c r="H265" s="113" t="s">
        <v>18</v>
      </c>
      <c r="I265" s="53" t="s">
        <v>19</v>
      </c>
      <c r="J265" s="113" t="s">
        <v>16</v>
      </c>
      <c r="K265" s="25" t="s">
        <v>87</v>
      </c>
      <c r="L265" s="53" t="s">
        <v>20</v>
      </c>
      <c r="M265" s="6"/>
      <c r="N265" s="140"/>
    </row>
    <row r="266" spans="1:14" x14ac:dyDescent="0.3">
      <c r="A266" s="73" t="s">
        <v>10</v>
      </c>
      <c r="B266" s="43"/>
      <c r="C266" s="29"/>
      <c r="D266" s="78" t="s">
        <v>29</v>
      </c>
      <c r="E266" s="79"/>
      <c r="F266" s="80" t="s">
        <v>13</v>
      </c>
      <c r="G266" s="81">
        <f>IF(E267=0,0,(MOD(E267-E266,1)*24))</f>
        <v>0</v>
      </c>
      <c r="H266" s="76">
        <f>B268</f>
        <v>0</v>
      </c>
      <c r="I266" s="63">
        <f>IF(B266="Forfait",IF(B263="",0,VLOOKUP(B263,Liste!F$2:H$4,3)),IF(B263="",0,VLOOKUP(B263,Liste!F$2:G$4,2)))</f>
        <v>0</v>
      </c>
      <c r="J266" s="36">
        <v>5</v>
      </c>
      <c r="K266" s="64">
        <v>0.8</v>
      </c>
      <c r="L266" s="35">
        <v>0</v>
      </c>
      <c r="M266" s="6"/>
      <c r="N266" s="140"/>
    </row>
    <row r="267" spans="1:14" ht="16.5" thickBot="1" x14ac:dyDescent="0.35">
      <c r="A267" s="74" t="s">
        <v>85</v>
      </c>
      <c r="B267" s="44"/>
      <c r="C267" s="29"/>
      <c r="D267" s="82" t="s">
        <v>37</v>
      </c>
      <c r="E267" s="83"/>
      <c r="F267" s="84" t="s">
        <v>39</v>
      </c>
      <c r="G267" s="86">
        <f>SUM(G262+G264+G266)</f>
        <v>0</v>
      </c>
      <c r="H267" s="77"/>
      <c r="I267" s="65"/>
      <c r="J267" s="38"/>
      <c r="K267" s="66">
        <v>0</v>
      </c>
      <c r="L267" s="39">
        <v>0</v>
      </c>
      <c r="M267" s="6"/>
      <c r="N267" s="140"/>
    </row>
    <row r="268" spans="1:14" x14ac:dyDescent="0.3">
      <c r="A268" s="73" t="s">
        <v>11</v>
      </c>
      <c r="B268" s="45">
        <f>IF(B265="",0,VLOOKUP(B265,Liste!B$2:C$32,2))</f>
        <v>0</v>
      </c>
      <c r="C268" s="29"/>
      <c r="D268" s="87"/>
      <c r="E268" s="88"/>
      <c r="F268" s="89" t="s">
        <v>89</v>
      </c>
      <c r="G268" s="96">
        <f>SUM((IF(G263&lt;0.99,G263,0))+(IF(G265&lt;0.99,G265,0)))</f>
        <v>0</v>
      </c>
      <c r="H268" s="47">
        <f>PRODUCT(H266*H267)</f>
        <v>0</v>
      </c>
      <c r="I268" s="70">
        <f>PRODUCT(I266*I267)</f>
        <v>0</v>
      </c>
      <c r="J268" s="47">
        <f>PRODUCT(J266*J267)</f>
        <v>0</v>
      </c>
      <c r="K268" s="69">
        <f>PRODUCT(K266*K267)</f>
        <v>0</v>
      </c>
      <c r="L268" s="46">
        <f>PRODUCT(L266:L267)</f>
        <v>0</v>
      </c>
      <c r="M268" s="6"/>
      <c r="N268" s="140"/>
    </row>
    <row r="269" spans="1:14" x14ac:dyDescent="0.3">
      <c r="A269" s="72"/>
      <c r="B269" s="141" t="s">
        <v>14</v>
      </c>
      <c r="C269" s="141"/>
      <c r="D269" s="142"/>
      <c r="E269" s="143"/>
      <c r="F269" s="144" t="s">
        <v>84</v>
      </c>
      <c r="G269" s="145"/>
      <c r="H269" s="146"/>
      <c r="I269" s="141" t="s">
        <v>15</v>
      </c>
      <c r="J269" s="147"/>
      <c r="K269" s="52" t="s">
        <v>17</v>
      </c>
      <c r="L269" s="53" t="s">
        <v>38</v>
      </c>
      <c r="M269" s="6"/>
      <c r="N269" s="140"/>
    </row>
    <row r="270" spans="1:14" x14ac:dyDescent="0.3">
      <c r="A270" s="54" t="s">
        <v>22</v>
      </c>
      <c r="B270" s="48" t="s">
        <v>23</v>
      </c>
      <c r="C270" s="56" t="s">
        <v>24</v>
      </c>
      <c r="D270" s="49" t="s">
        <v>25</v>
      </c>
      <c r="E270" s="58" t="s">
        <v>88</v>
      </c>
      <c r="F270" s="101">
        <f>IF(B267="Magasine",0.08333333333333,0.125)</f>
        <v>0.125</v>
      </c>
      <c r="G270" s="59">
        <v>0.16666666666666666</v>
      </c>
      <c r="H270" s="50">
        <v>0.25</v>
      </c>
      <c r="I270" s="60" t="s">
        <v>26</v>
      </c>
      <c r="J270" s="48" t="s">
        <v>27</v>
      </c>
      <c r="K270" s="61"/>
      <c r="L270" s="51">
        <v>1</v>
      </c>
      <c r="M270" s="6"/>
      <c r="N270" s="140"/>
    </row>
    <row r="271" spans="1:14" ht="16.5" thickBot="1" x14ac:dyDescent="0.35">
      <c r="A271" s="55">
        <f>IF(B266=10,IF(SUM((G262+G264+G266)+G268)&gt;10,SUM((G262+G264+G266)+G268),10),IF(B266=7,IF(SUM((G262+G264+G266)+G268)&gt;7,SUM((G262+G264+G266)+G268),7),IF(B266=5,IF(SUM((G262+G264+G266)+G268)&gt;5,SUM((G262+G264+G266)+G268),5),SUM((G262+G264+G266)+G268))))</f>
        <v>0</v>
      </c>
      <c r="B271" s="28">
        <f>IF(B266="Forfait",1,IF(B266=10,IF(G267&lt;10,A271,10+G268),IF(B266=7,IF(G267&lt;8,A271,8+G268),IF(G267&lt;5,A271,5+G268))))</f>
        <v>0</v>
      </c>
      <c r="C271" s="57">
        <f>IF(B266="Forfait",0,IF(B266=10,IF((A271-B271)&lt;2,A271-B271,2),IF(B266=7,IF((A271-B271)&lt;4,A271-B271,4),IF((A271-B271)&lt;7,A271-B271,7))))</f>
        <v>0</v>
      </c>
      <c r="D271" s="28">
        <f>IF(B266="Forfait",0,IF((A271-B271-C271)&lt;4,A271-B271-C271,4))</f>
        <v>0</v>
      </c>
      <c r="E271" s="57">
        <f>IF(B266="Forfait",0,IF((A271-B271-C271-D271)&gt;0,A271-B271-C271-D271,0))</f>
        <v>0</v>
      </c>
      <c r="F271" s="28">
        <f>IF(B267="Autre",IF((G267-12)&gt;0,IF((G267-12)&lt;2,G267-12,2),0),IF(B267="Magasine",IF((G267-11)&gt;0,IF((G267-11)&lt;1,G267-11,1),0),0))</f>
        <v>0</v>
      </c>
      <c r="G271" s="57">
        <f>IF(B267="Autre",IF((G267-14)&gt;0,IF((G267-14)&lt;2,G267-14,2),0),IF(B267="Magasine",IF((G267-12)&gt;0,IF((G267-12)&lt;4,G267-12,4),0),0))</f>
        <v>0</v>
      </c>
      <c r="H271" s="28">
        <f>IF(B266="Forfait",IF((G267-16)&lt;0,0,(G267-16)),0)</f>
        <v>0</v>
      </c>
      <c r="I271" s="71">
        <f>IF(B267="5-5",IF(G262&gt;5,G262-5,0),IF(B267="6-6",IF(G262&gt;6,G262-6,0),0))</f>
        <v>0</v>
      </c>
      <c r="J271" s="28">
        <f>IF(B267="5-5",IF(G264&gt;5,G264-5,0),IF(B267="6-6",IF(G264&gt;6,G264-6,0),0))</f>
        <v>0</v>
      </c>
      <c r="K271" s="62"/>
      <c r="L271" s="39">
        <v>0</v>
      </c>
      <c r="M271" s="37" t="s">
        <v>39</v>
      </c>
      <c r="N271" s="140"/>
    </row>
    <row r="272" spans="1:14" x14ac:dyDescent="0.3">
      <c r="A272" s="41"/>
      <c r="B272" s="40">
        <f>PRODUCT(B271*B268*1)</f>
        <v>0</v>
      </c>
      <c r="C272" s="67">
        <f>PRODUCT(C271*B268*1.5)</f>
        <v>0</v>
      </c>
      <c r="D272" s="40">
        <f>PRODUCT(D271*B268*2)</f>
        <v>0</v>
      </c>
      <c r="E272" s="67">
        <f>PRODUCT(E271*B268*3)</f>
        <v>0</v>
      </c>
      <c r="F272" s="104">
        <f>PRODUCT(B268*F270*F271)</f>
        <v>0</v>
      </c>
      <c r="G272" s="105">
        <f>PRODUCT(B268*G270*G271)</f>
        <v>0</v>
      </c>
      <c r="H272" s="104">
        <f>PRODUCT(B268*H270*H271)</f>
        <v>0</v>
      </c>
      <c r="I272" s="68">
        <f>PRODUCT(I271*B268*0.5)</f>
        <v>0</v>
      </c>
      <c r="J272" s="40">
        <f>PRODUCT(J271*B268*0.5)</f>
        <v>0</v>
      </c>
      <c r="K272" s="67">
        <f>PRODUCT(K270:K271)</f>
        <v>0</v>
      </c>
      <c r="L272" s="40">
        <f>PRODUCT(L270:L271)</f>
        <v>0</v>
      </c>
      <c r="M272" s="42">
        <f>SUM(B272:L272)+SUM(H268:L268)</f>
        <v>0</v>
      </c>
      <c r="N272" s="140"/>
    </row>
    <row r="273" spans="1:14" ht="16.5" thickBot="1" x14ac:dyDescent="0.35">
      <c r="A273" s="94"/>
      <c r="B273" s="94"/>
      <c r="C273" s="94"/>
      <c r="D273" s="94"/>
      <c r="E273" s="95"/>
      <c r="F273" s="95"/>
      <c r="G273" s="95"/>
      <c r="H273" s="95"/>
      <c r="I273" s="94"/>
      <c r="J273" s="94"/>
      <c r="K273" s="94"/>
      <c r="L273" s="94"/>
      <c r="M273" s="94"/>
      <c r="N273" s="140"/>
    </row>
    <row r="274" spans="1:14" ht="16.5" thickTop="1" x14ac:dyDescent="0.3">
      <c r="A274" s="29"/>
      <c r="B274" s="29"/>
      <c r="C274" s="29"/>
      <c r="D274" s="29"/>
      <c r="E274" s="29"/>
      <c r="F274" s="29"/>
      <c r="G274" s="29"/>
      <c r="H274" s="29"/>
      <c r="I274" s="29"/>
      <c r="J274" s="29"/>
      <c r="K274" s="29"/>
      <c r="L274" s="6"/>
      <c r="M274" s="6"/>
      <c r="N274" s="140"/>
    </row>
    <row r="275" spans="1:14" ht="16.5" x14ac:dyDescent="0.3">
      <c r="A275" s="73" t="s">
        <v>7</v>
      </c>
      <c r="B275" s="24">
        <f>B262+1</f>
        <v>42451</v>
      </c>
      <c r="C275" s="30"/>
      <c r="D275" s="90" t="s">
        <v>12</v>
      </c>
      <c r="E275" s="91"/>
      <c r="F275" s="92" t="s">
        <v>13</v>
      </c>
      <c r="G275" s="93">
        <f>IF(E276=0,0,(MOD(E276-E275,1)*24))</f>
        <v>0</v>
      </c>
      <c r="H275" s="6"/>
      <c r="I275" s="100"/>
      <c r="J275" s="31"/>
      <c r="K275" s="31"/>
      <c r="L275" s="32"/>
      <c r="M275" s="33"/>
      <c r="N275" s="140"/>
    </row>
    <row r="276" spans="1:14" ht="16.5" x14ac:dyDescent="0.3">
      <c r="A276" s="73" t="s">
        <v>8</v>
      </c>
      <c r="B276" s="34"/>
      <c r="C276" s="29"/>
      <c r="D276" s="82" t="s">
        <v>21</v>
      </c>
      <c r="E276" s="83"/>
      <c r="F276" s="84" t="s">
        <v>13</v>
      </c>
      <c r="G276" s="85">
        <f>IF(E277=0,0,(MOD(E277-E276,1)*24))</f>
        <v>0</v>
      </c>
      <c r="H276" s="29"/>
      <c r="I276" s="29"/>
      <c r="J276" s="31"/>
      <c r="K276" s="31"/>
      <c r="L276" s="33"/>
      <c r="M276" s="33"/>
      <c r="N276" s="140"/>
    </row>
    <row r="277" spans="1:14" ht="16.5" x14ac:dyDescent="0.3">
      <c r="A277" s="75" t="s">
        <v>32</v>
      </c>
      <c r="B277" s="9"/>
      <c r="C277" s="29"/>
      <c r="D277" s="78" t="s">
        <v>29</v>
      </c>
      <c r="E277" s="79"/>
      <c r="F277" s="80" t="s">
        <v>13</v>
      </c>
      <c r="G277" s="81">
        <f>IF(E278=0,0,(MOD(E278-E277,1)*24))</f>
        <v>0</v>
      </c>
      <c r="H277" s="29"/>
      <c r="I277" s="31"/>
      <c r="J277" s="31"/>
      <c r="K277" s="31"/>
      <c r="L277" s="33"/>
      <c r="M277" s="33"/>
      <c r="N277" s="140"/>
    </row>
    <row r="278" spans="1:14" x14ac:dyDescent="0.3">
      <c r="A278" s="75" t="s">
        <v>33</v>
      </c>
      <c r="B278" s="34"/>
      <c r="C278" s="29"/>
      <c r="D278" s="82" t="s">
        <v>31</v>
      </c>
      <c r="E278" s="83"/>
      <c r="F278" s="84" t="s">
        <v>13</v>
      </c>
      <c r="G278" s="85">
        <f>IF(E279=0,0,(MOD(E279-E278,1)*24))</f>
        <v>0</v>
      </c>
      <c r="H278" s="113" t="s">
        <v>18</v>
      </c>
      <c r="I278" s="53" t="s">
        <v>19</v>
      </c>
      <c r="J278" s="113" t="s">
        <v>16</v>
      </c>
      <c r="K278" s="25" t="s">
        <v>87</v>
      </c>
      <c r="L278" s="53" t="s">
        <v>20</v>
      </c>
      <c r="M278" s="6"/>
      <c r="N278" s="140"/>
    </row>
    <row r="279" spans="1:14" x14ac:dyDescent="0.3">
      <c r="A279" s="73" t="s">
        <v>10</v>
      </c>
      <c r="B279" s="43"/>
      <c r="C279" s="29"/>
      <c r="D279" s="78" t="s">
        <v>29</v>
      </c>
      <c r="E279" s="79"/>
      <c r="F279" s="80" t="s">
        <v>13</v>
      </c>
      <c r="G279" s="81">
        <f>IF(E280=0,0,(MOD(E280-E279,1)*24))</f>
        <v>0</v>
      </c>
      <c r="H279" s="76">
        <f>B281</f>
        <v>0</v>
      </c>
      <c r="I279" s="63">
        <f>IF(B279="Forfait",IF(B276="",0,VLOOKUP(B276,Liste!F$2:H$4,3)),IF(B276="",0,VLOOKUP(B276,Liste!F$2:G$4,2)))</f>
        <v>0</v>
      </c>
      <c r="J279" s="36">
        <v>5</v>
      </c>
      <c r="K279" s="64">
        <v>0.8</v>
      </c>
      <c r="L279" s="35">
        <v>0</v>
      </c>
      <c r="M279" s="6"/>
      <c r="N279" s="140"/>
    </row>
    <row r="280" spans="1:14" ht="16.5" thickBot="1" x14ac:dyDescent="0.35">
      <c r="A280" s="74" t="s">
        <v>85</v>
      </c>
      <c r="B280" s="44"/>
      <c r="C280" s="29"/>
      <c r="D280" s="82" t="s">
        <v>37</v>
      </c>
      <c r="E280" s="83"/>
      <c r="F280" s="84" t="s">
        <v>39</v>
      </c>
      <c r="G280" s="86">
        <f>SUM(G275+G277+G279)</f>
        <v>0</v>
      </c>
      <c r="H280" s="77"/>
      <c r="I280" s="65"/>
      <c r="J280" s="38"/>
      <c r="K280" s="66">
        <v>0</v>
      </c>
      <c r="L280" s="39">
        <v>0</v>
      </c>
      <c r="M280" s="6"/>
      <c r="N280" s="140"/>
    </row>
    <row r="281" spans="1:14" x14ac:dyDescent="0.3">
      <c r="A281" s="73" t="s">
        <v>11</v>
      </c>
      <c r="B281" s="45">
        <f>IF(B278="",0,VLOOKUP(B278,Liste!B$2:C$32,2))</f>
        <v>0</v>
      </c>
      <c r="C281" s="29"/>
      <c r="D281" s="87"/>
      <c r="E281" s="88"/>
      <c r="F281" s="89" t="s">
        <v>89</v>
      </c>
      <c r="G281" s="96">
        <f>SUM((IF(G276&lt;0.99,G276,0))+(IF(G278&lt;0.99,G278,0)))</f>
        <v>0</v>
      </c>
      <c r="H281" s="47">
        <f>PRODUCT(H279*H280)</f>
        <v>0</v>
      </c>
      <c r="I281" s="70">
        <f>PRODUCT(I279*I280)</f>
        <v>0</v>
      </c>
      <c r="J281" s="47">
        <f>PRODUCT(J279*J280)</f>
        <v>0</v>
      </c>
      <c r="K281" s="69">
        <f>PRODUCT(K279*K280)</f>
        <v>0</v>
      </c>
      <c r="L281" s="46">
        <f>PRODUCT(L279:L280)</f>
        <v>0</v>
      </c>
      <c r="M281" s="6"/>
      <c r="N281" s="140"/>
    </row>
    <row r="282" spans="1:14" x14ac:dyDescent="0.3">
      <c r="A282" s="72"/>
      <c r="B282" s="141" t="s">
        <v>14</v>
      </c>
      <c r="C282" s="141"/>
      <c r="D282" s="142"/>
      <c r="E282" s="143"/>
      <c r="F282" s="144" t="s">
        <v>84</v>
      </c>
      <c r="G282" s="145"/>
      <c r="H282" s="146"/>
      <c r="I282" s="141" t="s">
        <v>15</v>
      </c>
      <c r="J282" s="147"/>
      <c r="K282" s="52" t="s">
        <v>17</v>
      </c>
      <c r="L282" s="53" t="s">
        <v>38</v>
      </c>
      <c r="M282" s="6"/>
      <c r="N282" s="140"/>
    </row>
    <row r="283" spans="1:14" x14ac:dyDescent="0.3">
      <c r="A283" s="54" t="s">
        <v>22</v>
      </c>
      <c r="B283" s="48" t="s">
        <v>23</v>
      </c>
      <c r="C283" s="56" t="s">
        <v>24</v>
      </c>
      <c r="D283" s="49" t="s">
        <v>25</v>
      </c>
      <c r="E283" s="58" t="s">
        <v>88</v>
      </c>
      <c r="F283" s="101">
        <f>IF(B280="Magasine",0.08333333333333,0.125)</f>
        <v>0.125</v>
      </c>
      <c r="G283" s="59">
        <v>0.16666666666666666</v>
      </c>
      <c r="H283" s="50">
        <v>0.25</v>
      </c>
      <c r="I283" s="60" t="s">
        <v>26</v>
      </c>
      <c r="J283" s="48" t="s">
        <v>27</v>
      </c>
      <c r="K283" s="61"/>
      <c r="L283" s="51">
        <v>1</v>
      </c>
      <c r="M283" s="6"/>
      <c r="N283" s="140"/>
    </row>
    <row r="284" spans="1:14" ht="16.5" thickBot="1" x14ac:dyDescent="0.35">
      <c r="A284" s="55">
        <f>IF(B279=10,IF(SUM((G275+G277+G279)+G281)&gt;10,SUM((G275+G277+G279)+G281),10),IF(B279=7,IF(SUM((G275+G277+G279)+G281)&gt;7,SUM((G275+G277+G279)+G281),7),IF(B279=5,IF(SUM((G275+G277+G279)+G281)&gt;5,SUM((G275+G277+G279)+G281),5),SUM((G275+G277+G279)+G281))))</f>
        <v>0</v>
      </c>
      <c r="B284" s="28">
        <f>IF(B279="Forfait",1,IF(B279=10,IF(G280&lt;10,A284,10+G281),IF(B279=7,IF(G280&lt;8,A284,8+G281),IF(G280&lt;5,A284,5+G281))))</f>
        <v>0</v>
      </c>
      <c r="C284" s="57">
        <f>IF(B279="Forfait",0,IF(B279=10,IF((A284-B284)&lt;2,A284-B284,2),IF(B279=7,IF((A284-B284)&lt;4,A284-B284,4),IF((A284-B284)&lt;7,A284-B284,7))))</f>
        <v>0</v>
      </c>
      <c r="D284" s="28">
        <f>IF(B279="Forfait",0,IF((A284-B284-C284)&lt;4,A284-B284-C284,4))</f>
        <v>0</v>
      </c>
      <c r="E284" s="57">
        <f>IF(B279="Forfait",0,IF((A284-B284-C284-D284)&gt;0,A284-B284-C284-D284,0))</f>
        <v>0</v>
      </c>
      <c r="F284" s="28">
        <f>IF(B280="Autre",IF((G280-12)&gt;0,IF((G280-12)&lt;2,G280-12,2),0),IF(B280="Magasine",IF((G280-11)&gt;0,IF((G280-11)&lt;1,G280-11,1),0),0))</f>
        <v>0</v>
      </c>
      <c r="G284" s="57">
        <f>IF(B280="Autre",IF((G280-14)&gt;0,IF((G280-14)&lt;2,G280-14,2),0),IF(B280="Magasine",IF((G280-12)&gt;0,IF((G280-12)&lt;4,G280-12,4),0),0))</f>
        <v>0</v>
      </c>
      <c r="H284" s="28">
        <f>IF(B279="Forfait",IF((G280-16)&lt;0,0,(G280-16)),0)</f>
        <v>0</v>
      </c>
      <c r="I284" s="71">
        <f>IF(B280="5-5",IF(G275&gt;5,G275-5,0),IF(B280="6-6",IF(G275&gt;6,G275-6,0),0))</f>
        <v>0</v>
      </c>
      <c r="J284" s="28">
        <f>IF(B280="5-5",IF(G277&gt;5,G277-5,0),IF(B280="6-6",IF(G277&gt;6,G277-6,0),0))</f>
        <v>0</v>
      </c>
      <c r="K284" s="62"/>
      <c r="L284" s="39">
        <v>0</v>
      </c>
      <c r="M284" s="37" t="s">
        <v>39</v>
      </c>
      <c r="N284" s="140"/>
    </row>
    <row r="285" spans="1:14" x14ac:dyDescent="0.3">
      <c r="A285" s="41"/>
      <c r="B285" s="40">
        <f>PRODUCT(B284*B281*1)</f>
        <v>0</v>
      </c>
      <c r="C285" s="67">
        <f>PRODUCT(C284*B281*1.5)</f>
        <v>0</v>
      </c>
      <c r="D285" s="40">
        <f>PRODUCT(D284*B281*2)</f>
        <v>0</v>
      </c>
      <c r="E285" s="67">
        <f>PRODUCT(E284*B281*3)</f>
        <v>0</v>
      </c>
      <c r="F285" s="104">
        <f>PRODUCT(B281*F283*F284)</f>
        <v>0</v>
      </c>
      <c r="G285" s="105">
        <f>PRODUCT(B281*G283*G284)</f>
        <v>0</v>
      </c>
      <c r="H285" s="104">
        <f>PRODUCT(B281*H283*H284)</f>
        <v>0</v>
      </c>
      <c r="I285" s="68">
        <f>PRODUCT(I284*B281*0.5)</f>
        <v>0</v>
      </c>
      <c r="J285" s="40">
        <f>PRODUCT(J284*B281*0.5)</f>
        <v>0</v>
      </c>
      <c r="K285" s="67">
        <f>PRODUCT(K283:K284)</f>
        <v>0</v>
      </c>
      <c r="L285" s="40">
        <f>PRODUCT(L283:L284)</f>
        <v>0</v>
      </c>
      <c r="M285" s="42">
        <f>SUM(B285:L285)+SUM(H281:L281)</f>
        <v>0</v>
      </c>
      <c r="N285" s="140"/>
    </row>
    <row r="286" spans="1:14" ht="16.5" thickBot="1" x14ac:dyDescent="0.35">
      <c r="A286" s="94"/>
      <c r="B286" s="94"/>
      <c r="C286" s="94"/>
      <c r="D286" s="94"/>
      <c r="E286" s="95"/>
      <c r="F286" s="95"/>
      <c r="G286" s="95"/>
      <c r="H286" s="95"/>
      <c r="I286" s="94"/>
      <c r="J286" s="94"/>
      <c r="K286" s="94"/>
      <c r="L286" s="94"/>
      <c r="M286" s="94"/>
      <c r="N286" s="140"/>
    </row>
    <row r="287" spans="1:14" ht="16.5" thickTop="1" x14ac:dyDescent="0.3">
      <c r="A287" s="29"/>
      <c r="B287" s="29"/>
      <c r="C287" s="29"/>
      <c r="D287" s="29"/>
      <c r="E287" s="29"/>
      <c r="F287" s="29"/>
      <c r="G287" s="29"/>
      <c r="H287" s="29"/>
      <c r="I287" s="29"/>
      <c r="J287" s="29"/>
      <c r="K287" s="29"/>
      <c r="L287" s="6"/>
      <c r="M287" s="6"/>
      <c r="N287" s="140"/>
    </row>
    <row r="288" spans="1:14" ht="16.5" x14ac:dyDescent="0.3">
      <c r="A288" s="73" t="s">
        <v>7</v>
      </c>
      <c r="B288" s="24">
        <f>B275+1</f>
        <v>42452</v>
      </c>
      <c r="C288" s="30"/>
      <c r="D288" s="90" t="s">
        <v>12</v>
      </c>
      <c r="E288" s="91"/>
      <c r="F288" s="92" t="s">
        <v>13</v>
      </c>
      <c r="G288" s="93">
        <f>IF(E289=0,0,(MOD(E289-E288,1)*24))</f>
        <v>0</v>
      </c>
      <c r="H288" s="6"/>
      <c r="I288" s="100"/>
      <c r="J288" s="31"/>
      <c r="K288" s="31"/>
      <c r="L288" s="32"/>
      <c r="M288" s="33"/>
      <c r="N288" s="140"/>
    </row>
    <row r="289" spans="1:14" ht="16.5" x14ac:dyDescent="0.3">
      <c r="A289" s="73" t="s">
        <v>8</v>
      </c>
      <c r="B289" s="34"/>
      <c r="C289" s="29"/>
      <c r="D289" s="82" t="s">
        <v>21</v>
      </c>
      <c r="E289" s="83"/>
      <c r="F289" s="84" t="s">
        <v>13</v>
      </c>
      <c r="G289" s="85">
        <f>IF(E290=0,0,(MOD(E290-E289,1)*24))</f>
        <v>0</v>
      </c>
      <c r="H289" s="29"/>
      <c r="I289" s="29"/>
      <c r="J289" s="31"/>
      <c r="K289" s="31"/>
      <c r="L289" s="33"/>
      <c r="M289" s="33"/>
      <c r="N289" s="140"/>
    </row>
    <row r="290" spans="1:14" ht="16.5" x14ac:dyDescent="0.3">
      <c r="A290" s="75" t="s">
        <v>32</v>
      </c>
      <c r="B290" s="9"/>
      <c r="C290" s="29"/>
      <c r="D290" s="78" t="s">
        <v>29</v>
      </c>
      <c r="E290" s="79"/>
      <c r="F290" s="80" t="s">
        <v>13</v>
      </c>
      <c r="G290" s="81">
        <f>IF(E291=0,0,(MOD(E291-E290,1)*24))</f>
        <v>0</v>
      </c>
      <c r="H290" s="29"/>
      <c r="I290" s="31"/>
      <c r="J290" s="31"/>
      <c r="K290" s="31"/>
      <c r="L290" s="33"/>
      <c r="M290" s="33"/>
      <c r="N290" s="140"/>
    </row>
    <row r="291" spans="1:14" x14ac:dyDescent="0.3">
      <c r="A291" s="75" t="s">
        <v>33</v>
      </c>
      <c r="B291" s="34"/>
      <c r="C291" s="29"/>
      <c r="D291" s="82" t="s">
        <v>31</v>
      </c>
      <c r="E291" s="83"/>
      <c r="F291" s="84" t="s">
        <v>13</v>
      </c>
      <c r="G291" s="85">
        <f>IF(E292=0,0,(MOD(E292-E291,1)*24))</f>
        <v>0</v>
      </c>
      <c r="H291" s="113" t="s">
        <v>18</v>
      </c>
      <c r="I291" s="53" t="s">
        <v>19</v>
      </c>
      <c r="J291" s="113" t="s">
        <v>16</v>
      </c>
      <c r="K291" s="25" t="s">
        <v>87</v>
      </c>
      <c r="L291" s="53" t="s">
        <v>20</v>
      </c>
      <c r="M291" s="6"/>
      <c r="N291" s="140"/>
    </row>
    <row r="292" spans="1:14" x14ac:dyDescent="0.3">
      <c r="A292" s="73" t="s">
        <v>10</v>
      </c>
      <c r="B292" s="43"/>
      <c r="C292" s="29"/>
      <c r="D292" s="78" t="s">
        <v>29</v>
      </c>
      <c r="E292" s="79"/>
      <c r="F292" s="80" t="s">
        <v>13</v>
      </c>
      <c r="G292" s="81">
        <f>IF(E293=0,0,(MOD(E293-E292,1)*24))</f>
        <v>0</v>
      </c>
      <c r="H292" s="76">
        <f>B294</f>
        <v>0</v>
      </c>
      <c r="I292" s="63">
        <f>IF(B292="Forfait",IF(B289="",0,VLOOKUP(B289,Liste!F$2:H$4,3)),IF(B289="",0,VLOOKUP(B289,Liste!F$2:G$4,2)))</f>
        <v>0</v>
      </c>
      <c r="J292" s="36">
        <v>5</v>
      </c>
      <c r="K292" s="64">
        <v>0.8</v>
      </c>
      <c r="L292" s="35">
        <v>0</v>
      </c>
      <c r="M292" s="6"/>
      <c r="N292" s="140"/>
    </row>
    <row r="293" spans="1:14" ht="16.5" thickBot="1" x14ac:dyDescent="0.35">
      <c r="A293" s="74" t="s">
        <v>85</v>
      </c>
      <c r="B293" s="44"/>
      <c r="C293" s="29"/>
      <c r="D293" s="82" t="s">
        <v>37</v>
      </c>
      <c r="E293" s="83"/>
      <c r="F293" s="84" t="s">
        <v>39</v>
      </c>
      <c r="G293" s="86">
        <f>SUM(G288+G290+G292)</f>
        <v>0</v>
      </c>
      <c r="H293" s="77"/>
      <c r="I293" s="65"/>
      <c r="J293" s="38"/>
      <c r="K293" s="66">
        <v>0</v>
      </c>
      <c r="L293" s="39">
        <v>0</v>
      </c>
      <c r="M293" s="6"/>
      <c r="N293" s="140"/>
    </row>
    <row r="294" spans="1:14" x14ac:dyDescent="0.3">
      <c r="A294" s="73" t="s">
        <v>11</v>
      </c>
      <c r="B294" s="45">
        <f>IF(B291="",0,VLOOKUP(B291,Liste!B$2:C$32,2))</f>
        <v>0</v>
      </c>
      <c r="C294" s="29"/>
      <c r="D294" s="87"/>
      <c r="E294" s="88"/>
      <c r="F294" s="89" t="s">
        <v>89</v>
      </c>
      <c r="G294" s="96">
        <f>SUM((IF(G289&lt;0.99,G289,0))+(IF(G291&lt;0.99,G291,0)))</f>
        <v>0</v>
      </c>
      <c r="H294" s="47">
        <f>PRODUCT(H292*H293)</f>
        <v>0</v>
      </c>
      <c r="I294" s="70">
        <f>PRODUCT(I292*I293)</f>
        <v>0</v>
      </c>
      <c r="J294" s="47">
        <f>PRODUCT(J292*J293)</f>
        <v>0</v>
      </c>
      <c r="K294" s="69">
        <f>PRODUCT(K292*K293)</f>
        <v>0</v>
      </c>
      <c r="L294" s="46">
        <f>PRODUCT(L292:L293)</f>
        <v>0</v>
      </c>
      <c r="M294" s="6"/>
      <c r="N294" s="140"/>
    </row>
    <row r="295" spans="1:14" x14ac:dyDescent="0.3">
      <c r="A295" s="72"/>
      <c r="B295" s="141" t="s">
        <v>14</v>
      </c>
      <c r="C295" s="141"/>
      <c r="D295" s="142"/>
      <c r="E295" s="143"/>
      <c r="F295" s="144" t="s">
        <v>84</v>
      </c>
      <c r="G295" s="145"/>
      <c r="H295" s="146"/>
      <c r="I295" s="141" t="s">
        <v>15</v>
      </c>
      <c r="J295" s="147"/>
      <c r="K295" s="52" t="s">
        <v>17</v>
      </c>
      <c r="L295" s="53" t="s">
        <v>38</v>
      </c>
      <c r="M295" s="6"/>
      <c r="N295" s="140"/>
    </row>
    <row r="296" spans="1:14" x14ac:dyDescent="0.3">
      <c r="A296" s="54" t="s">
        <v>22</v>
      </c>
      <c r="B296" s="48" t="s">
        <v>23</v>
      </c>
      <c r="C296" s="56" t="s">
        <v>24</v>
      </c>
      <c r="D296" s="49" t="s">
        <v>25</v>
      </c>
      <c r="E296" s="58" t="s">
        <v>88</v>
      </c>
      <c r="F296" s="101">
        <f>IF(B293="Magasine",0.08333333333333,0.125)</f>
        <v>0.125</v>
      </c>
      <c r="G296" s="59">
        <v>0.16666666666666666</v>
      </c>
      <c r="H296" s="50">
        <v>0.25</v>
      </c>
      <c r="I296" s="60" t="s">
        <v>26</v>
      </c>
      <c r="J296" s="48" t="s">
        <v>27</v>
      </c>
      <c r="K296" s="61"/>
      <c r="L296" s="51">
        <v>1</v>
      </c>
      <c r="M296" s="6"/>
      <c r="N296" s="140"/>
    </row>
    <row r="297" spans="1:14" ht="16.5" thickBot="1" x14ac:dyDescent="0.35">
      <c r="A297" s="55">
        <f>IF(B292=10,IF(SUM((G288+G290+G292)+G294)&gt;10,SUM((G288+G290+G292)+G294),10),IF(B292=7,IF(SUM((G288+G290+G292)+G294)&gt;7,SUM((G288+G290+G292)+G294),7),IF(B292=5,IF(SUM((G288+G290+G292)+G294)&gt;5,SUM((G288+G290+G292)+G294),5),SUM((G288+G290+G292)+G294))))</f>
        <v>0</v>
      </c>
      <c r="B297" s="28">
        <f>IF(B292="Forfait",1,IF(B292=10,IF(G293&lt;10,A297,10+G294),IF(B292=7,IF(G293&lt;8,A297,8+G294),IF(G293&lt;5,A297,5+G294))))</f>
        <v>0</v>
      </c>
      <c r="C297" s="57">
        <f>IF(B292="Forfait",0,IF(B292=10,IF((A297-B297)&lt;2,A297-B297,2),IF(B292=7,IF((A297-B297)&lt;4,A297-B297,4),IF((A297-B297)&lt;7,A297-B297,7))))</f>
        <v>0</v>
      </c>
      <c r="D297" s="28">
        <f>IF(B292="Forfait",0,IF((A297-B297-C297)&lt;4,A297-B297-C297,4))</f>
        <v>0</v>
      </c>
      <c r="E297" s="57">
        <f>IF(B292="Forfait",0,IF((A297-B297-C297-D297)&gt;0,A297-B297-C297-D297,0))</f>
        <v>0</v>
      </c>
      <c r="F297" s="28">
        <f>IF(B293="Autre",IF((G293-12)&gt;0,IF((G293-12)&lt;2,G293-12,2),0),IF(B293="Magasine",IF((G293-11)&gt;0,IF((G293-11)&lt;1,G293-11,1),0),0))</f>
        <v>0</v>
      </c>
      <c r="G297" s="57">
        <f>IF(B293="Autre",IF((G293-14)&gt;0,IF((G293-14)&lt;2,G293-14,2),0),IF(B293="Magasine",IF((G293-12)&gt;0,IF((G293-12)&lt;4,G293-12,4),0),0))</f>
        <v>0</v>
      </c>
      <c r="H297" s="28">
        <f>IF(B292="Forfait",IF((G293-16)&lt;0,0,(G293-16)),0)</f>
        <v>0</v>
      </c>
      <c r="I297" s="71">
        <f>IF(B293="5-5",IF(G288&gt;5,G288-5,0),IF(B293="6-6",IF(G288&gt;6,G288-6,0),0))</f>
        <v>0</v>
      </c>
      <c r="J297" s="28">
        <f>IF(B293="5-5",IF(G290&gt;5,G290-5,0),IF(B293="6-6",IF(G290&gt;6,G290-6,0),0))</f>
        <v>0</v>
      </c>
      <c r="K297" s="62"/>
      <c r="L297" s="39">
        <v>0</v>
      </c>
      <c r="M297" s="37" t="s">
        <v>39</v>
      </c>
      <c r="N297" s="140"/>
    </row>
    <row r="298" spans="1:14" x14ac:dyDescent="0.3">
      <c r="A298" s="41"/>
      <c r="B298" s="40">
        <f>PRODUCT(B297*B294*1)</f>
        <v>0</v>
      </c>
      <c r="C298" s="67">
        <f>PRODUCT(C297*B294*1.5)</f>
        <v>0</v>
      </c>
      <c r="D298" s="40">
        <f>PRODUCT(D297*B294*2)</f>
        <v>0</v>
      </c>
      <c r="E298" s="67">
        <f>PRODUCT(E297*B294*3)</f>
        <v>0</v>
      </c>
      <c r="F298" s="104">
        <f>PRODUCT(B294*F296*F297)</f>
        <v>0</v>
      </c>
      <c r="G298" s="105">
        <f>PRODUCT(B294*G296*G297)</f>
        <v>0</v>
      </c>
      <c r="H298" s="104">
        <f>PRODUCT(B294*H296*H297)</f>
        <v>0</v>
      </c>
      <c r="I298" s="68">
        <f>PRODUCT(I297*B294*0.5)</f>
        <v>0</v>
      </c>
      <c r="J298" s="40">
        <f>PRODUCT(J297*B294*0.5)</f>
        <v>0</v>
      </c>
      <c r="K298" s="67">
        <f>PRODUCT(K296:K297)</f>
        <v>0</v>
      </c>
      <c r="L298" s="40">
        <f>PRODUCT(L296:L297)</f>
        <v>0</v>
      </c>
      <c r="M298" s="42">
        <f>SUM(B298:L298)+SUM(H294:L294)</f>
        <v>0</v>
      </c>
      <c r="N298" s="140"/>
    </row>
    <row r="299" spans="1:14" ht="16.5" thickBot="1" x14ac:dyDescent="0.35">
      <c r="A299" s="94"/>
      <c r="B299" s="94"/>
      <c r="C299" s="94"/>
      <c r="D299" s="94"/>
      <c r="E299" s="95"/>
      <c r="F299" s="95"/>
      <c r="G299" s="95"/>
      <c r="H299" s="95"/>
      <c r="I299" s="94"/>
      <c r="J299" s="94"/>
      <c r="K299" s="94"/>
      <c r="L299" s="94"/>
      <c r="M299" s="94"/>
      <c r="N299" s="140"/>
    </row>
    <row r="300" spans="1:14" ht="16.5" thickTop="1" x14ac:dyDescent="0.3">
      <c r="A300" s="29"/>
      <c r="B300" s="29"/>
      <c r="C300" s="29"/>
      <c r="D300" s="29"/>
      <c r="E300" s="29"/>
      <c r="F300" s="29"/>
      <c r="G300" s="29"/>
      <c r="H300" s="29"/>
      <c r="I300" s="29"/>
      <c r="J300" s="29"/>
      <c r="K300" s="29"/>
      <c r="L300" s="6"/>
      <c r="M300" s="6"/>
      <c r="N300" s="140"/>
    </row>
    <row r="301" spans="1:14" ht="16.5" x14ac:dyDescent="0.3">
      <c r="A301" s="73" t="s">
        <v>7</v>
      </c>
      <c r="B301" s="24">
        <f>B288+1</f>
        <v>42453</v>
      </c>
      <c r="C301" s="30"/>
      <c r="D301" s="90" t="s">
        <v>12</v>
      </c>
      <c r="E301" s="91"/>
      <c r="F301" s="92" t="s">
        <v>13</v>
      </c>
      <c r="G301" s="93">
        <f>IF(E302=0,0,(MOD(E302-E301,1)*24))</f>
        <v>0</v>
      </c>
      <c r="H301" s="6"/>
      <c r="I301" s="100"/>
      <c r="J301" s="31"/>
      <c r="K301" s="31"/>
      <c r="L301" s="32"/>
      <c r="M301" s="33"/>
      <c r="N301" s="140"/>
    </row>
    <row r="302" spans="1:14" ht="16.5" x14ac:dyDescent="0.3">
      <c r="A302" s="73" t="s">
        <v>8</v>
      </c>
      <c r="B302" s="34"/>
      <c r="C302" s="29"/>
      <c r="D302" s="82" t="s">
        <v>21</v>
      </c>
      <c r="E302" s="83"/>
      <c r="F302" s="84" t="s">
        <v>13</v>
      </c>
      <c r="G302" s="85">
        <f>IF(E303=0,0,(MOD(E303-E302,1)*24))</f>
        <v>0</v>
      </c>
      <c r="H302" s="29"/>
      <c r="I302" s="29"/>
      <c r="J302" s="31"/>
      <c r="K302" s="31"/>
      <c r="L302" s="33"/>
      <c r="M302" s="33"/>
      <c r="N302" s="140"/>
    </row>
    <row r="303" spans="1:14" ht="16.5" x14ac:dyDescent="0.3">
      <c r="A303" s="75" t="s">
        <v>32</v>
      </c>
      <c r="B303" s="9"/>
      <c r="C303" s="29"/>
      <c r="D303" s="78" t="s">
        <v>29</v>
      </c>
      <c r="E303" s="79"/>
      <c r="F303" s="80" t="s">
        <v>13</v>
      </c>
      <c r="G303" s="81">
        <f>IF(E304=0,0,(MOD(E304-E303,1)*24))</f>
        <v>0</v>
      </c>
      <c r="H303" s="29"/>
      <c r="I303" s="31"/>
      <c r="J303" s="31"/>
      <c r="K303" s="31"/>
      <c r="L303" s="33"/>
      <c r="M303" s="33"/>
      <c r="N303" s="140"/>
    </row>
    <row r="304" spans="1:14" x14ac:dyDescent="0.3">
      <c r="A304" s="75" t="s">
        <v>33</v>
      </c>
      <c r="B304" s="34"/>
      <c r="C304" s="29"/>
      <c r="D304" s="82" t="s">
        <v>31</v>
      </c>
      <c r="E304" s="83"/>
      <c r="F304" s="84" t="s">
        <v>13</v>
      </c>
      <c r="G304" s="85">
        <f>IF(E305=0,0,(MOD(E305-E304,1)*24))</f>
        <v>0</v>
      </c>
      <c r="H304" s="113" t="s">
        <v>18</v>
      </c>
      <c r="I304" s="53" t="s">
        <v>19</v>
      </c>
      <c r="J304" s="113" t="s">
        <v>16</v>
      </c>
      <c r="K304" s="25" t="s">
        <v>87</v>
      </c>
      <c r="L304" s="53" t="s">
        <v>20</v>
      </c>
      <c r="M304" s="6"/>
      <c r="N304" s="140"/>
    </row>
    <row r="305" spans="1:14" x14ac:dyDescent="0.3">
      <c r="A305" s="73" t="s">
        <v>10</v>
      </c>
      <c r="B305" s="43"/>
      <c r="C305" s="29"/>
      <c r="D305" s="78" t="s">
        <v>29</v>
      </c>
      <c r="E305" s="79"/>
      <c r="F305" s="80" t="s">
        <v>13</v>
      </c>
      <c r="G305" s="81">
        <f>IF(E306=0,0,(MOD(E306-E305,1)*24))</f>
        <v>0</v>
      </c>
      <c r="H305" s="76">
        <f>B307</f>
        <v>0</v>
      </c>
      <c r="I305" s="63">
        <f>IF(B305="Forfait",IF(B302="",0,VLOOKUP(B302,Liste!F$2:H$4,3)),IF(B302="",0,VLOOKUP(B302,Liste!F$2:G$4,2)))</f>
        <v>0</v>
      </c>
      <c r="J305" s="36">
        <v>5</v>
      </c>
      <c r="K305" s="64">
        <v>0.8</v>
      </c>
      <c r="L305" s="35">
        <v>0</v>
      </c>
      <c r="M305" s="6"/>
      <c r="N305" s="140"/>
    </row>
    <row r="306" spans="1:14" ht="16.5" thickBot="1" x14ac:dyDescent="0.35">
      <c r="A306" s="74" t="s">
        <v>85</v>
      </c>
      <c r="B306" s="44"/>
      <c r="C306" s="29"/>
      <c r="D306" s="82" t="s">
        <v>37</v>
      </c>
      <c r="E306" s="83"/>
      <c r="F306" s="84" t="s">
        <v>39</v>
      </c>
      <c r="G306" s="86">
        <f>SUM(G301+G303+G305)</f>
        <v>0</v>
      </c>
      <c r="H306" s="77"/>
      <c r="I306" s="65"/>
      <c r="J306" s="38"/>
      <c r="K306" s="66">
        <v>0</v>
      </c>
      <c r="L306" s="39">
        <v>0</v>
      </c>
      <c r="M306" s="6"/>
      <c r="N306" s="140"/>
    </row>
    <row r="307" spans="1:14" x14ac:dyDescent="0.3">
      <c r="A307" s="73" t="s">
        <v>11</v>
      </c>
      <c r="B307" s="45">
        <f>IF(B304="",0,VLOOKUP(B304,Liste!B$2:C$32,2))</f>
        <v>0</v>
      </c>
      <c r="C307" s="29"/>
      <c r="D307" s="87"/>
      <c r="E307" s="88"/>
      <c r="F307" s="89" t="s">
        <v>89</v>
      </c>
      <c r="G307" s="96">
        <f>SUM((IF(G302&lt;0.99,G302,0))+(IF(G304&lt;0.99,G304,0)))</f>
        <v>0</v>
      </c>
      <c r="H307" s="47">
        <f>PRODUCT(H305*H306)</f>
        <v>0</v>
      </c>
      <c r="I307" s="70">
        <f>PRODUCT(I305*I306)</f>
        <v>0</v>
      </c>
      <c r="J307" s="47">
        <f>PRODUCT(J305*J306)</f>
        <v>0</v>
      </c>
      <c r="K307" s="69">
        <f>PRODUCT(K305*K306)</f>
        <v>0</v>
      </c>
      <c r="L307" s="46">
        <f>PRODUCT(L305:L306)</f>
        <v>0</v>
      </c>
      <c r="M307" s="6"/>
      <c r="N307" s="140"/>
    </row>
    <row r="308" spans="1:14" x14ac:dyDescent="0.3">
      <c r="A308" s="72"/>
      <c r="B308" s="141" t="s">
        <v>14</v>
      </c>
      <c r="C308" s="141"/>
      <c r="D308" s="142"/>
      <c r="E308" s="143"/>
      <c r="F308" s="144" t="s">
        <v>84</v>
      </c>
      <c r="G308" s="145"/>
      <c r="H308" s="146"/>
      <c r="I308" s="141" t="s">
        <v>15</v>
      </c>
      <c r="J308" s="147"/>
      <c r="K308" s="52" t="s">
        <v>17</v>
      </c>
      <c r="L308" s="53" t="s">
        <v>38</v>
      </c>
      <c r="M308" s="6"/>
      <c r="N308" s="140"/>
    </row>
    <row r="309" spans="1:14" x14ac:dyDescent="0.3">
      <c r="A309" s="54" t="s">
        <v>22</v>
      </c>
      <c r="B309" s="48" t="s">
        <v>23</v>
      </c>
      <c r="C309" s="56" t="s">
        <v>24</v>
      </c>
      <c r="D309" s="49" t="s">
        <v>25</v>
      </c>
      <c r="E309" s="58" t="s">
        <v>88</v>
      </c>
      <c r="F309" s="101">
        <f>IF(B306="Magasine",0.08333333333333,0.125)</f>
        <v>0.125</v>
      </c>
      <c r="G309" s="59">
        <v>0.16666666666666666</v>
      </c>
      <c r="H309" s="50">
        <v>0.25</v>
      </c>
      <c r="I309" s="60" t="s">
        <v>26</v>
      </c>
      <c r="J309" s="48" t="s">
        <v>27</v>
      </c>
      <c r="K309" s="61"/>
      <c r="L309" s="51">
        <v>1</v>
      </c>
      <c r="M309" s="6"/>
      <c r="N309" s="140"/>
    </row>
    <row r="310" spans="1:14" ht="16.5" thickBot="1" x14ac:dyDescent="0.35">
      <c r="A310" s="55">
        <f>IF(B305=10,IF(SUM((G301+G303+G305)+G307)&gt;10,SUM((G301+G303+G305)+G307),10),IF(B305=7,IF(SUM((G301+G303+G305)+G307)&gt;7,SUM((G301+G303+G305)+G307),7),IF(B305=5,IF(SUM((G301+G303+G305)+G307)&gt;5,SUM((G301+G303+G305)+G307),5),SUM((G301+G303+G305)+G307))))</f>
        <v>0</v>
      </c>
      <c r="B310" s="28">
        <f>IF(B305="Forfait",1,IF(B305=10,IF(G306&lt;10,A310,10+G307),IF(B305=7,IF(G306&lt;8,A310,8+G307),IF(G306&lt;5,A310,5+G307))))</f>
        <v>0</v>
      </c>
      <c r="C310" s="57">
        <f>IF(B305="Forfait",0,IF(B305=10,IF((A310-B310)&lt;2,A310-B310,2),IF(B305=7,IF((A310-B310)&lt;4,A310-B310,4),IF((A310-B310)&lt;7,A310-B310,7))))</f>
        <v>0</v>
      </c>
      <c r="D310" s="28">
        <f>IF(B305="Forfait",0,IF((A310-B310-C310)&lt;4,A310-B310-C310,4))</f>
        <v>0</v>
      </c>
      <c r="E310" s="57">
        <f>IF(B305="Forfait",0,IF((A310-B310-C310-D310)&gt;0,A310-B310-C310-D310,0))</f>
        <v>0</v>
      </c>
      <c r="F310" s="28">
        <f>IF(B306="Autre",IF((G306-12)&gt;0,IF((G306-12)&lt;2,G306-12,2),0),IF(B306="Magasine",IF((G306-11)&gt;0,IF((G306-11)&lt;1,G306-11,1),0),0))</f>
        <v>0</v>
      </c>
      <c r="G310" s="57">
        <f>IF(B306="Autre",IF((G306-14)&gt;0,IF((G306-14)&lt;2,G306-14,2),0),IF(B306="Magasine",IF((G306-12)&gt;0,IF((G306-12)&lt;4,G306-12,4),0),0))</f>
        <v>0</v>
      </c>
      <c r="H310" s="28">
        <f>IF(B305="Forfait",IF((G306-16)&lt;0,0,(G306-16)),0)</f>
        <v>0</v>
      </c>
      <c r="I310" s="71">
        <f>IF(B306="5-5",IF(G301&gt;5,G301-5,0),IF(B306="6-6",IF(G301&gt;6,G301-6,0),0))</f>
        <v>0</v>
      </c>
      <c r="J310" s="28">
        <f>IF(B306="5-5",IF(G303&gt;5,G303-5,0),IF(B306="6-6",IF(G303&gt;6,G303-6,0),0))</f>
        <v>0</v>
      </c>
      <c r="K310" s="62"/>
      <c r="L310" s="39">
        <v>0</v>
      </c>
      <c r="M310" s="37" t="s">
        <v>39</v>
      </c>
      <c r="N310" s="140"/>
    </row>
    <row r="311" spans="1:14" x14ac:dyDescent="0.3">
      <c r="A311" s="41"/>
      <c r="B311" s="40">
        <f>PRODUCT(B310*B307*1)</f>
        <v>0</v>
      </c>
      <c r="C311" s="67">
        <f>PRODUCT(C310*B307*1.5)</f>
        <v>0</v>
      </c>
      <c r="D311" s="40">
        <f>PRODUCT(D310*B307*2)</f>
        <v>0</v>
      </c>
      <c r="E311" s="67">
        <f>PRODUCT(E310*B307*3)</f>
        <v>0</v>
      </c>
      <c r="F311" s="104">
        <f>PRODUCT(B307*F309*F310)</f>
        <v>0</v>
      </c>
      <c r="G311" s="105">
        <f>PRODUCT(B307*G309*G310)</f>
        <v>0</v>
      </c>
      <c r="H311" s="104">
        <f>PRODUCT(B307*H309*H310)</f>
        <v>0</v>
      </c>
      <c r="I311" s="68">
        <f>PRODUCT(I310*B307*0.5)</f>
        <v>0</v>
      </c>
      <c r="J311" s="40">
        <f>PRODUCT(J310*B307*0.5)</f>
        <v>0</v>
      </c>
      <c r="K311" s="67">
        <f>PRODUCT(K309:K310)</f>
        <v>0</v>
      </c>
      <c r="L311" s="40">
        <f>PRODUCT(L309:L310)</f>
        <v>0</v>
      </c>
      <c r="M311" s="42">
        <f>SUM(B311:L311)+SUM(H307:L307)</f>
        <v>0</v>
      </c>
      <c r="N311" s="140"/>
    </row>
    <row r="312" spans="1:14" ht="16.5" thickBot="1" x14ac:dyDescent="0.35">
      <c r="A312" s="94"/>
      <c r="B312" s="94"/>
      <c r="C312" s="94"/>
      <c r="D312" s="94"/>
      <c r="E312" s="95"/>
      <c r="F312" s="95"/>
      <c r="G312" s="95"/>
      <c r="H312" s="95"/>
      <c r="I312" s="94"/>
      <c r="J312" s="94"/>
      <c r="K312" s="94"/>
      <c r="L312" s="94"/>
      <c r="M312" s="94"/>
      <c r="N312" s="140"/>
    </row>
    <row r="313" spans="1:14" ht="16.5" thickTop="1" x14ac:dyDescent="0.3">
      <c r="A313" s="29"/>
      <c r="B313" s="29"/>
      <c r="C313" s="29"/>
      <c r="D313" s="29"/>
      <c r="E313" s="29"/>
      <c r="F313" s="29"/>
      <c r="G313" s="29"/>
      <c r="H313" s="29"/>
      <c r="I313" s="29"/>
      <c r="J313" s="29"/>
      <c r="K313" s="29"/>
      <c r="L313" s="6"/>
      <c r="M313" s="6"/>
      <c r="N313" s="140"/>
    </row>
    <row r="314" spans="1:14" ht="16.5" x14ac:dyDescent="0.3">
      <c r="A314" s="73" t="s">
        <v>7</v>
      </c>
      <c r="B314" s="24">
        <f>B301+1</f>
        <v>42454</v>
      </c>
      <c r="C314" s="30"/>
      <c r="D314" s="90" t="s">
        <v>12</v>
      </c>
      <c r="E314" s="91"/>
      <c r="F314" s="92" t="s">
        <v>13</v>
      </c>
      <c r="G314" s="93">
        <f>IF(E315=0,0,(MOD(E315-E314,1)*24))</f>
        <v>0</v>
      </c>
      <c r="H314" s="6"/>
      <c r="I314" s="100"/>
      <c r="J314" s="31"/>
      <c r="K314" s="31"/>
      <c r="L314" s="32"/>
      <c r="M314" s="33"/>
      <c r="N314" s="140"/>
    </row>
    <row r="315" spans="1:14" ht="16.5" x14ac:dyDescent="0.3">
      <c r="A315" s="73" t="s">
        <v>8</v>
      </c>
      <c r="B315" s="34"/>
      <c r="C315" s="29"/>
      <c r="D315" s="82" t="s">
        <v>21</v>
      </c>
      <c r="E315" s="83"/>
      <c r="F315" s="84" t="s">
        <v>13</v>
      </c>
      <c r="G315" s="85">
        <f>IF(E316=0,0,(MOD(E316-E315,1)*24))</f>
        <v>0</v>
      </c>
      <c r="H315" s="29"/>
      <c r="I315" s="29"/>
      <c r="J315" s="31"/>
      <c r="K315" s="31"/>
      <c r="L315" s="33"/>
      <c r="M315" s="33"/>
      <c r="N315" s="140"/>
    </row>
    <row r="316" spans="1:14" ht="16.5" x14ac:dyDescent="0.3">
      <c r="A316" s="75" t="s">
        <v>32</v>
      </c>
      <c r="B316" s="9"/>
      <c r="C316" s="29"/>
      <c r="D316" s="78" t="s">
        <v>29</v>
      </c>
      <c r="E316" s="79"/>
      <c r="F316" s="80" t="s">
        <v>13</v>
      </c>
      <c r="G316" s="81">
        <f>IF(E317=0,0,(MOD(E317-E316,1)*24))</f>
        <v>0</v>
      </c>
      <c r="H316" s="29"/>
      <c r="I316" s="31"/>
      <c r="J316" s="31"/>
      <c r="K316" s="31"/>
      <c r="L316" s="33"/>
      <c r="M316" s="33"/>
      <c r="N316" s="140"/>
    </row>
    <row r="317" spans="1:14" x14ac:dyDescent="0.3">
      <c r="A317" s="75" t="s">
        <v>33</v>
      </c>
      <c r="B317" s="34"/>
      <c r="C317" s="29"/>
      <c r="D317" s="82" t="s">
        <v>31</v>
      </c>
      <c r="E317" s="83"/>
      <c r="F317" s="84" t="s">
        <v>13</v>
      </c>
      <c r="G317" s="85">
        <f>IF(E318=0,0,(MOD(E318-E317,1)*24))</f>
        <v>0</v>
      </c>
      <c r="H317" s="113" t="s">
        <v>18</v>
      </c>
      <c r="I317" s="53" t="s">
        <v>19</v>
      </c>
      <c r="J317" s="113" t="s">
        <v>16</v>
      </c>
      <c r="K317" s="25" t="s">
        <v>87</v>
      </c>
      <c r="L317" s="53" t="s">
        <v>20</v>
      </c>
      <c r="M317" s="6"/>
      <c r="N317" s="140"/>
    </row>
    <row r="318" spans="1:14" x14ac:dyDescent="0.3">
      <c r="A318" s="73" t="s">
        <v>10</v>
      </c>
      <c r="B318" s="43"/>
      <c r="C318" s="29"/>
      <c r="D318" s="78" t="s">
        <v>29</v>
      </c>
      <c r="E318" s="79"/>
      <c r="F318" s="80" t="s">
        <v>13</v>
      </c>
      <c r="G318" s="81">
        <f>IF(E319=0,0,(MOD(E319-E318,1)*24))</f>
        <v>0</v>
      </c>
      <c r="H318" s="76">
        <f>B320</f>
        <v>0</v>
      </c>
      <c r="I318" s="63">
        <f>IF(B318="Forfait",IF(B315="",0,VLOOKUP(B315,Liste!F$2:H$4,3)),IF(B315="",0,VLOOKUP(B315,Liste!F$2:G$4,2)))</f>
        <v>0</v>
      </c>
      <c r="J318" s="36">
        <v>5</v>
      </c>
      <c r="K318" s="64">
        <v>0.8</v>
      </c>
      <c r="L318" s="35">
        <v>0</v>
      </c>
      <c r="M318" s="6"/>
      <c r="N318" s="140"/>
    </row>
    <row r="319" spans="1:14" ht="16.5" thickBot="1" x14ac:dyDescent="0.35">
      <c r="A319" s="74" t="s">
        <v>85</v>
      </c>
      <c r="B319" s="44"/>
      <c r="C319" s="29"/>
      <c r="D319" s="82" t="s">
        <v>37</v>
      </c>
      <c r="E319" s="83"/>
      <c r="F319" s="84" t="s">
        <v>39</v>
      </c>
      <c r="G319" s="86">
        <f>SUM(G314+G316+G318)</f>
        <v>0</v>
      </c>
      <c r="H319" s="77"/>
      <c r="I319" s="65"/>
      <c r="J319" s="38"/>
      <c r="K319" s="66">
        <v>0</v>
      </c>
      <c r="L319" s="39">
        <v>0</v>
      </c>
      <c r="M319" s="6"/>
      <c r="N319" s="140"/>
    </row>
    <row r="320" spans="1:14" x14ac:dyDescent="0.3">
      <c r="A320" s="73" t="s">
        <v>11</v>
      </c>
      <c r="B320" s="45">
        <f>IF(B317="",0,VLOOKUP(B317,Liste!B$2:C$32,2))</f>
        <v>0</v>
      </c>
      <c r="C320" s="29"/>
      <c r="D320" s="87"/>
      <c r="E320" s="88"/>
      <c r="F320" s="89" t="s">
        <v>89</v>
      </c>
      <c r="G320" s="96">
        <f>SUM((IF(G315&lt;0.99,G315,0))+(IF(G317&lt;0.99,G317,0)))</f>
        <v>0</v>
      </c>
      <c r="H320" s="47">
        <f>PRODUCT(H318*H319)</f>
        <v>0</v>
      </c>
      <c r="I320" s="70">
        <f>PRODUCT(I318*I319)</f>
        <v>0</v>
      </c>
      <c r="J320" s="47">
        <f>PRODUCT(J318*J319)</f>
        <v>0</v>
      </c>
      <c r="K320" s="69">
        <f>PRODUCT(K318*K319)</f>
        <v>0</v>
      </c>
      <c r="L320" s="46">
        <f>PRODUCT(L318:L319)</f>
        <v>0</v>
      </c>
      <c r="M320" s="6"/>
      <c r="N320" s="140"/>
    </row>
    <row r="321" spans="1:14" x14ac:dyDescent="0.3">
      <c r="A321" s="72"/>
      <c r="B321" s="141" t="s">
        <v>14</v>
      </c>
      <c r="C321" s="141"/>
      <c r="D321" s="142"/>
      <c r="E321" s="143"/>
      <c r="F321" s="144" t="s">
        <v>84</v>
      </c>
      <c r="G321" s="145"/>
      <c r="H321" s="146"/>
      <c r="I321" s="141" t="s">
        <v>15</v>
      </c>
      <c r="J321" s="147"/>
      <c r="K321" s="52" t="s">
        <v>17</v>
      </c>
      <c r="L321" s="53" t="s">
        <v>38</v>
      </c>
      <c r="M321" s="6"/>
      <c r="N321" s="140"/>
    </row>
    <row r="322" spans="1:14" x14ac:dyDescent="0.3">
      <c r="A322" s="54" t="s">
        <v>22</v>
      </c>
      <c r="B322" s="48" t="s">
        <v>23</v>
      </c>
      <c r="C322" s="56" t="s">
        <v>24</v>
      </c>
      <c r="D322" s="49" t="s">
        <v>25</v>
      </c>
      <c r="E322" s="58" t="s">
        <v>88</v>
      </c>
      <c r="F322" s="101">
        <f>IF(B319="Magasine",0.08333333333333,0.125)</f>
        <v>0.125</v>
      </c>
      <c r="G322" s="59">
        <v>0.16666666666666666</v>
      </c>
      <c r="H322" s="50">
        <v>0.25</v>
      </c>
      <c r="I322" s="60" t="s">
        <v>26</v>
      </c>
      <c r="J322" s="48" t="s">
        <v>27</v>
      </c>
      <c r="K322" s="61"/>
      <c r="L322" s="51">
        <v>1</v>
      </c>
      <c r="M322" s="6"/>
      <c r="N322" s="140"/>
    </row>
    <row r="323" spans="1:14" ht="16.5" thickBot="1" x14ac:dyDescent="0.35">
      <c r="A323" s="55">
        <f>IF(B318=10,IF(SUM((G314+G316+G318)+G320)&gt;10,SUM((G314+G316+G318)+G320),10),IF(B318=7,IF(SUM((G314+G316+G318)+G320)&gt;7,SUM((G314+G316+G318)+G320),7),IF(B318=5,IF(SUM((G314+G316+G318)+G320)&gt;5,SUM((G314+G316+G318)+G320),5),SUM((G314+G316+G318)+G320))))</f>
        <v>0</v>
      </c>
      <c r="B323" s="28">
        <f>IF(B318="Forfait",1,IF(B318=10,IF(G319&lt;10,A323,10+G320),IF(B318=7,IF(G319&lt;8,A323,8+G320),IF(G319&lt;5,A323,5+G320))))</f>
        <v>0</v>
      </c>
      <c r="C323" s="57">
        <f>IF(B318="Forfait",0,IF(B318=10,IF((A323-B323)&lt;2,A323-B323,2),IF(B318=7,IF((A323-B323)&lt;4,A323-B323,4),IF((A323-B323)&lt;7,A323-B323,7))))</f>
        <v>0</v>
      </c>
      <c r="D323" s="28">
        <f>IF(B318="Forfait",0,IF((A323-B323-C323)&lt;4,A323-B323-C323,4))</f>
        <v>0</v>
      </c>
      <c r="E323" s="57">
        <f>IF(B318="Forfait",0,IF((A323-B323-C323-D323)&gt;0,A323-B323-C323-D323,0))</f>
        <v>0</v>
      </c>
      <c r="F323" s="28">
        <f>IF(B319="Autre",IF((G319-12)&gt;0,IF((G319-12)&lt;2,G319-12,2),0),IF(B319="Magasine",IF((G319-11)&gt;0,IF((G319-11)&lt;1,G319-11,1),0),0))</f>
        <v>0</v>
      </c>
      <c r="G323" s="57">
        <f>IF(B319="Autre",IF((G319-14)&gt;0,IF((G319-14)&lt;2,G319-14,2),0),IF(B319="Magasine",IF((G319-12)&gt;0,IF((G319-12)&lt;4,G319-12,4),0),0))</f>
        <v>0</v>
      </c>
      <c r="H323" s="28">
        <f>IF(B318="Forfait",IF((G319-16)&lt;0,0,(G319-16)),0)</f>
        <v>0</v>
      </c>
      <c r="I323" s="71">
        <f>IF(B319="5-5",IF(G314&gt;5,G314-5,0),IF(B319="6-6",IF(G314&gt;6,G314-6,0),0))</f>
        <v>0</v>
      </c>
      <c r="J323" s="28">
        <f>IF(B319="5-5",IF(G316&gt;5,G316-5,0),IF(B319="6-6",IF(G316&gt;6,G316-6,0),0))</f>
        <v>0</v>
      </c>
      <c r="K323" s="62"/>
      <c r="L323" s="39">
        <v>0</v>
      </c>
      <c r="M323" s="37" t="s">
        <v>39</v>
      </c>
      <c r="N323" s="140"/>
    </row>
    <row r="324" spans="1:14" x14ac:dyDescent="0.3">
      <c r="A324" s="41"/>
      <c r="B324" s="40">
        <f>PRODUCT(B323*B320*1)</f>
        <v>0</v>
      </c>
      <c r="C324" s="67">
        <f>PRODUCT(C323*B320*1.5)</f>
        <v>0</v>
      </c>
      <c r="D324" s="40">
        <f>PRODUCT(D323*B320*2)</f>
        <v>0</v>
      </c>
      <c r="E324" s="67">
        <f>PRODUCT(E323*B320*3)</f>
        <v>0</v>
      </c>
      <c r="F324" s="104">
        <f>PRODUCT(B320*F322*F323)</f>
        <v>0</v>
      </c>
      <c r="G324" s="105">
        <f>PRODUCT(B320*G322*G323)</f>
        <v>0</v>
      </c>
      <c r="H324" s="104">
        <f>PRODUCT(B320*H322*H323)</f>
        <v>0</v>
      </c>
      <c r="I324" s="68">
        <f>PRODUCT(I323*B320*0.5)</f>
        <v>0</v>
      </c>
      <c r="J324" s="40">
        <f>PRODUCT(J323*B320*0.5)</f>
        <v>0</v>
      </c>
      <c r="K324" s="67">
        <f>PRODUCT(K322:K323)</f>
        <v>0</v>
      </c>
      <c r="L324" s="40">
        <f>PRODUCT(L322:L323)</f>
        <v>0</v>
      </c>
      <c r="M324" s="42">
        <f>SUM(B324:L324)+SUM(H320:L320)</f>
        <v>0</v>
      </c>
      <c r="N324" s="140"/>
    </row>
    <row r="325" spans="1:14" ht="16.5" thickBot="1" x14ac:dyDescent="0.35">
      <c r="A325" s="94"/>
      <c r="B325" s="94"/>
      <c r="C325" s="94"/>
      <c r="D325" s="94"/>
      <c r="E325" s="95"/>
      <c r="F325" s="95"/>
      <c r="G325" s="95"/>
      <c r="H325" s="95"/>
      <c r="I325" s="94"/>
      <c r="J325" s="94"/>
      <c r="K325" s="94"/>
      <c r="L325" s="94"/>
      <c r="M325" s="94"/>
      <c r="N325" s="140"/>
    </row>
    <row r="326" spans="1:14" ht="16.5" thickTop="1" x14ac:dyDescent="0.3">
      <c r="A326" s="29"/>
      <c r="B326" s="29"/>
      <c r="C326" s="29"/>
      <c r="D326" s="29"/>
      <c r="E326" s="29"/>
      <c r="F326" s="29"/>
      <c r="G326" s="29"/>
      <c r="H326" s="29"/>
      <c r="I326" s="29"/>
      <c r="J326" s="29"/>
      <c r="K326" s="29"/>
      <c r="L326" s="6"/>
      <c r="M326" s="6"/>
      <c r="N326" s="140"/>
    </row>
    <row r="327" spans="1:14" ht="16.5" x14ac:dyDescent="0.3">
      <c r="A327" s="73" t="s">
        <v>7</v>
      </c>
      <c r="B327" s="24">
        <f>B314+1</f>
        <v>42455</v>
      </c>
      <c r="C327" s="30"/>
      <c r="D327" s="90" t="s">
        <v>12</v>
      </c>
      <c r="E327" s="91"/>
      <c r="F327" s="92" t="s">
        <v>13</v>
      </c>
      <c r="G327" s="93">
        <f>IF(E328=0,0,(MOD(E328-E327,1)*24))</f>
        <v>0</v>
      </c>
      <c r="H327" s="6"/>
      <c r="I327" s="100"/>
      <c r="J327" s="31"/>
      <c r="K327" s="31"/>
      <c r="L327" s="32"/>
      <c r="M327" s="33"/>
      <c r="N327" s="140"/>
    </row>
    <row r="328" spans="1:14" ht="16.5" x14ac:dyDescent="0.3">
      <c r="A328" s="73" t="s">
        <v>8</v>
      </c>
      <c r="B328" s="34"/>
      <c r="C328" s="29"/>
      <c r="D328" s="82" t="s">
        <v>21</v>
      </c>
      <c r="E328" s="83"/>
      <c r="F328" s="84" t="s">
        <v>13</v>
      </c>
      <c r="G328" s="85">
        <f>IF(E329=0,0,(MOD(E329-E328,1)*24))</f>
        <v>0</v>
      </c>
      <c r="H328" s="29"/>
      <c r="I328" s="29"/>
      <c r="J328" s="31"/>
      <c r="K328" s="31"/>
      <c r="L328" s="33"/>
      <c r="M328" s="33"/>
      <c r="N328" s="140"/>
    </row>
    <row r="329" spans="1:14" ht="16.5" x14ac:dyDescent="0.3">
      <c r="A329" s="75" t="s">
        <v>32</v>
      </c>
      <c r="B329" s="9"/>
      <c r="C329" s="29"/>
      <c r="D329" s="78" t="s">
        <v>29</v>
      </c>
      <c r="E329" s="79"/>
      <c r="F329" s="80" t="s">
        <v>13</v>
      </c>
      <c r="G329" s="81">
        <f>IF(E330=0,0,(MOD(E330-E329,1)*24))</f>
        <v>0</v>
      </c>
      <c r="H329" s="29"/>
      <c r="I329" s="31"/>
      <c r="J329" s="31"/>
      <c r="K329" s="31"/>
      <c r="L329" s="33"/>
      <c r="M329" s="33"/>
      <c r="N329" s="140"/>
    </row>
    <row r="330" spans="1:14" x14ac:dyDescent="0.3">
      <c r="A330" s="75" t="s">
        <v>33</v>
      </c>
      <c r="B330" s="34"/>
      <c r="C330" s="29"/>
      <c r="D330" s="82" t="s">
        <v>31</v>
      </c>
      <c r="E330" s="83"/>
      <c r="F330" s="84" t="s">
        <v>13</v>
      </c>
      <c r="G330" s="85">
        <f>IF(E331=0,0,(MOD(E331-E330,1)*24))</f>
        <v>0</v>
      </c>
      <c r="H330" s="113" t="s">
        <v>18</v>
      </c>
      <c r="I330" s="53" t="s">
        <v>19</v>
      </c>
      <c r="J330" s="113" t="s">
        <v>16</v>
      </c>
      <c r="K330" s="25" t="s">
        <v>87</v>
      </c>
      <c r="L330" s="53" t="s">
        <v>20</v>
      </c>
      <c r="M330" s="6"/>
      <c r="N330" s="140"/>
    </row>
    <row r="331" spans="1:14" x14ac:dyDescent="0.3">
      <c r="A331" s="73" t="s">
        <v>10</v>
      </c>
      <c r="B331" s="43"/>
      <c r="C331" s="29"/>
      <c r="D331" s="78" t="s">
        <v>29</v>
      </c>
      <c r="E331" s="79"/>
      <c r="F331" s="80" t="s">
        <v>13</v>
      </c>
      <c r="G331" s="81">
        <f>IF(E332=0,0,(MOD(E332-E331,1)*24))</f>
        <v>0</v>
      </c>
      <c r="H331" s="76">
        <f>B333</f>
        <v>0</v>
      </c>
      <c r="I331" s="63">
        <f>IF(B331="Forfait",IF(B328="",0,VLOOKUP(B328,Liste!F$2:H$4,3)),IF(B328="",0,VLOOKUP(B328,Liste!F$2:G$4,2)))</f>
        <v>0</v>
      </c>
      <c r="J331" s="36">
        <v>5</v>
      </c>
      <c r="K331" s="64">
        <v>0.8</v>
      </c>
      <c r="L331" s="35">
        <v>0</v>
      </c>
      <c r="M331" s="6"/>
      <c r="N331" s="140"/>
    </row>
    <row r="332" spans="1:14" ht="16.5" thickBot="1" x14ac:dyDescent="0.35">
      <c r="A332" s="74" t="s">
        <v>85</v>
      </c>
      <c r="B332" s="44"/>
      <c r="C332" s="29"/>
      <c r="D332" s="82" t="s">
        <v>37</v>
      </c>
      <c r="E332" s="83"/>
      <c r="F332" s="84" t="s">
        <v>39</v>
      </c>
      <c r="G332" s="86">
        <f>SUM(G327+G329+G331)</f>
        <v>0</v>
      </c>
      <c r="H332" s="77"/>
      <c r="I332" s="65"/>
      <c r="J332" s="38"/>
      <c r="K332" s="66">
        <v>0</v>
      </c>
      <c r="L332" s="39">
        <v>0</v>
      </c>
      <c r="M332" s="6"/>
      <c r="N332" s="140"/>
    </row>
    <row r="333" spans="1:14" x14ac:dyDescent="0.3">
      <c r="A333" s="73" t="s">
        <v>11</v>
      </c>
      <c r="B333" s="45">
        <f>IF(B330="",0,VLOOKUP(B330,Liste!B$2:C$32,2))</f>
        <v>0</v>
      </c>
      <c r="C333" s="29"/>
      <c r="D333" s="87"/>
      <c r="E333" s="88"/>
      <c r="F333" s="89" t="s">
        <v>89</v>
      </c>
      <c r="G333" s="96">
        <f>SUM((IF(G328&lt;0.99,G328,0))+(IF(G330&lt;0.99,G330,0)))</f>
        <v>0</v>
      </c>
      <c r="H333" s="47">
        <f>PRODUCT(H331*H332)</f>
        <v>0</v>
      </c>
      <c r="I333" s="70">
        <f>PRODUCT(I331*I332)</f>
        <v>0</v>
      </c>
      <c r="J333" s="47">
        <f>PRODUCT(J331*J332)</f>
        <v>0</v>
      </c>
      <c r="K333" s="69">
        <f>PRODUCT(K331*K332)</f>
        <v>0</v>
      </c>
      <c r="L333" s="46">
        <f>PRODUCT(L331:L332)</f>
        <v>0</v>
      </c>
      <c r="M333" s="6"/>
      <c r="N333" s="140"/>
    </row>
    <row r="334" spans="1:14" x14ac:dyDescent="0.3">
      <c r="A334" s="72"/>
      <c r="B334" s="141" t="s">
        <v>14</v>
      </c>
      <c r="C334" s="141"/>
      <c r="D334" s="142"/>
      <c r="E334" s="143"/>
      <c r="F334" s="144" t="s">
        <v>84</v>
      </c>
      <c r="G334" s="145"/>
      <c r="H334" s="146"/>
      <c r="I334" s="141" t="s">
        <v>15</v>
      </c>
      <c r="J334" s="147"/>
      <c r="K334" s="52" t="s">
        <v>17</v>
      </c>
      <c r="L334" s="53" t="s">
        <v>38</v>
      </c>
      <c r="M334" s="6"/>
      <c r="N334" s="140"/>
    </row>
    <row r="335" spans="1:14" x14ac:dyDescent="0.3">
      <c r="A335" s="54" t="s">
        <v>22</v>
      </c>
      <c r="B335" s="48" t="s">
        <v>23</v>
      </c>
      <c r="C335" s="56" t="s">
        <v>24</v>
      </c>
      <c r="D335" s="49" t="s">
        <v>25</v>
      </c>
      <c r="E335" s="58" t="s">
        <v>88</v>
      </c>
      <c r="F335" s="101">
        <f>IF(B332="Magasine",0.08333333333333,0.125)</f>
        <v>0.125</v>
      </c>
      <c r="G335" s="59">
        <v>0.16666666666666666</v>
      </c>
      <c r="H335" s="50">
        <v>0.25</v>
      </c>
      <c r="I335" s="60" t="s">
        <v>26</v>
      </c>
      <c r="J335" s="48" t="s">
        <v>27</v>
      </c>
      <c r="K335" s="61"/>
      <c r="L335" s="51">
        <v>1</v>
      </c>
      <c r="M335" s="6"/>
      <c r="N335" s="140"/>
    </row>
    <row r="336" spans="1:14" ht="16.5" thickBot="1" x14ac:dyDescent="0.35">
      <c r="A336" s="55">
        <f>IF(B331=10,IF(SUM((G327+G329+G331)+G333)&gt;10,SUM((G327+G329+G331)+G333),10),IF(B331=7,IF(SUM((G327+G329+G331)+G333)&gt;7,SUM((G327+G329+G331)+G333),7),IF(B331=5,IF(SUM((G327+G329+G331)+G333)&gt;5,SUM((G327+G329+G331)+G333),5),SUM((G327+G329+G331)+G333))))</f>
        <v>0</v>
      </c>
      <c r="B336" s="28">
        <f>IF(B331="Forfait",1,IF(B331=10,IF(G332&lt;10,A336,10+G333),IF(B331=7,IF(G332&lt;8,A336,8+G333),IF(G332&lt;5,A336,5+G333))))</f>
        <v>0</v>
      </c>
      <c r="C336" s="57">
        <f>IF(B331="Forfait",0,IF(B331=10,IF((A336-B336)&lt;2,A336-B336,2),IF(B331=7,IF((A336-B336)&lt;4,A336-B336,4),IF((A336-B336)&lt;7,A336-B336,7))))</f>
        <v>0</v>
      </c>
      <c r="D336" s="28">
        <f>IF(B331="Forfait",0,IF((A336-B336-C336)&lt;4,A336-B336-C336,4))</f>
        <v>0</v>
      </c>
      <c r="E336" s="57">
        <f>IF(B331="Forfait",0,IF((A336-B336-C336-D336)&gt;0,A336-B336-C336-D336,0))</f>
        <v>0</v>
      </c>
      <c r="F336" s="28">
        <f>IF(B332="Autre",IF((G332-12)&gt;0,IF((G332-12)&lt;2,G332-12,2),0),IF(B332="Magasine",IF((G332-11)&gt;0,IF((G332-11)&lt;1,G332-11,1),0),0))</f>
        <v>0</v>
      </c>
      <c r="G336" s="57">
        <f>IF(B332="Autre",IF((G332-14)&gt;0,IF((G332-14)&lt;2,G332-14,2),0),IF(B332="Magasine",IF((G332-12)&gt;0,IF((G332-12)&lt;4,G332-12,4),0),0))</f>
        <v>0</v>
      </c>
      <c r="H336" s="28">
        <f>IF(B331="Forfait",IF((G332-16)&lt;0,0,(G332-16)),0)</f>
        <v>0</v>
      </c>
      <c r="I336" s="71">
        <f>IF(B332="5-5",IF(G327&gt;5,G327-5,0),IF(B332="6-6",IF(G327&gt;6,G327-6,0),0))</f>
        <v>0</v>
      </c>
      <c r="J336" s="28">
        <f>IF(B332="5-5",IF(G329&gt;5,G329-5,0),IF(B332="6-6",IF(G329&gt;6,G329-6,0),0))</f>
        <v>0</v>
      </c>
      <c r="K336" s="62"/>
      <c r="L336" s="39">
        <v>0</v>
      </c>
      <c r="M336" s="37" t="s">
        <v>39</v>
      </c>
      <c r="N336" s="140"/>
    </row>
    <row r="337" spans="1:14" x14ac:dyDescent="0.3">
      <c r="A337" s="41"/>
      <c r="B337" s="40">
        <f>PRODUCT(B336*B333*1)</f>
        <v>0</v>
      </c>
      <c r="C337" s="67">
        <f>PRODUCT(C336*B333*1.5)</f>
        <v>0</v>
      </c>
      <c r="D337" s="40">
        <f>PRODUCT(D336*B333*2)</f>
        <v>0</v>
      </c>
      <c r="E337" s="67">
        <f>PRODUCT(E336*B333*3)</f>
        <v>0</v>
      </c>
      <c r="F337" s="104">
        <f>PRODUCT(B333*F335*F336)</f>
        <v>0</v>
      </c>
      <c r="G337" s="105">
        <f>PRODUCT(B333*G335*G336)</f>
        <v>0</v>
      </c>
      <c r="H337" s="104">
        <f>PRODUCT(B333*H335*H336)</f>
        <v>0</v>
      </c>
      <c r="I337" s="68">
        <f>PRODUCT(I336*B333*0.5)</f>
        <v>0</v>
      </c>
      <c r="J337" s="40">
        <f>PRODUCT(J336*B333*0.5)</f>
        <v>0</v>
      </c>
      <c r="K337" s="67">
        <f>PRODUCT(K335:K336)</f>
        <v>0</v>
      </c>
      <c r="L337" s="40">
        <f>PRODUCT(L335:L336)</f>
        <v>0</v>
      </c>
      <c r="M337" s="42">
        <f>SUM(B337:L337)+SUM(H333:L333)</f>
        <v>0</v>
      </c>
      <c r="N337" s="140"/>
    </row>
    <row r="338" spans="1:14" ht="16.5" thickBot="1" x14ac:dyDescent="0.35">
      <c r="A338" s="94"/>
      <c r="B338" s="94"/>
      <c r="C338" s="94"/>
      <c r="D338" s="94"/>
      <c r="E338" s="95"/>
      <c r="F338" s="95"/>
      <c r="G338" s="95"/>
      <c r="H338" s="95"/>
      <c r="I338" s="94"/>
      <c r="J338" s="94"/>
      <c r="K338" s="94"/>
      <c r="L338" s="94"/>
      <c r="M338" s="94"/>
      <c r="N338" s="140"/>
    </row>
    <row r="339" spans="1:14" ht="16.5" thickTop="1" x14ac:dyDescent="0.3">
      <c r="A339" s="29"/>
      <c r="B339" s="29"/>
      <c r="C339" s="29"/>
      <c r="D339" s="29"/>
      <c r="E339" s="29"/>
      <c r="F339" s="29"/>
      <c r="G339" s="29"/>
      <c r="H339" s="29"/>
      <c r="I339" s="29"/>
      <c r="J339" s="29"/>
      <c r="K339" s="29"/>
      <c r="L339" s="6"/>
      <c r="M339" s="6"/>
      <c r="N339" s="140"/>
    </row>
    <row r="340" spans="1:14" ht="16.5" x14ac:dyDescent="0.3">
      <c r="A340" s="73" t="s">
        <v>7</v>
      </c>
      <c r="B340" s="24">
        <f>B327+1</f>
        <v>42456</v>
      </c>
      <c r="C340" s="30"/>
      <c r="D340" s="90" t="s">
        <v>12</v>
      </c>
      <c r="E340" s="91"/>
      <c r="F340" s="92" t="s">
        <v>13</v>
      </c>
      <c r="G340" s="93">
        <f>IF(E341=0,0,(MOD(E341-E340,1)*24))</f>
        <v>0</v>
      </c>
      <c r="H340" s="6"/>
      <c r="I340" s="100"/>
      <c r="J340" s="31"/>
      <c r="K340" s="31"/>
      <c r="L340" s="32"/>
      <c r="M340" s="33"/>
      <c r="N340" s="140"/>
    </row>
    <row r="341" spans="1:14" ht="16.5" x14ac:dyDescent="0.3">
      <c r="A341" s="73" t="s">
        <v>8</v>
      </c>
      <c r="B341" s="34"/>
      <c r="C341" s="29"/>
      <c r="D341" s="82" t="s">
        <v>21</v>
      </c>
      <c r="E341" s="83"/>
      <c r="F341" s="84" t="s">
        <v>13</v>
      </c>
      <c r="G341" s="85">
        <f>IF(E342=0,0,(MOD(E342-E341,1)*24))</f>
        <v>0</v>
      </c>
      <c r="H341" s="29"/>
      <c r="I341" s="29"/>
      <c r="J341" s="31"/>
      <c r="K341" s="31"/>
      <c r="L341" s="33"/>
      <c r="M341" s="33"/>
      <c r="N341" s="140"/>
    </row>
    <row r="342" spans="1:14" ht="16.5" x14ac:dyDescent="0.3">
      <c r="A342" s="75" t="s">
        <v>32</v>
      </c>
      <c r="B342" s="9"/>
      <c r="C342" s="29"/>
      <c r="D342" s="78" t="s">
        <v>29</v>
      </c>
      <c r="E342" s="79"/>
      <c r="F342" s="80" t="s">
        <v>13</v>
      </c>
      <c r="G342" s="81">
        <f>IF(E343=0,0,(MOD(E343-E342,1)*24))</f>
        <v>0</v>
      </c>
      <c r="H342" s="29"/>
      <c r="I342" s="31"/>
      <c r="J342" s="31"/>
      <c r="K342" s="31"/>
      <c r="L342" s="33"/>
      <c r="M342" s="33"/>
      <c r="N342" s="140"/>
    </row>
    <row r="343" spans="1:14" x14ac:dyDescent="0.3">
      <c r="A343" s="75" t="s">
        <v>33</v>
      </c>
      <c r="B343" s="34"/>
      <c r="C343" s="29"/>
      <c r="D343" s="82" t="s">
        <v>31</v>
      </c>
      <c r="E343" s="83"/>
      <c r="F343" s="84" t="s">
        <v>13</v>
      </c>
      <c r="G343" s="85">
        <f>IF(E344=0,0,(MOD(E344-E343,1)*24))</f>
        <v>0</v>
      </c>
      <c r="H343" s="113" t="s">
        <v>18</v>
      </c>
      <c r="I343" s="53" t="s">
        <v>19</v>
      </c>
      <c r="J343" s="113" t="s">
        <v>16</v>
      </c>
      <c r="K343" s="25" t="s">
        <v>87</v>
      </c>
      <c r="L343" s="53" t="s">
        <v>20</v>
      </c>
      <c r="M343" s="6"/>
      <c r="N343" s="140"/>
    </row>
    <row r="344" spans="1:14" x14ac:dyDescent="0.3">
      <c r="A344" s="73" t="s">
        <v>10</v>
      </c>
      <c r="B344" s="43"/>
      <c r="C344" s="29"/>
      <c r="D344" s="78" t="s">
        <v>29</v>
      </c>
      <c r="E344" s="79"/>
      <c r="F344" s="80" t="s">
        <v>13</v>
      </c>
      <c r="G344" s="81">
        <f>IF(E345=0,0,(MOD(E345-E344,1)*24))</f>
        <v>0</v>
      </c>
      <c r="H344" s="76">
        <f>B346</f>
        <v>0</v>
      </c>
      <c r="I344" s="63">
        <f>IF(B344="Forfait",IF(B341="",0,VLOOKUP(B341,Liste!F$2:H$4,3)),IF(B341="",0,VLOOKUP(B341,Liste!F$2:G$4,2)))</f>
        <v>0</v>
      </c>
      <c r="J344" s="36">
        <v>5</v>
      </c>
      <c r="K344" s="64">
        <v>0.8</v>
      </c>
      <c r="L344" s="35">
        <v>0</v>
      </c>
      <c r="M344" s="6"/>
      <c r="N344" s="140"/>
    </row>
    <row r="345" spans="1:14" ht="16.5" thickBot="1" x14ac:dyDescent="0.35">
      <c r="A345" s="74" t="s">
        <v>85</v>
      </c>
      <c r="B345" s="44"/>
      <c r="C345" s="29"/>
      <c r="D345" s="82" t="s">
        <v>37</v>
      </c>
      <c r="E345" s="83"/>
      <c r="F345" s="84" t="s">
        <v>39</v>
      </c>
      <c r="G345" s="86">
        <f>SUM(G340+G342+G344)</f>
        <v>0</v>
      </c>
      <c r="H345" s="77"/>
      <c r="I345" s="65"/>
      <c r="J345" s="38"/>
      <c r="K345" s="66">
        <v>0</v>
      </c>
      <c r="L345" s="39">
        <v>0</v>
      </c>
      <c r="M345" s="6"/>
      <c r="N345" s="140"/>
    </row>
    <row r="346" spans="1:14" x14ac:dyDescent="0.3">
      <c r="A346" s="73" t="s">
        <v>11</v>
      </c>
      <c r="B346" s="45">
        <f>IF(B343="",0,VLOOKUP(B343,Liste!B$2:C$32,2))</f>
        <v>0</v>
      </c>
      <c r="C346" s="29"/>
      <c r="D346" s="87"/>
      <c r="E346" s="88"/>
      <c r="F346" s="89" t="s">
        <v>89</v>
      </c>
      <c r="G346" s="96">
        <f>SUM((IF(G341&lt;0.99,G341,0))+(IF(G343&lt;0.99,G343,0)))</f>
        <v>0</v>
      </c>
      <c r="H346" s="47">
        <f>PRODUCT(H344*H345)</f>
        <v>0</v>
      </c>
      <c r="I346" s="70">
        <f>PRODUCT(I344*I345)</f>
        <v>0</v>
      </c>
      <c r="J346" s="47">
        <f>PRODUCT(J344*J345)</f>
        <v>0</v>
      </c>
      <c r="K346" s="69">
        <f>PRODUCT(K344*K345)</f>
        <v>0</v>
      </c>
      <c r="L346" s="46">
        <f>PRODUCT(L344:L345)</f>
        <v>0</v>
      </c>
      <c r="M346" s="6"/>
      <c r="N346" s="140"/>
    </row>
    <row r="347" spans="1:14" x14ac:dyDescent="0.3">
      <c r="A347" s="72"/>
      <c r="B347" s="141" t="s">
        <v>14</v>
      </c>
      <c r="C347" s="141"/>
      <c r="D347" s="142"/>
      <c r="E347" s="143"/>
      <c r="F347" s="144" t="s">
        <v>84</v>
      </c>
      <c r="G347" s="145"/>
      <c r="H347" s="146"/>
      <c r="I347" s="141" t="s">
        <v>15</v>
      </c>
      <c r="J347" s="147"/>
      <c r="K347" s="52" t="s">
        <v>17</v>
      </c>
      <c r="L347" s="53" t="s">
        <v>38</v>
      </c>
      <c r="M347" s="6"/>
      <c r="N347" s="140"/>
    </row>
    <row r="348" spans="1:14" x14ac:dyDescent="0.3">
      <c r="A348" s="54" t="s">
        <v>22</v>
      </c>
      <c r="B348" s="48" t="s">
        <v>23</v>
      </c>
      <c r="C348" s="56" t="s">
        <v>24</v>
      </c>
      <c r="D348" s="49" t="s">
        <v>25</v>
      </c>
      <c r="E348" s="58" t="s">
        <v>88</v>
      </c>
      <c r="F348" s="101">
        <f>IF(B345="Magasine",0.08333333333333,0.125)</f>
        <v>0.125</v>
      </c>
      <c r="G348" s="59">
        <v>0.16666666666666666</v>
      </c>
      <c r="H348" s="50">
        <v>0.25</v>
      </c>
      <c r="I348" s="60" t="s">
        <v>26</v>
      </c>
      <c r="J348" s="48" t="s">
        <v>27</v>
      </c>
      <c r="K348" s="61"/>
      <c r="L348" s="51">
        <v>1</v>
      </c>
      <c r="M348" s="6"/>
      <c r="N348" s="140"/>
    </row>
    <row r="349" spans="1:14" ht="16.5" thickBot="1" x14ac:dyDescent="0.35">
      <c r="A349" s="55">
        <f>IF(B344=10,IF(SUM((G340+G342+G344)+G346)&gt;10,SUM((G340+G342+G344)+G346),10),IF(B344=7,IF(SUM((G340+G342+G344)+G346)&gt;7,SUM((G340+G342+G344)+G346),7),IF(B344=5,IF(SUM((G340+G342+G344)+G346)&gt;5,SUM((G340+G342+G344)+G346),5),SUM((G340+G342+G344)+G346))))</f>
        <v>0</v>
      </c>
      <c r="B349" s="28">
        <f>IF(B344="Forfait",1,IF(B344=10,IF(G345&lt;10,A349,10+G346),IF(B344=7,IF(G345&lt;8,A349,8+G346),IF(G345&lt;5,A349,5+G346))))</f>
        <v>0</v>
      </c>
      <c r="C349" s="57">
        <f>IF(B344="Forfait",0,IF(B344=10,IF((A349-B349)&lt;2,A349-B349,2),IF(B344=7,IF((A349-B349)&lt;4,A349-B349,4),IF((A349-B349)&lt;7,A349-B349,7))))</f>
        <v>0</v>
      </c>
      <c r="D349" s="28">
        <f>IF(B344="Forfait",0,IF((A349-B349-C349)&lt;4,A349-B349-C349,4))</f>
        <v>0</v>
      </c>
      <c r="E349" s="57">
        <f>IF(B344="Forfait",0,IF((A349-B349-C349-D349)&gt;0,A349-B349-C349-D349,0))</f>
        <v>0</v>
      </c>
      <c r="F349" s="28">
        <f>IF(B345="Autre",IF((G345-12)&gt;0,IF((G345-12)&lt;2,G345-12,2),0),IF(B345="Magasine",IF((G345-11)&gt;0,IF((G345-11)&lt;1,G345-11,1),0),0))</f>
        <v>0</v>
      </c>
      <c r="G349" s="57">
        <f>IF(B345="Autre",IF((G345-14)&gt;0,IF((G345-14)&lt;2,G345-14,2),0),IF(B345="Magasine",IF((G345-12)&gt;0,IF((G345-12)&lt;4,G345-12,4),0),0))</f>
        <v>0</v>
      </c>
      <c r="H349" s="28">
        <f>IF(B344="Forfait",IF((G345-16)&lt;0,0,(G345-16)),0)</f>
        <v>0</v>
      </c>
      <c r="I349" s="71">
        <f>IF(B345="5-5",IF(G340&gt;5,G340-5,0),IF(B345="6-6",IF(G340&gt;6,G340-6,0),0))</f>
        <v>0</v>
      </c>
      <c r="J349" s="28">
        <f>IF(B345="5-5",IF(G342&gt;5,G342-5,0),IF(B345="6-6",IF(G342&gt;6,G342-6,0),0))</f>
        <v>0</v>
      </c>
      <c r="K349" s="62"/>
      <c r="L349" s="39">
        <v>0</v>
      </c>
      <c r="M349" s="37" t="s">
        <v>39</v>
      </c>
      <c r="N349" s="140"/>
    </row>
    <row r="350" spans="1:14" x14ac:dyDescent="0.3">
      <c r="A350" s="41"/>
      <c r="B350" s="40">
        <f>PRODUCT(B349*B346*1)</f>
        <v>0</v>
      </c>
      <c r="C350" s="67">
        <f>PRODUCT(C349*B346*1.5)</f>
        <v>0</v>
      </c>
      <c r="D350" s="40">
        <f>PRODUCT(D349*B346*2)</f>
        <v>0</v>
      </c>
      <c r="E350" s="67">
        <f>PRODUCT(E349*B346*3)</f>
        <v>0</v>
      </c>
      <c r="F350" s="104">
        <f>PRODUCT(B346*F348*F349)</f>
        <v>0</v>
      </c>
      <c r="G350" s="105">
        <f>PRODUCT(B346*G348*G349)</f>
        <v>0</v>
      </c>
      <c r="H350" s="104">
        <f>PRODUCT(B346*H348*H349)</f>
        <v>0</v>
      </c>
      <c r="I350" s="68">
        <f>PRODUCT(I349*B346*0.5)</f>
        <v>0</v>
      </c>
      <c r="J350" s="40">
        <f>PRODUCT(J349*B346*0.5)</f>
        <v>0</v>
      </c>
      <c r="K350" s="67">
        <f>PRODUCT(K348:K349)</f>
        <v>0</v>
      </c>
      <c r="L350" s="40">
        <f>PRODUCT(L348:L349)</f>
        <v>0</v>
      </c>
      <c r="M350" s="42">
        <f>SUM(B350:L350)+SUM(H346:L346)</f>
        <v>0</v>
      </c>
      <c r="N350" s="140"/>
    </row>
    <row r="351" spans="1:14" ht="16.5" thickBot="1" x14ac:dyDescent="0.35">
      <c r="A351" s="94"/>
      <c r="B351" s="94"/>
      <c r="C351" s="94"/>
      <c r="D351" s="94"/>
      <c r="E351" s="95"/>
      <c r="F351" s="95"/>
      <c r="G351" s="95"/>
      <c r="H351" s="95"/>
      <c r="I351" s="94"/>
      <c r="J351" s="94"/>
      <c r="K351" s="94"/>
      <c r="L351" s="94"/>
      <c r="M351" s="94"/>
      <c r="N351" s="140"/>
    </row>
    <row r="352" spans="1:14" ht="16.5" thickTop="1" x14ac:dyDescent="0.3">
      <c r="A352" s="29"/>
      <c r="B352" s="29"/>
      <c r="C352" s="29"/>
      <c r="D352" s="29"/>
      <c r="E352" s="29"/>
      <c r="F352" s="29"/>
      <c r="G352" s="29"/>
      <c r="H352" s="29"/>
      <c r="I352" s="29"/>
      <c r="J352" s="29"/>
      <c r="K352" s="29"/>
      <c r="L352" s="6"/>
      <c r="M352" s="6"/>
      <c r="N352" s="140"/>
    </row>
    <row r="353" spans="1:14" ht="16.5" x14ac:dyDescent="0.3">
      <c r="A353" s="73" t="s">
        <v>7</v>
      </c>
      <c r="B353" s="24">
        <f>B340+1</f>
        <v>42457</v>
      </c>
      <c r="C353" s="30"/>
      <c r="D353" s="90" t="s">
        <v>12</v>
      </c>
      <c r="E353" s="91"/>
      <c r="F353" s="92" t="s">
        <v>13</v>
      </c>
      <c r="G353" s="93">
        <f>IF(E354=0,0,(MOD(E354-E353,1)*24))</f>
        <v>0</v>
      </c>
      <c r="H353" s="6"/>
      <c r="I353" s="100"/>
      <c r="J353" s="31"/>
      <c r="K353" s="31"/>
      <c r="L353" s="32"/>
      <c r="M353" s="33"/>
      <c r="N353" s="140"/>
    </row>
    <row r="354" spans="1:14" ht="16.5" x14ac:dyDescent="0.3">
      <c r="A354" s="73" t="s">
        <v>8</v>
      </c>
      <c r="B354" s="34"/>
      <c r="C354" s="29"/>
      <c r="D354" s="82" t="s">
        <v>21</v>
      </c>
      <c r="E354" s="83"/>
      <c r="F354" s="84" t="s">
        <v>13</v>
      </c>
      <c r="G354" s="85">
        <f>IF(E355=0,0,(MOD(E355-E354,1)*24))</f>
        <v>0</v>
      </c>
      <c r="H354" s="29"/>
      <c r="I354" s="29"/>
      <c r="J354" s="31"/>
      <c r="K354" s="31"/>
      <c r="L354" s="33"/>
      <c r="M354" s="33"/>
      <c r="N354" s="140"/>
    </row>
    <row r="355" spans="1:14" ht="16.5" x14ac:dyDescent="0.3">
      <c r="A355" s="75" t="s">
        <v>32</v>
      </c>
      <c r="B355" s="9"/>
      <c r="C355" s="29"/>
      <c r="D355" s="78" t="s">
        <v>29</v>
      </c>
      <c r="E355" s="79"/>
      <c r="F355" s="80" t="s">
        <v>13</v>
      </c>
      <c r="G355" s="81">
        <f>IF(E356=0,0,(MOD(E356-E355,1)*24))</f>
        <v>0</v>
      </c>
      <c r="H355" s="29"/>
      <c r="I355" s="31"/>
      <c r="J355" s="31"/>
      <c r="K355" s="31"/>
      <c r="L355" s="33"/>
      <c r="M355" s="33"/>
      <c r="N355" s="140"/>
    </row>
    <row r="356" spans="1:14" x14ac:dyDescent="0.3">
      <c r="A356" s="75" t="s">
        <v>33</v>
      </c>
      <c r="B356" s="34"/>
      <c r="C356" s="29"/>
      <c r="D356" s="82" t="s">
        <v>31</v>
      </c>
      <c r="E356" s="83"/>
      <c r="F356" s="84" t="s">
        <v>13</v>
      </c>
      <c r="G356" s="85">
        <f>IF(E357=0,0,(MOD(E357-E356,1)*24))</f>
        <v>0</v>
      </c>
      <c r="H356" s="113" t="s">
        <v>18</v>
      </c>
      <c r="I356" s="53" t="s">
        <v>19</v>
      </c>
      <c r="J356" s="113" t="s">
        <v>16</v>
      </c>
      <c r="K356" s="25" t="s">
        <v>87</v>
      </c>
      <c r="L356" s="53" t="s">
        <v>20</v>
      </c>
      <c r="M356" s="6"/>
      <c r="N356" s="140"/>
    </row>
    <row r="357" spans="1:14" x14ac:dyDescent="0.3">
      <c r="A357" s="73" t="s">
        <v>10</v>
      </c>
      <c r="B357" s="43"/>
      <c r="C357" s="29"/>
      <c r="D357" s="78" t="s">
        <v>29</v>
      </c>
      <c r="E357" s="79"/>
      <c r="F357" s="80" t="s">
        <v>13</v>
      </c>
      <c r="G357" s="81">
        <f>IF(E358=0,0,(MOD(E358-E357,1)*24))</f>
        <v>0</v>
      </c>
      <c r="H357" s="76">
        <f>B359</f>
        <v>0</v>
      </c>
      <c r="I357" s="63">
        <f>IF(B357="Forfait",IF(B354="",0,VLOOKUP(B354,Liste!F$2:H$4,3)),IF(B354="",0,VLOOKUP(B354,Liste!F$2:G$4,2)))</f>
        <v>0</v>
      </c>
      <c r="J357" s="36">
        <v>5</v>
      </c>
      <c r="K357" s="64">
        <v>0.8</v>
      </c>
      <c r="L357" s="35">
        <v>0</v>
      </c>
      <c r="M357" s="6"/>
      <c r="N357" s="140"/>
    </row>
    <row r="358" spans="1:14" ht="16.5" thickBot="1" x14ac:dyDescent="0.35">
      <c r="A358" s="74" t="s">
        <v>85</v>
      </c>
      <c r="B358" s="44"/>
      <c r="C358" s="29"/>
      <c r="D358" s="82" t="s">
        <v>37</v>
      </c>
      <c r="E358" s="83"/>
      <c r="F358" s="84" t="s">
        <v>39</v>
      </c>
      <c r="G358" s="86">
        <f>SUM(G353+G355+G357)</f>
        <v>0</v>
      </c>
      <c r="H358" s="77"/>
      <c r="I358" s="65"/>
      <c r="J358" s="38"/>
      <c r="K358" s="66">
        <v>0</v>
      </c>
      <c r="L358" s="39">
        <v>0</v>
      </c>
      <c r="M358" s="6"/>
      <c r="N358" s="140"/>
    </row>
    <row r="359" spans="1:14" x14ac:dyDescent="0.3">
      <c r="A359" s="73" t="s">
        <v>11</v>
      </c>
      <c r="B359" s="45">
        <f>IF(B356="",0,VLOOKUP(B356,Liste!B$2:C$32,2))</f>
        <v>0</v>
      </c>
      <c r="C359" s="29"/>
      <c r="D359" s="87"/>
      <c r="E359" s="88"/>
      <c r="F359" s="89" t="s">
        <v>89</v>
      </c>
      <c r="G359" s="96">
        <f>SUM((IF(G354&lt;0.99,G354,0))+(IF(G356&lt;0.99,G356,0)))</f>
        <v>0</v>
      </c>
      <c r="H359" s="47">
        <f>PRODUCT(H357*H358)</f>
        <v>0</v>
      </c>
      <c r="I359" s="70">
        <f>PRODUCT(I357*I358)</f>
        <v>0</v>
      </c>
      <c r="J359" s="47">
        <f>PRODUCT(J357*J358)</f>
        <v>0</v>
      </c>
      <c r="K359" s="69">
        <f>PRODUCT(K357*K358)</f>
        <v>0</v>
      </c>
      <c r="L359" s="46">
        <f>PRODUCT(L357:L358)</f>
        <v>0</v>
      </c>
      <c r="M359" s="6"/>
      <c r="N359" s="140"/>
    </row>
    <row r="360" spans="1:14" x14ac:dyDescent="0.3">
      <c r="A360" s="72"/>
      <c r="B360" s="141" t="s">
        <v>14</v>
      </c>
      <c r="C360" s="141"/>
      <c r="D360" s="142"/>
      <c r="E360" s="143"/>
      <c r="F360" s="144" t="s">
        <v>84</v>
      </c>
      <c r="G360" s="145"/>
      <c r="H360" s="146"/>
      <c r="I360" s="141" t="s">
        <v>15</v>
      </c>
      <c r="J360" s="147"/>
      <c r="K360" s="52" t="s">
        <v>17</v>
      </c>
      <c r="L360" s="53" t="s">
        <v>38</v>
      </c>
      <c r="M360" s="6"/>
      <c r="N360" s="140"/>
    </row>
    <row r="361" spans="1:14" x14ac:dyDescent="0.3">
      <c r="A361" s="54" t="s">
        <v>22</v>
      </c>
      <c r="B361" s="48" t="s">
        <v>23</v>
      </c>
      <c r="C361" s="56" t="s">
        <v>24</v>
      </c>
      <c r="D361" s="49" t="s">
        <v>25</v>
      </c>
      <c r="E361" s="58" t="s">
        <v>88</v>
      </c>
      <c r="F361" s="101">
        <f>IF(B358="Magasine",0.08333333333333,0.125)</f>
        <v>0.125</v>
      </c>
      <c r="G361" s="59">
        <v>0.16666666666666666</v>
      </c>
      <c r="H361" s="50">
        <v>0.25</v>
      </c>
      <c r="I361" s="60" t="s">
        <v>26</v>
      </c>
      <c r="J361" s="48" t="s">
        <v>27</v>
      </c>
      <c r="K361" s="61"/>
      <c r="L361" s="51">
        <v>1</v>
      </c>
      <c r="M361" s="6"/>
      <c r="N361" s="140"/>
    </row>
    <row r="362" spans="1:14" ht="16.5" thickBot="1" x14ac:dyDescent="0.35">
      <c r="A362" s="55">
        <f>IF(B357=10,IF(SUM((G353+G355+G357)+G359)&gt;10,SUM((G353+G355+G357)+G359),10),IF(B357=7,IF(SUM((G353+G355+G357)+G359)&gt;7,SUM((G353+G355+G357)+G359),7),IF(B357=5,IF(SUM((G353+G355+G357)+G359)&gt;5,SUM((G353+G355+G357)+G359),5),SUM((G353+G355+G357)+G359))))</f>
        <v>0</v>
      </c>
      <c r="B362" s="28">
        <f>IF(B357="Forfait",1,IF(B357=10,IF(G358&lt;10,A362,10+G359),IF(B357=7,IF(G358&lt;8,A362,8+G359),IF(G358&lt;5,A362,5+G359))))</f>
        <v>0</v>
      </c>
      <c r="C362" s="57">
        <f>IF(B357="Forfait",0,IF(B357=10,IF((A362-B362)&lt;2,A362-B362,2),IF(B357=7,IF((A362-B362)&lt;4,A362-B362,4),IF((A362-B362)&lt;7,A362-B362,7))))</f>
        <v>0</v>
      </c>
      <c r="D362" s="28">
        <f>IF(B357="Forfait",0,IF((A362-B362-C362)&lt;4,A362-B362-C362,4))</f>
        <v>0</v>
      </c>
      <c r="E362" s="57">
        <f>IF(B357="Forfait",0,IF((A362-B362-C362-D362)&gt;0,A362-B362-C362-D362,0))</f>
        <v>0</v>
      </c>
      <c r="F362" s="28">
        <f>IF(B358="Autre",IF((G358-12)&gt;0,IF((G358-12)&lt;2,G358-12,2),0),IF(B358="Magasine",IF((G358-11)&gt;0,IF((G358-11)&lt;1,G358-11,1),0),0))</f>
        <v>0</v>
      </c>
      <c r="G362" s="57">
        <f>IF(B358="Autre",IF((G358-14)&gt;0,IF((G358-14)&lt;2,G358-14,2),0),IF(B358="Magasine",IF((G358-12)&gt;0,IF((G358-12)&lt;4,G358-12,4),0),0))</f>
        <v>0</v>
      </c>
      <c r="H362" s="28">
        <f>IF(B357="Forfait",IF((G358-16)&lt;0,0,(G358-16)),0)</f>
        <v>0</v>
      </c>
      <c r="I362" s="71">
        <f>IF(B358="5-5",IF(G353&gt;5,G353-5,0),IF(B358="6-6",IF(G353&gt;6,G353-6,0),0))</f>
        <v>0</v>
      </c>
      <c r="J362" s="28">
        <f>IF(B358="5-5",IF(G355&gt;5,G355-5,0),IF(B358="6-6",IF(G355&gt;6,G355-6,0),0))</f>
        <v>0</v>
      </c>
      <c r="K362" s="62"/>
      <c r="L362" s="39">
        <v>0</v>
      </c>
      <c r="M362" s="37" t="s">
        <v>39</v>
      </c>
      <c r="N362" s="140"/>
    </row>
    <row r="363" spans="1:14" x14ac:dyDescent="0.3">
      <c r="A363" s="41"/>
      <c r="B363" s="40">
        <f>PRODUCT(B362*B359*1)</f>
        <v>0</v>
      </c>
      <c r="C363" s="67">
        <f>PRODUCT(C362*B359*1.5)</f>
        <v>0</v>
      </c>
      <c r="D363" s="40">
        <f>PRODUCT(D362*B359*2)</f>
        <v>0</v>
      </c>
      <c r="E363" s="67">
        <f>PRODUCT(E362*B359*3)</f>
        <v>0</v>
      </c>
      <c r="F363" s="104">
        <f>PRODUCT(B359*F361*F362)</f>
        <v>0</v>
      </c>
      <c r="G363" s="105">
        <f>PRODUCT(B359*G361*G362)</f>
        <v>0</v>
      </c>
      <c r="H363" s="104">
        <f>PRODUCT(B359*H361*H362)</f>
        <v>0</v>
      </c>
      <c r="I363" s="68">
        <f>PRODUCT(I362*B359*0.5)</f>
        <v>0</v>
      </c>
      <c r="J363" s="40">
        <f>PRODUCT(J362*B359*0.5)</f>
        <v>0</v>
      </c>
      <c r="K363" s="67">
        <f>PRODUCT(K361:K362)</f>
        <v>0</v>
      </c>
      <c r="L363" s="40">
        <f>PRODUCT(L361:L362)</f>
        <v>0</v>
      </c>
      <c r="M363" s="42">
        <f>SUM(B363:L363)+SUM(H359:L359)</f>
        <v>0</v>
      </c>
      <c r="N363" s="140"/>
    </row>
    <row r="364" spans="1:14" ht="16.5" thickBot="1" x14ac:dyDescent="0.35">
      <c r="A364" s="94"/>
      <c r="B364" s="94"/>
      <c r="C364" s="94"/>
      <c r="D364" s="94"/>
      <c r="E364" s="95"/>
      <c r="F364" s="95"/>
      <c r="G364" s="95"/>
      <c r="H364" s="95"/>
      <c r="I364" s="94"/>
      <c r="J364" s="94"/>
      <c r="K364" s="94"/>
      <c r="L364" s="94"/>
      <c r="M364" s="94"/>
      <c r="N364" s="140"/>
    </row>
    <row r="365" spans="1:14" ht="16.5" thickTop="1" x14ac:dyDescent="0.3">
      <c r="A365" s="29"/>
      <c r="B365" s="29"/>
      <c r="C365" s="29"/>
      <c r="D365" s="29"/>
      <c r="E365" s="29"/>
      <c r="F365" s="29"/>
      <c r="G365" s="29"/>
      <c r="H365" s="29"/>
      <c r="I365" s="29"/>
      <c r="J365" s="29"/>
      <c r="K365" s="29"/>
      <c r="L365" s="6"/>
      <c r="M365" s="6"/>
      <c r="N365" s="140"/>
    </row>
    <row r="366" spans="1:14" ht="16.5" x14ac:dyDescent="0.3">
      <c r="A366" s="73" t="s">
        <v>7</v>
      </c>
      <c r="B366" s="24">
        <f>B353+1</f>
        <v>42458</v>
      </c>
      <c r="C366" s="30"/>
      <c r="D366" s="90" t="s">
        <v>12</v>
      </c>
      <c r="E366" s="91"/>
      <c r="F366" s="92" t="s">
        <v>13</v>
      </c>
      <c r="G366" s="93">
        <f>IF(E367=0,0,(MOD(E367-E366,1)*24))</f>
        <v>0</v>
      </c>
      <c r="H366" s="6"/>
      <c r="I366" s="100"/>
      <c r="J366" s="31"/>
      <c r="K366" s="31"/>
      <c r="L366" s="32"/>
      <c r="M366" s="33"/>
      <c r="N366" s="140"/>
    </row>
    <row r="367" spans="1:14" ht="16.5" x14ac:dyDescent="0.3">
      <c r="A367" s="73" t="s">
        <v>8</v>
      </c>
      <c r="B367" s="34"/>
      <c r="C367" s="29"/>
      <c r="D367" s="82" t="s">
        <v>21</v>
      </c>
      <c r="E367" s="83"/>
      <c r="F367" s="84" t="s">
        <v>13</v>
      </c>
      <c r="G367" s="85">
        <f>IF(E368=0,0,(MOD(E368-E367,1)*24))</f>
        <v>0</v>
      </c>
      <c r="H367" s="29"/>
      <c r="I367" s="29"/>
      <c r="J367" s="31"/>
      <c r="K367" s="31"/>
      <c r="L367" s="33"/>
      <c r="M367" s="33"/>
      <c r="N367" s="140"/>
    </row>
    <row r="368" spans="1:14" ht="16.5" x14ac:dyDescent="0.3">
      <c r="A368" s="75" t="s">
        <v>32</v>
      </c>
      <c r="B368" s="9"/>
      <c r="C368" s="29"/>
      <c r="D368" s="78" t="s">
        <v>29</v>
      </c>
      <c r="E368" s="79"/>
      <c r="F368" s="80" t="s">
        <v>13</v>
      </c>
      <c r="G368" s="81">
        <f>IF(E369=0,0,(MOD(E369-E368,1)*24))</f>
        <v>0</v>
      </c>
      <c r="H368" s="29"/>
      <c r="I368" s="31"/>
      <c r="J368" s="31"/>
      <c r="K368" s="31"/>
      <c r="L368" s="33"/>
      <c r="M368" s="33"/>
      <c r="N368" s="140"/>
    </row>
    <row r="369" spans="1:14" x14ac:dyDescent="0.3">
      <c r="A369" s="75" t="s">
        <v>33</v>
      </c>
      <c r="B369" s="34"/>
      <c r="C369" s="29"/>
      <c r="D369" s="82" t="s">
        <v>31</v>
      </c>
      <c r="E369" s="83"/>
      <c r="F369" s="84" t="s">
        <v>13</v>
      </c>
      <c r="G369" s="85">
        <f>IF(E370=0,0,(MOD(E370-E369,1)*24))</f>
        <v>0</v>
      </c>
      <c r="H369" s="113" t="s">
        <v>18</v>
      </c>
      <c r="I369" s="53" t="s">
        <v>19</v>
      </c>
      <c r="J369" s="113" t="s">
        <v>16</v>
      </c>
      <c r="K369" s="25" t="s">
        <v>87</v>
      </c>
      <c r="L369" s="53" t="s">
        <v>20</v>
      </c>
      <c r="M369" s="6"/>
      <c r="N369" s="140"/>
    </row>
    <row r="370" spans="1:14" x14ac:dyDescent="0.3">
      <c r="A370" s="73" t="s">
        <v>10</v>
      </c>
      <c r="B370" s="43"/>
      <c r="C370" s="29"/>
      <c r="D370" s="78" t="s">
        <v>29</v>
      </c>
      <c r="E370" s="79"/>
      <c r="F370" s="80" t="s">
        <v>13</v>
      </c>
      <c r="G370" s="81">
        <f>IF(E371=0,0,(MOD(E371-E370,1)*24))</f>
        <v>0</v>
      </c>
      <c r="H370" s="76">
        <f>B372</f>
        <v>0</v>
      </c>
      <c r="I370" s="63">
        <f>IF(B370="Forfait",IF(B367="",0,VLOOKUP(B367,Liste!F$2:H$4,3)),IF(B367="",0,VLOOKUP(B367,Liste!F$2:G$4,2)))</f>
        <v>0</v>
      </c>
      <c r="J370" s="36">
        <v>5</v>
      </c>
      <c r="K370" s="64">
        <v>0.8</v>
      </c>
      <c r="L370" s="35">
        <v>0</v>
      </c>
      <c r="M370" s="6"/>
      <c r="N370" s="140"/>
    </row>
    <row r="371" spans="1:14" ht="16.5" thickBot="1" x14ac:dyDescent="0.35">
      <c r="A371" s="74" t="s">
        <v>85</v>
      </c>
      <c r="B371" s="44"/>
      <c r="C371" s="29"/>
      <c r="D371" s="82" t="s">
        <v>37</v>
      </c>
      <c r="E371" s="83"/>
      <c r="F371" s="84" t="s">
        <v>39</v>
      </c>
      <c r="G371" s="86">
        <f>SUM(G366+G368+G370)</f>
        <v>0</v>
      </c>
      <c r="H371" s="77"/>
      <c r="I371" s="65"/>
      <c r="J371" s="38"/>
      <c r="K371" s="66">
        <v>0</v>
      </c>
      <c r="L371" s="39">
        <v>0</v>
      </c>
      <c r="M371" s="6"/>
      <c r="N371" s="140"/>
    </row>
    <row r="372" spans="1:14" x14ac:dyDescent="0.3">
      <c r="A372" s="73" t="s">
        <v>11</v>
      </c>
      <c r="B372" s="45">
        <f>IF(B369="",0,VLOOKUP(B369,Liste!B$2:C$32,2))</f>
        <v>0</v>
      </c>
      <c r="C372" s="29"/>
      <c r="D372" s="87"/>
      <c r="E372" s="88"/>
      <c r="F372" s="89" t="s">
        <v>89</v>
      </c>
      <c r="G372" s="96">
        <f>SUM((IF(G367&lt;0.99,G367,0))+(IF(G369&lt;0.99,G369,0)))</f>
        <v>0</v>
      </c>
      <c r="H372" s="47">
        <f>PRODUCT(H370*H371)</f>
        <v>0</v>
      </c>
      <c r="I372" s="70">
        <f>PRODUCT(I370*I371)</f>
        <v>0</v>
      </c>
      <c r="J372" s="47">
        <f>PRODUCT(J370*J371)</f>
        <v>0</v>
      </c>
      <c r="K372" s="69">
        <f>PRODUCT(K370*K371)</f>
        <v>0</v>
      </c>
      <c r="L372" s="46">
        <f>PRODUCT(L370:L371)</f>
        <v>0</v>
      </c>
      <c r="M372" s="6"/>
      <c r="N372" s="140"/>
    </row>
    <row r="373" spans="1:14" x14ac:dyDescent="0.3">
      <c r="A373" s="72"/>
      <c r="B373" s="141" t="s">
        <v>14</v>
      </c>
      <c r="C373" s="141"/>
      <c r="D373" s="142"/>
      <c r="E373" s="143"/>
      <c r="F373" s="144" t="s">
        <v>84</v>
      </c>
      <c r="G373" s="145"/>
      <c r="H373" s="146"/>
      <c r="I373" s="141" t="s">
        <v>15</v>
      </c>
      <c r="J373" s="147"/>
      <c r="K373" s="52" t="s">
        <v>17</v>
      </c>
      <c r="L373" s="53" t="s">
        <v>38</v>
      </c>
      <c r="M373" s="6"/>
      <c r="N373" s="140"/>
    </row>
    <row r="374" spans="1:14" x14ac:dyDescent="0.3">
      <c r="A374" s="54" t="s">
        <v>22</v>
      </c>
      <c r="B374" s="48" t="s">
        <v>23</v>
      </c>
      <c r="C374" s="56" t="s">
        <v>24</v>
      </c>
      <c r="D374" s="49" t="s">
        <v>25</v>
      </c>
      <c r="E374" s="58" t="s">
        <v>88</v>
      </c>
      <c r="F374" s="101">
        <f>IF(B371="Magasine",0.08333333333333,0.125)</f>
        <v>0.125</v>
      </c>
      <c r="G374" s="59">
        <v>0.16666666666666666</v>
      </c>
      <c r="H374" s="50">
        <v>0.25</v>
      </c>
      <c r="I374" s="60" t="s">
        <v>26</v>
      </c>
      <c r="J374" s="48" t="s">
        <v>27</v>
      </c>
      <c r="K374" s="61"/>
      <c r="L374" s="51">
        <v>1</v>
      </c>
      <c r="M374" s="6"/>
      <c r="N374" s="140"/>
    </row>
    <row r="375" spans="1:14" ht="16.5" thickBot="1" x14ac:dyDescent="0.35">
      <c r="A375" s="55">
        <f>IF(B370=10,IF(SUM((G366+G368+G370)+G372)&gt;10,SUM((G366+G368+G370)+G372),10),IF(B370=7,IF(SUM((G366+G368+G370)+G372)&gt;7,SUM((G366+G368+G370)+G372),7),IF(B370=5,IF(SUM((G366+G368+G370)+G372)&gt;5,SUM((G366+G368+G370)+G372),5),SUM((G366+G368+G370)+G372))))</f>
        <v>0</v>
      </c>
      <c r="B375" s="28">
        <f>IF(B370="Forfait",1,IF(B370=10,IF(G371&lt;10,A375,10+G372),IF(B370=7,IF(G371&lt;8,A375,8+G372),IF(G371&lt;5,A375,5+G372))))</f>
        <v>0</v>
      </c>
      <c r="C375" s="57">
        <f>IF(B370="Forfait",0,IF(B370=10,IF((A375-B375)&lt;2,A375-B375,2),IF(B370=7,IF((A375-B375)&lt;4,A375-B375,4),IF((A375-B375)&lt;7,A375-B375,7))))</f>
        <v>0</v>
      </c>
      <c r="D375" s="28">
        <f>IF(B370="Forfait",0,IF((A375-B375-C375)&lt;4,A375-B375-C375,4))</f>
        <v>0</v>
      </c>
      <c r="E375" s="57">
        <f>IF(B370="Forfait",0,IF((A375-B375-C375-D375)&gt;0,A375-B375-C375-D375,0))</f>
        <v>0</v>
      </c>
      <c r="F375" s="28">
        <f>IF(B371="Autre",IF((G371-12)&gt;0,IF((G371-12)&lt;2,G371-12,2),0),IF(B371="Magasine",IF((G371-11)&gt;0,IF((G371-11)&lt;1,G371-11,1),0),0))</f>
        <v>0</v>
      </c>
      <c r="G375" s="57">
        <f>IF(B371="Autre",IF((G371-14)&gt;0,IF((G371-14)&lt;2,G371-14,2),0),IF(B371="Magasine",IF((G371-12)&gt;0,IF((G371-12)&lt;4,G371-12,4),0),0))</f>
        <v>0</v>
      </c>
      <c r="H375" s="28">
        <f>IF(B370="Forfait",IF((G371-16)&lt;0,0,(G371-16)),0)</f>
        <v>0</v>
      </c>
      <c r="I375" s="71">
        <f>IF(B371="5-5",IF(G366&gt;5,G366-5,0),IF(B371="6-6",IF(G366&gt;6,G366-6,0),0))</f>
        <v>0</v>
      </c>
      <c r="J375" s="28">
        <f>IF(B371="5-5",IF(G368&gt;5,G368-5,0),IF(B371="6-6",IF(G368&gt;6,G368-6,0),0))</f>
        <v>0</v>
      </c>
      <c r="K375" s="62"/>
      <c r="L375" s="39">
        <v>0</v>
      </c>
      <c r="M375" s="37" t="s">
        <v>39</v>
      </c>
      <c r="N375" s="140"/>
    </row>
    <row r="376" spans="1:14" x14ac:dyDescent="0.3">
      <c r="A376" s="41"/>
      <c r="B376" s="40">
        <f>PRODUCT(B375*B372*1)</f>
        <v>0</v>
      </c>
      <c r="C376" s="67">
        <f>PRODUCT(C375*B372*1.5)</f>
        <v>0</v>
      </c>
      <c r="D376" s="40">
        <f>PRODUCT(D375*B372*2)</f>
        <v>0</v>
      </c>
      <c r="E376" s="67">
        <f>PRODUCT(E375*B372*3)</f>
        <v>0</v>
      </c>
      <c r="F376" s="104">
        <f>PRODUCT(B372*F374*F375)</f>
        <v>0</v>
      </c>
      <c r="G376" s="105">
        <f>PRODUCT(B372*G374*G375)</f>
        <v>0</v>
      </c>
      <c r="H376" s="104">
        <f>PRODUCT(B372*H374*H375)</f>
        <v>0</v>
      </c>
      <c r="I376" s="68">
        <f>PRODUCT(I375*B372*0.5)</f>
        <v>0</v>
      </c>
      <c r="J376" s="40">
        <f>PRODUCT(J375*B372*0.5)</f>
        <v>0</v>
      </c>
      <c r="K376" s="67">
        <f>PRODUCT(K374:K375)</f>
        <v>0</v>
      </c>
      <c r="L376" s="40">
        <f>PRODUCT(L374:L375)</f>
        <v>0</v>
      </c>
      <c r="M376" s="42">
        <f>SUM(B376:L376)+SUM(H372:L372)</f>
        <v>0</v>
      </c>
      <c r="N376" s="140"/>
    </row>
    <row r="377" spans="1:14" ht="16.5" thickBot="1" x14ac:dyDescent="0.35">
      <c r="A377" s="94"/>
      <c r="B377" s="94"/>
      <c r="C377" s="94"/>
      <c r="D377" s="94"/>
      <c r="E377" s="95"/>
      <c r="F377" s="95"/>
      <c r="G377" s="95"/>
      <c r="H377" s="95"/>
      <c r="I377" s="94"/>
      <c r="J377" s="94"/>
      <c r="K377" s="94"/>
      <c r="L377" s="94"/>
      <c r="M377" s="94"/>
      <c r="N377" s="140"/>
    </row>
    <row r="378" spans="1:14" ht="16.5" thickTop="1" x14ac:dyDescent="0.3">
      <c r="A378" s="29"/>
      <c r="B378" s="29"/>
      <c r="C378" s="29"/>
      <c r="D378" s="29"/>
      <c r="E378" s="29"/>
      <c r="F378" s="29"/>
      <c r="G378" s="29"/>
      <c r="H378" s="29"/>
      <c r="I378" s="29"/>
      <c r="J378" s="29"/>
      <c r="K378" s="29"/>
      <c r="L378" s="6"/>
      <c r="M378" s="6"/>
      <c r="N378" s="140"/>
    </row>
    <row r="379" spans="1:14" ht="16.5" x14ac:dyDescent="0.3">
      <c r="A379" s="73" t="s">
        <v>7</v>
      </c>
      <c r="B379" s="24">
        <f>B366+1</f>
        <v>42459</v>
      </c>
      <c r="C379" s="30"/>
      <c r="D379" s="90" t="s">
        <v>12</v>
      </c>
      <c r="E379" s="91"/>
      <c r="F379" s="92" t="s">
        <v>13</v>
      </c>
      <c r="G379" s="93">
        <f>IF(E380=0,0,(MOD(E380-E379,1)*24))</f>
        <v>0</v>
      </c>
      <c r="H379" s="6"/>
      <c r="I379" s="100"/>
      <c r="J379" s="31"/>
      <c r="K379" s="31"/>
      <c r="L379" s="32"/>
      <c r="M379" s="33"/>
      <c r="N379" s="140"/>
    </row>
    <row r="380" spans="1:14" ht="16.5" x14ac:dyDescent="0.3">
      <c r="A380" s="73" t="s">
        <v>8</v>
      </c>
      <c r="B380" s="34"/>
      <c r="C380" s="29"/>
      <c r="D380" s="82" t="s">
        <v>21</v>
      </c>
      <c r="E380" s="83"/>
      <c r="F380" s="84" t="s">
        <v>13</v>
      </c>
      <c r="G380" s="85">
        <f>IF(E381=0,0,(MOD(E381-E380,1)*24))</f>
        <v>0</v>
      </c>
      <c r="H380" s="29"/>
      <c r="I380" s="29"/>
      <c r="J380" s="31"/>
      <c r="K380" s="31"/>
      <c r="L380" s="33"/>
      <c r="M380" s="33"/>
      <c r="N380" s="140"/>
    </row>
    <row r="381" spans="1:14" ht="16.5" x14ac:dyDescent="0.3">
      <c r="A381" s="75" t="s">
        <v>32</v>
      </c>
      <c r="B381" s="9"/>
      <c r="C381" s="29"/>
      <c r="D381" s="78" t="s">
        <v>29</v>
      </c>
      <c r="E381" s="79"/>
      <c r="F381" s="80" t="s">
        <v>13</v>
      </c>
      <c r="G381" s="81">
        <f>IF(E382=0,0,(MOD(E382-E381,1)*24))</f>
        <v>0</v>
      </c>
      <c r="H381" s="29"/>
      <c r="I381" s="31"/>
      <c r="J381" s="31"/>
      <c r="K381" s="31"/>
      <c r="L381" s="33"/>
      <c r="M381" s="33"/>
      <c r="N381" s="140"/>
    </row>
    <row r="382" spans="1:14" x14ac:dyDescent="0.3">
      <c r="A382" s="75" t="s">
        <v>33</v>
      </c>
      <c r="B382" s="34"/>
      <c r="C382" s="29"/>
      <c r="D382" s="82" t="s">
        <v>31</v>
      </c>
      <c r="E382" s="83"/>
      <c r="F382" s="84" t="s">
        <v>13</v>
      </c>
      <c r="G382" s="85">
        <f>IF(E383=0,0,(MOD(E383-E382,1)*24))</f>
        <v>0</v>
      </c>
      <c r="H382" s="113" t="s">
        <v>18</v>
      </c>
      <c r="I382" s="53" t="s">
        <v>19</v>
      </c>
      <c r="J382" s="113" t="s">
        <v>16</v>
      </c>
      <c r="K382" s="25" t="s">
        <v>87</v>
      </c>
      <c r="L382" s="53" t="s">
        <v>20</v>
      </c>
      <c r="M382" s="6"/>
      <c r="N382" s="140"/>
    </row>
    <row r="383" spans="1:14" x14ac:dyDescent="0.3">
      <c r="A383" s="73" t="s">
        <v>10</v>
      </c>
      <c r="B383" s="43"/>
      <c r="C383" s="29"/>
      <c r="D383" s="78" t="s">
        <v>29</v>
      </c>
      <c r="E383" s="79"/>
      <c r="F383" s="80" t="s">
        <v>13</v>
      </c>
      <c r="G383" s="81">
        <f>IF(E384=0,0,(MOD(E384-E383,1)*24))</f>
        <v>0</v>
      </c>
      <c r="H383" s="76">
        <f>B385</f>
        <v>0</v>
      </c>
      <c r="I383" s="63">
        <f>IF(B383="Forfait",IF(B380="",0,VLOOKUP(B380,Liste!F$2:H$4,3)),IF(B380="",0,VLOOKUP(B380,Liste!F$2:G$4,2)))</f>
        <v>0</v>
      </c>
      <c r="J383" s="36">
        <v>5</v>
      </c>
      <c r="K383" s="64">
        <v>0.8</v>
      </c>
      <c r="L383" s="35">
        <v>0</v>
      </c>
      <c r="M383" s="6"/>
      <c r="N383" s="140"/>
    </row>
    <row r="384" spans="1:14" ht="16.5" thickBot="1" x14ac:dyDescent="0.35">
      <c r="A384" s="74" t="s">
        <v>85</v>
      </c>
      <c r="B384" s="44"/>
      <c r="C384" s="29"/>
      <c r="D384" s="82" t="s">
        <v>37</v>
      </c>
      <c r="E384" s="83"/>
      <c r="F384" s="84" t="s">
        <v>39</v>
      </c>
      <c r="G384" s="86">
        <f>SUM(G379+G381+G383)</f>
        <v>0</v>
      </c>
      <c r="H384" s="77"/>
      <c r="I384" s="65"/>
      <c r="J384" s="38"/>
      <c r="K384" s="66">
        <v>0</v>
      </c>
      <c r="L384" s="39">
        <v>0</v>
      </c>
      <c r="M384" s="6"/>
      <c r="N384" s="140"/>
    </row>
    <row r="385" spans="1:14" x14ac:dyDescent="0.3">
      <c r="A385" s="73" t="s">
        <v>11</v>
      </c>
      <c r="B385" s="45">
        <f>IF(B382="",0,VLOOKUP(B382,Liste!B$2:C$32,2))</f>
        <v>0</v>
      </c>
      <c r="C385" s="29"/>
      <c r="D385" s="87"/>
      <c r="E385" s="88"/>
      <c r="F385" s="89" t="s">
        <v>89</v>
      </c>
      <c r="G385" s="96">
        <f>SUM((IF(G380&lt;0.99,G380,0))+(IF(G382&lt;0.99,G382,0)))</f>
        <v>0</v>
      </c>
      <c r="H385" s="47">
        <f>PRODUCT(H383*H384)</f>
        <v>0</v>
      </c>
      <c r="I385" s="70">
        <f>PRODUCT(I383*I384)</f>
        <v>0</v>
      </c>
      <c r="J385" s="47">
        <f>PRODUCT(J383*J384)</f>
        <v>0</v>
      </c>
      <c r="K385" s="69">
        <f>PRODUCT(K383*K384)</f>
        <v>0</v>
      </c>
      <c r="L385" s="46">
        <f>PRODUCT(L383:L384)</f>
        <v>0</v>
      </c>
      <c r="M385" s="6"/>
      <c r="N385" s="140"/>
    </row>
    <row r="386" spans="1:14" x14ac:dyDescent="0.3">
      <c r="A386" s="72"/>
      <c r="B386" s="141" t="s">
        <v>14</v>
      </c>
      <c r="C386" s="141"/>
      <c r="D386" s="142"/>
      <c r="E386" s="143"/>
      <c r="F386" s="144" t="s">
        <v>84</v>
      </c>
      <c r="G386" s="145"/>
      <c r="H386" s="146"/>
      <c r="I386" s="141" t="s">
        <v>15</v>
      </c>
      <c r="J386" s="147"/>
      <c r="K386" s="52" t="s">
        <v>17</v>
      </c>
      <c r="L386" s="53" t="s">
        <v>38</v>
      </c>
      <c r="M386" s="6"/>
      <c r="N386" s="140"/>
    </row>
    <row r="387" spans="1:14" x14ac:dyDescent="0.3">
      <c r="A387" s="54" t="s">
        <v>22</v>
      </c>
      <c r="B387" s="48" t="s">
        <v>23</v>
      </c>
      <c r="C387" s="56" t="s">
        <v>24</v>
      </c>
      <c r="D387" s="49" t="s">
        <v>25</v>
      </c>
      <c r="E387" s="58" t="s">
        <v>88</v>
      </c>
      <c r="F387" s="101">
        <f>IF(B384="Magasine",0.08333333333333,0.125)</f>
        <v>0.125</v>
      </c>
      <c r="G387" s="59">
        <v>0.16666666666666666</v>
      </c>
      <c r="H387" s="50">
        <v>0.25</v>
      </c>
      <c r="I387" s="60" t="s">
        <v>26</v>
      </c>
      <c r="J387" s="48" t="s">
        <v>27</v>
      </c>
      <c r="K387" s="61"/>
      <c r="L387" s="51">
        <v>1</v>
      </c>
      <c r="M387" s="6"/>
      <c r="N387" s="140"/>
    </row>
    <row r="388" spans="1:14" ht="16.5" thickBot="1" x14ac:dyDescent="0.35">
      <c r="A388" s="55">
        <f>IF(B383=10,IF(SUM((G379+G381+G383)+G385)&gt;10,SUM((G379+G381+G383)+G385),10),IF(B383=7,IF(SUM((G379+G381+G383)+G385)&gt;7,SUM((G379+G381+G383)+G385),7),IF(B383=5,IF(SUM((G379+G381+G383)+G385)&gt;5,SUM((G379+G381+G383)+G385),5),SUM((G379+G381+G383)+G385))))</f>
        <v>0</v>
      </c>
      <c r="B388" s="28">
        <f>IF(B383="Forfait",1,IF(B383=10,IF(G384&lt;10,A388,10+G385),IF(B383=7,IF(G384&lt;8,A388,8+G385),IF(G384&lt;5,A388,5+G385))))</f>
        <v>0</v>
      </c>
      <c r="C388" s="57">
        <f>IF(B383="Forfait",0,IF(B383=10,IF((A388-B388)&lt;2,A388-B388,2),IF(B383=7,IF((A388-B388)&lt;4,A388-B388,4),IF((A388-B388)&lt;7,A388-B388,7))))</f>
        <v>0</v>
      </c>
      <c r="D388" s="28">
        <f>IF(B383="Forfait",0,IF((A388-B388-C388)&lt;4,A388-B388-C388,4))</f>
        <v>0</v>
      </c>
      <c r="E388" s="57">
        <f>IF(B383="Forfait",0,IF((A388-B388-C388-D388)&gt;0,A388-B388-C388-D388,0))</f>
        <v>0</v>
      </c>
      <c r="F388" s="28">
        <f>IF(B384="Autre",IF((G384-12)&gt;0,IF((G384-12)&lt;2,G384-12,2),0),IF(B384="Magasine",IF((G384-11)&gt;0,IF((G384-11)&lt;1,G384-11,1),0),0))</f>
        <v>0</v>
      </c>
      <c r="G388" s="57">
        <f>IF(B384="Autre",IF((G384-14)&gt;0,IF((G384-14)&lt;2,G384-14,2),0),IF(B384="Magasine",IF((G384-12)&gt;0,IF((G384-12)&lt;4,G384-12,4),0),0))</f>
        <v>0</v>
      </c>
      <c r="H388" s="28">
        <f>IF(B383="Forfait",IF((G384-16)&lt;0,0,(G384-16)),0)</f>
        <v>0</v>
      </c>
      <c r="I388" s="71">
        <f>IF(B384="5-5",IF(G379&gt;5,G379-5,0),IF(B384="6-6",IF(G379&gt;6,G379-6,0),0))</f>
        <v>0</v>
      </c>
      <c r="J388" s="28">
        <f>IF(B384="5-5",IF(G381&gt;5,G381-5,0),IF(B384="6-6",IF(G381&gt;6,G381-6,0),0))</f>
        <v>0</v>
      </c>
      <c r="K388" s="62"/>
      <c r="L388" s="39">
        <v>0</v>
      </c>
      <c r="M388" s="37" t="s">
        <v>39</v>
      </c>
      <c r="N388" s="140"/>
    </row>
    <row r="389" spans="1:14" x14ac:dyDescent="0.3">
      <c r="A389" s="41"/>
      <c r="B389" s="40">
        <f>PRODUCT(B388*B385*1)</f>
        <v>0</v>
      </c>
      <c r="C389" s="67">
        <f>PRODUCT(C388*B385*1.5)</f>
        <v>0</v>
      </c>
      <c r="D389" s="40">
        <f>PRODUCT(D388*B385*2)</f>
        <v>0</v>
      </c>
      <c r="E389" s="67">
        <f>PRODUCT(E388*B385*3)</f>
        <v>0</v>
      </c>
      <c r="F389" s="104">
        <f>PRODUCT(B385*F387*F388)</f>
        <v>0</v>
      </c>
      <c r="G389" s="105">
        <f>PRODUCT(B385*G387*G388)</f>
        <v>0</v>
      </c>
      <c r="H389" s="104">
        <f>PRODUCT(B385*H387*H388)</f>
        <v>0</v>
      </c>
      <c r="I389" s="68">
        <f>PRODUCT(I388*B385*0.5)</f>
        <v>0</v>
      </c>
      <c r="J389" s="40">
        <f>PRODUCT(J388*B385*0.5)</f>
        <v>0</v>
      </c>
      <c r="K389" s="67">
        <f>PRODUCT(K387:K388)</f>
        <v>0</v>
      </c>
      <c r="L389" s="40">
        <f>PRODUCT(L387:L388)</f>
        <v>0</v>
      </c>
      <c r="M389" s="42">
        <f>SUM(B389:L389)+SUM(H385:L385)</f>
        <v>0</v>
      </c>
      <c r="N389" s="140"/>
    </row>
    <row r="390" spans="1:14" ht="16.5" thickBot="1" x14ac:dyDescent="0.35">
      <c r="A390" s="94"/>
      <c r="B390" s="94"/>
      <c r="C390" s="94"/>
      <c r="D390" s="94"/>
      <c r="E390" s="95"/>
      <c r="F390" s="95"/>
      <c r="G390" s="95"/>
      <c r="H390" s="95"/>
      <c r="I390" s="94"/>
      <c r="J390" s="94"/>
      <c r="K390" s="94"/>
      <c r="L390" s="94"/>
      <c r="M390" s="94"/>
      <c r="N390" s="140"/>
    </row>
    <row r="391" spans="1:14" ht="16.5" thickTop="1" x14ac:dyDescent="0.3">
      <c r="A391" s="29"/>
      <c r="B391" s="29"/>
      <c r="C391" s="29"/>
      <c r="D391" s="29"/>
      <c r="E391" s="29"/>
      <c r="F391" s="29"/>
      <c r="G391" s="29"/>
      <c r="H391" s="29"/>
      <c r="I391" s="29"/>
      <c r="J391" s="29"/>
      <c r="K391" s="29"/>
      <c r="L391" s="6"/>
      <c r="M391" s="6"/>
      <c r="N391" s="140"/>
    </row>
    <row r="392" spans="1:14" ht="16.5" x14ac:dyDescent="0.3">
      <c r="A392" s="73" t="s">
        <v>7</v>
      </c>
      <c r="B392" s="24">
        <f>B379+1</f>
        <v>42460</v>
      </c>
      <c r="C392" s="30"/>
      <c r="D392" s="90" t="s">
        <v>12</v>
      </c>
      <c r="E392" s="91"/>
      <c r="F392" s="92" t="s">
        <v>13</v>
      </c>
      <c r="G392" s="93">
        <f>IF(E393=0,0,(MOD(E393-E392,1)*24))</f>
        <v>0</v>
      </c>
      <c r="H392" s="6"/>
      <c r="I392" s="100"/>
      <c r="J392" s="31"/>
      <c r="K392" s="31"/>
      <c r="L392" s="32"/>
      <c r="M392" s="33"/>
      <c r="N392" s="140"/>
    </row>
    <row r="393" spans="1:14" ht="16.5" x14ac:dyDescent="0.3">
      <c r="A393" s="73" t="s">
        <v>8</v>
      </c>
      <c r="B393" s="34"/>
      <c r="C393" s="29"/>
      <c r="D393" s="82" t="s">
        <v>21</v>
      </c>
      <c r="E393" s="83"/>
      <c r="F393" s="84" t="s">
        <v>13</v>
      </c>
      <c r="G393" s="85">
        <f>IF(E394=0,0,(MOD(E394-E393,1)*24))</f>
        <v>0</v>
      </c>
      <c r="H393" s="29"/>
      <c r="I393" s="29"/>
      <c r="J393" s="31"/>
      <c r="K393" s="31"/>
      <c r="L393" s="33"/>
      <c r="M393" s="33"/>
      <c r="N393" s="140"/>
    </row>
    <row r="394" spans="1:14" ht="16.5" x14ac:dyDescent="0.3">
      <c r="A394" s="75" t="s">
        <v>32</v>
      </c>
      <c r="B394" s="9"/>
      <c r="C394" s="29"/>
      <c r="D394" s="78" t="s">
        <v>29</v>
      </c>
      <c r="E394" s="79"/>
      <c r="F394" s="80" t="s">
        <v>13</v>
      </c>
      <c r="G394" s="81">
        <f>IF(E395=0,0,(MOD(E395-E394,1)*24))</f>
        <v>0</v>
      </c>
      <c r="H394" s="29"/>
      <c r="I394" s="31"/>
      <c r="J394" s="31"/>
      <c r="K394" s="31"/>
      <c r="L394" s="33"/>
      <c r="M394" s="33"/>
      <c r="N394" s="140"/>
    </row>
    <row r="395" spans="1:14" x14ac:dyDescent="0.3">
      <c r="A395" s="75" t="s">
        <v>33</v>
      </c>
      <c r="B395" s="34"/>
      <c r="C395" s="29"/>
      <c r="D395" s="82" t="s">
        <v>31</v>
      </c>
      <c r="E395" s="83"/>
      <c r="F395" s="84" t="s">
        <v>13</v>
      </c>
      <c r="G395" s="85">
        <f>IF(E396=0,0,(MOD(E396-E395,1)*24))</f>
        <v>0</v>
      </c>
      <c r="H395" s="113" t="s">
        <v>18</v>
      </c>
      <c r="I395" s="53" t="s">
        <v>19</v>
      </c>
      <c r="J395" s="113" t="s">
        <v>16</v>
      </c>
      <c r="K395" s="25" t="s">
        <v>87</v>
      </c>
      <c r="L395" s="53" t="s">
        <v>20</v>
      </c>
      <c r="M395" s="6"/>
      <c r="N395" s="140"/>
    </row>
    <row r="396" spans="1:14" x14ac:dyDescent="0.3">
      <c r="A396" s="73" t="s">
        <v>10</v>
      </c>
      <c r="B396" s="43"/>
      <c r="C396" s="29"/>
      <c r="D396" s="78" t="s">
        <v>29</v>
      </c>
      <c r="E396" s="79"/>
      <c r="F396" s="80" t="s">
        <v>13</v>
      </c>
      <c r="G396" s="81">
        <f>IF(E397=0,0,(MOD(E397-E396,1)*24))</f>
        <v>0</v>
      </c>
      <c r="H396" s="76">
        <f>B398</f>
        <v>0</v>
      </c>
      <c r="I396" s="63">
        <f>IF(B396="Forfait",IF(B393="",0,VLOOKUP(B393,Liste!F$2:H$4,3)),IF(B393="",0,VLOOKUP(B393,Liste!F$2:G$4,2)))</f>
        <v>0</v>
      </c>
      <c r="J396" s="36">
        <v>5</v>
      </c>
      <c r="K396" s="64">
        <v>0.8</v>
      </c>
      <c r="L396" s="35">
        <v>0</v>
      </c>
      <c r="M396" s="6"/>
      <c r="N396" s="140"/>
    </row>
    <row r="397" spans="1:14" ht="16.5" thickBot="1" x14ac:dyDescent="0.35">
      <c r="A397" s="74" t="s">
        <v>85</v>
      </c>
      <c r="B397" s="44"/>
      <c r="C397" s="29"/>
      <c r="D397" s="82" t="s">
        <v>37</v>
      </c>
      <c r="E397" s="83"/>
      <c r="F397" s="84" t="s">
        <v>39</v>
      </c>
      <c r="G397" s="86">
        <f>SUM(G392+G394+G396)</f>
        <v>0</v>
      </c>
      <c r="H397" s="77"/>
      <c r="I397" s="65"/>
      <c r="J397" s="38"/>
      <c r="K397" s="66">
        <v>0</v>
      </c>
      <c r="L397" s="39">
        <v>0</v>
      </c>
      <c r="M397" s="6"/>
      <c r="N397" s="140"/>
    </row>
    <row r="398" spans="1:14" x14ac:dyDescent="0.3">
      <c r="A398" s="73" t="s">
        <v>11</v>
      </c>
      <c r="B398" s="45">
        <f>IF(B395="",0,VLOOKUP(B395,Liste!B$2:C$32,2))</f>
        <v>0</v>
      </c>
      <c r="C398" s="29"/>
      <c r="D398" s="87"/>
      <c r="E398" s="88"/>
      <c r="F398" s="89" t="s">
        <v>89</v>
      </c>
      <c r="G398" s="96">
        <f>SUM((IF(G393&lt;0.99,G393,0))+(IF(G395&lt;0.99,G395,0)))</f>
        <v>0</v>
      </c>
      <c r="H398" s="47">
        <f>PRODUCT(H396*H397)</f>
        <v>0</v>
      </c>
      <c r="I398" s="70">
        <f>PRODUCT(I396*I397)</f>
        <v>0</v>
      </c>
      <c r="J398" s="47">
        <f>PRODUCT(J396*J397)</f>
        <v>0</v>
      </c>
      <c r="K398" s="69">
        <f>PRODUCT(K396*K397)</f>
        <v>0</v>
      </c>
      <c r="L398" s="46">
        <f>PRODUCT(L396:L397)</f>
        <v>0</v>
      </c>
      <c r="M398" s="6"/>
      <c r="N398" s="140"/>
    </row>
    <row r="399" spans="1:14" x14ac:dyDescent="0.3">
      <c r="A399" s="72"/>
      <c r="B399" s="141" t="s">
        <v>14</v>
      </c>
      <c r="C399" s="141"/>
      <c r="D399" s="142"/>
      <c r="E399" s="143"/>
      <c r="F399" s="144" t="s">
        <v>84</v>
      </c>
      <c r="G399" s="145"/>
      <c r="H399" s="146"/>
      <c r="I399" s="141" t="s">
        <v>15</v>
      </c>
      <c r="J399" s="147"/>
      <c r="K399" s="52" t="s">
        <v>17</v>
      </c>
      <c r="L399" s="53" t="s">
        <v>38</v>
      </c>
      <c r="M399" s="6"/>
      <c r="N399" s="140"/>
    </row>
    <row r="400" spans="1:14" x14ac:dyDescent="0.3">
      <c r="A400" s="54" t="s">
        <v>22</v>
      </c>
      <c r="B400" s="48" t="s">
        <v>23</v>
      </c>
      <c r="C400" s="56" t="s">
        <v>24</v>
      </c>
      <c r="D400" s="49" t="s">
        <v>25</v>
      </c>
      <c r="E400" s="58" t="s">
        <v>88</v>
      </c>
      <c r="F400" s="101">
        <f>IF(B397="Magasine",0.08333333333333,0.125)</f>
        <v>0.125</v>
      </c>
      <c r="G400" s="59">
        <v>0.16666666666666666</v>
      </c>
      <c r="H400" s="50">
        <v>0.25</v>
      </c>
      <c r="I400" s="60" t="s">
        <v>26</v>
      </c>
      <c r="J400" s="48" t="s">
        <v>27</v>
      </c>
      <c r="K400" s="61"/>
      <c r="L400" s="51">
        <v>1</v>
      </c>
      <c r="M400" s="6"/>
      <c r="N400" s="140"/>
    </row>
    <row r="401" spans="1:14" ht="16.5" thickBot="1" x14ac:dyDescent="0.35">
      <c r="A401" s="55">
        <f>IF(B396=10,IF(SUM((G392+G394+G396)+G398)&gt;10,SUM((G392+G394+G396)+G398),10),IF(B396=7,IF(SUM((G392+G394+G396)+G398)&gt;7,SUM((G392+G394+G396)+G398),7),IF(B396=5,IF(SUM((G392+G394+G396)+G398)&gt;5,SUM((G392+G394+G396)+G398),5),SUM((G392+G394+G396)+G398))))</f>
        <v>0</v>
      </c>
      <c r="B401" s="28">
        <f>IF(B396="Forfait",1,IF(B396=10,IF(G397&lt;10,A401,10+G398),IF(B396=7,IF(G397&lt;8,A401,8+G398),IF(G397&lt;5,A401,5+G398))))</f>
        <v>0</v>
      </c>
      <c r="C401" s="57">
        <f>IF(B396="Forfait",0,IF(B396=10,IF((A401-B401)&lt;2,A401-B401,2),IF(B396=7,IF((A401-B401)&lt;4,A401-B401,4),IF((A401-B401)&lt;7,A401-B401,7))))</f>
        <v>0</v>
      </c>
      <c r="D401" s="28">
        <f>IF(B396="Forfait",0,IF((A401-B401-C401)&lt;4,A401-B401-C401,4))</f>
        <v>0</v>
      </c>
      <c r="E401" s="57">
        <f>IF(B396="Forfait",0,IF((A401-B401-C401-D401)&gt;0,A401-B401-C401-D401,0))</f>
        <v>0</v>
      </c>
      <c r="F401" s="28">
        <f>IF(B397="Autre",IF((G397-12)&gt;0,IF((G397-12)&lt;2,G397-12,2),0),IF(B397="Magasine",IF((G397-11)&gt;0,IF((G397-11)&lt;1,G397-11,1),0),0))</f>
        <v>0</v>
      </c>
      <c r="G401" s="57">
        <f>IF(B397="Autre",IF((G397-14)&gt;0,IF((G397-14)&lt;2,G397-14,2),0),IF(B397="Magasine",IF((G397-12)&gt;0,IF((G397-12)&lt;4,G397-12,4),0),0))</f>
        <v>0</v>
      </c>
      <c r="H401" s="28">
        <f>IF(B396="Forfait",IF((G397-16)&lt;0,0,(G397-16)),0)</f>
        <v>0</v>
      </c>
      <c r="I401" s="71">
        <f>IF(B397="5-5",IF(G392&gt;5,G392-5,0),IF(B397="6-6",IF(G392&gt;6,G392-6,0),0))</f>
        <v>0</v>
      </c>
      <c r="J401" s="28">
        <f>IF(B397="5-5",IF(G394&gt;5,G394-5,0),IF(B397="6-6",IF(G394&gt;6,G394-6,0),0))</f>
        <v>0</v>
      </c>
      <c r="K401" s="62"/>
      <c r="L401" s="39">
        <v>0</v>
      </c>
      <c r="M401" s="37" t="s">
        <v>39</v>
      </c>
      <c r="N401" s="140"/>
    </row>
    <row r="402" spans="1:14" x14ac:dyDescent="0.3">
      <c r="A402" s="41"/>
      <c r="B402" s="40">
        <f>PRODUCT(B401*B398*1)</f>
        <v>0</v>
      </c>
      <c r="C402" s="67">
        <f>PRODUCT(C401*B398*1.5)</f>
        <v>0</v>
      </c>
      <c r="D402" s="40">
        <f>PRODUCT(D401*B398*2)</f>
        <v>0</v>
      </c>
      <c r="E402" s="67">
        <f>PRODUCT(E401*B398*3)</f>
        <v>0</v>
      </c>
      <c r="F402" s="104">
        <f>PRODUCT(B398*F400*F401)</f>
        <v>0</v>
      </c>
      <c r="G402" s="105">
        <f>PRODUCT(B398*G400*G401)</f>
        <v>0</v>
      </c>
      <c r="H402" s="104">
        <f>PRODUCT(B398*H400*H401)</f>
        <v>0</v>
      </c>
      <c r="I402" s="68">
        <f>PRODUCT(I401*B398*0.5)</f>
        <v>0</v>
      </c>
      <c r="J402" s="40">
        <f>PRODUCT(J401*B398*0.5)</f>
        <v>0</v>
      </c>
      <c r="K402" s="67">
        <f>PRODUCT(K400:K401)</f>
        <v>0</v>
      </c>
      <c r="L402" s="40">
        <f>PRODUCT(L400:L401)</f>
        <v>0</v>
      </c>
      <c r="M402" s="42">
        <f>SUM(B402:L402)+SUM(H398:L398)</f>
        <v>0</v>
      </c>
      <c r="N402" s="140"/>
    </row>
    <row r="403" spans="1:14" ht="16.5" thickBot="1" x14ac:dyDescent="0.35">
      <c r="A403" s="94"/>
      <c r="B403" s="94"/>
      <c r="C403" s="94"/>
      <c r="D403" s="94"/>
      <c r="E403" s="95"/>
      <c r="F403" s="95"/>
      <c r="G403" s="95"/>
      <c r="H403" s="95"/>
      <c r="I403" s="94"/>
      <c r="J403" s="94"/>
      <c r="K403" s="94"/>
      <c r="L403" s="94"/>
      <c r="M403" s="94"/>
      <c r="N403" s="140"/>
    </row>
    <row r="404" spans="1:14" ht="16.5" thickTop="1" x14ac:dyDescent="0.3"/>
  </sheetData>
  <mergeCells count="94">
    <mergeCell ref="B386:E386"/>
    <mergeCell ref="F386:H386"/>
    <mergeCell ref="I386:J386"/>
    <mergeCell ref="B399:E399"/>
    <mergeCell ref="F399:H399"/>
    <mergeCell ref="I399:J399"/>
    <mergeCell ref="B360:E360"/>
    <mergeCell ref="F360:H360"/>
    <mergeCell ref="I360:J360"/>
    <mergeCell ref="B373:E373"/>
    <mergeCell ref="F373:H373"/>
    <mergeCell ref="I373:J373"/>
    <mergeCell ref="B334:E334"/>
    <mergeCell ref="F334:H334"/>
    <mergeCell ref="I334:J334"/>
    <mergeCell ref="B347:E347"/>
    <mergeCell ref="F347:H347"/>
    <mergeCell ref="I347:J347"/>
    <mergeCell ref="B308:E308"/>
    <mergeCell ref="F308:H308"/>
    <mergeCell ref="I308:J308"/>
    <mergeCell ref="B321:E321"/>
    <mergeCell ref="F321:H321"/>
    <mergeCell ref="I321:J321"/>
    <mergeCell ref="B282:E282"/>
    <mergeCell ref="F282:H282"/>
    <mergeCell ref="I282:J282"/>
    <mergeCell ref="B295:E295"/>
    <mergeCell ref="F295:H295"/>
    <mergeCell ref="I295:J295"/>
    <mergeCell ref="B256:E256"/>
    <mergeCell ref="F256:H256"/>
    <mergeCell ref="I256:J256"/>
    <mergeCell ref="B269:E269"/>
    <mergeCell ref="F269:H269"/>
    <mergeCell ref="I269:J269"/>
    <mergeCell ref="B230:E230"/>
    <mergeCell ref="F230:H230"/>
    <mergeCell ref="I230:J230"/>
    <mergeCell ref="B243:E243"/>
    <mergeCell ref="F243:H243"/>
    <mergeCell ref="I243:J243"/>
    <mergeCell ref="B204:E204"/>
    <mergeCell ref="F204:H204"/>
    <mergeCell ref="I204:J204"/>
    <mergeCell ref="B217:E217"/>
    <mergeCell ref="F217:H217"/>
    <mergeCell ref="I217:J217"/>
    <mergeCell ref="B178:E178"/>
    <mergeCell ref="F178:H178"/>
    <mergeCell ref="I178:J178"/>
    <mergeCell ref="B191:E191"/>
    <mergeCell ref="F191:H191"/>
    <mergeCell ref="I191:J191"/>
    <mergeCell ref="B152:E152"/>
    <mergeCell ref="F152:H152"/>
    <mergeCell ref="I152:J152"/>
    <mergeCell ref="B165:E165"/>
    <mergeCell ref="F165:H165"/>
    <mergeCell ref="I165:J165"/>
    <mergeCell ref="B126:E126"/>
    <mergeCell ref="F126:H126"/>
    <mergeCell ref="I126:J126"/>
    <mergeCell ref="B139:E139"/>
    <mergeCell ref="F139:H139"/>
    <mergeCell ref="I139:J139"/>
    <mergeCell ref="B100:E100"/>
    <mergeCell ref="F100:H100"/>
    <mergeCell ref="I100:J100"/>
    <mergeCell ref="B113:E113"/>
    <mergeCell ref="F113:H113"/>
    <mergeCell ref="I113:J113"/>
    <mergeCell ref="B74:E74"/>
    <mergeCell ref="F74:H74"/>
    <mergeCell ref="I74:J74"/>
    <mergeCell ref="B87:E87"/>
    <mergeCell ref="F87:H87"/>
    <mergeCell ref="I87:J87"/>
    <mergeCell ref="N1:N403"/>
    <mergeCell ref="B9:E9"/>
    <mergeCell ref="F9:H9"/>
    <mergeCell ref="I9:J9"/>
    <mergeCell ref="B22:E22"/>
    <mergeCell ref="F22:H22"/>
    <mergeCell ref="I22:J22"/>
    <mergeCell ref="B35:E35"/>
    <mergeCell ref="F35:H35"/>
    <mergeCell ref="I35:J35"/>
    <mergeCell ref="B48:E48"/>
    <mergeCell ref="F48:H48"/>
    <mergeCell ref="I48:J48"/>
    <mergeCell ref="B61:E61"/>
    <mergeCell ref="F61:H61"/>
    <mergeCell ref="I61:J61"/>
  </mergeCells>
  <conditionalFormatting sqref="L8">
    <cfRule type="expression" dxfId="744" priority="186">
      <formula>MOD(COLUMN(),2)</formula>
    </cfRule>
  </conditionalFormatting>
  <conditionalFormatting sqref="L7">
    <cfRule type="expression" dxfId="743" priority="185">
      <formula>MOD(COLUMN(),2)</formula>
    </cfRule>
  </conditionalFormatting>
  <conditionalFormatting sqref="L6">
    <cfRule type="expression" dxfId="742" priority="184">
      <formula>MOD(COLUMN(),2)</formula>
    </cfRule>
  </conditionalFormatting>
  <conditionalFormatting sqref="L11">
    <cfRule type="expression" dxfId="741" priority="183">
      <formula>MOD(COLUMN(),2)</formula>
    </cfRule>
  </conditionalFormatting>
  <conditionalFormatting sqref="L10">
    <cfRule type="expression" dxfId="740" priority="182">
      <formula>MOD(COLUMN(),2)</formula>
    </cfRule>
  </conditionalFormatting>
  <conditionalFormatting sqref="L12">
    <cfRule type="expression" dxfId="739" priority="181">
      <formula>MOD(COLUMN(),2)</formula>
    </cfRule>
  </conditionalFormatting>
  <conditionalFormatting sqref="L21">
    <cfRule type="expression" dxfId="738" priority="180">
      <formula>MOD(COLUMN(),2)</formula>
    </cfRule>
  </conditionalFormatting>
  <conditionalFormatting sqref="L20">
    <cfRule type="expression" dxfId="737" priority="179">
      <formula>MOD(COLUMN(),2)</formula>
    </cfRule>
  </conditionalFormatting>
  <conditionalFormatting sqref="L19">
    <cfRule type="expression" dxfId="736" priority="178">
      <formula>MOD(COLUMN(),2)</formula>
    </cfRule>
  </conditionalFormatting>
  <conditionalFormatting sqref="L24">
    <cfRule type="expression" dxfId="735" priority="177">
      <formula>MOD(COLUMN(),2)</formula>
    </cfRule>
  </conditionalFormatting>
  <conditionalFormatting sqref="L23">
    <cfRule type="expression" dxfId="734" priority="176">
      <formula>MOD(COLUMN(),2)</formula>
    </cfRule>
  </conditionalFormatting>
  <conditionalFormatting sqref="L25">
    <cfRule type="expression" dxfId="733" priority="175">
      <formula>MOD(COLUMN(),2)</formula>
    </cfRule>
  </conditionalFormatting>
  <conditionalFormatting sqref="L34">
    <cfRule type="expression" dxfId="732" priority="174">
      <formula>MOD(COLUMN(),2)</formula>
    </cfRule>
  </conditionalFormatting>
  <conditionalFormatting sqref="L33">
    <cfRule type="expression" dxfId="731" priority="173">
      <formula>MOD(COLUMN(),2)</formula>
    </cfRule>
  </conditionalFormatting>
  <conditionalFormatting sqref="L32">
    <cfRule type="expression" dxfId="730" priority="172">
      <formula>MOD(COLUMN(),2)</formula>
    </cfRule>
  </conditionalFormatting>
  <conditionalFormatting sqref="L37">
    <cfRule type="expression" dxfId="729" priority="171">
      <formula>MOD(COLUMN(),2)</formula>
    </cfRule>
  </conditionalFormatting>
  <conditionalFormatting sqref="L36">
    <cfRule type="expression" dxfId="728" priority="170">
      <formula>MOD(COLUMN(),2)</formula>
    </cfRule>
  </conditionalFormatting>
  <conditionalFormatting sqref="L38">
    <cfRule type="expression" dxfId="727" priority="169">
      <formula>MOD(COLUMN(),2)</formula>
    </cfRule>
  </conditionalFormatting>
  <conditionalFormatting sqref="L47">
    <cfRule type="expression" dxfId="726" priority="168">
      <formula>MOD(COLUMN(),2)</formula>
    </cfRule>
  </conditionalFormatting>
  <conditionalFormatting sqref="L46">
    <cfRule type="expression" dxfId="725" priority="167">
      <formula>MOD(COLUMN(),2)</formula>
    </cfRule>
  </conditionalFormatting>
  <conditionalFormatting sqref="L45">
    <cfRule type="expression" dxfId="724" priority="166">
      <formula>MOD(COLUMN(),2)</formula>
    </cfRule>
  </conditionalFormatting>
  <conditionalFormatting sqref="L50">
    <cfRule type="expression" dxfId="723" priority="165">
      <formula>MOD(COLUMN(),2)</formula>
    </cfRule>
  </conditionalFormatting>
  <conditionalFormatting sqref="L49">
    <cfRule type="expression" dxfId="722" priority="164">
      <formula>MOD(COLUMN(),2)</formula>
    </cfRule>
  </conditionalFormatting>
  <conditionalFormatting sqref="L51">
    <cfRule type="expression" dxfId="721" priority="163">
      <formula>MOD(COLUMN(),2)</formula>
    </cfRule>
  </conditionalFormatting>
  <conditionalFormatting sqref="L60">
    <cfRule type="expression" dxfId="720" priority="162">
      <formula>MOD(COLUMN(),2)</formula>
    </cfRule>
  </conditionalFormatting>
  <conditionalFormatting sqref="L59">
    <cfRule type="expression" dxfId="719" priority="161">
      <formula>MOD(COLUMN(),2)</formula>
    </cfRule>
  </conditionalFormatting>
  <conditionalFormatting sqref="L58">
    <cfRule type="expression" dxfId="718" priority="160">
      <formula>MOD(COLUMN(),2)</formula>
    </cfRule>
  </conditionalFormatting>
  <conditionalFormatting sqref="L63">
    <cfRule type="expression" dxfId="717" priority="159">
      <formula>MOD(COLUMN(),2)</formula>
    </cfRule>
  </conditionalFormatting>
  <conditionalFormatting sqref="L62">
    <cfRule type="expression" dxfId="716" priority="158">
      <formula>MOD(COLUMN(),2)</formula>
    </cfRule>
  </conditionalFormatting>
  <conditionalFormatting sqref="L64">
    <cfRule type="expression" dxfId="715" priority="157">
      <formula>MOD(COLUMN(),2)</formula>
    </cfRule>
  </conditionalFormatting>
  <conditionalFormatting sqref="L73">
    <cfRule type="expression" dxfId="714" priority="156">
      <formula>MOD(COLUMN(),2)</formula>
    </cfRule>
  </conditionalFormatting>
  <conditionalFormatting sqref="L72">
    <cfRule type="expression" dxfId="713" priority="155">
      <formula>MOD(COLUMN(),2)</formula>
    </cfRule>
  </conditionalFormatting>
  <conditionalFormatting sqref="L71">
    <cfRule type="expression" dxfId="712" priority="154">
      <formula>MOD(COLUMN(),2)</formula>
    </cfRule>
  </conditionalFormatting>
  <conditionalFormatting sqref="L76">
    <cfRule type="expression" dxfId="711" priority="153">
      <formula>MOD(COLUMN(),2)</formula>
    </cfRule>
  </conditionalFormatting>
  <conditionalFormatting sqref="L75">
    <cfRule type="expression" dxfId="710" priority="152">
      <formula>MOD(COLUMN(),2)</formula>
    </cfRule>
  </conditionalFormatting>
  <conditionalFormatting sqref="L77">
    <cfRule type="expression" dxfId="709" priority="151">
      <formula>MOD(COLUMN(),2)</formula>
    </cfRule>
  </conditionalFormatting>
  <conditionalFormatting sqref="L86">
    <cfRule type="expression" dxfId="708" priority="150">
      <formula>MOD(COLUMN(),2)</formula>
    </cfRule>
  </conditionalFormatting>
  <conditionalFormatting sqref="L85">
    <cfRule type="expression" dxfId="707" priority="149">
      <formula>MOD(COLUMN(),2)</formula>
    </cfRule>
  </conditionalFormatting>
  <conditionalFormatting sqref="L84">
    <cfRule type="expression" dxfId="706" priority="148">
      <formula>MOD(COLUMN(),2)</formula>
    </cfRule>
  </conditionalFormatting>
  <conditionalFormatting sqref="L89">
    <cfRule type="expression" dxfId="705" priority="147">
      <formula>MOD(COLUMN(),2)</formula>
    </cfRule>
  </conditionalFormatting>
  <conditionalFormatting sqref="L88">
    <cfRule type="expression" dxfId="704" priority="146">
      <formula>MOD(COLUMN(),2)</formula>
    </cfRule>
  </conditionalFormatting>
  <conditionalFormatting sqref="L90">
    <cfRule type="expression" dxfId="703" priority="145">
      <formula>MOD(COLUMN(),2)</formula>
    </cfRule>
  </conditionalFormatting>
  <conditionalFormatting sqref="L99">
    <cfRule type="expression" dxfId="702" priority="144">
      <formula>MOD(COLUMN(),2)</formula>
    </cfRule>
  </conditionalFormatting>
  <conditionalFormatting sqref="L98">
    <cfRule type="expression" dxfId="701" priority="143">
      <formula>MOD(COLUMN(),2)</formula>
    </cfRule>
  </conditionalFormatting>
  <conditionalFormatting sqref="L97">
    <cfRule type="expression" dxfId="700" priority="142">
      <formula>MOD(COLUMN(),2)</formula>
    </cfRule>
  </conditionalFormatting>
  <conditionalFormatting sqref="L102">
    <cfRule type="expression" dxfId="699" priority="141">
      <formula>MOD(COLUMN(),2)</formula>
    </cfRule>
  </conditionalFormatting>
  <conditionalFormatting sqref="L101">
    <cfRule type="expression" dxfId="698" priority="140">
      <formula>MOD(COLUMN(),2)</formula>
    </cfRule>
  </conditionalFormatting>
  <conditionalFormatting sqref="L103">
    <cfRule type="expression" dxfId="697" priority="139">
      <formula>MOD(COLUMN(),2)</formula>
    </cfRule>
  </conditionalFormatting>
  <conditionalFormatting sqref="L112">
    <cfRule type="expression" dxfId="696" priority="138">
      <formula>MOD(COLUMN(),2)</formula>
    </cfRule>
  </conditionalFormatting>
  <conditionalFormatting sqref="L111">
    <cfRule type="expression" dxfId="695" priority="137">
      <formula>MOD(COLUMN(),2)</formula>
    </cfRule>
  </conditionalFormatting>
  <conditionalFormatting sqref="L110">
    <cfRule type="expression" dxfId="694" priority="136">
      <formula>MOD(COLUMN(),2)</formula>
    </cfRule>
  </conditionalFormatting>
  <conditionalFormatting sqref="L115">
    <cfRule type="expression" dxfId="693" priority="135">
      <formula>MOD(COLUMN(),2)</formula>
    </cfRule>
  </conditionalFormatting>
  <conditionalFormatting sqref="L114">
    <cfRule type="expression" dxfId="692" priority="134">
      <formula>MOD(COLUMN(),2)</formula>
    </cfRule>
  </conditionalFormatting>
  <conditionalFormatting sqref="L116">
    <cfRule type="expression" dxfId="691" priority="133">
      <formula>MOD(COLUMN(),2)</formula>
    </cfRule>
  </conditionalFormatting>
  <conditionalFormatting sqref="L125">
    <cfRule type="expression" dxfId="690" priority="132">
      <formula>MOD(COLUMN(),2)</formula>
    </cfRule>
  </conditionalFormatting>
  <conditionalFormatting sqref="L124">
    <cfRule type="expression" dxfId="689" priority="131">
      <formula>MOD(COLUMN(),2)</formula>
    </cfRule>
  </conditionalFormatting>
  <conditionalFormatting sqref="L123">
    <cfRule type="expression" dxfId="688" priority="130">
      <formula>MOD(COLUMN(),2)</formula>
    </cfRule>
  </conditionalFormatting>
  <conditionalFormatting sqref="L128">
    <cfRule type="expression" dxfId="687" priority="129">
      <formula>MOD(COLUMN(),2)</formula>
    </cfRule>
  </conditionalFormatting>
  <conditionalFormatting sqref="L127">
    <cfRule type="expression" dxfId="686" priority="128">
      <formula>MOD(COLUMN(),2)</formula>
    </cfRule>
  </conditionalFormatting>
  <conditionalFormatting sqref="L129">
    <cfRule type="expression" dxfId="685" priority="127">
      <formula>MOD(COLUMN(),2)</formula>
    </cfRule>
  </conditionalFormatting>
  <conditionalFormatting sqref="L138">
    <cfRule type="expression" dxfId="684" priority="126">
      <formula>MOD(COLUMN(),2)</formula>
    </cfRule>
  </conditionalFormatting>
  <conditionalFormatting sqref="L137">
    <cfRule type="expression" dxfId="683" priority="125">
      <formula>MOD(COLUMN(),2)</formula>
    </cfRule>
  </conditionalFormatting>
  <conditionalFormatting sqref="L136">
    <cfRule type="expression" dxfId="682" priority="124">
      <formula>MOD(COLUMN(),2)</formula>
    </cfRule>
  </conditionalFormatting>
  <conditionalFormatting sqref="L141">
    <cfRule type="expression" dxfId="681" priority="123">
      <formula>MOD(COLUMN(),2)</formula>
    </cfRule>
  </conditionalFormatting>
  <conditionalFormatting sqref="L140">
    <cfRule type="expression" dxfId="680" priority="122">
      <formula>MOD(COLUMN(),2)</formula>
    </cfRule>
  </conditionalFormatting>
  <conditionalFormatting sqref="L142">
    <cfRule type="expression" dxfId="679" priority="121">
      <formula>MOD(COLUMN(),2)</formula>
    </cfRule>
  </conditionalFormatting>
  <conditionalFormatting sqref="L151">
    <cfRule type="expression" dxfId="678" priority="120">
      <formula>MOD(COLUMN(),2)</formula>
    </cfRule>
  </conditionalFormatting>
  <conditionalFormatting sqref="L150">
    <cfRule type="expression" dxfId="677" priority="119">
      <formula>MOD(COLUMN(),2)</formula>
    </cfRule>
  </conditionalFormatting>
  <conditionalFormatting sqref="L149">
    <cfRule type="expression" dxfId="676" priority="118">
      <formula>MOD(COLUMN(),2)</formula>
    </cfRule>
  </conditionalFormatting>
  <conditionalFormatting sqref="L154">
    <cfRule type="expression" dxfId="675" priority="117">
      <formula>MOD(COLUMN(),2)</formula>
    </cfRule>
  </conditionalFormatting>
  <conditionalFormatting sqref="L153">
    <cfRule type="expression" dxfId="674" priority="116">
      <formula>MOD(COLUMN(),2)</formula>
    </cfRule>
  </conditionalFormatting>
  <conditionalFormatting sqref="L155">
    <cfRule type="expression" dxfId="673" priority="115">
      <formula>MOD(COLUMN(),2)</formula>
    </cfRule>
  </conditionalFormatting>
  <conditionalFormatting sqref="L164">
    <cfRule type="expression" dxfId="672" priority="114">
      <formula>MOD(COLUMN(),2)</formula>
    </cfRule>
  </conditionalFormatting>
  <conditionalFormatting sqref="L163">
    <cfRule type="expression" dxfId="671" priority="113">
      <formula>MOD(COLUMN(),2)</formula>
    </cfRule>
  </conditionalFormatting>
  <conditionalFormatting sqref="L162">
    <cfRule type="expression" dxfId="670" priority="112">
      <formula>MOD(COLUMN(),2)</formula>
    </cfRule>
  </conditionalFormatting>
  <conditionalFormatting sqref="L167">
    <cfRule type="expression" dxfId="669" priority="111">
      <formula>MOD(COLUMN(),2)</formula>
    </cfRule>
  </conditionalFormatting>
  <conditionalFormatting sqref="L166">
    <cfRule type="expression" dxfId="668" priority="110">
      <formula>MOD(COLUMN(),2)</formula>
    </cfRule>
  </conditionalFormatting>
  <conditionalFormatting sqref="L168">
    <cfRule type="expression" dxfId="667" priority="109">
      <formula>MOD(COLUMN(),2)</formula>
    </cfRule>
  </conditionalFormatting>
  <conditionalFormatting sqref="L177">
    <cfRule type="expression" dxfId="666" priority="108">
      <formula>MOD(COLUMN(),2)</formula>
    </cfRule>
  </conditionalFormatting>
  <conditionalFormatting sqref="L176">
    <cfRule type="expression" dxfId="665" priority="107">
      <formula>MOD(COLUMN(),2)</formula>
    </cfRule>
  </conditionalFormatting>
  <conditionalFormatting sqref="L175">
    <cfRule type="expression" dxfId="664" priority="106">
      <formula>MOD(COLUMN(),2)</formula>
    </cfRule>
  </conditionalFormatting>
  <conditionalFormatting sqref="L180">
    <cfRule type="expression" dxfId="663" priority="105">
      <formula>MOD(COLUMN(),2)</formula>
    </cfRule>
  </conditionalFormatting>
  <conditionalFormatting sqref="L179">
    <cfRule type="expression" dxfId="662" priority="104">
      <formula>MOD(COLUMN(),2)</formula>
    </cfRule>
  </conditionalFormatting>
  <conditionalFormatting sqref="L181">
    <cfRule type="expression" dxfId="661" priority="103">
      <formula>MOD(COLUMN(),2)</formula>
    </cfRule>
  </conditionalFormatting>
  <conditionalFormatting sqref="L190">
    <cfRule type="expression" dxfId="660" priority="102">
      <formula>MOD(COLUMN(),2)</formula>
    </cfRule>
  </conditionalFormatting>
  <conditionalFormatting sqref="L189">
    <cfRule type="expression" dxfId="659" priority="101">
      <formula>MOD(COLUMN(),2)</formula>
    </cfRule>
  </conditionalFormatting>
  <conditionalFormatting sqref="L188">
    <cfRule type="expression" dxfId="658" priority="100">
      <formula>MOD(COLUMN(),2)</formula>
    </cfRule>
  </conditionalFormatting>
  <conditionalFormatting sqref="L193">
    <cfRule type="expression" dxfId="657" priority="99">
      <formula>MOD(COLUMN(),2)</formula>
    </cfRule>
  </conditionalFormatting>
  <conditionalFormatting sqref="L192">
    <cfRule type="expression" dxfId="656" priority="98">
      <formula>MOD(COLUMN(),2)</formula>
    </cfRule>
  </conditionalFormatting>
  <conditionalFormatting sqref="L194">
    <cfRule type="expression" dxfId="655" priority="97">
      <formula>MOD(COLUMN(),2)</formula>
    </cfRule>
  </conditionalFormatting>
  <conditionalFormatting sqref="L203">
    <cfRule type="expression" dxfId="654" priority="96">
      <formula>MOD(COLUMN(),2)</formula>
    </cfRule>
  </conditionalFormatting>
  <conditionalFormatting sqref="L202">
    <cfRule type="expression" dxfId="653" priority="95">
      <formula>MOD(COLUMN(),2)</formula>
    </cfRule>
  </conditionalFormatting>
  <conditionalFormatting sqref="L201">
    <cfRule type="expression" dxfId="652" priority="94">
      <formula>MOD(COLUMN(),2)</formula>
    </cfRule>
  </conditionalFormatting>
  <conditionalFormatting sqref="L206">
    <cfRule type="expression" dxfId="651" priority="93">
      <formula>MOD(COLUMN(),2)</formula>
    </cfRule>
  </conditionalFormatting>
  <conditionalFormatting sqref="L205">
    <cfRule type="expression" dxfId="650" priority="92">
      <formula>MOD(COLUMN(),2)</formula>
    </cfRule>
  </conditionalFormatting>
  <conditionalFormatting sqref="L207">
    <cfRule type="expression" dxfId="649" priority="91">
      <formula>MOD(COLUMN(),2)</formula>
    </cfRule>
  </conditionalFormatting>
  <conditionalFormatting sqref="L216">
    <cfRule type="expression" dxfId="648" priority="90">
      <formula>MOD(COLUMN(),2)</formula>
    </cfRule>
  </conditionalFormatting>
  <conditionalFormatting sqref="L215">
    <cfRule type="expression" dxfId="647" priority="89">
      <formula>MOD(COLUMN(),2)</formula>
    </cfRule>
  </conditionalFormatting>
  <conditionalFormatting sqref="L214">
    <cfRule type="expression" dxfId="646" priority="88">
      <formula>MOD(COLUMN(),2)</formula>
    </cfRule>
  </conditionalFormatting>
  <conditionalFormatting sqref="L219">
    <cfRule type="expression" dxfId="645" priority="87">
      <formula>MOD(COLUMN(),2)</formula>
    </cfRule>
  </conditionalFormatting>
  <conditionalFormatting sqref="L218">
    <cfRule type="expression" dxfId="644" priority="86">
      <formula>MOD(COLUMN(),2)</formula>
    </cfRule>
  </conditionalFormatting>
  <conditionalFormatting sqref="L220">
    <cfRule type="expression" dxfId="643" priority="85">
      <formula>MOD(COLUMN(),2)</formula>
    </cfRule>
  </conditionalFormatting>
  <conditionalFormatting sqref="L229">
    <cfRule type="expression" dxfId="642" priority="84">
      <formula>MOD(COLUMN(),2)</formula>
    </cfRule>
  </conditionalFormatting>
  <conditionalFormatting sqref="L228">
    <cfRule type="expression" dxfId="641" priority="83">
      <formula>MOD(COLUMN(),2)</formula>
    </cfRule>
  </conditionalFormatting>
  <conditionalFormatting sqref="L227">
    <cfRule type="expression" dxfId="640" priority="82">
      <formula>MOD(COLUMN(),2)</formula>
    </cfRule>
  </conditionalFormatting>
  <conditionalFormatting sqref="L232">
    <cfRule type="expression" dxfId="639" priority="81">
      <formula>MOD(COLUMN(),2)</formula>
    </cfRule>
  </conditionalFormatting>
  <conditionalFormatting sqref="L231">
    <cfRule type="expression" dxfId="638" priority="80">
      <formula>MOD(COLUMN(),2)</formula>
    </cfRule>
  </conditionalFormatting>
  <conditionalFormatting sqref="L233">
    <cfRule type="expression" dxfId="637" priority="79">
      <formula>MOD(COLUMN(),2)</formula>
    </cfRule>
  </conditionalFormatting>
  <conditionalFormatting sqref="L242">
    <cfRule type="expression" dxfId="636" priority="78">
      <formula>MOD(COLUMN(),2)</formula>
    </cfRule>
  </conditionalFormatting>
  <conditionalFormatting sqref="L241">
    <cfRule type="expression" dxfId="635" priority="77">
      <formula>MOD(COLUMN(),2)</formula>
    </cfRule>
  </conditionalFormatting>
  <conditionalFormatting sqref="L240">
    <cfRule type="expression" dxfId="634" priority="76">
      <formula>MOD(COLUMN(),2)</formula>
    </cfRule>
  </conditionalFormatting>
  <conditionalFormatting sqref="L245">
    <cfRule type="expression" dxfId="633" priority="75">
      <formula>MOD(COLUMN(),2)</formula>
    </cfRule>
  </conditionalFormatting>
  <conditionalFormatting sqref="L244">
    <cfRule type="expression" dxfId="632" priority="74">
      <formula>MOD(COLUMN(),2)</formula>
    </cfRule>
  </conditionalFormatting>
  <conditionalFormatting sqref="L246">
    <cfRule type="expression" dxfId="631" priority="73">
      <formula>MOD(COLUMN(),2)</formula>
    </cfRule>
  </conditionalFormatting>
  <conditionalFormatting sqref="L255">
    <cfRule type="expression" dxfId="630" priority="72">
      <formula>MOD(COLUMN(),2)</formula>
    </cfRule>
  </conditionalFormatting>
  <conditionalFormatting sqref="L254">
    <cfRule type="expression" dxfId="629" priority="71">
      <formula>MOD(COLUMN(),2)</formula>
    </cfRule>
  </conditionalFormatting>
  <conditionalFormatting sqref="L253">
    <cfRule type="expression" dxfId="628" priority="70">
      <formula>MOD(COLUMN(),2)</formula>
    </cfRule>
  </conditionalFormatting>
  <conditionalFormatting sqref="L258">
    <cfRule type="expression" dxfId="627" priority="69">
      <formula>MOD(COLUMN(),2)</formula>
    </cfRule>
  </conditionalFormatting>
  <conditionalFormatting sqref="L257">
    <cfRule type="expression" dxfId="626" priority="68">
      <formula>MOD(COLUMN(),2)</formula>
    </cfRule>
  </conditionalFormatting>
  <conditionalFormatting sqref="L259">
    <cfRule type="expression" dxfId="625" priority="67">
      <formula>MOD(COLUMN(),2)</formula>
    </cfRule>
  </conditionalFormatting>
  <conditionalFormatting sqref="L268">
    <cfRule type="expression" dxfId="624" priority="66">
      <formula>MOD(COLUMN(),2)</formula>
    </cfRule>
  </conditionalFormatting>
  <conditionalFormatting sqref="L267">
    <cfRule type="expression" dxfId="623" priority="65">
      <formula>MOD(COLUMN(),2)</formula>
    </cfRule>
  </conditionalFormatting>
  <conditionalFormatting sqref="L266">
    <cfRule type="expression" dxfId="622" priority="64">
      <formula>MOD(COLUMN(),2)</formula>
    </cfRule>
  </conditionalFormatting>
  <conditionalFormatting sqref="L271">
    <cfRule type="expression" dxfId="621" priority="63">
      <formula>MOD(COLUMN(),2)</formula>
    </cfRule>
  </conditionalFormatting>
  <conditionalFormatting sqref="L270">
    <cfRule type="expression" dxfId="620" priority="62">
      <formula>MOD(COLUMN(),2)</formula>
    </cfRule>
  </conditionalFormatting>
  <conditionalFormatting sqref="L272">
    <cfRule type="expression" dxfId="619" priority="61">
      <formula>MOD(COLUMN(),2)</formula>
    </cfRule>
  </conditionalFormatting>
  <conditionalFormatting sqref="L281">
    <cfRule type="expression" dxfId="618" priority="60">
      <formula>MOD(COLUMN(),2)</formula>
    </cfRule>
  </conditionalFormatting>
  <conditionalFormatting sqref="L280">
    <cfRule type="expression" dxfId="617" priority="59">
      <formula>MOD(COLUMN(),2)</formula>
    </cfRule>
  </conditionalFormatting>
  <conditionalFormatting sqref="L279">
    <cfRule type="expression" dxfId="616" priority="58">
      <formula>MOD(COLUMN(),2)</formula>
    </cfRule>
  </conditionalFormatting>
  <conditionalFormatting sqref="L284">
    <cfRule type="expression" dxfId="615" priority="57">
      <formula>MOD(COLUMN(),2)</formula>
    </cfRule>
  </conditionalFormatting>
  <conditionalFormatting sqref="L283">
    <cfRule type="expression" dxfId="614" priority="56">
      <formula>MOD(COLUMN(),2)</formula>
    </cfRule>
  </conditionalFormatting>
  <conditionalFormatting sqref="L285">
    <cfRule type="expression" dxfId="613" priority="55">
      <formula>MOD(COLUMN(),2)</formula>
    </cfRule>
  </conditionalFormatting>
  <conditionalFormatting sqref="L294">
    <cfRule type="expression" dxfId="612" priority="54">
      <formula>MOD(COLUMN(),2)</formula>
    </cfRule>
  </conditionalFormatting>
  <conditionalFormatting sqref="L293">
    <cfRule type="expression" dxfId="611" priority="53">
      <formula>MOD(COLUMN(),2)</formula>
    </cfRule>
  </conditionalFormatting>
  <conditionalFormatting sqref="L292">
    <cfRule type="expression" dxfId="610" priority="52">
      <formula>MOD(COLUMN(),2)</formula>
    </cfRule>
  </conditionalFormatting>
  <conditionalFormatting sqref="L297">
    <cfRule type="expression" dxfId="609" priority="51">
      <formula>MOD(COLUMN(),2)</formula>
    </cfRule>
  </conditionalFormatting>
  <conditionalFormatting sqref="L296">
    <cfRule type="expression" dxfId="608" priority="50">
      <formula>MOD(COLUMN(),2)</formula>
    </cfRule>
  </conditionalFormatting>
  <conditionalFormatting sqref="L298">
    <cfRule type="expression" dxfId="607" priority="49">
      <formula>MOD(COLUMN(),2)</formula>
    </cfRule>
  </conditionalFormatting>
  <conditionalFormatting sqref="L307">
    <cfRule type="expression" dxfId="606" priority="48">
      <formula>MOD(COLUMN(),2)</formula>
    </cfRule>
  </conditionalFormatting>
  <conditionalFormatting sqref="L306">
    <cfRule type="expression" dxfId="605" priority="47">
      <formula>MOD(COLUMN(),2)</formula>
    </cfRule>
  </conditionalFormatting>
  <conditionalFormatting sqref="L305">
    <cfRule type="expression" dxfId="604" priority="46">
      <formula>MOD(COLUMN(),2)</formula>
    </cfRule>
  </conditionalFormatting>
  <conditionalFormatting sqref="L310">
    <cfRule type="expression" dxfId="603" priority="45">
      <formula>MOD(COLUMN(),2)</formula>
    </cfRule>
  </conditionalFormatting>
  <conditionalFormatting sqref="L309">
    <cfRule type="expression" dxfId="602" priority="44">
      <formula>MOD(COLUMN(),2)</formula>
    </cfRule>
  </conditionalFormatting>
  <conditionalFormatting sqref="L311">
    <cfRule type="expression" dxfId="601" priority="43">
      <formula>MOD(COLUMN(),2)</formula>
    </cfRule>
  </conditionalFormatting>
  <conditionalFormatting sqref="L320">
    <cfRule type="expression" dxfId="600" priority="42">
      <formula>MOD(COLUMN(),2)</formula>
    </cfRule>
  </conditionalFormatting>
  <conditionalFormatting sqref="L319">
    <cfRule type="expression" dxfId="599" priority="41">
      <formula>MOD(COLUMN(),2)</formula>
    </cfRule>
  </conditionalFormatting>
  <conditionalFormatting sqref="L318">
    <cfRule type="expression" dxfId="598" priority="40">
      <formula>MOD(COLUMN(),2)</formula>
    </cfRule>
  </conditionalFormatting>
  <conditionalFormatting sqref="L323">
    <cfRule type="expression" dxfId="597" priority="39">
      <formula>MOD(COLUMN(),2)</formula>
    </cfRule>
  </conditionalFormatting>
  <conditionalFormatting sqref="L322">
    <cfRule type="expression" dxfId="596" priority="38">
      <formula>MOD(COLUMN(),2)</formula>
    </cfRule>
  </conditionalFormatting>
  <conditionalFormatting sqref="L324">
    <cfRule type="expression" dxfId="595" priority="37">
      <formula>MOD(COLUMN(),2)</formula>
    </cfRule>
  </conditionalFormatting>
  <conditionalFormatting sqref="L333">
    <cfRule type="expression" dxfId="594" priority="36">
      <formula>MOD(COLUMN(),2)</formula>
    </cfRule>
  </conditionalFormatting>
  <conditionalFormatting sqref="L332">
    <cfRule type="expression" dxfId="593" priority="35">
      <formula>MOD(COLUMN(),2)</formula>
    </cfRule>
  </conditionalFormatting>
  <conditionalFormatting sqref="L331">
    <cfRule type="expression" dxfId="592" priority="34">
      <formula>MOD(COLUMN(),2)</formula>
    </cfRule>
  </conditionalFormatting>
  <conditionalFormatting sqref="L336">
    <cfRule type="expression" dxfId="591" priority="33">
      <formula>MOD(COLUMN(),2)</formula>
    </cfRule>
  </conditionalFormatting>
  <conditionalFormatting sqref="L335">
    <cfRule type="expression" dxfId="590" priority="32">
      <formula>MOD(COLUMN(),2)</formula>
    </cfRule>
  </conditionalFormatting>
  <conditionalFormatting sqref="L337">
    <cfRule type="expression" dxfId="589" priority="31">
      <formula>MOD(COLUMN(),2)</formula>
    </cfRule>
  </conditionalFormatting>
  <conditionalFormatting sqref="L346">
    <cfRule type="expression" dxfId="588" priority="30">
      <formula>MOD(COLUMN(),2)</formula>
    </cfRule>
  </conditionalFormatting>
  <conditionalFormatting sqref="L345">
    <cfRule type="expression" dxfId="587" priority="29">
      <formula>MOD(COLUMN(),2)</formula>
    </cfRule>
  </conditionalFormatting>
  <conditionalFormatting sqref="L344">
    <cfRule type="expression" dxfId="586" priority="28">
      <formula>MOD(COLUMN(),2)</formula>
    </cfRule>
  </conditionalFormatting>
  <conditionalFormatting sqref="L349">
    <cfRule type="expression" dxfId="585" priority="27">
      <formula>MOD(COLUMN(),2)</formula>
    </cfRule>
  </conditionalFormatting>
  <conditionalFormatting sqref="L348">
    <cfRule type="expression" dxfId="584" priority="26">
      <formula>MOD(COLUMN(),2)</formula>
    </cfRule>
  </conditionalFormatting>
  <conditionalFormatting sqref="L350">
    <cfRule type="expression" dxfId="583" priority="25">
      <formula>MOD(COLUMN(),2)</formula>
    </cfRule>
  </conditionalFormatting>
  <conditionalFormatting sqref="L359">
    <cfRule type="expression" dxfId="582" priority="24">
      <formula>MOD(COLUMN(),2)</formula>
    </cfRule>
  </conditionalFormatting>
  <conditionalFormatting sqref="L358">
    <cfRule type="expression" dxfId="581" priority="23">
      <formula>MOD(COLUMN(),2)</formula>
    </cfRule>
  </conditionalFormatting>
  <conditionalFormatting sqref="L357">
    <cfRule type="expression" dxfId="580" priority="22">
      <formula>MOD(COLUMN(),2)</formula>
    </cfRule>
  </conditionalFormatting>
  <conditionalFormatting sqref="L362">
    <cfRule type="expression" dxfId="579" priority="21">
      <formula>MOD(COLUMN(),2)</formula>
    </cfRule>
  </conditionalFormatting>
  <conditionalFormatting sqref="L361">
    <cfRule type="expression" dxfId="578" priority="20">
      <formula>MOD(COLUMN(),2)</formula>
    </cfRule>
  </conditionalFormatting>
  <conditionalFormatting sqref="L363">
    <cfRule type="expression" dxfId="577" priority="19">
      <formula>MOD(COLUMN(),2)</formula>
    </cfRule>
  </conditionalFormatting>
  <conditionalFormatting sqref="L372">
    <cfRule type="expression" dxfId="576" priority="18">
      <formula>MOD(COLUMN(),2)</formula>
    </cfRule>
  </conditionalFormatting>
  <conditionalFormatting sqref="L371">
    <cfRule type="expression" dxfId="575" priority="17">
      <formula>MOD(COLUMN(),2)</formula>
    </cfRule>
  </conditionalFormatting>
  <conditionalFormatting sqref="L370">
    <cfRule type="expression" dxfId="574" priority="16">
      <formula>MOD(COLUMN(),2)</formula>
    </cfRule>
  </conditionalFormatting>
  <conditionalFormatting sqref="L375">
    <cfRule type="expression" dxfId="573" priority="15">
      <formula>MOD(COLUMN(),2)</formula>
    </cfRule>
  </conditionalFormatting>
  <conditionalFormatting sqref="L374">
    <cfRule type="expression" dxfId="572" priority="14">
      <formula>MOD(COLUMN(),2)</formula>
    </cfRule>
  </conditionalFormatting>
  <conditionalFormatting sqref="L376">
    <cfRule type="expression" dxfId="571" priority="13">
      <formula>MOD(COLUMN(),2)</formula>
    </cfRule>
  </conditionalFormatting>
  <conditionalFormatting sqref="L385">
    <cfRule type="expression" dxfId="570" priority="12">
      <formula>MOD(COLUMN(),2)</formula>
    </cfRule>
  </conditionalFormatting>
  <conditionalFormatting sqref="L384">
    <cfRule type="expression" dxfId="569" priority="11">
      <formula>MOD(COLUMN(),2)</formula>
    </cfRule>
  </conditionalFormatting>
  <conditionalFormatting sqref="L383">
    <cfRule type="expression" dxfId="568" priority="10">
      <formula>MOD(COLUMN(),2)</formula>
    </cfRule>
  </conditionalFormatting>
  <conditionalFormatting sqref="L388">
    <cfRule type="expression" dxfId="567" priority="9">
      <formula>MOD(COLUMN(),2)</formula>
    </cfRule>
  </conditionalFormatting>
  <conditionalFormatting sqref="L387">
    <cfRule type="expression" dxfId="566" priority="8">
      <formula>MOD(COLUMN(),2)</formula>
    </cfRule>
  </conditionalFormatting>
  <conditionalFormatting sqref="L389">
    <cfRule type="expression" dxfId="565" priority="7">
      <formula>MOD(COLUMN(),2)</formula>
    </cfRule>
  </conditionalFormatting>
  <conditionalFormatting sqref="L398">
    <cfRule type="expression" dxfId="564" priority="6">
      <formula>MOD(COLUMN(),2)</formula>
    </cfRule>
  </conditionalFormatting>
  <conditionalFormatting sqref="L397">
    <cfRule type="expression" dxfId="563" priority="5">
      <formula>MOD(COLUMN(),2)</formula>
    </cfRule>
  </conditionalFormatting>
  <conditionalFormatting sqref="L396">
    <cfRule type="expression" dxfId="562" priority="4">
      <formula>MOD(COLUMN(),2)</formula>
    </cfRule>
  </conditionalFormatting>
  <conditionalFormatting sqref="L401">
    <cfRule type="expression" dxfId="561" priority="3">
      <formula>MOD(COLUMN(),2)</formula>
    </cfRule>
  </conditionalFormatting>
  <conditionalFormatting sqref="L400">
    <cfRule type="expression" dxfId="560" priority="2">
      <formula>MOD(COLUMN(),2)</formula>
    </cfRule>
  </conditionalFormatting>
  <conditionalFormatting sqref="L402">
    <cfRule type="expression" dxfId="559" priority="1">
      <formula>MOD(COLUMN(),2)</formula>
    </cfRule>
  </conditionalFormatting>
  <hyperlinks>
    <hyperlink ref="N1:N13" location="Octobre!A1" display="HAUT"/>
    <hyperlink ref="N1:N403" location="Mars!A1" display="HAUT"/>
  </hyperlinks>
  <printOptions horizontalCentered="1" verticalCentered="1"/>
  <pageMargins left="0.2" right="0.2" top="0.25" bottom="0.25" header="0" footer="0"/>
  <pageSetup scale="10" orientation="landscape" r:id="rId1"/>
  <headerFooter scaleWithDoc="0" alignWithMargins="0"/>
  <extLst>
    <ext xmlns:x14="http://schemas.microsoft.com/office/spreadsheetml/2009/9/main" uri="{CCE6A557-97BC-4b89-ADB6-D9C93CAAB3DF}">
      <x14:dataValidations xmlns:xm="http://schemas.microsoft.com/office/excel/2006/main" count="155">
        <x14:dataValidation type="list" allowBlank="1" showInputMessage="1" showErrorMessage="1">
          <x14:formula1>
            <xm:f>Liste!D$2:D$5</xm:f>
          </x14:formula1>
          <xm:sqref>B6</xm:sqref>
        </x14:dataValidation>
        <x14:dataValidation type="list" allowBlank="1" showInputMessage="1" showErrorMessage="1">
          <x14:formula1>
            <xm:f>Liste!D$2:D$5</xm:f>
          </x14:formula1>
          <xm:sqref>B19</xm:sqref>
        </x14:dataValidation>
        <x14:dataValidation type="list" allowBlank="1" showInputMessage="1" showErrorMessage="1">
          <x14:formula1>
            <xm:f>Liste!D$2:D$5</xm:f>
          </x14:formula1>
          <xm:sqref>B32</xm:sqref>
        </x14:dataValidation>
        <x14:dataValidation type="list" allowBlank="1" showInputMessage="1" showErrorMessage="1">
          <x14:formula1>
            <xm:f>Liste!D$2:D$5</xm:f>
          </x14:formula1>
          <xm:sqref>B45</xm:sqref>
        </x14:dataValidation>
        <x14:dataValidation type="list" allowBlank="1" showInputMessage="1" showErrorMessage="1">
          <x14:formula1>
            <xm:f>Liste!D$2:D$5</xm:f>
          </x14:formula1>
          <xm:sqref>B58</xm:sqref>
        </x14:dataValidation>
        <x14:dataValidation type="list" allowBlank="1" showInputMessage="1" showErrorMessage="1">
          <x14:formula1>
            <xm:f>Liste!D$2:D$5</xm:f>
          </x14:formula1>
          <xm:sqref>B71</xm:sqref>
        </x14:dataValidation>
        <x14:dataValidation type="list" allowBlank="1" showInputMessage="1" showErrorMessage="1">
          <x14:formula1>
            <xm:f>Liste!D$2:D$5</xm:f>
          </x14:formula1>
          <xm:sqref>B84</xm:sqref>
        </x14:dataValidation>
        <x14:dataValidation type="list" allowBlank="1" showInputMessage="1" showErrorMessage="1">
          <x14:formula1>
            <xm:f>Liste!D$2:D$5</xm:f>
          </x14:formula1>
          <xm:sqref>B97</xm:sqref>
        </x14:dataValidation>
        <x14:dataValidation type="list" allowBlank="1" showInputMessage="1" showErrorMessage="1">
          <x14:formula1>
            <xm:f>Liste!D$2:D$5</xm:f>
          </x14:formula1>
          <xm:sqref>B110</xm:sqref>
        </x14:dataValidation>
        <x14:dataValidation type="list" allowBlank="1" showInputMessage="1" showErrorMessage="1">
          <x14:formula1>
            <xm:f>Liste!D$2:D$5</xm:f>
          </x14:formula1>
          <xm:sqref>B123</xm:sqref>
        </x14:dataValidation>
        <x14:dataValidation type="list" allowBlank="1" showInputMessage="1" showErrorMessage="1">
          <x14:formula1>
            <xm:f>Liste!D$2:D$5</xm:f>
          </x14:formula1>
          <xm:sqref>B136</xm:sqref>
        </x14:dataValidation>
        <x14:dataValidation type="list" allowBlank="1" showInputMessage="1" showErrorMessage="1">
          <x14:formula1>
            <xm:f>Liste!D$2:D$5</xm:f>
          </x14:formula1>
          <xm:sqref>B149</xm:sqref>
        </x14:dataValidation>
        <x14:dataValidation type="list" allowBlank="1" showInputMessage="1" showErrorMessage="1">
          <x14:formula1>
            <xm:f>Liste!D$2:D$5</xm:f>
          </x14:formula1>
          <xm:sqref>B162</xm:sqref>
        </x14:dataValidation>
        <x14:dataValidation type="list" allowBlank="1" showInputMessage="1" showErrorMessage="1">
          <x14:formula1>
            <xm:f>Liste!D$2:D$5</xm:f>
          </x14:formula1>
          <xm:sqref>B175</xm:sqref>
        </x14:dataValidation>
        <x14:dataValidation type="list" allowBlank="1" showInputMessage="1" showErrorMessage="1">
          <x14:formula1>
            <xm:f>Liste!D$2:D$5</xm:f>
          </x14:formula1>
          <xm:sqref>B188</xm:sqref>
        </x14:dataValidation>
        <x14:dataValidation type="list" allowBlank="1" showInputMessage="1" showErrorMessage="1">
          <x14:formula1>
            <xm:f>Liste!D$2:D$5</xm:f>
          </x14:formula1>
          <xm:sqref>B201</xm:sqref>
        </x14:dataValidation>
        <x14:dataValidation type="list" allowBlank="1" showInputMessage="1" showErrorMessage="1">
          <x14:formula1>
            <xm:f>Liste!D$2:D$5</xm:f>
          </x14:formula1>
          <xm:sqref>B214</xm:sqref>
        </x14:dataValidation>
        <x14:dataValidation type="list" allowBlank="1" showInputMessage="1" showErrorMessage="1">
          <x14:formula1>
            <xm:f>Liste!D$2:D$5</xm:f>
          </x14:formula1>
          <xm:sqref>B227</xm:sqref>
        </x14:dataValidation>
        <x14:dataValidation type="list" allowBlank="1" showInputMessage="1" showErrorMessage="1">
          <x14:formula1>
            <xm:f>Liste!D$2:D$5</xm:f>
          </x14:formula1>
          <xm:sqref>B240</xm:sqref>
        </x14:dataValidation>
        <x14:dataValidation type="list" allowBlank="1" showInputMessage="1" showErrorMessage="1">
          <x14:formula1>
            <xm:f>Liste!D$2:D$5</xm:f>
          </x14:formula1>
          <xm:sqref>B253</xm:sqref>
        </x14:dataValidation>
        <x14:dataValidation type="list" allowBlank="1" showInputMessage="1" showErrorMessage="1">
          <x14:formula1>
            <xm:f>Liste!D$2:D$5</xm:f>
          </x14:formula1>
          <xm:sqref>B266</xm:sqref>
        </x14:dataValidation>
        <x14:dataValidation type="list" allowBlank="1" showInputMessage="1" showErrorMessage="1">
          <x14:formula1>
            <xm:f>Liste!D$2:D$5</xm:f>
          </x14:formula1>
          <xm:sqref>B279</xm:sqref>
        </x14:dataValidation>
        <x14:dataValidation type="list" allowBlank="1" showInputMessage="1" showErrorMessage="1">
          <x14:formula1>
            <xm:f>Liste!D$2:D$5</xm:f>
          </x14:formula1>
          <xm:sqref>B292</xm:sqref>
        </x14:dataValidation>
        <x14:dataValidation type="list" allowBlank="1" showInputMessage="1" showErrorMessage="1">
          <x14:formula1>
            <xm:f>Liste!D$2:D$5</xm:f>
          </x14:formula1>
          <xm:sqref>B305</xm:sqref>
        </x14:dataValidation>
        <x14:dataValidation type="list" allowBlank="1" showInputMessage="1" showErrorMessage="1">
          <x14:formula1>
            <xm:f>Liste!D$2:D$5</xm:f>
          </x14:formula1>
          <xm:sqref>B318</xm:sqref>
        </x14:dataValidation>
        <x14:dataValidation type="list" allowBlank="1" showInputMessage="1" showErrorMessage="1">
          <x14:formula1>
            <xm:f>Liste!D$2:D$5</xm:f>
          </x14:formula1>
          <xm:sqref>B331</xm:sqref>
        </x14:dataValidation>
        <x14:dataValidation type="list" allowBlank="1" showInputMessage="1" showErrorMessage="1">
          <x14:formula1>
            <xm:f>Liste!D$2:D$5</xm:f>
          </x14:formula1>
          <xm:sqref>B344</xm:sqref>
        </x14:dataValidation>
        <x14:dataValidation type="list" allowBlank="1" showInputMessage="1" showErrorMessage="1">
          <x14:formula1>
            <xm:f>Liste!D$2:D$5</xm:f>
          </x14:formula1>
          <xm:sqref>B357</xm:sqref>
        </x14:dataValidation>
        <x14:dataValidation type="list" allowBlank="1" showInputMessage="1" showErrorMessage="1">
          <x14:formula1>
            <xm:f>Liste!D$2:D$5</xm:f>
          </x14:formula1>
          <xm:sqref>B370</xm:sqref>
        </x14:dataValidation>
        <x14:dataValidation type="list" allowBlank="1" showInputMessage="1" showErrorMessage="1">
          <x14:formula1>
            <xm:f>Liste!D$2:D$5</xm:f>
          </x14:formula1>
          <xm:sqref>B383</xm:sqref>
        </x14:dataValidation>
        <x14:dataValidation type="list" allowBlank="1" showInputMessage="1" showErrorMessage="1">
          <x14:formula1>
            <xm:f>Liste!D$2:D$5</xm:f>
          </x14:formula1>
          <xm:sqref>B396</xm:sqref>
        </x14:dataValidation>
        <x14:dataValidation type="list" allowBlank="1" showInputMessage="1" showErrorMessage="1">
          <x14:formula1>
            <xm:f>Liste!E$2:E$5</xm:f>
          </x14:formula1>
          <xm:sqref>B7</xm:sqref>
        </x14:dataValidation>
        <x14:dataValidation type="list" allowBlank="1" showInputMessage="1" showErrorMessage="1">
          <x14:formula1>
            <xm:f>Liste!E$2:E$5</xm:f>
          </x14:formula1>
          <xm:sqref>B20</xm:sqref>
        </x14:dataValidation>
        <x14:dataValidation type="list" allowBlank="1" showInputMessage="1" showErrorMessage="1">
          <x14:formula1>
            <xm:f>Liste!E$2:E$5</xm:f>
          </x14:formula1>
          <xm:sqref>B33</xm:sqref>
        </x14:dataValidation>
        <x14:dataValidation type="list" allowBlank="1" showInputMessage="1" showErrorMessage="1">
          <x14:formula1>
            <xm:f>Liste!E$2:E$5</xm:f>
          </x14:formula1>
          <xm:sqref>B46</xm:sqref>
        </x14:dataValidation>
        <x14:dataValidation type="list" allowBlank="1" showInputMessage="1" showErrorMessage="1">
          <x14:formula1>
            <xm:f>Liste!E$2:E$5</xm:f>
          </x14:formula1>
          <xm:sqref>B59</xm:sqref>
        </x14:dataValidation>
        <x14:dataValidation type="list" allowBlank="1" showInputMessage="1" showErrorMessage="1">
          <x14:formula1>
            <xm:f>Liste!E$2:E$5</xm:f>
          </x14:formula1>
          <xm:sqref>B72</xm:sqref>
        </x14:dataValidation>
        <x14:dataValidation type="list" allowBlank="1" showInputMessage="1" showErrorMessage="1">
          <x14:formula1>
            <xm:f>Liste!E$2:E$5</xm:f>
          </x14:formula1>
          <xm:sqref>B85</xm:sqref>
        </x14:dataValidation>
        <x14:dataValidation type="list" allowBlank="1" showInputMessage="1" showErrorMessage="1">
          <x14:formula1>
            <xm:f>Liste!E$2:E$5</xm:f>
          </x14:formula1>
          <xm:sqref>B98</xm:sqref>
        </x14:dataValidation>
        <x14:dataValidation type="list" allowBlank="1" showInputMessage="1" showErrorMessage="1">
          <x14:formula1>
            <xm:f>Liste!E$2:E$5</xm:f>
          </x14:formula1>
          <xm:sqref>B111</xm:sqref>
        </x14:dataValidation>
        <x14:dataValidation type="list" allowBlank="1" showInputMessage="1" showErrorMessage="1">
          <x14:formula1>
            <xm:f>Liste!E$2:E$5</xm:f>
          </x14:formula1>
          <xm:sqref>B124</xm:sqref>
        </x14:dataValidation>
        <x14:dataValidation type="list" allowBlank="1" showInputMessage="1" showErrorMessage="1">
          <x14:formula1>
            <xm:f>Liste!E$2:E$5</xm:f>
          </x14:formula1>
          <xm:sqref>B137</xm:sqref>
        </x14:dataValidation>
        <x14:dataValidation type="list" allowBlank="1" showInputMessage="1" showErrorMessage="1">
          <x14:formula1>
            <xm:f>Liste!E$2:E$5</xm:f>
          </x14:formula1>
          <xm:sqref>B150</xm:sqref>
        </x14:dataValidation>
        <x14:dataValidation type="list" allowBlank="1" showInputMessage="1" showErrorMessage="1">
          <x14:formula1>
            <xm:f>Liste!E$2:E$5</xm:f>
          </x14:formula1>
          <xm:sqref>B163</xm:sqref>
        </x14:dataValidation>
        <x14:dataValidation type="list" allowBlank="1" showInputMessage="1" showErrorMessage="1">
          <x14:formula1>
            <xm:f>Liste!E$2:E$5</xm:f>
          </x14:formula1>
          <xm:sqref>B176</xm:sqref>
        </x14:dataValidation>
        <x14:dataValidation type="list" allowBlank="1" showInputMessage="1" showErrorMessage="1">
          <x14:formula1>
            <xm:f>Liste!E$2:E$5</xm:f>
          </x14:formula1>
          <xm:sqref>B189</xm:sqref>
        </x14:dataValidation>
        <x14:dataValidation type="list" allowBlank="1" showInputMessage="1" showErrorMessage="1">
          <x14:formula1>
            <xm:f>Liste!E$2:E$5</xm:f>
          </x14:formula1>
          <xm:sqref>B202</xm:sqref>
        </x14:dataValidation>
        <x14:dataValidation type="list" allowBlank="1" showInputMessage="1" showErrorMessage="1">
          <x14:formula1>
            <xm:f>Liste!E$2:E$5</xm:f>
          </x14:formula1>
          <xm:sqref>B215</xm:sqref>
        </x14:dataValidation>
        <x14:dataValidation type="list" allowBlank="1" showInputMessage="1" showErrorMessage="1">
          <x14:formula1>
            <xm:f>Liste!E$2:E$5</xm:f>
          </x14:formula1>
          <xm:sqref>B228</xm:sqref>
        </x14:dataValidation>
        <x14:dataValidation type="list" allowBlank="1" showInputMessage="1" showErrorMessage="1">
          <x14:formula1>
            <xm:f>Liste!E$2:E$5</xm:f>
          </x14:formula1>
          <xm:sqref>B241</xm:sqref>
        </x14:dataValidation>
        <x14:dataValidation type="list" allowBlank="1" showInputMessage="1" showErrorMessage="1">
          <x14:formula1>
            <xm:f>Liste!E$2:E$5</xm:f>
          </x14:formula1>
          <xm:sqref>B254</xm:sqref>
        </x14:dataValidation>
        <x14:dataValidation type="list" allowBlank="1" showInputMessage="1" showErrorMessage="1">
          <x14:formula1>
            <xm:f>Liste!E$2:E$5</xm:f>
          </x14:formula1>
          <xm:sqref>B267</xm:sqref>
        </x14:dataValidation>
        <x14:dataValidation type="list" allowBlank="1" showInputMessage="1" showErrorMessage="1">
          <x14:formula1>
            <xm:f>Liste!E$2:E$5</xm:f>
          </x14:formula1>
          <xm:sqref>B280</xm:sqref>
        </x14:dataValidation>
        <x14:dataValidation type="list" allowBlank="1" showInputMessage="1" showErrorMessage="1">
          <x14:formula1>
            <xm:f>Liste!E$2:E$5</xm:f>
          </x14:formula1>
          <xm:sqref>B293</xm:sqref>
        </x14:dataValidation>
        <x14:dataValidation type="list" allowBlank="1" showInputMessage="1" showErrorMessage="1">
          <x14:formula1>
            <xm:f>Liste!E$2:E$5</xm:f>
          </x14:formula1>
          <xm:sqref>B306</xm:sqref>
        </x14:dataValidation>
        <x14:dataValidation type="list" allowBlank="1" showInputMessage="1" showErrorMessage="1">
          <x14:formula1>
            <xm:f>Liste!E$2:E$5</xm:f>
          </x14:formula1>
          <xm:sqref>B319</xm:sqref>
        </x14:dataValidation>
        <x14:dataValidation type="list" allowBlank="1" showInputMessage="1" showErrorMessage="1">
          <x14:formula1>
            <xm:f>Liste!E$2:E$5</xm:f>
          </x14:formula1>
          <xm:sqref>B332</xm:sqref>
        </x14:dataValidation>
        <x14:dataValidation type="list" allowBlank="1" showInputMessage="1" showErrorMessage="1">
          <x14:formula1>
            <xm:f>Liste!E$2:E$5</xm:f>
          </x14:formula1>
          <xm:sqref>B345</xm:sqref>
        </x14:dataValidation>
        <x14:dataValidation type="list" allowBlank="1" showInputMessage="1" showErrorMessage="1">
          <x14:formula1>
            <xm:f>Liste!E$2:E$5</xm:f>
          </x14:formula1>
          <xm:sqref>B358</xm:sqref>
        </x14:dataValidation>
        <x14:dataValidation type="list" allowBlank="1" showInputMessage="1" showErrorMessage="1">
          <x14:formula1>
            <xm:f>Liste!E$2:E$5</xm:f>
          </x14:formula1>
          <xm:sqref>B371</xm:sqref>
        </x14:dataValidation>
        <x14:dataValidation type="list" allowBlank="1" showInputMessage="1" showErrorMessage="1">
          <x14:formula1>
            <xm:f>Liste!E$2:E$5</xm:f>
          </x14:formula1>
          <xm:sqref>B384</xm:sqref>
        </x14:dataValidation>
        <x14:dataValidation type="list" allowBlank="1" showInputMessage="1" showErrorMessage="1">
          <x14:formula1>
            <xm:f>Liste!E$2:E$5</xm:f>
          </x14:formula1>
          <xm:sqref>B397</xm:sqref>
        </x14:dataValidation>
        <x14:dataValidation type="list" allowBlank="1" showInputMessage="1" showErrorMessage="1">
          <x14:formula1>
            <xm:f>Liste!F$2:F$4</xm:f>
          </x14:formula1>
          <xm:sqref>B3</xm:sqref>
        </x14:dataValidation>
        <x14:dataValidation type="list" allowBlank="1" showInputMessage="1" showErrorMessage="1">
          <x14:formula1>
            <xm:f>Liste!F$2:F$4</xm:f>
          </x14:formula1>
          <xm:sqref>B16</xm:sqref>
        </x14:dataValidation>
        <x14:dataValidation type="list" allowBlank="1" showInputMessage="1" showErrorMessage="1">
          <x14:formula1>
            <xm:f>Liste!F$2:F$4</xm:f>
          </x14:formula1>
          <xm:sqref>B29</xm:sqref>
        </x14:dataValidation>
        <x14:dataValidation type="list" allowBlank="1" showInputMessage="1" showErrorMessage="1">
          <x14:formula1>
            <xm:f>Liste!F$2:F$4</xm:f>
          </x14:formula1>
          <xm:sqref>B42</xm:sqref>
        </x14:dataValidation>
        <x14:dataValidation type="list" allowBlank="1" showInputMessage="1" showErrorMessage="1">
          <x14:formula1>
            <xm:f>Liste!F$2:F$4</xm:f>
          </x14:formula1>
          <xm:sqref>B55</xm:sqref>
        </x14:dataValidation>
        <x14:dataValidation type="list" allowBlank="1" showInputMessage="1" showErrorMessage="1">
          <x14:formula1>
            <xm:f>Liste!F$2:F$4</xm:f>
          </x14:formula1>
          <xm:sqref>B68</xm:sqref>
        </x14:dataValidation>
        <x14:dataValidation type="list" allowBlank="1" showInputMessage="1" showErrorMessage="1">
          <x14:formula1>
            <xm:f>Liste!F$2:F$4</xm:f>
          </x14:formula1>
          <xm:sqref>B81</xm:sqref>
        </x14:dataValidation>
        <x14:dataValidation type="list" allowBlank="1" showInputMessage="1" showErrorMessage="1">
          <x14:formula1>
            <xm:f>Liste!F$2:F$4</xm:f>
          </x14:formula1>
          <xm:sqref>B94</xm:sqref>
        </x14:dataValidation>
        <x14:dataValidation type="list" allowBlank="1" showInputMessage="1" showErrorMessage="1">
          <x14:formula1>
            <xm:f>Liste!F$2:F$4</xm:f>
          </x14:formula1>
          <xm:sqref>B107</xm:sqref>
        </x14:dataValidation>
        <x14:dataValidation type="list" allowBlank="1" showInputMessage="1" showErrorMessage="1">
          <x14:formula1>
            <xm:f>Liste!F$2:F$4</xm:f>
          </x14:formula1>
          <xm:sqref>B120</xm:sqref>
        </x14:dataValidation>
        <x14:dataValidation type="list" allowBlank="1" showInputMessage="1" showErrorMessage="1">
          <x14:formula1>
            <xm:f>Liste!F$2:F$4</xm:f>
          </x14:formula1>
          <xm:sqref>B133</xm:sqref>
        </x14:dataValidation>
        <x14:dataValidation type="list" allowBlank="1" showInputMessage="1" showErrorMessage="1">
          <x14:formula1>
            <xm:f>Liste!F$2:F$4</xm:f>
          </x14:formula1>
          <xm:sqref>B146</xm:sqref>
        </x14:dataValidation>
        <x14:dataValidation type="list" allowBlank="1" showInputMessage="1" showErrorMessage="1">
          <x14:formula1>
            <xm:f>Liste!F$2:F$4</xm:f>
          </x14:formula1>
          <xm:sqref>B159</xm:sqref>
        </x14:dataValidation>
        <x14:dataValidation type="list" allowBlank="1" showInputMessage="1" showErrorMessage="1">
          <x14:formula1>
            <xm:f>Liste!F$2:F$4</xm:f>
          </x14:formula1>
          <xm:sqref>B172</xm:sqref>
        </x14:dataValidation>
        <x14:dataValidation type="list" allowBlank="1" showInputMessage="1" showErrorMessage="1">
          <x14:formula1>
            <xm:f>Liste!F$2:F$4</xm:f>
          </x14:formula1>
          <xm:sqref>B185</xm:sqref>
        </x14:dataValidation>
        <x14:dataValidation type="list" allowBlank="1" showInputMessage="1" showErrorMessage="1">
          <x14:formula1>
            <xm:f>Liste!F$2:F$4</xm:f>
          </x14:formula1>
          <xm:sqref>B198</xm:sqref>
        </x14:dataValidation>
        <x14:dataValidation type="list" allowBlank="1" showInputMessage="1" showErrorMessage="1">
          <x14:formula1>
            <xm:f>Liste!F$2:F$4</xm:f>
          </x14:formula1>
          <xm:sqref>B211</xm:sqref>
        </x14:dataValidation>
        <x14:dataValidation type="list" allowBlank="1" showInputMessage="1" showErrorMessage="1">
          <x14:formula1>
            <xm:f>Liste!F$2:F$4</xm:f>
          </x14:formula1>
          <xm:sqref>B224</xm:sqref>
        </x14:dataValidation>
        <x14:dataValidation type="list" allowBlank="1" showInputMessage="1" showErrorMessage="1">
          <x14:formula1>
            <xm:f>Liste!F$2:F$4</xm:f>
          </x14:formula1>
          <xm:sqref>B237</xm:sqref>
        </x14:dataValidation>
        <x14:dataValidation type="list" allowBlank="1" showInputMessage="1" showErrorMessage="1">
          <x14:formula1>
            <xm:f>Liste!F$2:F$4</xm:f>
          </x14:formula1>
          <xm:sqref>B250</xm:sqref>
        </x14:dataValidation>
        <x14:dataValidation type="list" allowBlank="1" showInputMessage="1" showErrorMessage="1">
          <x14:formula1>
            <xm:f>Liste!F$2:F$4</xm:f>
          </x14:formula1>
          <xm:sqref>B263</xm:sqref>
        </x14:dataValidation>
        <x14:dataValidation type="list" allowBlank="1" showInputMessage="1" showErrorMessage="1">
          <x14:formula1>
            <xm:f>Liste!F$2:F$4</xm:f>
          </x14:formula1>
          <xm:sqref>B276</xm:sqref>
        </x14:dataValidation>
        <x14:dataValidation type="list" allowBlank="1" showInputMessage="1" showErrorMessage="1">
          <x14:formula1>
            <xm:f>Liste!F$2:F$4</xm:f>
          </x14:formula1>
          <xm:sqref>B289</xm:sqref>
        </x14:dataValidation>
        <x14:dataValidation type="list" allowBlank="1" showInputMessage="1" showErrorMessage="1">
          <x14:formula1>
            <xm:f>Liste!F$2:F$4</xm:f>
          </x14:formula1>
          <xm:sqref>B302</xm:sqref>
        </x14:dataValidation>
        <x14:dataValidation type="list" allowBlank="1" showInputMessage="1" showErrorMessage="1">
          <x14:formula1>
            <xm:f>Liste!F$2:F$4</xm:f>
          </x14:formula1>
          <xm:sqref>B315</xm:sqref>
        </x14:dataValidation>
        <x14:dataValidation type="list" allowBlank="1" showInputMessage="1" showErrorMessage="1">
          <x14:formula1>
            <xm:f>Liste!F$2:F$4</xm:f>
          </x14:formula1>
          <xm:sqref>B328</xm:sqref>
        </x14:dataValidation>
        <x14:dataValidation type="list" allowBlank="1" showInputMessage="1" showErrorMessage="1">
          <x14:formula1>
            <xm:f>Liste!F$2:F$4</xm:f>
          </x14:formula1>
          <xm:sqref>B341</xm:sqref>
        </x14:dataValidation>
        <x14:dataValidation type="list" allowBlank="1" showInputMessage="1" showErrorMessage="1">
          <x14:formula1>
            <xm:f>Liste!F$2:F$4</xm:f>
          </x14:formula1>
          <xm:sqref>B354</xm:sqref>
        </x14:dataValidation>
        <x14:dataValidation type="list" allowBlank="1" showInputMessage="1" showErrorMessage="1">
          <x14:formula1>
            <xm:f>Liste!F$2:F$4</xm:f>
          </x14:formula1>
          <xm:sqref>B367</xm:sqref>
        </x14:dataValidation>
        <x14:dataValidation type="list" allowBlank="1" showInputMessage="1" showErrorMessage="1">
          <x14:formula1>
            <xm:f>Liste!F$2:F$4</xm:f>
          </x14:formula1>
          <xm:sqref>B380</xm:sqref>
        </x14:dataValidation>
        <x14:dataValidation type="list" allowBlank="1" showInputMessage="1" showErrorMessage="1">
          <x14:formula1>
            <xm:f>Liste!F$2:F$4</xm:f>
          </x14:formula1>
          <xm:sqref>B393</xm:sqref>
        </x14:dataValidation>
        <x14:dataValidation type="list" allowBlank="1" showInputMessage="1" showErrorMessage="1">
          <x14:formula1>
            <xm:f>Liste!B$2:B$31</xm:f>
          </x14:formula1>
          <xm:sqref>B5</xm:sqref>
        </x14:dataValidation>
        <x14:dataValidation type="list" allowBlank="1" showInputMessage="1" showErrorMessage="1">
          <x14:formula1>
            <xm:f>Liste!B$2:B$31</xm:f>
          </x14:formula1>
          <xm:sqref>B18</xm:sqref>
        </x14:dataValidation>
        <x14:dataValidation type="list" allowBlank="1" showInputMessage="1" showErrorMessage="1">
          <x14:formula1>
            <xm:f>Liste!B$2:B$31</xm:f>
          </x14:formula1>
          <xm:sqref>B31</xm:sqref>
        </x14:dataValidation>
        <x14:dataValidation type="list" allowBlank="1" showInputMessage="1" showErrorMessage="1">
          <x14:formula1>
            <xm:f>Liste!B$2:B$31</xm:f>
          </x14:formula1>
          <xm:sqref>B44</xm:sqref>
        </x14:dataValidation>
        <x14:dataValidation type="list" allowBlank="1" showInputMessage="1" showErrorMessage="1">
          <x14:formula1>
            <xm:f>Liste!B$2:B$31</xm:f>
          </x14:formula1>
          <xm:sqref>B57</xm:sqref>
        </x14:dataValidation>
        <x14:dataValidation type="list" allowBlank="1" showInputMessage="1" showErrorMessage="1">
          <x14:formula1>
            <xm:f>Liste!B$2:B$31</xm:f>
          </x14:formula1>
          <xm:sqref>B70</xm:sqref>
        </x14:dataValidation>
        <x14:dataValidation type="list" allowBlank="1" showInputMessage="1" showErrorMessage="1">
          <x14:formula1>
            <xm:f>Liste!B$2:B$31</xm:f>
          </x14:formula1>
          <xm:sqref>B83</xm:sqref>
        </x14:dataValidation>
        <x14:dataValidation type="list" allowBlank="1" showInputMessage="1" showErrorMessage="1">
          <x14:formula1>
            <xm:f>Liste!B$2:B$31</xm:f>
          </x14:formula1>
          <xm:sqref>B96</xm:sqref>
        </x14:dataValidation>
        <x14:dataValidation type="list" allowBlank="1" showInputMessage="1" showErrorMessage="1">
          <x14:formula1>
            <xm:f>Liste!B$2:B$31</xm:f>
          </x14:formula1>
          <xm:sqref>B109</xm:sqref>
        </x14:dataValidation>
        <x14:dataValidation type="list" allowBlank="1" showInputMessage="1" showErrorMessage="1">
          <x14:formula1>
            <xm:f>Liste!B$2:B$31</xm:f>
          </x14:formula1>
          <xm:sqref>B122</xm:sqref>
        </x14:dataValidation>
        <x14:dataValidation type="list" allowBlank="1" showInputMessage="1" showErrorMessage="1">
          <x14:formula1>
            <xm:f>Liste!B$2:B$31</xm:f>
          </x14:formula1>
          <xm:sqref>B135</xm:sqref>
        </x14:dataValidation>
        <x14:dataValidation type="list" allowBlank="1" showInputMessage="1" showErrorMessage="1">
          <x14:formula1>
            <xm:f>Liste!B$2:B$31</xm:f>
          </x14:formula1>
          <xm:sqref>B148</xm:sqref>
        </x14:dataValidation>
        <x14:dataValidation type="list" allowBlank="1" showInputMessage="1" showErrorMessage="1">
          <x14:formula1>
            <xm:f>Liste!B$2:B$31</xm:f>
          </x14:formula1>
          <xm:sqref>B161</xm:sqref>
        </x14:dataValidation>
        <x14:dataValidation type="list" allowBlank="1" showInputMessage="1" showErrorMessage="1">
          <x14:formula1>
            <xm:f>Liste!B$2:B$31</xm:f>
          </x14:formula1>
          <xm:sqref>B174</xm:sqref>
        </x14:dataValidation>
        <x14:dataValidation type="list" allowBlank="1" showInputMessage="1" showErrorMessage="1">
          <x14:formula1>
            <xm:f>Liste!B$2:B$31</xm:f>
          </x14:formula1>
          <xm:sqref>B187</xm:sqref>
        </x14:dataValidation>
        <x14:dataValidation type="list" allowBlank="1" showInputMessage="1" showErrorMessage="1">
          <x14:formula1>
            <xm:f>Liste!B$2:B$31</xm:f>
          </x14:formula1>
          <xm:sqref>B200</xm:sqref>
        </x14:dataValidation>
        <x14:dataValidation type="list" allowBlank="1" showInputMessage="1" showErrorMessage="1">
          <x14:formula1>
            <xm:f>Liste!B$2:B$31</xm:f>
          </x14:formula1>
          <xm:sqref>B213</xm:sqref>
        </x14:dataValidation>
        <x14:dataValidation type="list" allowBlank="1" showInputMessage="1" showErrorMessage="1">
          <x14:formula1>
            <xm:f>Liste!B$2:B$31</xm:f>
          </x14:formula1>
          <xm:sqref>B226</xm:sqref>
        </x14:dataValidation>
        <x14:dataValidation type="list" allowBlank="1" showInputMessage="1" showErrorMessage="1">
          <x14:formula1>
            <xm:f>Liste!B$2:B$31</xm:f>
          </x14:formula1>
          <xm:sqref>B239</xm:sqref>
        </x14:dataValidation>
        <x14:dataValidation type="list" allowBlank="1" showInputMessage="1" showErrorMessage="1">
          <x14:formula1>
            <xm:f>Liste!B$2:B$31</xm:f>
          </x14:formula1>
          <xm:sqref>B252</xm:sqref>
        </x14:dataValidation>
        <x14:dataValidation type="list" allowBlank="1" showInputMessage="1" showErrorMessage="1">
          <x14:formula1>
            <xm:f>Liste!B$2:B$31</xm:f>
          </x14:formula1>
          <xm:sqref>B265</xm:sqref>
        </x14:dataValidation>
        <x14:dataValidation type="list" allowBlank="1" showInputMessage="1" showErrorMessage="1">
          <x14:formula1>
            <xm:f>Liste!B$2:B$31</xm:f>
          </x14:formula1>
          <xm:sqref>B278</xm:sqref>
        </x14:dataValidation>
        <x14:dataValidation type="list" allowBlank="1" showInputMessage="1" showErrorMessage="1">
          <x14:formula1>
            <xm:f>Liste!B$2:B$31</xm:f>
          </x14:formula1>
          <xm:sqref>B291</xm:sqref>
        </x14:dataValidation>
        <x14:dataValidation type="list" allowBlank="1" showInputMessage="1" showErrorMessage="1">
          <x14:formula1>
            <xm:f>Liste!B$2:B$31</xm:f>
          </x14:formula1>
          <xm:sqref>B304</xm:sqref>
        </x14:dataValidation>
        <x14:dataValidation type="list" allowBlank="1" showInputMessage="1" showErrorMessage="1">
          <x14:formula1>
            <xm:f>Liste!B$2:B$31</xm:f>
          </x14:formula1>
          <xm:sqref>B317</xm:sqref>
        </x14:dataValidation>
        <x14:dataValidation type="list" allowBlank="1" showInputMessage="1" showErrorMessage="1">
          <x14:formula1>
            <xm:f>Liste!B$2:B$31</xm:f>
          </x14:formula1>
          <xm:sqref>B330</xm:sqref>
        </x14:dataValidation>
        <x14:dataValidation type="list" allowBlank="1" showInputMessage="1" showErrorMessage="1">
          <x14:formula1>
            <xm:f>Liste!B$2:B$31</xm:f>
          </x14:formula1>
          <xm:sqref>B343</xm:sqref>
        </x14:dataValidation>
        <x14:dataValidation type="list" allowBlank="1" showInputMessage="1" showErrorMessage="1">
          <x14:formula1>
            <xm:f>Liste!B$2:B$31</xm:f>
          </x14:formula1>
          <xm:sqref>B356</xm:sqref>
        </x14:dataValidation>
        <x14:dataValidation type="list" allowBlank="1" showInputMessage="1" showErrorMessage="1">
          <x14:formula1>
            <xm:f>Liste!B$2:B$31</xm:f>
          </x14:formula1>
          <xm:sqref>B369</xm:sqref>
        </x14:dataValidation>
        <x14:dataValidation type="list" allowBlank="1" showInputMessage="1" showErrorMessage="1">
          <x14:formula1>
            <xm:f>Liste!B$2:B$31</xm:f>
          </x14:formula1>
          <xm:sqref>B382</xm:sqref>
        </x14:dataValidation>
        <x14:dataValidation type="list" allowBlank="1" showInputMessage="1" showErrorMessage="1">
          <x14:formula1>
            <xm:f>Liste!B$2:B$31</xm:f>
          </x14:formula1>
          <xm:sqref>B395</xm:sqref>
        </x14:dataValidation>
        <x14:dataValidation type="list" allowBlank="1" showInputMessage="1" showErrorMessage="1">
          <x14:formula1>
            <xm:f>Liste!A$2:A$17</xm:f>
          </x14:formula1>
          <xm:sqref>B4</xm:sqref>
        </x14:dataValidation>
        <x14:dataValidation type="list" allowBlank="1" showInputMessage="1" showErrorMessage="1">
          <x14:formula1>
            <xm:f>Liste!A$2:A$17</xm:f>
          </x14:formula1>
          <xm:sqref>B17</xm:sqref>
        </x14:dataValidation>
        <x14:dataValidation type="list" allowBlank="1" showInputMessage="1" showErrorMessage="1">
          <x14:formula1>
            <xm:f>Liste!A$2:A$17</xm:f>
          </x14:formula1>
          <xm:sqref>B30</xm:sqref>
        </x14:dataValidation>
        <x14:dataValidation type="list" allowBlank="1" showInputMessage="1" showErrorMessage="1">
          <x14:formula1>
            <xm:f>Liste!A$2:A$17</xm:f>
          </x14:formula1>
          <xm:sqref>B43</xm:sqref>
        </x14:dataValidation>
        <x14:dataValidation type="list" allowBlank="1" showInputMessage="1" showErrorMessage="1">
          <x14:formula1>
            <xm:f>Liste!A$2:A$17</xm:f>
          </x14:formula1>
          <xm:sqref>B56</xm:sqref>
        </x14:dataValidation>
        <x14:dataValidation type="list" allowBlank="1" showInputMessage="1" showErrorMessage="1">
          <x14:formula1>
            <xm:f>Liste!A$2:A$17</xm:f>
          </x14:formula1>
          <xm:sqref>B69</xm:sqref>
        </x14:dataValidation>
        <x14:dataValidation type="list" allowBlank="1" showInputMessage="1" showErrorMessage="1">
          <x14:formula1>
            <xm:f>Liste!A$2:A$17</xm:f>
          </x14:formula1>
          <xm:sqref>B82</xm:sqref>
        </x14:dataValidation>
        <x14:dataValidation type="list" allowBlank="1" showInputMessage="1" showErrorMessage="1">
          <x14:formula1>
            <xm:f>Liste!A$2:A$17</xm:f>
          </x14:formula1>
          <xm:sqref>B95</xm:sqref>
        </x14:dataValidation>
        <x14:dataValidation type="list" allowBlank="1" showInputMessage="1" showErrorMessage="1">
          <x14:formula1>
            <xm:f>Liste!A$2:A$17</xm:f>
          </x14:formula1>
          <xm:sqref>B108</xm:sqref>
        </x14:dataValidation>
        <x14:dataValidation type="list" allowBlank="1" showInputMessage="1" showErrorMessage="1">
          <x14:formula1>
            <xm:f>Liste!A$2:A$17</xm:f>
          </x14:formula1>
          <xm:sqref>B121</xm:sqref>
        </x14:dataValidation>
        <x14:dataValidation type="list" allowBlank="1" showInputMessage="1" showErrorMessage="1">
          <x14:formula1>
            <xm:f>Liste!A$2:A$17</xm:f>
          </x14:formula1>
          <xm:sqref>B134</xm:sqref>
        </x14:dataValidation>
        <x14:dataValidation type="list" allowBlank="1" showInputMessage="1" showErrorMessage="1">
          <x14:formula1>
            <xm:f>Liste!A$2:A$17</xm:f>
          </x14:formula1>
          <xm:sqref>B147</xm:sqref>
        </x14:dataValidation>
        <x14:dataValidation type="list" allowBlank="1" showInputMessage="1" showErrorMessage="1">
          <x14:formula1>
            <xm:f>Liste!A$2:A$17</xm:f>
          </x14:formula1>
          <xm:sqref>B160</xm:sqref>
        </x14:dataValidation>
        <x14:dataValidation type="list" allowBlank="1" showInputMessage="1" showErrorMessage="1">
          <x14:formula1>
            <xm:f>Liste!A$2:A$17</xm:f>
          </x14:formula1>
          <xm:sqref>B173</xm:sqref>
        </x14:dataValidation>
        <x14:dataValidation type="list" allowBlank="1" showInputMessage="1" showErrorMessage="1">
          <x14:formula1>
            <xm:f>Liste!A$2:A$17</xm:f>
          </x14:formula1>
          <xm:sqref>B186</xm:sqref>
        </x14:dataValidation>
        <x14:dataValidation type="list" allowBlank="1" showInputMessage="1" showErrorMessage="1">
          <x14:formula1>
            <xm:f>Liste!A$2:A$17</xm:f>
          </x14:formula1>
          <xm:sqref>B199</xm:sqref>
        </x14:dataValidation>
        <x14:dataValidation type="list" allowBlank="1" showInputMessage="1" showErrorMessage="1">
          <x14:formula1>
            <xm:f>Liste!A$2:A$17</xm:f>
          </x14:formula1>
          <xm:sqref>B212</xm:sqref>
        </x14:dataValidation>
        <x14:dataValidation type="list" allowBlank="1" showInputMessage="1" showErrorMessage="1">
          <x14:formula1>
            <xm:f>Liste!A$2:A$17</xm:f>
          </x14:formula1>
          <xm:sqref>B225</xm:sqref>
        </x14:dataValidation>
        <x14:dataValidation type="list" allowBlank="1" showInputMessage="1" showErrorMessage="1">
          <x14:formula1>
            <xm:f>Liste!A$2:A$17</xm:f>
          </x14:formula1>
          <xm:sqref>B238</xm:sqref>
        </x14:dataValidation>
        <x14:dataValidation type="list" allowBlank="1" showInputMessage="1" showErrorMessage="1">
          <x14:formula1>
            <xm:f>Liste!A$2:A$17</xm:f>
          </x14:formula1>
          <xm:sqref>B251</xm:sqref>
        </x14:dataValidation>
        <x14:dataValidation type="list" allowBlank="1" showInputMessage="1" showErrorMessage="1">
          <x14:formula1>
            <xm:f>Liste!A$2:A$17</xm:f>
          </x14:formula1>
          <xm:sqref>B264</xm:sqref>
        </x14:dataValidation>
        <x14:dataValidation type="list" allowBlank="1" showInputMessage="1" showErrorMessage="1">
          <x14:formula1>
            <xm:f>Liste!A$2:A$17</xm:f>
          </x14:formula1>
          <xm:sqref>B277</xm:sqref>
        </x14:dataValidation>
        <x14:dataValidation type="list" allowBlank="1" showInputMessage="1" showErrorMessage="1">
          <x14:formula1>
            <xm:f>Liste!A$2:A$17</xm:f>
          </x14:formula1>
          <xm:sqref>B290</xm:sqref>
        </x14:dataValidation>
        <x14:dataValidation type="list" allowBlank="1" showInputMessage="1" showErrorMessage="1">
          <x14:formula1>
            <xm:f>Liste!A$2:A$17</xm:f>
          </x14:formula1>
          <xm:sqref>B303</xm:sqref>
        </x14:dataValidation>
        <x14:dataValidation type="list" allowBlank="1" showInputMessage="1" showErrorMessage="1">
          <x14:formula1>
            <xm:f>Liste!A$2:A$17</xm:f>
          </x14:formula1>
          <xm:sqref>B316</xm:sqref>
        </x14:dataValidation>
        <x14:dataValidation type="list" allowBlank="1" showInputMessage="1" showErrorMessage="1">
          <x14:formula1>
            <xm:f>Liste!A$2:A$17</xm:f>
          </x14:formula1>
          <xm:sqref>B329</xm:sqref>
        </x14:dataValidation>
        <x14:dataValidation type="list" allowBlank="1" showInputMessage="1" showErrorMessage="1">
          <x14:formula1>
            <xm:f>Liste!A$2:A$17</xm:f>
          </x14:formula1>
          <xm:sqref>B342</xm:sqref>
        </x14:dataValidation>
        <x14:dataValidation type="list" allowBlank="1" showInputMessage="1" showErrorMessage="1">
          <x14:formula1>
            <xm:f>Liste!A$2:A$17</xm:f>
          </x14:formula1>
          <xm:sqref>B355</xm:sqref>
        </x14:dataValidation>
        <x14:dataValidation type="list" allowBlank="1" showInputMessage="1" showErrorMessage="1">
          <x14:formula1>
            <xm:f>Liste!A$2:A$17</xm:f>
          </x14:formula1>
          <xm:sqref>B368</xm:sqref>
        </x14:dataValidation>
        <x14:dataValidation type="list" allowBlank="1" showInputMessage="1" showErrorMessage="1">
          <x14:formula1>
            <xm:f>Liste!A$2:A$17</xm:f>
          </x14:formula1>
          <xm:sqref>B381</xm:sqref>
        </x14:dataValidation>
        <x14:dataValidation type="list" allowBlank="1" showInputMessage="1" showErrorMessage="1">
          <x14:formula1>
            <xm:f>Liste!A$2:A$17</xm:f>
          </x14:formula1>
          <xm:sqref>B394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M430"/>
  <sheetViews>
    <sheetView showGridLines="0" showZeros="0" tabSelected="1" zoomScale="80" zoomScaleNormal="80" workbookViewId="0">
      <selection activeCell="B3" sqref="B3"/>
    </sheetView>
  </sheetViews>
  <sheetFormatPr baseColWidth="10" defaultColWidth="6.6640625" defaultRowHeight="15.75" x14ac:dyDescent="0.3"/>
  <cols>
    <col min="1" max="1" width="12.44140625" style="1" customWidth="1"/>
    <col min="2" max="8" width="13.77734375" style="1" customWidth="1"/>
    <col min="9" max="9" width="9.44140625" style="1" customWidth="1"/>
    <col min="10" max="10" width="12.21875" style="1" bestFit="1" customWidth="1"/>
    <col min="11" max="16384" width="6.6640625" style="1"/>
  </cols>
  <sheetData>
    <row r="1" spans="1:13" ht="57.75" customHeight="1" x14ac:dyDescent="0.3">
      <c r="A1" s="150">
        <v>42370</v>
      </c>
      <c r="B1" s="121" t="s">
        <v>95</v>
      </c>
      <c r="C1" s="123"/>
      <c r="D1" s="123"/>
      <c r="E1" s="123"/>
      <c r="F1" s="123"/>
      <c r="H1" s="138">
        <v>2016</v>
      </c>
      <c r="J1"/>
    </row>
    <row r="2" spans="1:13" customFormat="1" ht="29.25" customHeight="1" x14ac:dyDescent="0.3">
      <c r="A2" s="11"/>
      <c r="B2" s="122" t="s">
        <v>6</v>
      </c>
      <c r="C2" s="122" t="s">
        <v>0</v>
      </c>
      <c r="D2" s="122" t="s">
        <v>1</v>
      </c>
      <c r="E2" s="122" t="s">
        <v>2</v>
      </c>
      <c r="F2" s="122" t="s">
        <v>3</v>
      </c>
      <c r="G2" s="122" t="s">
        <v>4</v>
      </c>
      <c r="H2" s="122" t="s">
        <v>5</v>
      </c>
      <c r="J2" s="149"/>
      <c r="L2" s="1"/>
    </row>
    <row r="3" spans="1:13" customFormat="1" ht="15" customHeight="1" x14ac:dyDescent="0.3">
      <c r="A3" s="11"/>
      <c r="B3" s="154">
        <f>$A$1-DAY($A$1)+8-WEEKDAY($A$1-DAY($A$1)+6-6)-7</f>
        <v>42365</v>
      </c>
      <c r="C3" s="153">
        <f>B3+1</f>
        <v>42366</v>
      </c>
      <c r="D3" s="153">
        <f>C3+1</f>
        <v>42367</v>
      </c>
      <c r="E3" s="153">
        <f>D3+1</f>
        <v>42368</v>
      </c>
      <c r="F3" s="153">
        <f>E3+1</f>
        <v>42369</v>
      </c>
      <c r="G3" s="153">
        <f t="shared" ref="G3:H3" si="0">F3+1</f>
        <v>42370</v>
      </c>
      <c r="H3" s="153">
        <f t="shared" si="0"/>
        <v>42371</v>
      </c>
      <c r="I3" s="3"/>
      <c r="J3" s="3"/>
    </row>
    <row r="4" spans="1:13" customFormat="1" ht="15" customHeight="1" x14ac:dyDescent="0.3">
      <c r="A4" s="11"/>
      <c r="B4" s="151"/>
      <c r="C4" s="151"/>
      <c r="D4" s="151"/>
      <c r="E4" s="151"/>
      <c r="F4" s="151"/>
      <c r="G4" s="151">
        <f ca="1">OFFSET(Janvier!$B$1,MATCH(DATE($H$1,MONTH("1/"&amp;$B$1),DAY(G3)),Janvier!$B:$B,0)+1,)</f>
        <v>0</v>
      </c>
      <c r="H4" s="151">
        <f ca="1">OFFSET(Janvier!$B$1,MATCH(DATE($H$1,MONTH("1/"&amp;$B$1),DAY(H3)),Janvier!$B:$B,0)+1,)</f>
        <v>0</v>
      </c>
      <c r="I4" s="3"/>
      <c r="J4" s="3"/>
    </row>
    <row r="5" spans="1:13" customFormat="1" ht="15" customHeight="1" x14ac:dyDescent="0.3">
      <c r="A5" s="11"/>
      <c r="B5" s="151"/>
      <c r="C5" s="151"/>
      <c r="D5" s="151"/>
      <c r="E5" s="151"/>
      <c r="F5" s="151"/>
      <c r="G5" s="151">
        <f ca="1">OFFSET(Janvier!$B$1,MATCH(DATE($H$1,MONTH("1/"&amp;$B$1),DAY(G3)),Janvier!$B:$B,0)+2,)</f>
        <v>0</v>
      </c>
      <c r="H5" s="151">
        <f ca="1">OFFSET(Janvier!$B$1,MATCH(DATE($H$1,MONTH("1/"&amp;$B$1),DAY(H3)),Janvier!$B:$B,0)+2,)</f>
        <v>0</v>
      </c>
      <c r="I5" s="3"/>
      <c r="J5" s="98"/>
    </row>
    <row r="6" spans="1:13" customFormat="1" ht="15" customHeight="1" x14ac:dyDescent="0.3">
      <c r="A6" s="11"/>
      <c r="B6" s="151"/>
      <c r="C6" s="151"/>
      <c r="D6" s="151"/>
      <c r="E6" s="151"/>
      <c r="F6" s="151"/>
      <c r="G6" s="151">
        <f ca="1">OFFSET(Janvier!$B$1,MATCH(DATE($H$1,MONTH("1/"&amp;$B$1),DAY(G3)),Janvier!$B:$B,0)+8,-1)</f>
        <v>0</v>
      </c>
      <c r="H6" s="151">
        <f ca="1">OFFSET(Janvier!$B$1,MATCH(DATE($H$1,MONTH("1/"&amp;$B$1),DAY(H3)),Janvier!$B:$B,0)+8,-1)</f>
        <v>0</v>
      </c>
      <c r="I6" s="106">
        <f ca="1">SUM(B6:H6)</f>
        <v>0</v>
      </c>
      <c r="J6" s="112"/>
    </row>
    <row r="7" spans="1:13" customFormat="1" ht="15" customHeight="1" x14ac:dyDescent="0.3">
      <c r="A7" s="11"/>
      <c r="B7" s="152"/>
      <c r="C7" s="152"/>
      <c r="D7" s="152"/>
      <c r="E7" s="152"/>
      <c r="F7" s="152"/>
      <c r="G7" s="152">
        <f ca="1">OFFSET(Janvier!$B$1,MATCH(DATE($H$1,MONTH("1/"&amp;$B$1),DAY(G3)),Janvier!$B:$B,0)+9,11)</f>
        <v>0</v>
      </c>
      <c r="H7" s="152">
        <f ca="1">OFFSET(Janvier!$B$1,MATCH(DATE($H$1,MONTH("1/"&amp;$B$1),DAY(H3)),Janvier!$B:$B,0)+9,11)</f>
        <v>0</v>
      </c>
      <c r="I7" s="107" t="s">
        <v>39</v>
      </c>
      <c r="J7" s="102">
        <f ca="1">SUM(B7:H7)</f>
        <v>0</v>
      </c>
      <c r="M7" s="115"/>
    </row>
    <row r="8" spans="1:13" ht="15" customHeight="1" x14ac:dyDescent="0.3">
      <c r="A8" s="11"/>
      <c r="B8" s="135">
        <f>H3+1</f>
        <v>42372</v>
      </c>
      <c r="C8" s="125">
        <f>B8+1</f>
        <v>42373</v>
      </c>
      <c r="D8" s="125">
        <f t="shared" ref="D8:H8" si="1">C8+1</f>
        <v>42374</v>
      </c>
      <c r="E8" s="125">
        <f t="shared" si="1"/>
        <v>42375</v>
      </c>
      <c r="F8" s="125">
        <f t="shared" si="1"/>
        <v>42376</v>
      </c>
      <c r="G8" s="125">
        <f t="shared" si="1"/>
        <v>42377</v>
      </c>
      <c r="H8" s="124">
        <f t="shared" si="1"/>
        <v>42378</v>
      </c>
      <c r="I8" s="3"/>
      <c r="J8" s="3"/>
      <c r="M8" s="139"/>
    </row>
    <row r="9" spans="1:13" ht="15" customHeight="1" x14ac:dyDescent="0.3">
      <c r="A9" s="114"/>
      <c r="B9" s="126" t="e">
        <f ca="1">OFFSET(Janvier!$B$1,MATCH(DATE($H$1,MONTH("1/"&amp;$B$1),B8),Janvier!$B:$B,0)+1,)</f>
        <v>#N/A</v>
      </c>
      <c r="C9" s="126" t="e">
        <f ca="1">OFFSET(Janvier!$B$1,MATCH(DATE($H$1,MONTH("1/"&amp;$B$1),C8),Janvier!$B:$B,0)+1,)</f>
        <v>#N/A</v>
      </c>
      <c r="D9" s="126" t="e">
        <f ca="1">OFFSET(Janvier!$B$1,MATCH(DATE($H$1,MONTH("1/"&amp;$B$1),D8),Janvier!$B:$B,0)+1,)</f>
        <v>#N/A</v>
      </c>
      <c r="E9" s="126" t="e">
        <f ca="1">OFFSET(Janvier!$B$1,MATCH(DATE($H$1,MONTH("1/"&amp;$B$1),E8),Janvier!$B:$B,0)+1,)</f>
        <v>#N/A</v>
      </c>
      <c r="F9" s="126" t="e">
        <f ca="1">OFFSET(Janvier!$B$1,MATCH(DATE($H$1,MONTH("1/"&amp;$B$1),F8),Janvier!$B:$B,0)+1,)</f>
        <v>#N/A</v>
      </c>
      <c r="G9" s="126" t="e">
        <f ca="1">OFFSET(Janvier!$B$1,MATCH(DATE($H$1,MONTH("1/"&amp;$B$1),G8),Janvier!$B:$B,0)+1,)</f>
        <v>#N/A</v>
      </c>
      <c r="H9" s="119" t="e">
        <f ca="1">OFFSET(Janvier!$B$1,MATCH(DATE($H$1,MONTH("1/"&amp;$B$1),H8),Janvier!$B:$B,0)+1,)</f>
        <v>#N/A</v>
      </c>
      <c r="I9" s="3"/>
      <c r="J9" s="3"/>
    </row>
    <row r="10" spans="1:13" ht="15" customHeight="1" x14ac:dyDescent="0.3">
      <c r="A10" s="114"/>
      <c r="B10" s="126" t="e">
        <f ca="1">OFFSET(Janvier!$B$1,MATCH(DATE($H$1,MONTH("1/"&amp;$B$1),B8),Janvier!$B:$B,0)+2,)</f>
        <v>#N/A</v>
      </c>
      <c r="C10" s="126" t="e">
        <f ca="1">OFFSET(Janvier!$B$1,MATCH(DATE($H$1,MONTH("1/"&amp;$B$1),C8),Janvier!$B:$B,0)+2,)</f>
        <v>#N/A</v>
      </c>
      <c r="D10" s="126" t="e">
        <f ca="1">OFFSET(Janvier!$B$1,MATCH(DATE($H$1,MONTH("1/"&amp;$B$1),D8),Janvier!$B:$B,0)+2,)</f>
        <v>#N/A</v>
      </c>
      <c r="E10" s="126" t="e">
        <f ca="1">OFFSET(Janvier!$B$1,MATCH(DATE($H$1,MONTH("1/"&amp;$B$1),E8),Janvier!$B:$B,0)+2,)</f>
        <v>#N/A</v>
      </c>
      <c r="F10" s="126" t="e">
        <f ca="1">OFFSET(Janvier!$B$1,MATCH(DATE($H$1,MONTH("1/"&amp;$B$1),F8),Janvier!$B:$B,0)+2,)</f>
        <v>#N/A</v>
      </c>
      <c r="G10" s="126" t="e">
        <f ca="1">OFFSET(Janvier!$B$1,MATCH(DATE($H$1,MONTH("1/"&amp;$B$1),G8),Janvier!$B:$B,0)+2,)</f>
        <v>#N/A</v>
      </c>
      <c r="H10" s="119" t="e">
        <f ca="1">OFFSET(Janvier!$B$1,MATCH(DATE($H$1,MONTH("1/"&amp;$B$1),H8),Janvier!$B:$B,0)+2,)</f>
        <v>#N/A</v>
      </c>
      <c r="I10" s="3"/>
      <c r="J10" s="98"/>
    </row>
    <row r="11" spans="1:13" ht="15" customHeight="1" x14ac:dyDescent="0.3">
      <c r="A11" s="114"/>
      <c r="B11" s="126" t="e">
        <f ca="1">OFFSET(Janvier!$B$1,MATCH(DATE($H$1,MONTH("1/"&amp;$B$1),B8),Janvier!$B:$B,0)+8,-1)</f>
        <v>#N/A</v>
      </c>
      <c r="C11" s="126" t="e">
        <f ca="1">OFFSET(Janvier!$B$1,MATCH(DATE($H$1,MONTH("1/"&amp;$B$1),C8),Janvier!$B:$B,0)+8,-1)</f>
        <v>#N/A</v>
      </c>
      <c r="D11" s="126" t="e">
        <f ca="1">OFFSET(Janvier!$B$1,MATCH(DATE($H$1,MONTH("1/"&amp;$B$1),D8),Janvier!$B:$B,0)+8,-1)</f>
        <v>#N/A</v>
      </c>
      <c r="E11" s="126" t="e">
        <f ca="1">OFFSET(Janvier!$B$1,MATCH(DATE($H$1,MONTH("1/"&amp;$B$1),E8),Janvier!$B:$B,0)+8,-1)</f>
        <v>#N/A</v>
      </c>
      <c r="F11" s="126" t="e">
        <f ca="1">OFFSET(Janvier!$B$1,MATCH(DATE($H$1,MONTH("1/"&amp;$B$1),F8),Janvier!$B:$B,0)+8,-1)</f>
        <v>#N/A</v>
      </c>
      <c r="G11" s="126" t="e">
        <f ca="1">OFFSET(Janvier!$B$1,MATCH(DATE($H$1,MONTH("1/"&amp;$B$1),G8),Janvier!$B:$B,0)+8,-1)</f>
        <v>#N/A</v>
      </c>
      <c r="H11" s="119" t="e">
        <f ca="1">OFFSET(Janvier!$B$1,MATCH(DATE($H$1,MONTH("1/"&amp;$B$1),H8),Janvier!$B:$B,0)+8,-1)</f>
        <v>#N/A</v>
      </c>
      <c r="I11" s="106" t="e">
        <f ca="1">SUM(B11:H11)</f>
        <v>#N/A</v>
      </c>
      <c r="J11" s="112"/>
    </row>
    <row r="12" spans="1:13" ht="15" customHeight="1" x14ac:dyDescent="0.3">
      <c r="A12" s="11"/>
      <c r="B12" s="127" t="e">
        <f ca="1">OFFSET(Janvier!$B$1,MATCH(DATE($H$1,MONTH("1/"&amp;$B$1),B8),Janvier!$B:$B,0)+9,11)</f>
        <v>#N/A</v>
      </c>
      <c r="C12" s="127" t="e">
        <f ca="1">OFFSET(Janvier!$B$1,MATCH(DATE($H$1,MONTH("1/"&amp;$B$1),C8),Janvier!$B:$B,0)+9,11)</f>
        <v>#N/A</v>
      </c>
      <c r="D12" s="127" t="e">
        <f ca="1">OFFSET(Janvier!$B$1,MATCH(DATE($H$1,MONTH("1/"&amp;$B$1),D8),Janvier!$B:$B,0)+9,11)</f>
        <v>#N/A</v>
      </c>
      <c r="E12" s="127" t="e">
        <f ca="1">OFFSET(Janvier!$B$1,MATCH(DATE($H$1,MONTH("1/"&amp;$B$1),E8),Janvier!$B:$B,0)+9,11)</f>
        <v>#N/A</v>
      </c>
      <c r="F12" s="127" t="e">
        <f ca="1">OFFSET(Janvier!$B$1,MATCH(DATE($H$1,MONTH("1/"&amp;$B$1),F8),Janvier!$B:$B,0)+9,11)</f>
        <v>#N/A</v>
      </c>
      <c r="G12" s="127" t="e">
        <f ca="1">OFFSET(Janvier!$B$1,MATCH(DATE($H$1,MONTH("1/"&amp;$B$1),G8),Janvier!$B:$B,0)+9,11)</f>
        <v>#N/A</v>
      </c>
      <c r="H12" s="120" t="e">
        <f ca="1">OFFSET(Janvier!$B$1,MATCH(DATE($H$1,MONTH("1/"&amp;$B$1),H8),Janvier!$B:$B,0)+9,11)</f>
        <v>#N/A</v>
      </c>
      <c r="I12" s="107" t="s">
        <v>39</v>
      </c>
      <c r="J12" s="102" t="e">
        <f ca="1">SUM(B12:H12)</f>
        <v>#N/A</v>
      </c>
    </row>
    <row r="13" spans="1:13" ht="15" customHeight="1" x14ac:dyDescent="0.3">
      <c r="A13" s="114"/>
      <c r="B13" s="125">
        <f>H8+1</f>
        <v>42379</v>
      </c>
      <c r="C13" s="125">
        <f>B13+1</f>
        <v>42380</v>
      </c>
      <c r="D13" s="125">
        <f t="shared" ref="D13:H13" si="2">C13+1</f>
        <v>42381</v>
      </c>
      <c r="E13" s="125">
        <f t="shared" si="2"/>
        <v>42382</v>
      </c>
      <c r="F13" s="125">
        <f t="shared" si="2"/>
        <v>42383</v>
      </c>
      <c r="G13" s="125">
        <f t="shared" si="2"/>
        <v>42384</v>
      </c>
      <c r="H13" s="124">
        <f t="shared" si="2"/>
        <v>42385</v>
      </c>
      <c r="I13" s="3"/>
      <c r="J13" s="3"/>
    </row>
    <row r="14" spans="1:13" ht="15" customHeight="1" x14ac:dyDescent="0.3">
      <c r="A14" s="114"/>
      <c r="B14" s="126" t="e">
        <f ca="1">OFFSET(Janvier!$B$1,MATCH(DATE($H$1,MONTH("1/"&amp;$B$1),B13),Janvier!$B:$B,0)+1,)</f>
        <v>#N/A</v>
      </c>
      <c r="C14" s="126" t="e">
        <f ca="1">OFFSET(Janvier!$B$1,MATCH(DATE($H$1,MONTH("1/"&amp;$B$1),C13),Janvier!$B:$B,0)+1,)</f>
        <v>#N/A</v>
      </c>
      <c r="D14" s="126" t="e">
        <f ca="1">OFFSET(Janvier!$B$1,MATCH(DATE($H$1,MONTH("1/"&amp;$B$1),D13),Janvier!$B:$B,0)+1,)</f>
        <v>#N/A</v>
      </c>
      <c r="E14" s="126" t="e">
        <f ca="1">OFFSET(Janvier!$B$1,MATCH(DATE($H$1,MONTH("1/"&amp;$B$1),E13),Janvier!$B:$B,0)+1,)</f>
        <v>#N/A</v>
      </c>
      <c r="F14" s="126" t="e">
        <f ca="1">OFFSET(Janvier!$B$1,MATCH(DATE($H$1,MONTH("1/"&amp;$B$1),F13),Janvier!$B:$B,0)+1,)</f>
        <v>#N/A</v>
      </c>
      <c r="G14" s="126" t="e">
        <f ca="1">OFFSET(Janvier!$B$1,MATCH(DATE($H$1,MONTH("1/"&amp;$B$1),G13),Janvier!$B:$B,0)+1,)</f>
        <v>#N/A</v>
      </c>
      <c r="H14" s="119" t="e">
        <f ca="1">OFFSET(Janvier!$B$1,MATCH(DATE($H$1,MONTH("1/"&amp;$B$1),H13),Janvier!$B:$B,0)+1,)</f>
        <v>#N/A</v>
      </c>
      <c r="I14" s="3"/>
      <c r="J14" s="97"/>
    </row>
    <row r="15" spans="1:13" ht="15" customHeight="1" x14ac:dyDescent="0.3">
      <c r="A15" s="114"/>
      <c r="B15" s="126" t="e">
        <f ca="1">OFFSET(Janvier!$B$1,MATCH(DATE($H$1,MONTH("1/"&amp;$B$1),B13),Janvier!$B:$B,0)+2,)</f>
        <v>#N/A</v>
      </c>
      <c r="C15" s="126" t="e">
        <f ca="1">OFFSET(Janvier!$B$1,MATCH(DATE($H$1,MONTH("1/"&amp;$B$1),C13),Janvier!$B:$B,0)+2,)</f>
        <v>#N/A</v>
      </c>
      <c r="D15" s="126" t="e">
        <f ca="1">OFFSET(Janvier!$B$1,MATCH(DATE($H$1,MONTH("1/"&amp;$B$1),D13),Janvier!$B:$B,0)+2,)</f>
        <v>#N/A</v>
      </c>
      <c r="E15" s="126" t="e">
        <f ca="1">OFFSET(Janvier!$B$1,MATCH(DATE($H$1,MONTH("1/"&amp;$B$1),E13),Janvier!$B:$B,0)+2,)</f>
        <v>#N/A</v>
      </c>
      <c r="F15" s="126" t="e">
        <f ca="1">OFFSET(Janvier!$B$1,MATCH(DATE($H$1,MONTH("1/"&amp;$B$1),F13),Janvier!$B:$B,0)+2,)</f>
        <v>#N/A</v>
      </c>
      <c r="G15" s="126" t="e">
        <f ca="1">OFFSET(Janvier!$B$1,MATCH(DATE($H$1,MONTH("1/"&amp;$B$1),G13),Janvier!$B:$B,0)+2,)</f>
        <v>#N/A</v>
      </c>
      <c r="H15" s="119" t="e">
        <f ca="1">OFFSET(Janvier!$B$1,MATCH(DATE($H$1,MONTH("1/"&amp;$B$1),H13),Janvier!$B:$B,0)+2,)</f>
        <v>#N/A</v>
      </c>
      <c r="I15" s="3"/>
      <c r="J15" s="98"/>
    </row>
    <row r="16" spans="1:13" ht="15" customHeight="1" x14ac:dyDescent="0.3">
      <c r="A16" s="114"/>
      <c r="B16" s="126" t="e">
        <f ca="1">OFFSET(Janvier!$B$1,MATCH(DATE($H$1,MONTH("1/"&amp;$B$1),B13),Janvier!$B:$B,0)+8,-1)</f>
        <v>#N/A</v>
      </c>
      <c r="C16" s="126" t="e">
        <f ca="1">OFFSET(Janvier!$B$1,MATCH(DATE($H$1,MONTH("1/"&amp;$B$1),C13),Janvier!$B:$B,0)+8,-1)</f>
        <v>#N/A</v>
      </c>
      <c r="D16" s="126" t="e">
        <f ca="1">OFFSET(Janvier!$B$1,MATCH(DATE($H$1,MONTH("1/"&amp;$B$1),D13),Janvier!$B:$B,0)+8,-1)</f>
        <v>#N/A</v>
      </c>
      <c r="E16" s="126" t="e">
        <f ca="1">OFFSET(Janvier!$B$1,MATCH(DATE($H$1,MONTH("1/"&amp;$B$1),E13),Janvier!$B:$B,0)+8,-1)</f>
        <v>#N/A</v>
      </c>
      <c r="F16" s="126" t="e">
        <f ca="1">OFFSET(Janvier!$B$1,MATCH(DATE($H$1,MONTH("1/"&amp;$B$1),F13),Janvier!$B:$B,0)+8,-1)</f>
        <v>#N/A</v>
      </c>
      <c r="G16" s="126" t="e">
        <f ca="1">OFFSET(Janvier!$B$1,MATCH(DATE($H$1,MONTH("1/"&amp;$B$1),G13),Janvier!$B:$B,0)+8,-1)</f>
        <v>#N/A</v>
      </c>
      <c r="H16" s="119" t="e">
        <f ca="1">OFFSET(Janvier!$B$1,MATCH(DATE($H$1,MONTH("1/"&amp;$B$1),H13),Janvier!$B:$B,0)+8,-1)</f>
        <v>#N/A</v>
      </c>
      <c r="I16" s="106" t="e">
        <f ca="1">SUM(B16:H16)</f>
        <v>#N/A</v>
      </c>
      <c r="J16" s="112"/>
    </row>
    <row r="17" spans="1:10" ht="15" customHeight="1" x14ac:dyDescent="0.3">
      <c r="A17" s="114"/>
      <c r="B17" s="127" t="e">
        <f ca="1">OFFSET(Janvier!$B$1,MATCH(DATE($H$1,MONTH("1/"&amp;$B$1),B13),Janvier!$B:$B,0)+9,11)</f>
        <v>#N/A</v>
      </c>
      <c r="C17" s="127" t="e">
        <f ca="1">OFFSET(Janvier!$B$1,MATCH(DATE($H$1,MONTH("1/"&amp;$B$1),C13),Janvier!$B:$B,0)+9,11)</f>
        <v>#N/A</v>
      </c>
      <c r="D17" s="127" t="e">
        <f ca="1">OFFSET(Janvier!$B$1,MATCH(DATE($H$1,MONTH("1/"&amp;$B$1),D13),Janvier!$B:$B,0)+9,11)</f>
        <v>#N/A</v>
      </c>
      <c r="E17" s="127" t="e">
        <f ca="1">OFFSET(Janvier!$B$1,MATCH(DATE($H$1,MONTH("1/"&amp;$B$1),E13),Janvier!$B:$B,0)+9,11)</f>
        <v>#N/A</v>
      </c>
      <c r="F17" s="127" t="e">
        <f ca="1">OFFSET(Janvier!$B$1,MATCH(DATE($H$1,MONTH("1/"&amp;$B$1),F13),Janvier!$B:$B,0)+9,11)</f>
        <v>#N/A</v>
      </c>
      <c r="G17" s="127" t="e">
        <f ca="1">OFFSET(Janvier!$B$1,MATCH(DATE($H$1,MONTH("1/"&amp;$B$1),G13),Janvier!$B:$B,0)+9,11)</f>
        <v>#N/A</v>
      </c>
      <c r="H17" s="120" t="e">
        <f ca="1">OFFSET(Janvier!$B$1,MATCH(DATE($H$1,MONTH("1/"&amp;$B$1),H13),Janvier!$B:$B,0)+9,11)</f>
        <v>#N/A</v>
      </c>
      <c r="I17" s="107" t="s">
        <v>39</v>
      </c>
      <c r="J17" s="102" t="e">
        <f ca="1">SUM(B17:H17)</f>
        <v>#N/A</v>
      </c>
    </row>
    <row r="18" spans="1:10" ht="15" customHeight="1" x14ac:dyDescent="0.3">
      <c r="A18" s="114"/>
      <c r="B18" s="125">
        <f>H13+1</f>
        <v>42386</v>
      </c>
      <c r="C18" s="125">
        <f t="shared" ref="C18:H18" si="3">B18+1</f>
        <v>42387</v>
      </c>
      <c r="D18" s="125">
        <f t="shared" si="3"/>
        <v>42388</v>
      </c>
      <c r="E18" s="125">
        <f t="shared" si="3"/>
        <v>42389</v>
      </c>
      <c r="F18" s="125">
        <f t="shared" si="3"/>
        <v>42390</v>
      </c>
      <c r="G18" s="125">
        <f t="shared" si="3"/>
        <v>42391</v>
      </c>
      <c r="H18" s="124">
        <f t="shared" si="3"/>
        <v>42392</v>
      </c>
      <c r="I18" s="3"/>
      <c r="J18" s="97"/>
    </row>
    <row r="19" spans="1:10" ht="15" customHeight="1" x14ac:dyDescent="0.3">
      <c r="A19" s="114"/>
      <c r="B19" s="126" t="e">
        <f ca="1">OFFSET(Janvier!$B$1,MATCH(DATE($H$1,MONTH("1/"&amp;$B$1),B18),Janvier!$B:$B,0)+1,)</f>
        <v>#N/A</v>
      </c>
      <c r="C19" s="126" t="e">
        <f ca="1">OFFSET(Janvier!$B$1,MATCH(DATE($H$1,MONTH("1/"&amp;$B$1),C18),Janvier!$B:$B,0)+1,)</f>
        <v>#N/A</v>
      </c>
      <c r="D19" s="126" t="e">
        <f ca="1">OFFSET(Janvier!$B$1,MATCH(DATE($H$1,MONTH("1/"&amp;$B$1),D18),Janvier!$B:$B,0)+1,)</f>
        <v>#N/A</v>
      </c>
      <c r="E19" s="126" t="e">
        <f ca="1">OFFSET(Janvier!$B$1,MATCH(DATE($H$1,MONTH("1/"&amp;$B$1),E18),Janvier!$B:$B,0)+1,)</f>
        <v>#N/A</v>
      </c>
      <c r="F19" s="126" t="e">
        <f ca="1">OFFSET(Janvier!$B$1,MATCH(DATE($H$1,MONTH("1/"&amp;$B$1),F18),Janvier!$B:$B,0)+1,)</f>
        <v>#N/A</v>
      </c>
      <c r="G19" s="126" t="e">
        <f ca="1">OFFSET(Janvier!$B$1,MATCH(DATE($H$1,MONTH("1/"&amp;$B$1),G18),Janvier!$B:$B,0)+1,)</f>
        <v>#N/A</v>
      </c>
      <c r="H19" s="119" t="e">
        <f ca="1">OFFSET(Janvier!$B$1,MATCH(DATE($H$1,MONTH("1/"&amp;$B$1),H18),Janvier!$B:$B,0)+1,)</f>
        <v>#N/A</v>
      </c>
      <c r="I19" s="106"/>
      <c r="J19" s="98"/>
    </row>
    <row r="20" spans="1:10" ht="15" customHeight="1" x14ac:dyDescent="0.3">
      <c r="A20" s="114"/>
      <c r="B20" s="126" t="e">
        <f ca="1">OFFSET(Janvier!$B$1,MATCH(DATE($H$1,MONTH("1/"&amp;$B$1),B18),Janvier!$B:$B,0)+2,)</f>
        <v>#N/A</v>
      </c>
      <c r="C20" s="126" t="e">
        <f ca="1">OFFSET(Janvier!$B$1,MATCH(DATE($H$1,MONTH("1/"&amp;$B$1),C18),Janvier!$B:$B,0)+2,)</f>
        <v>#N/A</v>
      </c>
      <c r="D20" s="126" t="e">
        <f ca="1">OFFSET(Janvier!$B$1,MATCH(DATE($H$1,MONTH("1/"&amp;$B$1),D18),Janvier!$B:$B,0)+2,)</f>
        <v>#N/A</v>
      </c>
      <c r="E20" s="126" t="e">
        <f ca="1">OFFSET(Janvier!$B$1,MATCH(DATE($H$1,MONTH("1/"&amp;$B$1),E18),Janvier!$B:$B,0)+2,)</f>
        <v>#N/A</v>
      </c>
      <c r="F20" s="126" t="e">
        <f ca="1">OFFSET(Janvier!$B$1,MATCH(DATE($H$1,MONTH("1/"&amp;$B$1),F18),Janvier!$B:$B,0)+2,)</f>
        <v>#N/A</v>
      </c>
      <c r="G20" s="126" t="e">
        <f ca="1">OFFSET(Janvier!$B$1,MATCH(DATE($H$1,MONTH("1/"&amp;$B$1),G18),Janvier!$B:$B,0)+2,)</f>
        <v>#N/A</v>
      </c>
      <c r="H20" s="119" t="e">
        <f ca="1">OFFSET(Janvier!$B$1,MATCH(DATE($H$1,MONTH("1/"&amp;$B$1),H18),Janvier!$B:$B,0)+2,)</f>
        <v>#N/A</v>
      </c>
      <c r="I20" s="3"/>
      <c r="J20" s="98"/>
    </row>
    <row r="21" spans="1:10" ht="15" customHeight="1" x14ac:dyDescent="0.3">
      <c r="A21" s="11"/>
      <c r="B21" s="126" t="e">
        <f ca="1">OFFSET(Janvier!$B$1,MATCH(DATE($H$1,MONTH("1/"&amp;$B$1),B18),Janvier!$B:$B,0)+8,-1)</f>
        <v>#N/A</v>
      </c>
      <c r="C21" s="126" t="e">
        <f ca="1">OFFSET(Janvier!$B$1,MATCH(DATE($H$1,MONTH("1/"&amp;$B$1),C18),Janvier!$B:$B,0)+8,-1)</f>
        <v>#N/A</v>
      </c>
      <c r="D21" s="126" t="e">
        <f ca="1">OFFSET(Janvier!$B$1,MATCH(DATE($H$1,MONTH("1/"&amp;$B$1),D18),Janvier!$B:$B,0)+8,-1)</f>
        <v>#N/A</v>
      </c>
      <c r="E21" s="126" t="e">
        <f ca="1">OFFSET(Janvier!$B$1,MATCH(DATE($H$1,MONTH("1/"&amp;$B$1),E18),Janvier!$B:$B,0)+8,-1)</f>
        <v>#N/A</v>
      </c>
      <c r="F21" s="126" t="e">
        <f ca="1">OFFSET(Janvier!$B$1,MATCH(DATE($H$1,MONTH("1/"&amp;$B$1),F18),Janvier!$B:$B,0)+8,-1)</f>
        <v>#N/A</v>
      </c>
      <c r="G21" s="126" t="e">
        <f ca="1">OFFSET(Janvier!$B$1,MATCH(DATE($H$1,MONTH("1/"&amp;$B$1),G18),Janvier!$B:$B,0)+8,-1)</f>
        <v>#N/A</v>
      </c>
      <c r="H21" s="119" t="e">
        <f ca="1">OFFSET(Janvier!$B$1,MATCH(DATE($H$1,MONTH("1/"&amp;$B$1),H18),Janvier!$B:$B,0)+8,-1)</f>
        <v>#N/A</v>
      </c>
      <c r="I21" s="106" t="e">
        <f ca="1">SUM(B21:H21)</f>
        <v>#N/A</v>
      </c>
      <c r="J21" s="112"/>
    </row>
    <row r="22" spans="1:10" ht="15" customHeight="1" x14ac:dyDescent="0.3">
      <c r="A22" s="114"/>
      <c r="B22" s="127" t="e">
        <f ca="1">OFFSET(Janvier!$B$1,MATCH(DATE($H$1,MONTH("1/"&amp;$B$1),B18),Janvier!$B:$B,0)+9,11)</f>
        <v>#N/A</v>
      </c>
      <c r="C22" s="127" t="e">
        <f ca="1">OFFSET(Janvier!$B$1,MATCH(DATE($H$1,MONTH("1/"&amp;$B$1),C18),Janvier!$B:$B,0)+9,11)</f>
        <v>#N/A</v>
      </c>
      <c r="D22" s="127" t="e">
        <f ca="1">OFFSET(Janvier!$B$1,MATCH(DATE($H$1,MONTH("1/"&amp;$B$1),D18),Janvier!$B:$B,0)+9,11)</f>
        <v>#N/A</v>
      </c>
      <c r="E22" s="127" t="e">
        <f ca="1">OFFSET(Janvier!$B$1,MATCH(DATE($H$1,MONTH("1/"&amp;$B$1),E18),Janvier!$B:$B,0)+9,11)</f>
        <v>#N/A</v>
      </c>
      <c r="F22" s="127" t="e">
        <f ca="1">OFFSET(Janvier!$B$1,MATCH(DATE($H$1,MONTH("1/"&amp;$B$1),F18),Janvier!$B:$B,0)+9,11)</f>
        <v>#N/A</v>
      </c>
      <c r="G22" s="127" t="e">
        <f ca="1">OFFSET(Janvier!$B$1,MATCH(DATE($H$1,MONTH("1/"&amp;$B$1),G18),Janvier!$B:$B,0)+9,11)</f>
        <v>#N/A</v>
      </c>
      <c r="H22" s="120" t="e">
        <f ca="1">OFFSET(Janvier!$B$1,MATCH(DATE($H$1,MONTH("1/"&amp;$B$1),H18),Janvier!$B:$B,0)+9,11)</f>
        <v>#N/A</v>
      </c>
      <c r="I22" s="107" t="s">
        <v>39</v>
      </c>
      <c r="J22" s="102" t="e">
        <f ca="1">SUM(B22:H22)</f>
        <v>#N/A</v>
      </c>
    </row>
    <row r="23" spans="1:10" ht="15" customHeight="1" x14ac:dyDescent="0.3">
      <c r="A23" s="114"/>
      <c r="B23" s="125">
        <f>H18+1</f>
        <v>42393</v>
      </c>
      <c r="C23" s="125">
        <f t="shared" ref="C23:H23" si="4">B23+1</f>
        <v>42394</v>
      </c>
      <c r="D23" s="125">
        <f t="shared" si="4"/>
        <v>42395</v>
      </c>
      <c r="E23" s="125">
        <f t="shared" si="4"/>
        <v>42396</v>
      </c>
      <c r="F23" s="125">
        <f t="shared" si="4"/>
        <v>42397</v>
      </c>
      <c r="G23" s="125">
        <f t="shared" si="4"/>
        <v>42398</v>
      </c>
      <c r="H23" s="124">
        <f t="shared" si="4"/>
        <v>42399</v>
      </c>
      <c r="I23" s="106"/>
      <c r="J23" s="98"/>
    </row>
    <row r="24" spans="1:10" ht="15" customHeight="1" x14ac:dyDescent="0.3">
      <c r="A24" s="114"/>
      <c r="B24" s="126" t="e">
        <f ca="1">OFFSET(Janvier!$B$1,MATCH(DATE($H$1,MONTH("1/"&amp;$B$1),B23),Janvier!$B:$B,0)+1,)</f>
        <v>#N/A</v>
      </c>
      <c r="C24" s="126" t="e">
        <f ca="1">OFFSET(Janvier!$B$1,MATCH(DATE($H$1,MONTH("1/"&amp;$B$1),C23),Janvier!$B:$B,0)+1,)</f>
        <v>#N/A</v>
      </c>
      <c r="D24" s="126" t="e">
        <f ca="1">OFFSET(Janvier!$B$1,MATCH(DATE($H$1,MONTH("1/"&amp;$B$1),D23),Janvier!$B:$B,0)+1,)</f>
        <v>#N/A</v>
      </c>
      <c r="E24" s="126" t="e">
        <f ca="1">OFFSET(Janvier!$B$1,MATCH(DATE($H$1,MONTH("1/"&amp;$B$1),E23),Janvier!$B:$B,0)+1,)</f>
        <v>#N/A</v>
      </c>
      <c r="F24" s="126" t="e">
        <f ca="1">OFFSET(Janvier!$B$1,MATCH(DATE($H$1,MONTH("1/"&amp;$B$1),F23),Janvier!$B:$B,0)+1,)</f>
        <v>#N/A</v>
      </c>
      <c r="G24" s="126" t="e">
        <f ca="1">OFFSET(Janvier!$B$1,MATCH(DATE($H$1,MONTH("1/"&amp;$B$1),G23),Janvier!$B:$B,0)+1,)</f>
        <v>#N/A</v>
      </c>
      <c r="H24" s="119" t="e">
        <f ca="1">OFFSET(Janvier!$B$1,MATCH(DATE($H$1,MONTH("1/"&amp;$B$1),H23),Janvier!$B:$B,0)+1,)</f>
        <v>#N/A</v>
      </c>
      <c r="I24" s="107"/>
      <c r="J24" s="102"/>
    </row>
    <row r="25" spans="1:10" ht="15" customHeight="1" x14ac:dyDescent="0.3">
      <c r="A25" s="11"/>
      <c r="B25" s="126" t="e">
        <f ca="1">OFFSET(Janvier!$B$1,MATCH(DATE($H$1,MONTH("1/"&amp;$B$1),B23),Janvier!$B:$B,0)+2,)</f>
        <v>#N/A</v>
      </c>
      <c r="C25" s="126" t="e">
        <f ca="1">OFFSET(Janvier!$B$1,MATCH(DATE($H$1,MONTH("1/"&amp;$B$1),C23),Janvier!$B:$B,0)+2,)</f>
        <v>#N/A</v>
      </c>
      <c r="D25" s="126" t="e">
        <f ca="1">OFFSET(Janvier!$B$1,MATCH(DATE($H$1,MONTH("1/"&amp;$B$1),D23),Janvier!$B:$B,0)+2,)</f>
        <v>#N/A</v>
      </c>
      <c r="E25" s="126" t="e">
        <f ca="1">OFFSET(Janvier!$B$1,MATCH(DATE($H$1,MONTH("1/"&amp;$B$1),E23),Janvier!$B:$B,0)+2,)</f>
        <v>#N/A</v>
      </c>
      <c r="F25" s="126" t="e">
        <f ca="1">OFFSET(Janvier!$B$1,MATCH(DATE($H$1,MONTH("1/"&amp;$B$1),F23),Janvier!$B:$B,0)+2,)</f>
        <v>#N/A</v>
      </c>
      <c r="G25" s="126" t="e">
        <f ca="1">OFFSET(Janvier!$B$1,MATCH(DATE($H$1,MONTH("1/"&amp;$B$1),G23),Janvier!$B:$B,0)+2,)</f>
        <v>#N/A</v>
      </c>
      <c r="H25" s="119" t="e">
        <f ca="1">OFFSET(Janvier!$B$1,MATCH(DATE($H$1,MONTH("1/"&amp;$B$1),H23),Janvier!$B:$B,0)+2,)</f>
        <v>#N/A</v>
      </c>
      <c r="I25" s="3"/>
      <c r="J25" s="98"/>
    </row>
    <row r="26" spans="1:10" ht="15" customHeight="1" x14ac:dyDescent="0.3">
      <c r="A26" s="11"/>
      <c r="B26" s="126" t="e">
        <f ca="1">OFFSET(Janvier!$B$1,MATCH(DATE($H$1,MONTH("1/"&amp;$B$1),B23),Janvier!$B:$B,0)+8,-1)</f>
        <v>#N/A</v>
      </c>
      <c r="C26" s="126" t="e">
        <f ca="1">OFFSET(Janvier!$B$1,MATCH(DATE($H$1,MONTH("1/"&amp;$B$1),C23),Janvier!$B:$B,0)+8,-1)</f>
        <v>#N/A</v>
      </c>
      <c r="D26" s="126" t="e">
        <f ca="1">OFFSET(Janvier!$B$1,MATCH(DATE($H$1,MONTH("1/"&amp;$B$1),D23),Janvier!$B:$B,0)+8,-1)</f>
        <v>#N/A</v>
      </c>
      <c r="E26" s="126" t="e">
        <f ca="1">OFFSET(Janvier!$B$1,MATCH(DATE($H$1,MONTH("1/"&amp;$B$1),E23),Janvier!$B:$B,0)+8,-1)</f>
        <v>#N/A</v>
      </c>
      <c r="F26" s="126" t="e">
        <f ca="1">OFFSET(Janvier!$B$1,MATCH(DATE($H$1,MONTH("1/"&amp;$B$1),F23),Janvier!$B:$B,0)+8,-1)</f>
        <v>#N/A</v>
      </c>
      <c r="G26" s="126" t="e">
        <f ca="1">OFFSET(Janvier!$B$1,MATCH(DATE($H$1,MONTH("1/"&amp;$B$1),G23),Janvier!$B:$B,0)+8,-1)</f>
        <v>#N/A</v>
      </c>
      <c r="H26" s="119" t="e">
        <f ca="1">OFFSET(Janvier!$B$1,MATCH(DATE($H$1,MONTH("1/"&amp;$B$1),H23),Janvier!$B:$B,0)+8,-1)</f>
        <v>#N/A</v>
      </c>
      <c r="I26" s="106" t="e">
        <f ca="1">SUM(B26:H26)</f>
        <v>#N/A</v>
      </c>
      <c r="J26" s="112"/>
    </row>
    <row r="27" spans="1:10" ht="15" customHeight="1" x14ac:dyDescent="0.3">
      <c r="A27" s="11"/>
      <c r="B27" s="127" t="e">
        <f ca="1">OFFSET(Janvier!$B$1,MATCH(DATE($H$1,MONTH("1/"&amp;$B$1),B23),Janvier!$B:$B,0)+9,11)</f>
        <v>#N/A</v>
      </c>
      <c r="C27" s="127" t="e">
        <f ca="1">OFFSET(Janvier!$B$1,MATCH(DATE($H$1,MONTH("1/"&amp;$B$1),C23),Janvier!$B:$B,0)+9,11)</f>
        <v>#N/A</v>
      </c>
      <c r="D27" s="127" t="e">
        <f ca="1">OFFSET(Janvier!$B$1,MATCH(DATE($H$1,MONTH("1/"&amp;$B$1),D23),Janvier!$B:$B,0)+9,11)</f>
        <v>#N/A</v>
      </c>
      <c r="E27" s="127" t="e">
        <f ca="1">OFFSET(Janvier!$B$1,MATCH(DATE($H$1,MONTH("1/"&amp;$B$1),E23),Janvier!$B:$B,0)+9,11)</f>
        <v>#N/A</v>
      </c>
      <c r="F27" s="127" t="e">
        <f ca="1">OFFSET(Janvier!$B$1,MATCH(DATE($H$1,MONTH("1/"&amp;$B$1),F23),Janvier!$B:$B,0)+9,11)</f>
        <v>#N/A</v>
      </c>
      <c r="G27" s="127" t="e">
        <f ca="1">OFFSET(Janvier!$B$1,MATCH(DATE($H$1,MONTH("1/"&amp;$B$1),G23),Janvier!$B:$B,0)+9,11)</f>
        <v>#N/A</v>
      </c>
      <c r="H27" s="120" t="e">
        <f ca="1">OFFSET(Janvier!$B$1,MATCH(DATE($H$1,MONTH("1/"&amp;$B$1),H23),Janvier!$B:$B,0)+9,11)</f>
        <v>#N/A</v>
      </c>
      <c r="I27" s="107" t="s">
        <v>39</v>
      </c>
      <c r="J27" s="102" t="e">
        <f ca="1">SUM(B27:H27)</f>
        <v>#N/A</v>
      </c>
    </row>
    <row r="28" spans="1:10" ht="15" customHeight="1" x14ac:dyDescent="0.3">
      <c r="A28" s="11"/>
      <c r="B28" s="125">
        <f>H23+1</f>
        <v>42400</v>
      </c>
      <c r="C28" s="125"/>
      <c r="D28" s="125"/>
      <c r="E28" s="125"/>
      <c r="F28" s="125"/>
      <c r="G28" s="125"/>
      <c r="H28" s="124"/>
      <c r="I28" s="107"/>
      <c r="J28" s="102"/>
    </row>
    <row r="29" spans="1:10" ht="15" customHeight="1" x14ac:dyDescent="0.3">
      <c r="A29" s="3"/>
      <c r="B29" s="126" t="e">
        <f ca="1">OFFSET(Janvier!$B$1,MATCH(DATE($H$1,MONTH("1/"&amp;$B$1),B28),Janvier!$B:$B,0)+1,)</f>
        <v>#N/A</v>
      </c>
      <c r="C29" s="126"/>
      <c r="D29" s="126"/>
      <c r="E29" s="126"/>
      <c r="F29" s="126"/>
      <c r="G29" s="126"/>
      <c r="H29" s="119"/>
      <c r="I29" s="108"/>
      <c r="J29" s="109"/>
    </row>
    <row r="30" spans="1:10" ht="15" customHeight="1" x14ac:dyDescent="0.3">
      <c r="A30" s="3"/>
      <c r="B30" s="126" t="e">
        <f ca="1">OFFSET(Janvier!$B$1,MATCH(DATE($H$1,MONTH("1/"&amp;$B$1),B28),Janvier!$B:$B,0)+2,)</f>
        <v>#N/A</v>
      </c>
      <c r="C30" s="126"/>
      <c r="D30" s="126"/>
      <c r="E30" s="126"/>
      <c r="F30" s="126"/>
      <c r="G30" s="126"/>
      <c r="H30" s="119"/>
      <c r="I30" s="3"/>
      <c r="J30" s="98"/>
    </row>
    <row r="31" spans="1:10" ht="15" customHeight="1" x14ac:dyDescent="0.3">
      <c r="A31" s="3"/>
      <c r="B31" s="126" t="e">
        <f ca="1">OFFSET(Janvier!$B$1,MATCH(DATE($H$1,MONTH("1/"&amp;$B$1),B28),Janvier!$B:$B,0)+8,-1)</f>
        <v>#N/A</v>
      </c>
      <c r="C31" s="126"/>
      <c r="D31" s="126"/>
      <c r="E31" s="126"/>
      <c r="F31" s="126"/>
      <c r="G31" s="126"/>
      <c r="H31" s="119"/>
      <c r="I31" s="106" t="e">
        <f ca="1">SUM(B31:H31)</f>
        <v>#N/A</v>
      </c>
      <c r="J31" s="112"/>
    </row>
    <row r="32" spans="1:10" ht="15" customHeight="1" x14ac:dyDescent="0.3">
      <c r="A32" s="11"/>
      <c r="B32" s="127" t="e">
        <f ca="1">OFFSET(Janvier!$B$1,MATCH(DATE($H$1,MONTH("1/"&amp;$B$1),B28),Janvier!$B:$B,0)+9,11)</f>
        <v>#N/A</v>
      </c>
      <c r="C32" s="127"/>
      <c r="D32" s="127"/>
      <c r="E32" s="127"/>
      <c r="F32" s="127"/>
      <c r="G32" s="127"/>
      <c r="H32" s="120"/>
      <c r="I32" s="10" t="s">
        <v>39</v>
      </c>
      <c r="J32" s="102" t="e">
        <f ca="1">SUM(B32:H32)</f>
        <v>#N/A</v>
      </c>
    </row>
    <row r="33" spans="1:13" ht="14.25" customHeight="1" x14ac:dyDescent="0.3">
      <c r="A33" s="33"/>
      <c r="B33" s="110"/>
      <c r="C33" s="110"/>
      <c r="D33" s="110"/>
      <c r="E33" s="110"/>
      <c r="F33" s="110"/>
      <c r="G33" s="110"/>
      <c r="H33" s="110"/>
      <c r="I33" s="111" t="s">
        <v>39</v>
      </c>
      <c r="J33" s="102" t="e">
        <f ca="1">SUM(J7,J12,J17,J22,J27,J32)</f>
        <v>#N/A</v>
      </c>
    </row>
    <row r="34" spans="1:13" ht="14.25" customHeight="1" x14ac:dyDescent="0.3">
      <c r="A34" s="33"/>
      <c r="B34" s="110"/>
      <c r="C34" s="110"/>
      <c r="D34" s="110"/>
      <c r="E34" s="110"/>
      <c r="F34" s="110"/>
      <c r="G34" s="110"/>
      <c r="H34" s="110"/>
      <c r="I34" s="10"/>
      <c r="J34" s="102"/>
    </row>
    <row r="36" spans="1:13" ht="16.5" x14ac:dyDescent="0.3">
      <c r="A36"/>
      <c r="F36" s="2"/>
    </row>
    <row r="37" spans="1:13" ht="52.5" x14ac:dyDescent="0.3">
      <c r="A37"/>
      <c r="B37" s="137" t="s">
        <v>96</v>
      </c>
      <c r="C37" s="123"/>
      <c r="D37" s="123"/>
      <c r="E37" s="123"/>
      <c r="F37" s="123"/>
    </row>
    <row r="38" spans="1:13" customFormat="1" ht="29.25" customHeight="1" x14ac:dyDescent="0.3">
      <c r="A38" s="11"/>
      <c r="B38" s="122" t="s">
        <v>6</v>
      </c>
      <c r="C38" s="122" t="s">
        <v>0</v>
      </c>
      <c r="D38" s="122" t="s">
        <v>1</v>
      </c>
      <c r="E38" s="122" t="s">
        <v>2</v>
      </c>
      <c r="F38" s="122" t="s">
        <v>3</v>
      </c>
      <c r="G38" s="122" t="s">
        <v>4</v>
      </c>
      <c r="H38" s="122" t="s">
        <v>5</v>
      </c>
      <c r="J38" s="136"/>
    </row>
    <row r="39" spans="1:13" customFormat="1" ht="15" customHeight="1" x14ac:dyDescent="0.3">
      <c r="A39" s="11"/>
      <c r="B39" s="117"/>
      <c r="C39" s="125">
        <f>B39+1</f>
        <v>1</v>
      </c>
      <c r="D39" s="125">
        <f>C39+1</f>
        <v>2</v>
      </c>
      <c r="E39" s="125">
        <f>D39+1</f>
        <v>3</v>
      </c>
      <c r="F39" s="125">
        <f>E39+1</f>
        <v>4</v>
      </c>
      <c r="G39" s="125">
        <f t="shared" ref="G39" si="5">F39+1</f>
        <v>5</v>
      </c>
      <c r="H39" s="124">
        <f t="shared" ref="H39" si="6">G39+1</f>
        <v>6</v>
      </c>
      <c r="I39" s="3"/>
      <c r="J39" s="3"/>
    </row>
    <row r="40" spans="1:13" customFormat="1" ht="15" customHeight="1" x14ac:dyDescent="0.3">
      <c r="A40" s="11"/>
      <c r="B40" s="118"/>
      <c r="C40" s="126">
        <f ca="1">OFFSET(Février!$B$1,MATCH(DATE($H$1,MONTH("1/"&amp;$B$37),C39),Février!$B:$B,0)+1,)</f>
        <v>0</v>
      </c>
      <c r="D40" s="126">
        <f ca="1">OFFSET(Février!$B$1,MATCH(DATE($H$1,MONTH("1/"&amp;$B$37),D39),Février!$B:$B,0)+1,)</f>
        <v>0</v>
      </c>
      <c r="E40" s="126">
        <f ca="1">OFFSET(Février!$B$1,MATCH(DATE($H$1,MONTH("1/"&amp;$B$37),E39),Février!$B:$B,0)+1,)</f>
        <v>0</v>
      </c>
      <c r="F40" s="126">
        <f ca="1">OFFSET(Février!$B$1,MATCH(DATE($H$1,MONTH("1/"&amp;$B$37),F39),Février!$B:$B,0)+1,)</f>
        <v>0</v>
      </c>
      <c r="G40" s="126">
        <f ca="1">OFFSET(Février!$B$1,MATCH(DATE($H$1,MONTH("1/"&amp;$B$37),G39),Février!$B:$B,0)+1,)</f>
        <v>0</v>
      </c>
      <c r="H40" s="119">
        <f ca="1">OFFSET(Février!$B$1,MATCH(DATE($H$1,MONTH("1/"&amp;$B$37),H39),Février!$B:$B,0)+1,)</f>
        <v>0</v>
      </c>
      <c r="I40" s="3"/>
      <c r="J40" s="3"/>
    </row>
    <row r="41" spans="1:13" customFormat="1" ht="15" customHeight="1" x14ac:dyDescent="0.3">
      <c r="A41" s="11"/>
      <c r="B41" s="118"/>
      <c r="C41" s="126">
        <f ca="1">OFFSET(Février!$B$1,MATCH(DATE($H$1,MONTH("1/"&amp;$B$37),C39),Février!$B:$B,0)+2,)</f>
        <v>0</v>
      </c>
      <c r="D41" s="126">
        <f ca="1">OFFSET(Février!$B$1,MATCH(DATE($H$1,MONTH("1/"&amp;$B$37),D39),Février!$B:$B,0)+2,)</f>
        <v>0</v>
      </c>
      <c r="E41" s="126">
        <f ca="1">OFFSET(Février!$B$1,MATCH(DATE($H$1,MONTH("1/"&amp;$B$37),E39),Février!$B:$B,0)+2,)</f>
        <v>0</v>
      </c>
      <c r="F41" s="126">
        <f ca="1">OFFSET(Février!$B$1,MATCH(DATE($H$1,MONTH("1/"&amp;$B$37),F39),Février!$B:$B,0)+2,)</f>
        <v>0</v>
      </c>
      <c r="G41" s="126">
        <f ca="1">OFFSET(Février!$B$1,MATCH(DATE($H$1,MONTH("1/"&amp;$B$37),G39),Février!$B:$B,0)+2,)</f>
        <v>0</v>
      </c>
      <c r="H41" s="119">
        <f ca="1">OFFSET(Février!$B$1,MATCH(DATE($H$1,MONTH("1/"&amp;$B$37),H39),Février!$B:$B,0)+2,)</f>
        <v>0</v>
      </c>
      <c r="I41" s="3"/>
      <c r="J41" s="98"/>
    </row>
    <row r="42" spans="1:13" customFormat="1" ht="15" customHeight="1" x14ac:dyDescent="0.3">
      <c r="A42" s="11"/>
      <c r="B42" s="118"/>
      <c r="C42" s="126">
        <f ca="1">OFFSET(Février!$B$1,MATCH(DATE($H$1,MONTH("1/"&amp;$B$37),C39),Février!$B:$B,0)+8,-1)</f>
        <v>0</v>
      </c>
      <c r="D42" s="126">
        <f ca="1">OFFSET(Février!$B$1,MATCH(DATE($H$1,MONTH("1/"&amp;$B$37),D39),Février!$B:$B,0)+8,-1)</f>
        <v>0</v>
      </c>
      <c r="E42" s="126">
        <f ca="1">OFFSET(Février!$B$1,MATCH(DATE($H$1,MONTH("1/"&amp;$B$37),E39),Février!$B:$B,0)+8,-1)</f>
        <v>0</v>
      </c>
      <c r="F42" s="126">
        <f ca="1">OFFSET(Février!$B$1,MATCH(DATE($H$1,MONTH("1/"&amp;$B$37),F39),Février!$B:$B,0)+8,-1)</f>
        <v>0</v>
      </c>
      <c r="G42" s="126">
        <f ca="1">OFFSET(Février!$B$1,MATCH(DATE($H$1,MONTH("1/"&amp;$B$37),G39),Février!$B:$B,0)+8,-1)</f>
        <v>0</v>
      </c>
      <c r="H42" s="119">
        <f ca="1">OFFSET(Février!$B$1,MATCH(DATE($H$1,MONTH("1/"&amp;$B$37),H39),Février!$B:$B,0)+8,-1)</f>
        <v>0</v>
      </c>
      <c r="I42" s="106">
        <f ca="1">SUM(B42:H42)</f>
        <v>0</v>
      </c>
      <c r="J42" s="112"/>
    </row>
    <row r="43" spans="1:13" customFormat="1" ht="15" customHeight="1" x14ac:dyDescent="0.3">
      <c r="A43" s="11"/>
      <c r="B43" s="133"/>
      <c r="C43" s="127">
        <f ca="1">OFFSET(Février!$B$1,MATCH(DATE($H$1,MONTH("1/"&amp;$B$37),C39),Février!$B:$B,0)+9,11)</f>
        <v>0</v>
      </c>
      <c r="D43" s="127">
        <f ca="1">OFFSET(Février!$B$1,MATCH(DATE($H$1,MONTH("1/"&amp;$B$37),D39),Février!$B:$B,0)+9,11)</f>
        <v>0</v>
      </c>
      <c r="E43" s="127">
        <f ca="1">OFFSET(Février!$B$1,MATCH(DATE($H$1,MONTH("1/"&amp;$B$37),E39),Février!$B:$B,0)+9,11)</f>
        <v>0</v>
      </c>
      <c r="F43" s="127">
        <f ca="1">OFFSET(Février!$B$1,MATCH(DATE($H$1,MONTH("1/"&amp;$B$37),F39),Février!$B:$B,0)+9,11)</f>
        <v>0</v>
      </c>
      <c r="G43" s="127">
        <f ca="1">OFFSET(Février!$B$1,MATCH(DATE($H$1,MONTH("1/"&amp;$B$37),G39),Février!$B:$B,0)+9,11)</f>
        <v>0</v>
      </c>
      <c r="H43" s="120">
        <f ca="1">OFFSET(Février!$B$1,MATCH(DATE($H$1,MONTH("1/"&amp;$B$37),H39),Février!$B:$B,0)+9,11)</f>
        <v>0</v>
      </c>
      <c r="I43" s="107" t="s">
        <v>39</v>
      </c>
      <c r="J43" s="102">
        <f ca="1">SUM(B43:H43)</f>
        <v>0</v>
      </c>
      <c r="M43" s="115"/>
    </row>
    <row r="44" spans="1:13" ht="15" customHeight="1" x14ac:dyDescent="0.3">
      <c r="A44" s="11"/>
      <c r="B44" s="135">
        <f>H39+1</f>
        <v>7</v>
      </c>
      <c r="C44" s="125">
        <f>B44+1</f>
        <v>8</v>
      </c>
      <c r="D44" s="125">
        <f t="shared" ref="D44" si="7">C44+1</f>
        <v>9</v>
      </c>
      <c r="E44" s="125">
        <f t="shared" ref="E44" si="8">D44+1</f>
        <v>10</v>
      </c>
      <c r="F44" s="125">
        <f t="shared" ref="F44" si="9">E44+1</f>
        <v>11</v>
      </c>
      <c r="G44" s="125">
        <f t="shared" ref="G44" si="10">F44+1</f>
        <v>12</v>
      </c>
      <c r="H44" s="124">
        <f t="shared" ref="H44" si="11">G44+1</f>
        <v>13</v>
      </c>
      <c r="I44" s="3"/>
      <c r="J44" s="3"/>
      <c r="M44" s="116"/>
    </row>
    <row r="45" spans="1:13" ht="15" customHeight="1" x14ac:dyDescent="0.3">
      <c r="A45" s="114"/>
      <c r="B45" s="126">
        <f ca="1">OFFSET(Février!$B$1,MATCH(DATE($H$1,MONTH("1/"&amp;$B$37),B44),Février!$B:$B,0)+1,)</f>
        <v>0</v>
      </c>
      <c r="C45" s="126">
        <f ca="1">OFFSET(Février!$B$1,MATCH(DATE($H$1,MONTH("1/"&amp;$B$37),C44),Février!$B:$B,0)+1,)</f>
        <v>0</v>
      </c>
      <c r="D45" s="126">
        <f ca="1">OFFSET(Février!$B$1,MATCH(DATE($H$1,MONTH("1/"&amp;$B$37),D44),Février!$B:$B,0)+1,)</f>
        <v>0</v>
      </c>
      <c r="E45" s="126">
        <f ca="1">OFFSET(Février!$B$1,MATCH(DATE($H$1,MONTH("1/"&amp;$B$37),E44),Février!$B:$B,0)+1,)</f>
        <v>0</v>
      </c>
      <c r="F45" s="126">
        <f ca="1">OFFSET(Février!$B$1,MATCH(DATE($H$1,MONTH("1/"&amp;$B$37),F44),Février!$B:$B,0)+1,)</f>
        <v>0</v>
      </c>
      <c r="G45" s="126">
        <f ca="1">OFFSET(Février!$B$1,MATCH(DATE($H$1,MONTH("1/"&amp;$B$37),G44),Février!$B:$B,0)+1,)</f>
        <v>0</v>
      </c>
      <c r="H45" s="119">
        <f ca="1">OFFSET(Février!$B$1,MATCH(DATE($H$1,MONTH("1/"&amp;$B$37),H44),Février!$B:$B,0)+1,)</f>
        <v>0</v>
      </c>
      <c r="I45" s="3"/>
      <c r="J45" s="3"/>
    </row>
    <row r="46" spans="1:13" ht="15" customHeight="1" x14ac:dyDescent="0.3">
      <c r="A46" s="114"/>
      <c r="B46" s="126">
        <f ca="1">OFFSET(Février!$B$1,MATCH(DATE($H$1,MONTH("1/"&amp;$B$37),B44),Février!$B:$B,0)+2,)</f>
        <v>0</v>
      </c>
      <c r="C46" s="126">
        <f ca="1">OFFSET(Février!$B$1,MATCH(DATE($H$1,MONTH("1/"&amp;$B$37),C44),Février!$B:$B,0)+2,)</f>
        <v>0</v>
      </c>
      <c r="D46" s="126">
        <f ca="1">OFFSET(Février!$B$1,MATCH(DATE($H$1,MONTH("1/"&amp;$B$37),D44),Février!$B:$B,0)+2,)</f>
        <v>0</v>
      </c>
      <c r="E46" s="126">
        <f ca="1">OFFSET(Février!$B$1,MATCH(DATE($H$1,MONTH("1/"&amp;$B$37),E44),Février!$B:$B,0)+2,)</f>
        <v>0</v>
      </c>
      <c r="F46" s="126">
        <f ca="1">OFFSET(Février!$B$1,MATCH(DATE($H$1,MONTH("1/"&amp;$B$37),F44),Février!$B:$B,0)+2,)</f>
        <v>0</v>
      </c>
      <c r="G46" s="126">
        <f ca="1">OFFSET(Février!$B$1,MATCH(DATE($H$1,MONTH("1/"&amp;$B$37),G44),Février!$B:$B,0)+2,)</f>
        <v>0</v>
      </c>
      <c r="H46" s="119">
        <f ca="1">OFFSET(Février!$B$1,MATCH(DATE($H$1,MONTH("1/"&amp;$B$37),H44),Février!$B:$B,0)+2,)</f>
        <v>0</v>
      </c>
      <c r="I46" s="3"/>
      <c r="J46" s="98"/>
    </row>
    <row r="47" spans="1:13" ht="15" customHeight="1" x14ac:dyDescent="0.3">
      <c r="A47" s="114"/>
      <c r="B47" s="126">
        <f ca="1">OFFSET(Février!$B$1,MATCH(DATE($H$1,MONTH("1/"&amp;$B$37),B44),Février!$B:$B,0)+8,-1)</f>
        <v>0</v>
      </c>
      <c r="C47" s="126">
        <f ca="1">OFFSET(Février!$B$1,MATCH(DATE($H$1,MONTH("1/"&amp;$B$37),C44),Février!$B:$B,0)+8,-1)</f>
        <v>0</v>
      </c>
      <c r="D47" s="126">
        <f ca="1">OFFSET(Février!$B$1,MATCH(DATE($H$1,MONTH("1/"&amp;$B$37),D44),Février!$B:$B,0)+8,-1)</f>
        <v>0</v>
      </c>
      <c r="E47" s="126">
        <f ca="1">OFFSET(Février!$B$1,MATCH(DATE($H$1,MONTH("1/"&amp;$B$37),E44),Février!$B:$B,0)+8,-1)</f>
        <v>0</v>
      </c>
      <c r="F47" s="126">
        <f ca="1">OFFSET(Février!$B$1,MATCH(DATE($H$1,MONTH("1/"&amp;$B$37),F44),Février!$B:$B,0)+8,-1)</f>
        <v>0</v>
      </c>
      <c r="G47" s="126">
        <f ca="1">OFFSET(Février!$B$1,MATCH(DATE($H$1,MONTH("1/"&amp;$B$37),G44),Février!$B:$B,0)+8,-1)</f>
        <v>0</v>
      </c>
      <c r="H47" s="119">
        <f ca="1">OFFSET(Février!$B$1,MATCH(DATE($H$1,MONTH("1/"&amp;$B$37),H44),Février!$B:$B,0)+8,-1)</f>
        <v>0</v>
      </c>
      <c r="I47" s="106">
        <f ca="1">SUM(B47:H47)</f>
        <v>0</v>
      </c>
      <c r="J47" s="112"/>
    </row>
    <row r="48" spans="1:13" ht="15" customHeight="1" x14ac:dyDescent="0.3">
      <c r="A48" s="11"/>
      <c r="B48" s="127">
        <f ca="1">OFFSET(Février!$B$1,MATCH(DATE($H$1,MONTH("1/"&amp;$B$37),B44),Février!$B:$B,0)+9,11)</f>
        <v>0</v>
      </c>
      <c r="C48" s="127">
        <f ca="1">OFFSET(Février!$B$1,MATCH(DATE($H$1,MONTH("1/"&amp;$B$37),C44),Février!$B:$B,0)+9,11)</f>
        <v>0</v>
      </c>
      <c r="D48" s="127">
        <f ca="1">OFFSET(Février!$B$1,MATCH(DATE($H$1,MONTH("1/"&amp;$B$37),D44),Février!$B:$B,0)+9,11)</f>
        <v>0</v>
      </c>
      <c r="E48" s="127">
        <f ca="1">OFFSET(Février!$B$1,MATCH(DATE($H$1,MONTH("1/"&amp;$B$37),E44),Février!$B:$B,0)+9,11)</f>
        <v>0</v>
      </c>
      <c r="F48" s="127">
        <f ca="1">OFFSET(Février!$B$1,MATCH(DATE($H$1,MONTH("1/"&amp;$B$37),F44),Février!$B:$B,0)+9,11)</f>
        <v>0</v>
      </c>
      <c r="G48" s="127">
        <f ca="1">OFFSET(Février!$B$1,MATCH(DATE($H$1,MONTH("1/"&amp;$B$37),G44),Février!$B:$B,0)+9,11)</f>
        <v>0</v>
      </c>
      <c r="H48" s="120">
        <f ca="1">OFFSET(Février!$B$1,MATCH(DATE($H$1,MONTH("1/"&amp;$B$37),H44),Février!$B:$B,0)+9,11)</f>
        <v>0</v>
      </c>
      <c r="I48" s="107" t="s">
        <v>39</v>
      </c>
      <c r="J48" s="102">
        <f ca="1">SUM(B48:H48)</f>
        <v>0</v>
      </c>
    </row>
    <row r="49" spans="1:10" ht="15" customHeight="1" x14ac:dyDescent="0.3">
      <c r="A49" s="114"/>
      <c r="B49" s="125">
        <f>H44+1</f>
        <v>14</v>
      </c>
      <c r="C49" s="125">
        <f>B49+1</f>
        <v>15</v>
      </c>
      <c r="D49" s="125">
        <f t="shared" ref="D49" si="12">C49+1</f>
        <v>16</v>
      </c>
      <c r="E49" s="125">
        <f t="shared" ref="E49" si="13">D49+1</f>
        <v>17</v>
      </c>
      <c r="F49" s="125">
        <f t="shared" ref="F49" si="14">E49+1</f>
        <v>18</v>
      </c>
      <c r="G49" s="125">
        <f t="shared" ref="G49" si="15">F49+1</f>
        <v>19</v>
      </c>
      <c r="H49" s="124">
        <f t="shared" ref="H49" si="16">G49+1</f>
        <v>20</v>
      </c>
      <c r="I49" s="3"/>
      <c r="J49" s="3"/>
    </row>
    <row r="50" spans="1:10" ht="15" customHeight="1" x14ac:dyDescent="0.3">
      <c r="A50" s="114"/>
      <c r="B50" s="126">
        <f ca="1">OFFSET(Février!$B$1,MATCH(DATE($H$1,MONTH("1/"&amp;$B$37),B49),Février!$B:$B,0)+1,)</f>
        <v>0</v>
      </c>
      <c r="C50" s="126">
        <f ca="1">OFFSET(Février!$B$1,MATCH(DATE($H$1,MONTH("1/"&amp;$B$37),C49),Février!$B:$B,0)+1,)</f>
        <v>0</v>
      </c>
      <c r="D50" s="126">
        <f ca="1">OFFSET(Février!$B$1,MATCH(DATE($H$1,MONTH("1/"&amp;$B$37),D49),Février!$B:$B,0)+1,)</f>
        <v>0</v>
      </c>
      <c r="E50" s="126">
        <f ca="1">OFFSET(Février!$B$1,MATCH(DATE($H$1,MONTH("1/"&amp;$B$37),E49),Février!$B:$B,0)+1,)</f>
        <v>0</v>
      </c>
      <c r="F50" s="126">
        <f ca="1">OFFSET(Février!$B$1,MATCH(DATE($H$1,MONTH("1/"&amp;$B$37),F49),Février!$B:$B,0)+1,)</f>
        <v>0</v>
      </c>
      <c r="G50" s="126">
        <f ca="1">OFFSET(Février!$B$1,MATCH(DATE($H$1,MONTH("1/"&amp;$B$37),G49),Février!$B:$B,0)+1,)</f>
        <v>0</v>
      </c>
      <c r="H50" s="119">
        <f ca="1">OFFSET(Février!$B$1,MATCH(DATE($H$1,MONTH("1/"&amp;$B$37),H49),Février!$B:$B,0)+1,)</f>
        <v>0</v>
      </c>
      <c r="I50" s="3"/>
      <c r="J50" s="97"/>
    </row>
    <row r="51" spans="1:10" ht="15" customHeight="1" x14ac:dyDescent="0.3">
      <c r="A51" s="114"/>
      <c r="B51" s="126">
        <f ca="1">OFFSET(Février!$B$1,MATCH(DATE($H$1,MONTH("1/"&amp;$B$37),B49),Février!$B:$B,0)+2,)</f>
        <v>0</v>
      </c>
      <c r="C51" s="126">
        <f ca="1">OFFSET(Février!$B$1,MATCH(DATE($H$1,MONTH("1/"&amp;$B$37),C49),Février!$B:$B,0)+2,)</f>
        <v>0</v>
      </c>
      <c r="D51" s="126">
        <f ca="1">OFFSET(Février!$B$1,MATCH(DATE($H$1,MONTH("1/"&amp;$B$37),D49),Février!$B:$B,0)+2,)</f>
        <v>0</v>
      </c>
      <c r="E51" s="126">
        <f ca="1">OFFSET(Février!$B$1,MATCH(DATE($H$1,MONTH("1/"&amp;$B$37),E49),Février!$B:$B,0)+2,)</f>
        <v>0</v>
      </c>
      <c r="F51" s="126">
        <f ca="1">OFFSET(Février!$B$1,MATCH(DATE($H$1,MONTH("1/"&amp;$B$37),F49),Février!$B:$B,0)+2,)</f>
        <v>0</v>
      </c>
      <c r="G51" s="126">
        <f ca="1">OFFSET(Février!$B$1,MATCH(DATE($H$1,MONTH("1/"&amp;$B$37),G49),Février!$B:$B,0)+2,)</f>
        <v>0</v>
      </c>
      <c r="H51" s="119">
        <f ca="1">OFFSET(Février!$B$1,MATCH(DATE($H$1,MONTH("1/"&amp;$B$37),H49),Février!$B:$B,0)+2,)</f>
        <v>0</v>
      </c>
      <c r="I51" s="3"/>
      <c r="J51" s="98"/>
    </row>
    <row r="52" spans="1:10" ht="15" customHeight="1" x14ac:dyDescent="0.3">
      <c r="A52" s="114"/>
      <c r="B52" s="126">
        <f ca="1">OFFSET(Février!$B$1,MATCH(DATE($H$1,MONTH("1/"&amp;$B$37),B49),Février!$B:$B,0)+8,-1)</f>
        <v>0</v>
      </c>
      <c r="C52" s="126">
        <f ca="1">OFFSET(Février!$B$1,MATCH(DATE($H$1,MONTH("1/"&amp;$B$37),C49),Février!$B:$B,0)+8,-1)</f>
        <v>0</v>
      </c>
      <c r="D52" s="126">
        <f ca="1">OFFSET(Février!$B$1,MATCH(DATE($H$1,MONTH("1/"&amp;$B$37),D49),Février!$B:$B,0)+8,-1)</f>
        <v>0</v>
      </c>
      <c r="E52" s="126">
        <f ca="1">OFFSET(Février!$B$1,MATCH(DATE($H$1,MONTH("1/"&amp;$B$37),E49),Février!$B:$B,0)+8,-1)</f>
        <v>0</v>
      </c>
      <c r="F52" s="126">
        <f ca="1">OFFSET(Février!$B$1,MATCH(DATE($H$1,MONTH("1/"&amp;$B$37),F49),Février!$B:$B,0)+8,-1)</f>
        <v>0</v>
      </c>
      <c r="G52" s="126">
        <f ca="1">OFFSET(Février!$B$1,MATCH(DATE($H$1,MONTH("1/"&amp;$B$37),G49),Février!$B:$B,0)+8,-1)</f>
        <v>0</v>
      </c>
      <c r="H52" s="119">
        <f ca="1">OFFSET(Février!$B$1,MATCH(DATE($H$1,MONTH("1/"&amp;$B$37),H49),Février!$B:$B,0)+8,-1)</f>
        <v>0</v>
      </c>
      <c r="I52" s="106">
        <f ca="1">SUM(B52:H52)</f>
        <v>0</v>
      </c>
      <c r="J52" s="112"/>
    </row>
    <row r="53" spans="1:10" ht="15" customHeight="1" x14ac:dyDescent="0.3">
      <c r="A53" s="114"/>
      <c r="B53" s="127">
        <f ca="1">OFFSET(Février!$B$1,MATCH(DATE($H$1,MONTH("1/"&amp;$B$37),B49),Février!$B:$B,0)+9,11)</f>
        <v>0</v>
      </c>
      <c r="C53" s="127">
        <f ca="1">OFFSET(Février!$B$1,MATCH(DATE($H$1,MONTH("1/"&amp;$B$37),C49),Février!$B:$B,0)+9,11)</f>
        <v>0</v>
      </c>
      <c r="D53" s="127">
        <f ca="1">OFFSET(Février!$B$1,MATCH(DATE($H$1,MONTH("1/"&amp;$B$37),D49),Février!$B:$B,0)+9,11)</f>
        <v>0</v>
      </c>
      <c r="E53" s="127">
        <f ca="1">OFFSET(Février!$B$1,MATCH(DATE($H$1,MONTH("1/"&amp;$B$37),E49),Février!$B:$B,0)+9,11)</f>
        <v>0</v>
      </c>
      <c r="F53" s="127">
        <f ca="1">OFFSET(Février!$B$1,MATCH(DATE($H$1,MONTH("1/"&amp;$B$37),F49),Février!$B:$B,0)+9,11)</f>
        <v>0</v>
      </c>
      <c r="G53" s="127">
        <f ca="1">OFFSET(Février!$B$1,MATCH(DATE($H$1,MONTH("1/"&amp;$B$37),G49),Février!$B:$B,0)+9,11)</f>
        <v>0</v>
      </c>
      <c r="H53" s="120">
        <f ca="1">OFFSET(Février!$B$1,MATCH(DATE($H$1,MONTH("1/"&amp;$B$37),H49),Février!$B:$B,0)+9,11)</f>
        <v>0</v>
      </c>
      <c r="I53" s="107" t="s">
        <v>39</v>
      </c>
      <c r="J53" s="102">
        <f ca="1">SUM(B53:H53)</f>
        <v>0</v>
      </c>
    </row>
    <row r="54" spans="1:10" ht="15" customHeight="1" x14ac:dyDescent="0.3">
      <c r="A54" s="114"/>
      <c r="B54" s="125">
        <f>H49+1</f>
        <v>21</v>
      </c>
      <c r="C54" s="125">
        <f t="shared" ref="C54" si="17">B54+1</f>
        <v>22</v>
      </c>
      <c r="D54" s="125">
        <f t="shared" ref="D54" si="18">C54+1</f>
        <v>23</v>
      </c>
      <c r="E54" s="125">
        <f t="shared" ref="E54" si="19">D54+1</f>
        <v>24</v>
      </c>
      <c r="F54" s="125">
        <f t="shared" ref="F54" si="20">E54+1</f>
        <v>25</v>
      </c>
      <c r="G54" s="125">
        <f t="shared" ref="G54" si="21">F54+1</f>
        <v>26</v>
      </c>
      <c r="H54" s="124">
        <f t="shared" ref="H54" si="22">G54+1</f>
        <v>27</v>
      </c>
      <c r="I54" s="3"/>
      <c r="J54" s="97"/>
    </row>
    <row r="55" spans="1:10" ht="15" customHeight="1" x14ac:dyDescent="0.3">
      <c r="A55" s="114"/>
      <c r="B55" s="126">
        <f ca="1">OFFSET(Février!$B$1,MATCH(DATE($H$1,MONTH("1/"&amp;$B$37),B54),Février!$B:$B,0)+1,)</f>
        <v>0</v>
      </c>
      <c r="C55" s="126">
        <f ca="1">OFFSET(Février!$B$1,MATCH(DATE($H$1,MONTH("1/"&amp;$B$37),C54),Février!$B:$B,0)+1,)</f>
        <v>0</v>
      </c>
      <c r="D55" s="126">
        <f ca="1">OFFSET(Février!$B$1,MATCH(DATE($H$1,MONTH("1/"&amp;$B$37),D54),Février!$B:$B,0)+1,)</f>
        <v>0</v>
      </c>
      <c r="E55" s="126">
        <f ca="1">OFFSET(Février!$B$1,MATCH(DATE($H$1,MONTH("1/"&amp;$B$37),E54),Février!$B:$B,0)+1,)</f>
        <v>0</v>
      </c>
      <c r="F55" s="126">
        <f ca="1">OFFSET(Février!$B$1,MATCH(DATE($H$1,MONTH("1/"&amp;$B$37),F54),Février!$B:$B,0)+1,)</f>
        <v>0</v>
      </c>
      <c r="G55" s="126">
        <f ca="1">OFFSET(Février!$B$1,MATCH(DATE($H$1,MONTH("1/"&amp;$B$37),G54),Février!$B:$B,0)+1,)</f>
        <v>0</v>
      </c>
      <c r="H55" s="119">
        <f ca="1">OFFSET(Février!$B$1,MATCH(DATE($H$1,MONTH("1/"&amp;$B$37),H54),Février!$B:$B,0)+1,)</f>
        <v>0</v>
      </c>
      <c r="I55" s="106"/>
      <c r="J55" s="98"/>
    </row>
    <row r="56" spans="1:10" ht="15" customHeight="1" x14ac:dyDescent="0.3">
      <c r="A56" s="114"/>
      <c r="B56" s="126">
        <f ca="1">OFFSET(Février!$B$1,MATCH(DATE($H$1,MONTH("1/"&amp;$B$37),B54),Février!$B:$B,0)+2,)</f>
        <v>0</v>
      </c>
      <c r="C56" s="126">
        <f ca="1">OFFSET(Février!$B$1,MATCH(DATE($H$1,MONTH("1/"&amp;$B$37),C54),Février!$B:$B,0)+2,)</f>
        <v>0</v>
      </c>
      <c r="D56" s="126">
        <f ca="1">OFFSET(Février!$B$1,MATCH(DATE($H$1,MONTH("1/"&amp;$B$37),D54),Février!$B:$B,0)+2,)</f>
        <v>0</v>
      </c>
      <c r="E56" s="126">
        <f ca="1">OFFSET(Février!$B$1,MATCH(DATE($H$1,MONTH("1/"&amp;$B$37),E54),Février!$B:$B,0)+2,)</f>
        <v>0</v>
      </c>
      <c r="F56" s="126">
        <f ca="1">OFFSET(Février!$B$1,MATCH(DATE($H$1,MONTH("1/"&amp;$B$37),F54),Février!$B:$B,0)+2,)</f>
        <v>0</v>
      </c>
      <c r="G56" s="126">
        <f ca="1">OFFSET(Février!$B$1,MATCH(DATE($H$1,MONTH("1/"&amp;$B$37),G54),Février!$B:$B,0)+2,)</f>
        <v>0</v>
      </c>
      <c r="H56" s="119">
        <f ca="1">OFFSET(Février!$B$1,MATCH(DATE($H$1,MONTH("1/"&amp;$B$37),H54),Février!$B:$B,0)+2,)</f>
        <v>0</v>
      </c>
      <c r="I56" s="3"/>
      <c r="J56" s="98"/>
    </row>
    <row r="57" spans="1:10" ht="15" customHeight="1" x14ac:dyDescent="0.3">
      <c r="A57" s="11"/>
      <c r="B57" s="126">
        <f ca="1">OFFSET(Février!$B$1,MATCH(DATE($H$1,MONTH("1/"&amp;$B$37),B54),Février!$B:$B,0)+8,-1)</f>
        <v>0</v>
      </c>
      <c r="C57" s="126">
        <f ca="1">OFFSET(Février!$B$1,MATCH(DATE($H$1,MONTH("1/"&amp;$B$37),C54),Février!$B:$B,0)+8,-1)</f>
        <v>0</v>
      </c>
      <c r="D57" s="126">
        <f ca="1">OFFSET(Février!$B$1,MATCH(DATE($H$1,MONTH("1/"&amp;$B$37),D54),Février!$B:$B,0)+8,-1)</f>
        <v>0</v>
      </c>
      <c r="E57" s="126">
        <f ca="1">OFFSET(Février!$B$1,MATCH(DATE($H$1,MONTH("1/"&amp;$B$37),E54),Février!$B:$B,0)+8,-1)</f>
        <v>0</v>
      </c>
      <c r="F57" s="126">
        <f ca="1">OFFSET(Février!$B$1,MATCH(DATE($H$1,MONTH("1/"&amp;$B$37),F54),Février!$B:$B,0)+8,-1)</f>
        <v>0</v>
      </c>
      <c r="G57" s="126">
        <f ca="1">OFFSET(Février!$B$1,MATCH(DATE($H$1,MONTH("1/"&amp;$B$37),G54),Février!$B:$B,0)+8,-1)</f>
        <v>0</v>
      </c>
      <c r="H57" s="119">
        <f ca="1">OFFSET(Février!$B$1,MATCH(DATE($H$1,MONTH("1/"&amp;$B$37),H54),Février!$B:$B,0)+8,-1)</f>
        <v>0</v>
      </c>
      <c r="I57" s="106">
        <f ca="1">SUM(B57:H57)</f>
        <v>0</v>
      </c>
      <c r="J57" s="112"/>
    </row>
    <row r="58" spans="1:10" ht="15" customHeight="1" x14ac:dyDescent="0.3">
      <c r="A58" s="114"/>
      <c r="B58" s="127">
        <f ca="1">OFFSET(Février!$B$1,MATCH(DATE($H$1,MONTH("1/"&amp;$B$37),B54),Février!$B:$B,0)+9,11)</f>
        <v>0</v>
      </c>
      <c r="C58" s="127">
        <f ca="1">OFFSET(Février!$B$1,MATCH(DATE($H$1,MONTH("1/"&amp;$B$37),C54),Février!$B:$B,0)+9,11)</f>
        <v>0</v>
      </c>
      <c r="D58" s="127">
        <f ca="1">OFFSET(Février!$B$1,MATCH(DATE($H$1,MONTH("1/"&amp;$B$37),D54),Février!$B:$B,0)+9,11)</f>
        <v>0</v>
      </c>
      <c r="E58" s="127">
        <f ca="1">OFFSET(Février!$B$1,MATCH(DATE($H$1,MONTH("1/"&amp;$B$37),E54),Février!$B:$B,0)+9,11)</f>
        <v>0</v>
      </c>
      <c r="F58" s="127">
        <f ca="1">OFFSET(Février!$B$1,MATCH(DATE($H$1,MONTH("1/"&amp;$B$37),F54),Février!$B:$B,0)+9,11)</f>
        <v>0</v>
      </c>
      <c r="G58" s="127">
        <f ca="1">OFFSET(Février!$B$1,MATCH(DATE($H$1,MONTH("1/"&amp;$B$37),G54),Février!$B:$B,0)+9,11)</f>
        <v>0</v>
      </c>
      <c r="H58" s="120">
        <f ca="1">OFFSET(Février!$B$1,MATCH(DATE($H$1,MONTH("1/"&amp;$B$37),H54),Février!$B:$B,0)+9,11)</f>
        <v>0</v>
      </c>
      <c r="I58" s="107" t="s">
        <v>39</v>
      </c>
      <c r="J58" s="102">
        <f ca="1">SUM(B58:H58)</f>
        <v>0</v>
      </c>
    </row>
    <row r="59" spans="1:10" ht="15" customHeight="1" x14ac:dyDescent="0.3">
      <c r="A59" s="114"/>
      <c r="B59" s="125">
        <f>H54+1</f>
        <v>28</v>
      </c>
      <c r="C59" s="125">
        <f t="shared" ref="C59" si="23">B59+1</f>
        <v>29</v>
      </c>
      <c r="D59" s="125"/>
      <c r="E59" s="125"/>
      <c r="F59" s="125"/>
      <c r="G59" s="125"/>
      <c r="H59" s="124"/>
      <c r="I59" s="106"/>
      <c r="J59" s="98"/>
    </row>
    <row r="60" spans="1:10" ht="15" customHeight="1" x14ac:dyDescent="0.3">
      <c r="A60" s="114"/>
      <c r="B60" s="126">
        <f ca="1">OFFSET(Février!$B$1,MATCH(DATE($H$1,MONTH("1/"&amp;$B$37),B59),Février!$B:$B,0)+1,)</f>
        <v>0</v>
      </c>
      <c r="C60" s="126">
        <f ca="1">OFFSET(Février!$B$1,MATCH(DATE($H$1,MONTH("1/"&amp;$B$37),C59),Février!$B:$B,0)+1,)</f>
        <v>0</v>
      </c>
      <c r="D60" s="126"/>
      <c r="E60" s="126"/>
      <c r="F60" s="126"/>
      <c r="G60" s="126"/>
      <c r="H60" s="119"/>
      <c r="I60" s="107"/>
      <c r="J60" s="102"/>
    </row>
    <row r="61" spans="1:10" ht="15" customHeight="1" x14ac:dyDescent="0.3">
      <c r="A61" s="11"/>
      <c r="B61" s="126">
        <f ca="1">OFFSET(Février!$B$1,MATCH(DATE($H$1,MONTH("1/"&amp;$B$37),B59),Février!$B:$B,0)+2,)</f>
        <v>0</v>
      </c>
      <c r="C61" s="126">
        <f ca="1">OFFSET(Février!$B$1,MATCH(DATE($H$1,MONTH("1/"&amp;$B$37),C59),Février!$B:$B,0)+2,)</f>
        <v>0</v>
      </c>
      <c r="D61" s="126"/>
      <c r="E61" s="126"/>
      <c r="F61" s="126"/>
      <c r="G61" s="126"/>
      <c r="H61" s="119"/>
      <c r="I61" s="3"/>
      <c r="J61" s="98"/>
    </row>
    <row r="62" spans="1:10" ht="15" customHeight="1" x14ac:dyDescent="0.3">
      <c r="A62" s="11"/>
      <c r="B62" s="126">
        <f ca="1">OFFSET(Février!$B$1,MATCH(DATE($H$1,MONTH("1/"&amp;$B$37),B59),Février!$B:$B,0)+8,-1)</f>
        <v>0</v>
      </c>
      <c r="C62" s="126">
        <f ca="1">OFFSET(Février!$B$1,MATCH(DATE($H$1,MONTH("1/"&amp;$B$37),C59),Février!$B:$B,0)+8,-1)</f>
        <v>0</v>
      </c>
      <c r="D62" s="126"/>
      <c r="E62" s="126"/>
      <c r="F62" s="126"/>
      <c r="G62" s="126"/>
      <c r="H62" s="119"/>
      <c r="I62" s="106">
        <f ca="1">SUM(B62:H62)</f>
        <v>0</v>
      </c>
      <c r="J62" s="112"/>
    </row>
    <row r="63" spans="1:10" ht="15" customHeight="1" x14ac:dyDescent="0.3">
      <c r="A63" s="11"/>
      <c r="B63" s="127">
        <f ca="1">OFFSET(Février!$B$1,MATCH(DATE($H$1,MONTH("1/"&amp;$B$37),B59),Février!$B:$B,0)+9,11)</f>
        <v>0</v>
      </c>
      <c r="C63" s="127">
        <f ca="1">OFFSET(Février!$B$1,MATCH(DATE($H$1,MONTH("1/"&amp;$B$37),C59),Février!$B:$B,0)+9,11)</f>
        <v>0</v>
      </c>
      <c r="D63" s="127"/>
      <c r="E63" s="127"/>
      <c r="F63" s="127"/>
      <c r="G63" s="127"/>
      <c r="H63" s="120"/>
      <c r="I63" s="107" t="s">
        <v>39</v>
      </c>
      <c r="J63" s="102">
        <f ca="1">SUM(B63:H63)</f>
        <v>0</v>
      </c>
    </row>
    <row r="64" spans="1:10" ht="15" customHeight="1" x14ac:dyDescent="0.3">
      <c r="A64" s="11"/>
      <c r="B64" s="125"/>
      <c r="C64" s="125"/>
      <c r="D64" s="125"/>
      <c r="E64" s="125"/>
      <c r="F64" s="125"/>
      <c r="G64" s="125"/>
      <c r="H64" s="124"/>
      <c r="I64" s="107"/>
      <c r="J64" s="102"/>
    </row>
    <row r="65" spans="1:13" x14ac:dyDescent="0.3">
      <c r="A65" s="3"/>
      <c r="B65" s="126"/>
      <c r="C65" s="126"/>
      <c r="D65" s="126"/>
      <c r="E65" s="126"/>
      <c r="F65" s="126"/>
      <c r="G65" s="126"/>
      <c r="H65" s="131"/>
      <c r="I65" s="108"/>
      <c r="J65" s="109"/>
    </row>
    <row r="66" spans="1:13" ht="14.25" customHeight="1" x14ac:dyDescent="0.3">
      <c r="A66" s="3"/>
      <c r="B66" s="126"/>
      <c r="C66" s="126"/>
      <c r="D66" s="126"/>
      <c r="E66" s="126"/>
      <c r="F66" s="126"/>
      <c r="G66" s="126"/>
      <c r="H66" s="131"/>
      <c r="I66" s="3"/>
      <c r="J66" s="98"/>
    </row>
    <row r="67" spans="1:13" ht="14.25" customHeight="1" x14ac:dyDescent="0.3">
      <c r="A67" s="3"/>
      <c r="B67" s="126"/>
      <c r="C67" s="126"/>
      <c r="D67" s="126"/>
      <c r="E67" s="126"/>
      <c r="F67" s="126"/>
      <c r="G67" s="126"/>
      <c r="H67" s="132"/>
      <c r="I67" s="106"/>
      <c r="J67" s="112"/>
    </row>
    <row r="68" spans="1:13" ht="14.25" customHeight="1" x14ac:dyDescent="0.3">
      <c r="A68" s="11"/>
      <c r="B68" s="127"/>
      <c r="C68" s="127"/>
      <c r="D68" s="127"/>
      <c r="E68" s="127"/>
      <c r="F68" s="127"/>
      <c r="G68" s="127"/>
      <c r="H68" s="133"/>
      <c r="I68" s="10" t="s">
        <v>39</v>
      </c>
      <c r="J68" s="102">
        <f>SUM(B68:H68)</f>
        <v>0</v>
      </c>
    </row>
    <row r="69" spans="1:13" ht="14.25" customHeight="1" x14ac:dyDescent="0.3">
      <c r="A69" s="33"/>
      <c r="B69" s="110"/>
      <c r="C69" s="110"/>
      <c r="D69" s="110"/>
      <c r="E69" s="110"/>
      <c r="F69" s="110"/>
      <c r="G69" s="110"/>
      <c r="H69" s="110"/>
      <c r="I69" s="111" t="s">
        <v>39</v>
      </c>
      <c r="J69" s="102">
        <f ca="1">SUM(J43,J48,J53,J58,J63,J68)</f>
        <v>0</v>
      </c>
    </row>
    <row r="70" spans="1:13" ht="14.25" customHeight="1" x14ac:dyDescent="0.3">
      <c r="A70" s="33"/>
      <c r="B70" s="110"/>
      <c r="C70" s="110"/>
      <c r="D70" s="110"/>
      <c r="E70" s="110"/>
      <c r="F70" s="110"/>
      <c r="G70" s="110"/>
      <c r="H70" s="110"/>
      <c r="I70" s="10"/>
      <c r="J70" s="102"/>
    </row>
    <row r="72" spans="1:13" ht="16.5" x14ac:dyDescent="0.3">
      <c r="A72"/>
      <c r="F72" s="2"/>
    </row>
    <row r="73" spans="1:13" ht="57.75" customHeight="1" x14ac:dyDescent="0.3">
      <c r="A73"/>
      <c r="B73" s="121" t="s">
        <v>97</v>
      </c>
      <c r="C73" s="123"/>
      <c r="D73" s="123"/>
      <c r="E73" s="123"/>
      <c r="F73" s="123"/>
      <c r="J73"/>
    </row>
    <row r="74" spans="1:13" customFormat="1" ht="29.25" customHeight="1" x14ac:dyDescent="0.3">
      <c r="A74" s="11"/>
      <c r="B74" s="122" t="s">
        <v>6</v>
      </c>
      <c r="C74" s="122" t="s">
        <v>0</v>
      </c>
      <c r="D74" s="122" t="s">
        <v>1</v>
      </c>
      <c r="E74" s="122" t="s">
        <v>2</v>
      </c>
      <c r="F74" s="122" t="s">
        <v>3</v>
      </c>
      <c r="G74" s="122" t="s">
        <v>4</v>
      </c>
      <c r="H74" s="122" t="s">
        <v>5</v>
      </c>
      <c r="J74" s="136"/>
    </row>
    <row r="75" spans="1:13" customFormat="1" ht="15" customHeight="1" x14ac:dyDescent="0.3">
      <c r="A75" s="11"/>
      <c r="B75" s="117"/>
      <c r="C75" s="125"/>
      <c r="D75" s="125">
        <f>C75+1</f>
        <v>1</v>
      </c>
      <c r="E75" s="125">
        <f>D75+1</f>
        <v>2</v>
      </c>
      <c r="F75" s="125">
        <f>E75+1</f>
        <v>3</v>
      </c>
      <c r="G75" s="125">
        <f t="shared" ref="G75" si="24">F75+1</f>
        <v>4</v>
      </c>
      <c r="H75" s="124">
        <f t="shared" ref="H75" si="25">G75+1</f>
        <v>5</v>
      </c>
      <c r="I75" s="3"/>
      <c r="J75" s="3"/>
    </row>
    <row r="76" spans="1:13" customFormat="1" ht="15" customHeight="1" x14ac:dyDescent="0.3">
      <c r="A76" s="11"/>
      <c r="B76" s="118"/>
      <c r="C76" s="128"/>
      <c r="D76" s="126">
        <f ca="1">OFFSET(Mars!$B$1,MATCH(DATE($H$1,MONTH("1/"&amp;$B$73),D75),Mars!$B:$B,0)+1,)</f>
        <v>0</v>
      </c>
      <c r="E76" s="126">
        <f ca="1">OFFSET(Mars!$B$1,MATCH(DATE($H$1,MONTH("1/"&amp;$B$73),E75),Mars!$B:$B,0)+1,)</f>
        <v>0</v>
      </c>
      <c r="F76" s="126">
        <f ca="1">OFFSET(Mars!$B$1,MATCH(DATE($H$1,MONTH("1/"&amp;$B$73),F75),Mars!$B:$B,0)+1,)</f>
        <v>0</v>
      </c>
      <c r="G76" s="126">
        <f ca="1">OFFSET(Mars!$B$1,MATCH(DATE($H$1,MONTH("1/"&amp;$B$73),G75),Mars!$B:$B,0)+1,)</f>
        <v>0</v>
      </c>
      <c r="H76" s="119">
        <f ca="1">OFFSET(Mars!$B$1,MATCH(DATE($H$1,MONTH("1/"&amp;$B$73),H75),Mars!$B:$B,0)+1,)</f>
        <v>0</v>
      </c>
      <c r="I76" s="3"/>
      <c r="J76" s="3"/>
    </row>
    <row r="77" spans="1:13" customFormat="1" ht="15" customHeight="1" x14ac:dyDescent="0.3">
      <c r="A77" s="11"/>
      <c r="B77" s="118"/>
      <c r="C77" s="128"/>
      <c r="D77" s="126">
        <f ca="1">OFFSET(Février!$B$1,MATCH(DATE($H$1,MONTH("1/"&amp;$B$73),D75),Mars!$B:$B,0)+2,)</f>
        <v>0</v>
      </c>
      <c r="E77" s="126">
        <f ca="1">OFFSET(Février!$B$1,MATCH(DATE($H$1,MONTH("1/"&amp;$B$73),E75),Mars!$B:$B,0)+2,)</f>
        <v>0</v>
      </c>
      <c r="F77" s="126">
        <f ca="1">OFFSET(Février!$B$1,MATCH(DATE($H$1,MONTH("1/"&amp;$B$73),F75),Mars!$B:$B,0)+2,)</f>
        <v>0</v>
      </c>
      <c r="G77" s="126">
        <f ca="1">OFFSET(Février!$B$1,MATCH(DATE($H$1,MONTH("1/"&amp;$B$73),G75),Mars!$B:$B,0)+2,)</f>
        <v>0</v>
      </c>
      <c r="H77" s="119">
        <f ca="1">OFFSET(Février!$B$1,MATCH(DATE($H$1,MONTH("1/"&amp;$B$73),H75),Mars!$B:$B,0)+2,)</f>
        <v>0</v>
      </c>
      <c r="I77" s="3"/>
      <c r="J77" s="98"/>
    </row>
    <row r="78" spans="1:13" customFormat="1" ht="15" customHeight="1" x14ac:dyDescent="0.3">
      <c r="A78" s="11"/>
      <c r="B78" s="118"/>
      <c r="C78" s="129"/>
      <c r="D78" s="126">
        <f ca="1">OFFSET(Mars!$B$1,MATCH(DATE($H$1,MONTH("1/"&amp;$B$73),D75),Mars!$B:$B,0)+8,-1)</f>
        <v>0</v>
      </c>
      <c r="E78" s="126">
        <f ca="1">OFFSET(Mars!$B$1,MATCH(DATE($H$1,MONTH("1/"&amp;$B$73),E75),Mars!$B:$B,0)+8,-1)</f>
        <v>0</v>
      </c>
      <c r="F78" s="126">
        <f ca="1">OFFSET(Mars!$B$1,MATCH(DATE($H$1,MONTH("1/"&amp;$B$73),F75),Mars!$B:$B,0)+8,-1)</f>
        <v>0</v>
      </c>
      <c r="G78" s="126">
        <f ca="1">OFFSET(Mars!$B$1,MATCH(DATE($H$1,MONTH("1/"&amp;$B$73),G75),Mars!$B:$B,0)+8,-1)</f>
        <v>0</v>
      </c>
      <c r="H78" s="119">
        <f ca="1">OFFSET(Mars!$B$1,MATCH(DATE($H$1,MONTH("1/"&amp;$B$73),H75),Mars!$B:$B,0)+8,-1)</f>
        <v>0</v>
      </c>
      <c r="I78" s="106">
        <f ca="1">SUM(B78:H78)</f>
        <v>0</v>
      </c>
      <c r="J78" s="112"/>
    </row>
    <row r="79" spans="1:13" customFormat="1" ht="15" customHeight="1" x14ac:dyDescent="0.3">
      <c r="A79" s="11"/>
      <c r="B79" s="133"/>
      <c r="C79" s="130"/>
      <c r="D79" s="127">
        <f ca="1">OFFSET(Février!$B$1,MATCH(DATE($H$1,MONTH("1/"&amp;$B$37),D75),Février!$B:$B,0)+9,11)</f>
        <v>0</v>
      </c>
      <c r="E79" s="127">
        <f ca="1">OFFSET(Février!$B$1,MATCH(DATE($H$1,MONTH("1/"&amp;$B$37),E75),Février!$B:$B,0)+9,11)</f>
        <v>0</v>
      </c>
      <c r="F79" s="127">
        <f ca="1">OFFSET(Février!$B$1,MATCH(DATE($H$1,MONTH("1/"&amp;$B$37),F75),Février!$B:$B,0)+9,11)</f>
        <v>0</v>
      </c>
      <c r="G79" s="127">
        <f ca="1">OFFSET(Février!$B$1,MATCH(DATE($H$1,MONTH("1/"&amp;$B$37),G75),Février!$B:$B,0)+9,11)</f>
        <v>0</v>
      </c>
      <c r="H79" s="120">
        <f ca="1">OFFSET(Février!$B$1,MATCH(DATE($H$1,MONTH("1/"&amp;$B$37),H75),Février!$B:$B,0)+9,11)</f>
        <v>0</v>
      </c>
      <c r="I79" s="107" t="s">
        <v>39</v>
      </c>
      <c r="J79" s="102">
        <f ca="1">SUM(B79:H79)</f>
        <v>0</v>
      </c>
      <c r="M79" s="115"/>
    </row>
    <row r="80" spans="1:13" ht="15" customHeight="1" x14ac:dyDescent="0.3">
      <c r="A80" s="11"/>
      <c r="B80" s="135">
        <f>H75+1</f>
        <v>6</v>
      </c>
      <c r="C80" s="125">
        <f>B80+1</f>
        <v>7</v>
      </c>
      <c r="D80" s="125">
        <f t="shared" ref="D80" si="26">C80+1</f>
        <v>8</v>
      </c>
      <c r="E80" s="125">
        <f t="shared" ref="E80" si="27">D80+1</f>
        <v>9</v>
      </c>
      <c r="F80" s="125">
        <f t="shared" ref="F80" si="28">E80+1</f>
        <v>10</v>
      </c>
      <c r="G80" s="125">
        <f t="shared" ref="G80" si="29">F80+1</f>
        <v>11</v>
      </c>
      <c r="H80" s="124">
        <f t="shared" ref="H80" si="30">G80+1</f>
        <v>12</v>
      </c>
      <c r="I80" s="3"/>
      <c r="J80" s="3"/>
      <c r="M80" s="116"/>
    </row>
    <row r="81" spans="1:10" ht="15" customHeight="1" x14ac:dyDescent="0.3">
      <c r="A81" s="114"/>
      <c r="B81" s="126">
        <f ca="1">OFFSET(Mars!$B$1,MATCH(DATE($H$1,MONTH("1/"&amp;$B$73),B80),Mars!$B:$B,0)+1,)</f>
        <v>0</v>
      </c>
      <c r="C81" s="126">
        <f ca="1">OFFSET(Mars!$B$1,MATCH(DATE($H$1,MONTH("1/"&amp;$B$73),C80),Mars!$B:$B,0)+1,)</f>
        <v>0</v>
      </c>
      <c r="D81" s="126">
        <f ca="1">OFFSET(Mars!$B$1,MATCH(DATE($H$1,MONTH("1/"&amp;$B$73),D80),Mars!$B:$B,0)+1,)</f>
        <v>0</v>
      </c>
      <c r="E81" s="126">
        <f ca="1">OFFSET(Mars!$B$1,MATCH(DATE($H$1,MONTH("1/"&amp;$B$73),E80),Mars!$B:$B,0)+1,)</f>
        <v>0</v>
      </c>
      <c r="F81" s="126">
        <f ca="1">OFFSET(Mars!$B$1,MATCH(DATE($H$1,MONTH("1/"&amp;$B$73),F80),Mars!$B:$B,0)+1,)</f>
        <v>0</v>
      </c>
      <c r="G81" s="126">
        <f ca="1">OFFSET(Mars!$B$1,MATCH(DATE($H$1,MONTH("1/"&amp;$B$73),G80),Mars!$B:$B,0)+1,)</f>
        <v>0</v>
      </c>
      <c r="H81" s="119">
        <f ca="1">OFFSET(Mars!$B$1,MATCH(DATE($H$1,MONTH("1/"&amp;$B$73),H80),Mars!$B:$B,0)+1,)</f>
        <v>0</v>
      </c>
      <c r="I81" s="3"/>
      <c r="J81" s="3"/>
    </row>
    <row r="82" spans="1:10" ht="15" customHeight="1" x14ac:dyDescent="0.3">
      <c r="A82" s="114"/>
      <c r="B82" s="126">
        <f ca="1">OFFSET(Février!$B$1,MATCH(DATE($H$1,MONTH("1/"&amp;$B$73),B80),Mars!$B:$B,0)+2,)</f>
        <v>0</v>
      </c>
      <c r="C82" s="126">
        <f ca="1">OFFSET(Février!$B$1,MATCH(DATE($H$1,MONTH("1/"&amp;$B$73),C80),Mars!$B:$B,0)+2,)</f>
        <v>0</v>
      </c>
      <c r="D82" s="126">
        <f ca="1">OFFSET(Février!$B$1,MATCH(DATE($H$1,MONTH("1/"&amp;$B$73),D80),Mars!$B:$B,0)+2,)</f>
        <v>0</v>
      </c>
      <c r="E82" s="126">
        <f ca="1">OFFSET(Février!$B$1,MATCH(DATE($H$1,MONTH("1/"&amp;$B$73),E80),Mars!$B:$B,0)+2,)</f>
        <v>0</v>
      </c>
      <c r="F82" s="126">
        <f ca="1">OFFSET(Février!$B$1,MATCH(DATE($H$1,MONTH("1/"&amp;$B$73),F80),Mars!$B:$B,0)+2,)</f>
        <v>0</v>
      </c>
      <c r="G82" s="126">
        <f ca="1">OFFSET(Février!$B$1,MATCH(DATE($H$1,MONTH("1/"&amp;$B$73),G80),Mars!$B:$B,0)+2,)</f>
        <v>0</v>
      </c>
      <c r="H82" s="119">
        <f ca="1">OFFSET(Février!$B$1,MATCH(DATE($H$1,MONTH("1/"&amp;$B$73),H80),Mars!$B:$B,0)+2,)</f>
        <v>0</v>
      </c>
      <c r="I82" s="3"/>
      <c r="J82" s="98"/>
    </row>
    <row r="83" spans="1:10" ht="15" customHeight="1" x14ac:dyDescent="0.3">
      <c r="A83" s="114"/>
      <c r="B83" s="126">
        <f ca="1">OFFSET(Mars!$B$1,MATCH(DATE($H$1,MONTH("1/"&amp;$B$73),B80),Mars!$B:$B,0)+8,-1)</f>
        <v>0</v>
      </c>
      <c r="C83" s="126">
        <f ca="1">OFFSET(Mars!$B$1,MATCH(DATE($H$1,MONTH("1/"&amp;$B$73),C80),Mars!$B:$B,0)+8,-1)</f>
        <v>0</v>
      </c>
      <c r="D83" s="126">
        <f ca="1">OFFSET(Mars!$B$1,MATCH(DATE($H$1,MONTH("1/"&amp;$B$73),D80),Mars!$B:$B,0)+8,-1)</f>
        <v>0</v>
      </c>
      <c r="E83" s="126">
        <f ca="1">OFFSET(Mars!$B$1,MATCH(DATE($H$1,MONTH("1/"&amp;$B$73),E80),Mars!$B:$B,0)+8,-1)</f>
        <v>0</v>
      </c>
      <c r="F83" s="126">
        <f ca="1">OFFSET(Mars!$B$1,MATCH(DATE($H$1,MONTH("1/"&amp;$B$73),F80),Mars!$B:$B,0)+8,-1)</f>
        <v>0</v>
      </c>
      <c r="G83" s="126">
        <f ca="1">OFFSET(Mars!$B$1,MATCH(DATE($H$1,MONTH("1/"&amp;$B$73),G80),Mars!$B:$B,0)+8,-1)</f>
        <v>0</v>
      </c>
      <c r="H83" s="119">
        <f ca="1">OFFSET(Mars!$B$1,MATCH(DATE($H$1,MONTH("1/"&amp;$B$73),H80),Mars!$B:$B,0)+8,-1)</f>
        <v>0</v>
      </c>
      <c r="I83" s="106">
        <f ca="1">SUM(B83:H83)</f>
        <v>0</v>
      </c>
      <c r="J83" s="112"/>
    </row>
    <row r="84" spans="1:10" ht="15" customHeight="1" x14ac:dyDescent="0.3">
      <c r="A84" s="11"/>
      <c r="B84" s="127">
        <f ca="1">OFFSET(Février!$B$1,MATCH(DATE($H$1,MONTH("1/"&amp;$B$37),B80),Février!$B:$B,0)+9,11)</f>
        <v>0</v>
      </c>
      <c r="C84" s="127">
        <f ca="1">OFFSET(Février!$B$1,MATCH(DATE($H$1,MONTH("1/"&amp;$B$37),C80),Février!$B:$B,0)+9,11)</f>
        <v>0</v>
      </c>
      <c r="D84" s="127">
        <f ca="1">OFFSET(Février!$B$1,MATCH(DATE($H$1,MONTH("1/"&amp;$B$37),D80),Février!$B:$B,0)+9,11)</f>
        <v>0</v>
      </c>
      <c r="E84" s="127">
        <f ca="1">OFFSET(Février!$B$1,MATCH(DATE($H$1,MONTH("1/"&amp;$B$37),E80),Février!$B:$B,0)+9,11)</f>
        <v>0</v>
      </c>
      <c r="F84" s="127">
        <f ca="1">OFFSET(Février!$B$1,MATCH(DATE($H$1,MONTH("1/"&amp;$B$37),F80),Février!$B:$B,0)+9,11)</f>
        <v>0</v>
      </c>
      <c r="G84" s="127">
        <f ca="1">OFFSET(Février!$B$1,MATCH(DATE($H$1,MONTH("1/"&amp;$B$37),G80),Février!$B:$B,0)+9,11)</f>
        <v>0</v>
      </c>
      <c r="H84" s="120">
        <f ca="1">OFFSET(Février!$B$1,MATCH(DATE($H$1,MONTH("1/"&amp;$B$37),H80),Février!$B:$B,0)+9,11)</f>
        <v>0</v>
      </c>
      <c r="I84" s="107" t="s">
        <v>39</v>
      </c>
      <c r="J84" s="102">
        <f ca="1">SUM(B84:H84)</f>
        <v>0</v>
      </c>
    </row>
    <row r="85" spans="1:10" ht="15" customHeight="1" x14ac:dyDescent="0.3">
      <c r="A85" s="114"/>
      <c r="B85" s="125">
        <f>H80+1</f>
        <v>13</v>
      </c>
      <c r="C85" s="125">
        <f>B85+1</f>
        <v>14</v>
      </c>
      <c r="D85" s="125">
        <f t="shared" ref="D85" si="31">C85+1</f>
        <v>15</v>
      </c>
      <c r="E85" s="125">
        <f t="shared" ref="E85" si="32">D85+1</f>
        <v>16</v>
      </c>
      <c r="F85" s="125">
        <f t="shared" ref="F85" si="33">E85+1</f>
        <v>17</v>
      </c>
      <c r="G85" s="125">
        <f t="shared" ref="G85" si="34">F85+1</f>
        <v>18</v>
      </c>
      <c r="H85" s="124">
        <f t="shared" ref="H85" si="35">G85+1</f>
        <v>19</v>
      </c>
      <c r="I85" s="3"/>
      <c r="J85" s="3"/>
    </row>
    <row r="86" spans="1:10" ht="15" customHeight="1" x14ac:dyDescent="0.3">
      <c r="A86" s="114"/>
      <c r="B86" s="126">
        <f ca="1">OFFSET(Mars!$B$1,MATCH(DATE($H$1,MONTH("1/"&amp;$B$73),B85),Mars!$B:$B,0)+1,)</f>
        <v>0</v>
      </c>
      <c r="C86" s="126">
        <f ca="1">OFFSET(Mars!$B$1,MATCH(DATE($H$1,MONTH("1/"&amp;$B$73),C85),Mars!$B:$B,0)+1,)</f>
        <v>0</v>
      </c>
      <c r="D86" s="126">
        <f ca="1">OFFSET(Mars!$B$1,MATCH(DATE($H$1,MONTH("1/"&amp;$B$73),D85),Mars!$B:$B,0)+1,)</f>
        <v>0</v>
      </c>
      <c r="E86" s="126">
        <f ca="1">OFFSET(Mars!$B$1,MATCH(DATE($H$1,MONTH("1/"&amp;$B$73),E85),Mars!$B:$B,0)+1,)</f>
        <v>0</v>
      </c>
      <c r="F86" s="126">
        <f ca="1">OFFSET(Mars!$B$1,MATCH(DATE($H$1,MONTH("1/"&amp;$B$73),F85),Mars!$B:$B,0)+1,)</f>
        <v>0</v>
      </c>
      <c r="G86" s="126">
        <f ca="1">OFFSET(Mars!$B$1,MATCH(DATE($H$1,MONTH("1/"&amp;$B$73),G85),Mars!$B:$B,0)+1,)</f>
        <v>0</v>
      </c>
      <c r="H86" s="119">
        <f ca="1">OFFSET(Mars!$B$1,MATCH(DATE($H$1,MONTH("1/"&amp;$B$73),H85),Mars!$B:$B,0)+1,)</f>
        <v>0</v>
      </c>
      <c r="I86" s="3"/>
      <c r="J86" s="97"/>
    </row>
    <row r="87" spans="1:10" ht="15" customHeight="1" x14ac:dyDescent="0.3">
      <c r="A87" s="114"/>
      <c r="B87" s="126">
        <f ca="1">OFFSET(Février!$B$1,MATCH(DATE($H$1,MONTH("1/"&amp;$B$73),B85),Mars!$B:$B,0)+2,)</f>
        <v>0</v>
      </c>
      <c r="C87" s="126">
        <f ca="1">OFFSET(Février!$B$1,MATCH(DATE($H$1,MONTH("1/"&amp;$B$73),C85),Mars!$B:$B,0)+2,)</f>
        <v>0</v>
      </c>
      <c r="D87" s="126">
        <f ca="1">OFFSET(Février!$B$1,MATCH(DATE($H$1,MONTH("1/"&amp;$B$73),D85),Mars!$B:$B,0)+2,)</f>
        <v>0</v>
      </c>
      <c r="E87" s="126">
        <f ca="1">OFFSET(Février!$B$1,MATCH(DATE($H$1,MONTH("1/"&amp;$B$73),E85),Mars!$B:$B,0)+2,)</f>
        <v>0</v>
      </c>
      <c r="F87" s="126">
        <f ca="1">OFFSET(Février!$B$1,MATCH(DATE($H$1,MONTH("1/"&amp;$B$73),F85),Mars!$B:$B,0)+2,)</f>
        <v>0</v>
      </c>
      <c r="G87" s="126">
        <f ca="1">OFFSET(Février!$B$1,MATCH(DATE($H$1,MONTH("1/"&amp;$B$73),G85),Mars!$B:$B,0)+2,)</f>
        <v>0</v>
      </c>
      <c r="H87" s="119">
        <f ca="1">OFFSET(Février!$B$1,MATCH(DATE($H$1,MONTH("1/"&amp;$B$73),H85),Mars!$B:$B,0)+2,)</f>
        <v>0</v>
      </c>
      <c r="I87" s="3"/>
      <c r="J87" s="98"/>
    </row>
    <row r="88" spans="1:10" ht="15" customHeight="1" x14ac:dyDescent="0.3">
      <c r="A88" s="114"/>
      <c r="B88" s="126">
        <f ca="1">OFFSET(Mars!$B$1,MATCH(DATE($H$1,MONTH("1/"&amp;$B$73),B85),Mars!$B:$B,0)+8,-1)</f>
        <v>0</v>
      </c>
      <c r="C88" s="126">
        <f ca="1">OFFSET(Mars!$B$1,MATCH(DATE($H$1,MONTH("1/"&amp;$B$73),C85),Mars!$B:$B,0)+8,-1)</f>
        <v>0</v>
      </c>
      <c r="D88" s="126">
        <f ca="1">OFFSET(Mars!$B$1,MATCH(DATE($H$1,MONTH("1/"&amp;$B$73),D85),Mars!$B:$B,0)+8,-1)</f>
        <v>0</v>
      </c>
      <c r="E88" s="126">
        <f ca="1">OFFSET(Mars!$B$1,MATCH(DATE($H$1,MONTH("1/"&amp;$B$73),E85),Mars!$B:$B,0)+8,-1)</f>
        <v>0</v>
      </c>
      <c r="F88" s="126">
        <f ca="1">OFFSET(Mars!$B$1,MATCH(DATE($H$1,MONTH("1/"&amp;$B$73),F85),Mars!$B:$B,0)+8,-1)</f>
        <v>0</v>
      </c>
      <c r="G88" s="126">
        <f ca="1">OFFSET(Mars!$B$1,MATCH(DATE($H$1,MONTH("1/"&amp;$B$73),G85),Mars!$B:$B,0)+8,-1)</f>
        <v>0</v>
      </c>
      <c r="H88" s="119">
        <f ca="1">OFFSET(Mars!$B$1,MATCH(DATE($H$1,MONTH("1/"&amp;$B$73),H85),Mars!$B:$B,0)+8,-1)</f>
        <v>0</v>
      </c>
      <c r="I88" s="106">
        <f ca="1">SUM(B88:H88)</f>
        <v>0</v>
      </c>
      <c r="J88" s="112"/>
    </row>
    <row r="89" spans="1:10" ht="15" customHeight="1" x14ac:dyDescent="0.3">
      <c r="A89" s="114"/>
      <c r="B89" s="127">
        <f ca="1">OFFSET(Février!$B$1,MATCH(DATE($H$1,MONTH("1/"&amp;$B$37),B85),Février!$B:$B,0)+9,11)</f>
        <v>0</v>
      </c>
      <c r="C89" s="127">
        <f ca="1">OFFSET(Février!$B$1,MATCH(DATE($H$1,MONTH("1/"&amp;$B$37),C85),Février!$B:$B,0)+9,11)</f>
        <v>0</v>
      </c>
      <c r="D89" s="127">
        <f ca="1">OFFSET(Février!$B$1,MATCH(DATE($H$1,MONTH("1/"&amp;$B$37),D85),Février!$B:$B,0)+9,11)</f>
        <v>0</v>
      </c>
      <c r="E89" s="127">
        <f ca="1">OFFSET(Février!$B$1,MATCH(DATE($H$1,MONTH("1/"&amp;$B$37),E85),Février!$B:$B,0)+9,11)</f>
        <v>0</v>
      </c>
      <c r="F89" s="127">
        <f ca="1">OFFSET(Février!$B$1,MATCH(DATE($H$1,MONTH("1/"&amp;$B$37),F85),Février!$B:$B,0)+9,11)</f>
        <v>0</v>
      </c>
      <c r="G89" s="127">
        <f ca="1">OFFSET(Février!$B$1,MATCH(DATE($H$1,MONTH("1/"&amp;$B$37),G85),Février!$B:$B,0)+9,11)</f>
        <v>0</v>
      </c>
      <c r="H89" s="120">
        <f ca="1">OFFSET(Février!$B$1,MATCH(DATE($H$1,MONTH("1/"&amp;$B$37),H85),Février!$B:$B,0)+9,11)</f>
        <v>0</v>
      </c>
      <c r="I89" s="107" t="s">
        <v>39</v>
      </c>
      <c r="J89" s="102">
        <f ca="1">SUM(B89:H89)</f>
        <v>0</v>
      </c>
    </row>
    <row r="90" spans="1:10" ht="15" customHeight="1" x14ac:dyDescent="0.3">
      <c r="A90" s="114"/>
      <c r="B90" s="125">
        <f>H85+1</f>
        <v>20</v>
      </c>
      <c r="C90" s="125">
        <f t="shared" ref="C90" si="36">B90+1</f>
        <v>21</v>
      </c>
      <c r="D90" s="125">
        <f t="shared" ref="D90" si="37">C90+1</f>
        <v>22</v>
      </c>
      <c r="E90" s="125">
        <f t="shared" ref="E90" si="38">D90+1</f>
        <v>23</v>
      </c>
      <c r="F90" s="125">
        <f t="shared" ref="F90" si="39">E90+1</f>
        <v>24</v>
      </c>
      <c r="G90" s="125">
        <f t="shared" ref="G90" si="40">F90+1</f>
        <v>25</v>
      </c>
      <c r="H90" s="124">
        <f t="shared" ref="H90" si="41">G90+1</f>
        <v>26</v>
      </c>
      <c r="I90" s="3"/>
      <c r="J90" s="97"/>
    </row>
    <row r="91" spans="1:10" ht="15" customHeight="1" x14ac:dyDescent="0.3">
      <c r="A91" s="114"/>
      <c r="B91" s="126">
        <f ca="1">OFFSET(Mars!$B$1,MATCH(DATE($H$1,MONTH("1/"&amp;$B$73),B90),Mars!$B:$B,0)+1,)</f>
        <v>0</v>
      </c>
      <c r="C91" s="126">
        <f ca="1">OFFSET(Mars!$B$1,MATCH(DATE($H$1,MONTH("1/"&amp;$B$73),C90),Mars!$B:$B,0)+1,)</f>
        <v>0</v>
      </c>
      <c r="D91" s="126">
        <f ca="1">OFFSET(Mars!$B$1,MATCH(DATE($H$1,MONTH("1/"&amp;$B$73),D90),Mars!$B:$B,0)+1,)</f>
        <v>0</v>
      </c>
      <c r="E91" s="126">
        <f ca="1">OFFSET(Mars!$B$1,MATCH(DATE($H$1,MONTH("1/"&amp;$B$73),E90),Mars!$B:$B,0)+1,)</f>
        <v>0</v>
      </c>
      <c r="F91" s="126">
        <f ca="1">OFFSET(Mars!$B$1,MATCH(DATE($H$1,MONTH("1/"&amp;$B$73),F90),Mars!$B:$B,0)+1,)</f>
        <v>0</v>
      </c>
      <c r="G91" s="126">
        <f ca="1">OFFSET(Mars!$B$1,MATCH(DATE($H$1,MONTH("1/"&amp;$B$73),G90),Mars!$B:$B,0)+1,)</f>
        <v>0</v>
      </c>
      <c r="H91" s="119">
        <f ca="1">OFFSET(Mars!$B$1,MATCH(DATE($H$1,MONTH("1/"&amp;$B$73),H90),Mars!$B:$B,0)+1,)</f>
        <v>0</v>
      </c>
      <c r="I91" s="106"/>
      <c r="J91" s="98"/>
    </row>
    <row r="92" spans="1:10" ht="15" customHeight="1" x14ac:dyDescent="0.3">
      <c r="A92" s="114"/>
      <c r="B92" s="126">
        <f ca="1">OFFSET(Février!$B$1,MATCH(DATE($H$1,MONTH("1/"&amp;$B$73),B90),Mars!$B:$B,0)+2,)</f>
        <v>0</v>
      </c>
      <c r="C92" s="126">
        <f ca="1">OFFSET(Février!$B$1,MATCH(DATE($H$1,MONTH("1/"&amp;$B$73),C90),Mars!$B:$B,0)+2,)</f>
        <v>0</v>
      </c>
      <c r="D92" s="126">
        <f ca="1">OFFSET(Février!$B$1,MATCH(DATE($H$1,MONTH("1/"&amp;$B$73),D90),Mars!$B:$B,0)+2,)</f>
        <v>0</v>
      </c>
      <c r="E92" s="126">
        <f ca="1">OFFSET(Février!$B$1,MATCH(DATE($H$1,MONTH("1/"&amp;$B$73),E90),Mars!$B:$B,0)+2,)</f>
        <v>0</v>
      </c>
      <c r="F92" s="126">
        <f ca="1">OFFSET(Février!$B$1,MATCH(DATE($H$1,MONTH("1/"&amp;$B$73),F90),Mars!$B:$B,0)+2,)</f>
        <v>0</v>
      </c>
      <c r="G92" s="126">
        <f ca="1">OFFSET(Février!$B$1,MATCH(DATE($H$1,MONTH("1/"&amp;$B$73),G90),Mars!$B:$B,0)+2,)</f>
        <v>0</v>
      </c>
      <c r="H92" s="119">
        <f ca="1">OFFSET(Février!$B$1,MATCH(DATE($H$1,MONTH("1/"&amp;$B$73),H90),Mars!$B:$B,0)+2,)</f>
        <v>0</v>
      </c>
      <c r="I92" s="3"/>
      <c r="J92" s="98"/>
    </row>
    <row r="93" spans="1:10" ht="15" customHeight="1" x14ac:dyDescent="0.3">
      <c r="A93" s="11"/>
      <c r="B93" s="126">
        <f ca="1">OFFSET(Mars!$B$1,MATCH(DATE($H$1,MONTH("1/"&amp;$B$73),B90),Mars!$B:$B,0)+8,-1)</f>
        <v>0</v>
      </c>
      <c r="C93" s="126">
        <f ca="1">OFFSET(Mars!$B$1,MATCH(DATE($H$1,MONTH("1/"&amp;$B$73),C90),Mars!$B:$B,0)+8,-1)</f>
        <v>0</v>
      </c>
      <c r="D93" s="126">
        <f ca="1">OFFSET(Mars!$B$1,MATCH(DATE($H$1,MONTH("1/"&amp;$B$73),D90),Mars!$B:$B,0)+8,-1)</f>
        <v>0</v>
      </c>
      <c r="E93" s="126">
        <f ca="1">OFFSET(Mars!$B$1,MATCH(DATE($H$1,MONTH("1/"&amp;$B$73),E90),Mars!$B:$B,0)+8,-1)</f>
        <v>0</v>
      </c>
      <c r="F93" s="126">
        <f ca="1">OFFSET(Mars!$B$1,MATCH(DATE($H$1,MONTH("1/"&amp;$B$73),F90),Mars!$B:$B,0)+8,-1)</f>
        <v>0</v>
      </c>
      <c r="G93" s="126">
        <f ca="1">OFFSET(Mars!$B$1,MATCH(DATE($H$1,MONTH("1/"&amp;$B$73),G90),Mars!$B:$B,0)+8,-1)</f>
        <v>0</v>
      </c>
      <c r="H93" s="119">
        <f ca="1">OFFSET(Mars!$B$1,MATCH(DATE($H$1,MONTH("1/"&amp;$B$73),H90),Mars!$B:$B,0)+8,-1)</f>
        <v>0</v>
      </c>
      <c r="I93" s="106">
        <f ca="1">SUM(B93:H93)</f>
        <v>0</v>
      </c>
      <c r="J93" s="112"/>
    </row>
    <row r="94" spans="1:10" ht="15" customHeight="1" x14ac:dyDescent="0.3">
      <c r="A94" s="114"/>
      <c r="B94" s="127">
        <f ca="1">OFFSET(Février!$B$1,MATCH(DATE($H$1,MONTH("1/"&amp;$B$37),B90),Février!$B:$B,0)+9,11)</f>
        <v>0</v>
      </c>
      <c r="C94" s="127">
        <f ca="1">OFFSET(Février!$B$1,MATCH(DATE($H$1,MONTH("1/"&amp;$B$37),C90),Février!$B:$B,0)+9,11)</f>
        <v>0</v>
      </c>
      <c r="D94" s="127">
        <f ca="1">OFFSET(Février!$B$1,MATCH(DATE($H$1,MONTH("1/"&amp;$B$37),D90),Février!$B:$B,0)+9,11)</f>
        <v>0</v>
      </c>
      <c r="E94" s="127">
        <f ca="1">OFFSET(Février!$B$1,MATCH(DATE($H$1,MONTH("1/"&amp;$B$37),E90),Février!$B:$B,0)+9,11)</f>
        <v>0</v>
      </c>
      <c r="F94" s="127">
        <f ca="1">OFFSET(Février!$B$1,MATCH(DATE($H$1,MONTH("1/"&amp;$B$37),F90),Février!$B:$B,0)+9,11)</f>
        <v>0</v>
      </c>
      <c r="G94" s="127">
        <f ca="1">OFFSET(Février!$B$1,MATCH(DATE($H$1,MONTH("1/"&amp;$B$37),G90),Février!$B:$B,0)+9,11)</f>
        <v>0</v>
      </c>
      <c r="H94" s="120">
        <f ca="1">OFFSET(Février!$B$1,MATCH(DATE($H$1,MONTH("1/"&amp;$B$37),H90),Février!$B:$B,0)+9,11)</f>
        <v>0</v>
      </c>
      <c r="I94" s="107" t="s">
        <v>39</v>
      </c>
      <c r="J94" s="102">
        <f ca="1">SUM(B94:H94)</f>
        <v>0</v>
      </c>
    </row>
    <row r="95" spans="1:10" ht="15" customHeight="1" x14ac:dyDescent="0.3">
      <c r="A95" s="114"/>
      <c r="B95" s="125">
        <f>H90+1</f>
        <v>27</v>
      </c>
      <c r="C95" s="125">
        <f t="shared" ref="C95" si="42">B95+1</f>
        <v>28</v>
      </c>
      <c r="D95" s="125">
        <f t="shared" ref="D95" si="43">C95+1</f>
        <v>29</v>
      </c>
      <c r="E95" s="125">
        <f t="shared" ref="E95" si="44">D95+1</f>
        <v>30</v>
      </c>
      <c r="F95" s="125">
        <f t="shared" ref="F95" si="45">E95+1</f>
        <v>31</v>
      </c>
      <c r="G95" s="125"/>
      <c r="H95" s="124"/>
      <c r="I95" s="106"/>
      <c r="J95" s="98"/>
    </row>
    <row r="96" spans="1:10" ht="15" customHeight="1" x14ac:dyDescent="0.3">
      <c r="A96" s="114"/>
      <c r="B96" s="126">
        <f ca="1">OFFSET(Mars!$B$1,MATCH(DATE($H$1,MONTH("1/"&amp;$B$73),B95),Mars!$B:$B,0)+1,)</f>
        <v>0</v>
      </c>
      <c r="C96" s="126">
        <f ca="1">OFFSET(Mars!$B$1,MATCH(DATE($H$1,MONTH("1/"&amp;$B$73),C95),Mars!$B:$B,0)+1,)</f>
        <v>0</v>
      </c>
      <c r="D96" s="126">
        <f ca="1">OFFSET(Mars!$B$1,MATCH(DATE($H$1,MONTH("1/"&amp;$B$73),D95),Mars!$B:$B,0)+1,)</f>
        <v>0</v>
      </c>
      <c r="E96" s="126">
        <f ca="1">OFFSET(Mars!$B$1,MATCH(DATE($H$1,MONTH("1/"&amp;$B$73),E95),Mars!$B:$B,0)+1,)</f>
        <v>0</v>
      </c>
      <c r="F96" s="126">
        <f ca="1">OFFSET(Mars!$B$1,MATCH(DATE($H$1,MONTH("1/"&amp;$B$73),F95),Mars!$B:$B,0)+1,)</f>
        <v>0</v>
      </c>
      <c r="G96" s="126"/>
      <c r="H96" s="119"/>
      <c r="I96" s="107"/>
      <c r="J96" s="102"/>
    </row>
    <row r="97" spans="1:10" ht="15" customHeight="1" x14ac:dyDescent="0.3">
      <c r="A97" s="11"/>
      <c r="B97" s="126">
        <f ca="1">OFFSET(Février!$B$1,MATCH(DATE($H$1,MONTH("1/"&amp;$B$73),B95),Mars!$B:$B,0)+2,)</f>
        <v>0</v>
      </c>
      <c r="C97" s="126">
        <f ca="1">OFFSET(Février!$B$1,MATCH(DATE($H$1,MONTH("1/"&amp;$B$73),C95),Mars!$B:$B,0)+2,)</f>
        <v>0</v>
      </c>
      <c r="D97" s="126">
        <f ca="1">OFFSET(Février!$B$1,MATCH(DATE($H$1,MONTH("1/"&amp;$B$73),D95),Mars!$B:$B,0)+2,)</f>
        <v>0</v>
      </c>
      <c r="E97" s="126">
        <f ca="1">OFFSET(Février!$B$1,MATCH(DATE($H$1,MONTH("1/"&amp;$B$73),E95),Mars!$B:$B,0)+2,)</f>
        <v>0</v>
      </c>
      <c r="F97" s="126">
        <f ca="1">OFFSET(Février!$B$1,MATCH(DATE($H$1,MONTH("1/"&amp;$B$73),F95),Mars!$B:$B,0)+2,)</f>
        <v>0</v>
      </c>
      <c r="G97" s="126"/>
      <c r="H97" s="119"/>
      <c r="I97" s="3"/>
      <c r="J97" s="98"/>
    </row>
    <row r="98" spans="1:10" ht="15" customHeight="1" x14ac:dyDescent="0.3">
      <c r="A98" s="11"/>
      <c r="B98" s="126">
        <f ca="1">OFFSET(Mars!$B$1,MATCH(DATE($H$1,MONTH("1/"&amp;$B$73),B95),Mars!$B:$B,0)+8,-1)</f>
        <v>0</v>
      </c>
      <c r="C98" s="126">
        <f ca="1">OFFSET(Mars!$B$1,MATCH(DATE($H$1,MONTH("1/"&amp;$B$73),C95),Mars!$B:$B,0)+8,-1)</f>
        <v>0</v>
      </c>
      <c r="D98" s="126">
        <f ca="1">OFFSET(Mars!$B$1,MATCH(DATE($H$1,MONTH("1/"&amp;$B$73),D95),Mars!$B:$B,0)+8,-1)</f>
        <v>0</v>
      </c>
      <c r="E98" s="126">
        <f ca="1">OFFSET(Mars!$B$1,MATCH(DATE($H$1,MONTH("1/"&amp;$B$73),E95),Mars!$B:$B,0)+8,-1)</f>
        <v>0</v>
      </c>
      <c r="F98" s="126">
        <f ca="1">OFFSET(Mars!$B$1,MATCH(DATE($H$1,MONTH("1/"&amp;$B$73),F95),Mars!$B:$B,0)+8,-1)</f>
        <v>0</v>
      </c>
      <c r="G98" s="126"/>
      <c r="H98" s="119"/>
      <c r="I98" s="106">
        <f ca="1">SUM(B98:H98)</f>
        <v>0</v>
      </c>
      <c r="J98" s="112"/>
    </row>
    <row r="99" spans="1:10" ht="15" customHeight="1" x14ac:dyDescent="0.3">
      <c r="A99" s="11"/>
      <c r="B99" s="127">
        <f ca="1">OFFSET(Février!$B$1,MATCH(DATE($H$1,MONTH("1/"&amp;$B$37),B95),Février!$B:$B,0)+9,11)</f>
        <v>0</v>
      </c>
      <c r="C99" s="127">
        <f ca="1">OFFSET(Février!$B$1,MATCH(DATE($H$1,MONTH("1/"&amp;$B$37),C95),Février!$B:$B,0)+9,11)</f>
        <v>0</v>
      </c>
      <c r="D99" s="127">
        <f ca="1">OFFSET(Février!$B$1,MATCH(DATE($H$1,MONTH("1/"&amp;$B$37),D95),Février!$B:$B,0)+9,11)</f>
        <v>0</v>
      </c>
      <c r="E99" s="127">
        <f ca="1">OFFSET(Février!$B$1,MATCH(DATE($H$1,MONTH("1/"&amp;$B$37),E95),Février!$B:$B,0)+9,11)</f>
        <v>0</v>
      </c>
      <c r="F99" s="127">
        <f ca="1">OFFSET(Février!$B$1,MATCH(DATE($H$1,MONTH("1/"&amp;$B$37),F95),Février!$B:$B,0)+9,11)</f>
        <v>0</v>
      </c>
      <c r="G99" s="127"/>
      <c r="H99" s="120"/>
      <c r="I99" s="107" t="s">
        <v>39</v>
      </c>
      <c r="J99" s="102">
        <f ca="1">SUM(B99:H99)</f>
        <v>0</v>
      </c>
    </row>
    <row r="100" spans="1:10" ht="15" customHeight="1" x14ac:dyDescent="0.3">
      <c r="A100" s="11"/>
      <c r="B100" s="125"/>
      <c r="C100" s="125"/>
      <c r="D100" s="125"/>
      <c r="E100" s="125"/>
      <c r="F100" s="125"/>
      <c r="G100" s="125"/>
      <c r="H100" s="124"/>
      <c r="I100" s="107"/>
      <c r="J100" s="102"/>
    </row>
    <row r="101" spans="1:10" ht="15" customHeight="1" x14ac:dyDescent="0.3">
      <c r="A101" s="3"/>
      <c r="B101" s="134"/>
      <c r="C101" s="128"/>
      <c r="D101" s="128"/>
      <c r="E101" s="128"/>
      <c r="F101" s="128"/>
      <c r="G101" s="128"/>
      <c r="H101" s="131"/>
      <c r="I101" s="108"/>
      <c r="J101" s="109"/>
    </row>
    <row r="102" spans="1:10" ht="15" customHeight="1" x14ac:dyDescent="0.3">
      <c r="A102" s="3"/>
      <c r="B102" s="134"/>
      <c r="C102" s="128"/>
      <c r="D102" s="128"/>
      <c r="E102" s="128"/>
      <c r="F102" s="128"/>
      <c r="G102" s="128"/>
      <c r="H102" s="131"/>
      <c r="I102" s="3"/>
      <c r="J102" s="98"/>
    </row>
    <row r="103" spans="1:10" ht="15" customHeight="1" x14ac:dyDescent="0.3">
      <c r="A103" s="3"/>
      <c r="B103" s="134"/>
      <c r="C103" s="129"/>
      <c r="D103" s="129"/>
      <c r="E103" s="129"/>
      <c r="F103" s="129"/>
      <c r="G103" s="129"/>
      <c r="H103" s="132"/>
      <c r="I103" s="106">
        <f>SUM(B103:H103)</f>
        <v>0</v>
      </c>
      <c r="J103" s="112"/>
    </row>
    <row r="104" spans="1:10" ht="15" customHeight="1" x14ac:dyDescent="0.3">
      <c r="A104" s="11"/>
      <c r="B104" s="130"/>
      <c r="C104" s="130"/>
      <c r="D104" s="130"/>
      <c r="E104" s="130"/>
      <c r="F104" s="130"/>
      <c r="G104" s="130"/>
      <c r="H104" s="133"/>
      <c r="I104" s="10" t="s">
        <v>39</v>
      </c>
      <c r="J104" s="102">
        <f>SUM(B104:H104)</f>
        <v>0</v>
      </c>
    </row>
    <row r="105" spans="1:10" ht="14.25" customHeight="1" x14ac:dyDescent="0.3">
      <c r="A105" s="33"/>
      <c r="B105" s="110"/>
      <c r="C105" s="110"/>
      <c r="D105" s="110"/>
      <c r="E105" s="110"/>
      <c r="F105" s="110"/>
      <c r="G105" s="110"/>
      <c r="H105" s="110"/>
      <c r="I105" s="111" t="s">
        <v>39</v>
      </c>
      <c r="J105" s="102">
        <f ca="1">SUM(J79,J84,J89,J94,J99,J104)</f>
        <v>0</v>
      </c>
    </row>
    <row r="106" spans="1:10" ht="14.25" customHeight="1" x14ac:dyDescent="0.3">
      <c r="A106" s="33"/>
      <c r="B106" s="110"/>
      <c r="C106" s="110"/>
      <c r="D106" s="110"/>
      <c r="E106" s="110"/>
      <c r="F106" s="110"/>
      <c r="G106" s="110"/>
      <c r="H106" s="110"/>
      <c r="I106" s="10"/>
      <c r="J106" s="102"/>
    </row>
    <row r="108" spans="1:10" ht="16.5" x14ac:dyDescent="0.3">
      <c r="A108"/>
      <c r="F108" s="2"/>
    </row>
    <row r="109" spans="1:10" ht="52.5" x14ac:dyDescent="0.3">
      <c r="A109"/>
      <c r="B109" s="137" t="s">
        <v>98</v>
      </c>
      <c r="C109" s="123"/>
      <c r="D109" s="123"/>
      <c r="E109" s="123"/>
      <c r="F109" s="123"/>
    </row>
    <row r="110" spans="1:10" customFormat="1" ht="29.25" customHeight="1" x14ac:dyDescent="0.3">
      <c r="A110" s="11"/>
      <c r="B110" s="122" t="s">
        <v>6</v>
      </c>
      <c r="C110" s="122" t="s">
        <v>0</v>
      </c>
      <c r="D110" s="122" t="s">
        <v>1</v>
      </c>
      <c r="E110" s="122" t="s">
        <v>2</v>
      </c>
      <c r="F110" s="122" t="s">
        <v>3</v>
      </c>
      <c r="G110" s="122" t="s">
        <v>4</v>
      </c>
      <c r="H110" s="122" t="s">
        <v>5</v>
      </c>
      <c r="J110" s="136"/>
    </row>
    <row r="111" spans="1:10" customFormat="1" ht="15" customHeight="1" x14ac:dyDescent="0.3">
      <c r="A111" s="11"/>
      <c r="B111" s="117"/>
      <c r="C111" s="125"/>
      <c r="D111" s="125"/>
      <c r="E111" s="125"/>
      <c r="F111" s="125"/>
      <c r="G111" s="125">
        <f t="shared" ref="G111" si="46">F111+1</f>
        <v>1</v>
      </c>
      <c r="H111" s="124">
        <f t="shared" ref="H111" si="47">G111+1</f>
        <v>2</v>
      </c>
      <c r="I111" s="3"/>
      <c r="J111" s="3"/>
    </row>
    <row r="112" spans="1:10" customFormat="1" ht="15" customHeight="1" x14ac:dyDescent="0.3">
      <c r="A112" s="11"/>
      <c r="B112" s="118"/>
      <c r="C112" s="128"/>
      <c r="D112" s="128"/>
      <c r="E112" s="128"/>
      <c r="F112" s="126"/>
      <c r="G112" s="126" t="e">
        <f ca="1">OFFSET(#REF!,MATCH(DATE($H$1,MONTH("1/"&amp;$B$109),G111),#REF!,0)+1,)</f>
        <v>#REF!</v>
      </c>
      <c r="H112" s="119" t="e">
        <f ca="1">OFFSET(#REF!,MATCH(DATE($H$1,MONTH("1/"&amp;$B$109),H111),#REF!,0)+1,)</f>
        <v>#REF!</v>
      </c>
      <c r="I112" s="3"/>
      <c r="J112" s="3"/>
    </row>
    <row r="113" spans="1:13" customFormat="1" ht="15" customHeight="1" x14ac:dyDescent="0.3">
      <c r="A113" s="11"/>
      <c r="B113" s="118"/>
      <c r="C113" s="128"/>
      <c r="D113" s="128"/>
      <c r="E113" s="128"/>
      <c r="F113" s="126"/>
      <c r="G113" s="126" t="e">
        <f ca="1">OFFSET(#REF!,MATCH(DATE($H$1,MONTH("1/"&amp;$B$109),G111),#REF!,0)+2,)</f>
        <v>#REF!</v>
      </c>
      <c r="H113" s="119" t="e">
        <f ca="1">OFFSET(#REF!,MATCH(DATE($H$1,MONTH("1/"&amp;$B$109),H111),#REF!,0)+2,)</f>
        <v>#REF!</v>
      </c>
      <c r="I113" s="3"/>
      <c r="J113" s="98"/>
    </row>
    <row r="114" spans="1:13" customFormat="1" ht="15" customHeight="1" x14ac:dyDescent="0.3">
      <c r="A114" s="11"/>
      <c r="B114" s="118"/>
      <c r="C114" s="129"/>
      <c r="D114" s="129"/>
      <c r="E114" s="129"/>
      <c r="F114" s="126"/>
      <c r="G114" s="126" t="e">
        <f ca="1">OFFSET(#REF!,MATCH(DATE($H$1,MONTH("1/"&amp;$B$109),G111),#REF!,0)+8,-1)</f>
        <v>#REF!</v>
      </c>
      <c r="H114" s="119" t="e">
        <f ca="1">OFFSET(#REF!,MATCH(DATE($H$1,MONTH("1/"&amp;$B$109),H111),#REF!,0)+8,-1)</f>
        <v>#REF!</v>
      </c>
      <c r="I114" s="106" t="e">
        <f ca="1">SUM(B114:H114)</f>
        <v>#REF!</v>
      </c>
      <c r="J114" s="112"/>
    </row>
    <row r="115" spans="1:13" customFormat="1" ht="15" customHeight="1" x14ac:dyDescent="0.3">
      <c r="A115" s="11"/>
      <c r="B115" s="133"/>
      <c r="C115" s="130"/>
      <c r="D115" s="130"/>
      <c r="E115" s="130"/>
      <c r="F115" s="127"/>
      <c r="G115" s="127" t="e">
        <f ca="1">OFFSET(#REF!,MATCH(DATE($H$1,MONTH("1/"&amp;$B$109),G111),#REF!,0)+9,11)</f>
        <v>#REF!</v>
      </c>
      <c r="H115" s="120" t="e">
        <f ca="1">OFFSET(#REF!,MATCH(DATE($H$1,MONTH("1/"&amp;$B$109),H111),#REF!,0)+9,11)</f>
        <v>#REF!</v>
      </c>
      <c r="I115" s="107" t="s">
        <v>39</v>
      </c>
      <c r="J115" s="102" t="e">
        <f ca="1">SUM(B115:H115)</f>
        <v>#REF!</v>
      </c>
      <c r="M115" s="115"/>
    </row>
    <row r="116" spans="1:13" ht="15" customHeight="1" x14ac:dyDescent="0.3">
      <c r="A116" s="11"/>
      <c r="B116" s="135">
        <f>H111+1</f>
        <v>3</v>
      </c>
      <c r="C116" s="125">
        <f>B116+1</f>
        <v>4</v>
      </c>
      <c r="D116" s="125">
        <f t="shared" ref="D116" si="48">C116+1</f>
        <v>5</v>
      </c>
      <c r="E116" s="125">
        <f t="shared" ref="E116" si="49">D116+1</f>
        <v>6</v>
      </c>
      <c r="F116" s="125">
        <f t="shared" ref="F116" si="50">E116+1</f>
        <v>7</v>
      </c>
      <c r="G116" s="125">
        <f t="shared" ref="G116" si="51">F116+1</f>
        <v>8</v>
      </c>
      <c r="H116" s="124">
        <f t="shared" ref="H116" si="52">G116+1</f>
        <v>9</v>
      </c>
      <c r="I116" s="3"/>
      <c r="J116" s="3"/>
      <c r="M116" s="116"/>
    </row>
    <row r="117" spans="1:13" ht="15" customHeight="1" x14ac:dyDescent="0.3">
      <c r="A117" s="114"/>
      <c r="B117" s="126" t="e">
        <f ca="1">OFFSET(#REF!,MATCH(DATE($H$1,MONTH("1/"&amp;$B$109),B116),#REF!,0)+1,)</f>
        <v>#REF!</v>
      </c>
      <c r="C117" s="126" t="e">
        <f ca="1">OFFSET(#REF!,MATCH(DATE($H$1,MONTH("1/"&amp;$B$109),C116),#REF!,0)+1,)</f>
        <v>#REF!</v>
      </c>
      <c r="D117" s="126" t="e">
        <f ca="1">OFFSET(#REF!,MATCH(DATE($H$1,MONTH("1/"&amp;$B$109),D116),#REF!,0)+1,)</f>
        <v>#REF!</v>
      </c>
      <c r="E117" s="126" t="e">
        <f ca="1">OFFSET(#REF!,MATCH(DATE($H$1,MONTH("1/"&amp;$B$109),E116),#REF!,0)+1,)</f>
        <v>#REF!</v>
      </c>
      <c r="F117" s="126" t="e">
        <f ca="1">OFFSET(#REF!,MATCH(DATE($H$1,MONTH("1/"&amp;$B$109),F116),#REF!,0)+1,)</f>
        <v>#REF!</v>
      </c>
      <c r="G117" s="126" t="e">
        <f ca="1">OFFSET(#REF!,MATCH(DATE($H$1,MONTH("1/"&amp;$B$109),G116),#REF!,0)+1,)</f>
        <v>#REF!</v>
      </c>
      <c r="H117" s="119" t="e">
        <f ca="1">OFFSET(#REF!,MATCH(DATE($H$1,MONTH("1/"&amp;$B$109),H116),#REF!,0)+1,)</f>
        <v>#REF!</v>
      </c>
      <c r="I117" s="3"/>
      <c r="J117" s="3"/>
    </row>
    <row r="118" spans="1:13" ht="15" customHeight="1" x14ac:dyDescent="0.3">
      <c r="A118" s="114"/>
      <c r="B118" s="126" t="e">
        <f ca="1">OFFSET(#REF!,MATCH(DATE($H$1,MONTH("1/"&amp;$B$109),B116),#REF!,0)+2,)</f>
        <v>#REF!</v>
      </c>
      <c r="C118" s="126" t="e">
        <f ca="1">OFFSET(#REF!,MATCH(DATE($H$1,MONTH("1/"&amp;$B$109),C116),#REF!,0)+2,)</f>
        <v>#REF!</v>
      </c>
      <c r="D118" s="126" t="e">
        <f ca="1">OFFSET(#REF!,MATCH(DATE($H$1,MONTH("1/"&amp;$B$109),D116),#REF!,0)+2,)</f>
        <v>#REF!</v>
      </c>
      <c r="E118" s="126" t="e">
        <f ca="1">OFFSET(#REF!,MATCH(DATE($H$1,MONTH("1/"&amp;$B$109),E116),#REF!,0)+2,)</f>
        <v>#REF!</v>
      </c>
      <c r="F118" s="126" t="e">
        <f ca="1">OFFSET(#REF!,MATCH(DATE($H$1,MONTH("1/"&amp;$B$109),F116),#REF!,0)+2,)</f>
        <v>#REF!</v>
      </c>
      <c r="G118" s="126" t="e">
        <f ca="1">OFFSET(#REF!,MATCH(DATE($H$1,MONTH("1/"&amp;$B$109),G116),#REF!,0)+2,)</f>
        <v>#REF!</v>
      </c>
      <c r="H118" s="119" t="e">
        <f ca="1">OFFSET(#REF!,MATCH(DATE($H$1,MONTH("1/"&amp;$B$109),H116),#REF!,0)+2,)</f>
        <v>#REF!</v>
      </c>
      <c r="I118" s="3"/>
      <c r="J118" s="98"/>
    </row>
    <row r="119" spans="1:13" ht="15" customHeight="1" x14ac:dyDescent="0.3">
      <c r="A119" s="114"/>
      <c r="B119" s="126" t="e">
        <f ca="1">OFFSET(#REF!,MATCH(DATE($H$1,MONTH("1/"&amp;$B$109),B116),#REF!,0)+8,-1)</f>
        <v>#REF!</v>
      </c>
      <c r="C119" s="126" t="e">
        <f ca="1">OFFSET(#REF!,MATCH(DATE($H$1,MONTH("1/"&amp;$B$109),C116),#REF!,0)+8,-1)</f>
        <v>#REF!</v>
      </c>
      <c r="D119" s="126" t="e">
        <f ca="1">OFFSET(#REF!,MATCH(DATE($H$1,MONTH("1/"&amp;$B$109),D116),#REF!,0)+8,-1)</f>
        <v>#REF!</v>
      </c>
      <c r="E119" s="126" t="e">
        <f ca="1">OFFSET(#REF!,MATCH(DATE($H$1,MONTH("1/"&amp;$B$109),E116),#REF!,0)+8,-1)</f>
        <v>#REF!</v>
      </c>
      <c r="F119" s="126" t="e">
        <f ca="1">OFFSET(#REF!,MATCH(DATE($H$1,MONTH("1/"&amp;$B$109),F116),#REF!,0)+8,-1)</f>
        <v>#REF!</v>
      </c>
      <c r="G119" s="126" t="e">
        <f ca="1">OFFSET(#REF!,MATCH(DATE($H$1,MONTH("1/"&amp;$B$109),G116),#REF!,0)+8,-1)</f>
        <v>#REF!</v>
      </c>
      <c r="H119" s="119" t="e">
        <f ca="1">OFFSET(#REF!,MATCH(DATE($H$1,MONTH("1/"&amp;$B$109),H116),#REF!,0)+8,-1)</f>
        <v>#REF!</v>
      </c>
      <c r="I119" s="106" t="e">
        <f ca="1">SUM(B119:H119)</f>
        <v>#REF!</v>
      </c>
      <c r="J119" s="112"/>
    </row>
    <row r="120" spans="1:13" ht="15" customHeight="1" x14ac:dyDescent="0.3">
      <c r="A120" s="11"/>
      <c r="B120" s="127" t="e">
        <f ca="1">OFFSET(#REF!,MATCH(DATE($H$1,MONTH("1/"&amp;$B$109),B116),#REF!,0)+9,11)</f>
        <v>#REF!</v>
      </c>
      <c r="C120" s="127" t="e">
        <f ca="1">OFFSET(#REF!,MATCH(DATE($H$1,MONTH("1/"&amp;$B$109),C116),#REF!,0)+9,11)</f>
        <v>#REF!</v>
      </c>
      <c r="D120" s="127" t="e">
        <f ca="1">OFFSET(#REF!,MATCH(DATE($H$1,MONTH("1/"&amp;$B$109),D116),#REF!,0)+9,11)</f>
        <v>#REF!</v>
      </c>
      <c r="E120" s="127" t="e">
        <f ca="1">OFFSET(#REF!,MATCH(DATE($H$1,MONTH("1/"&amp;$B$109),E116),#REF!,0)+9,11)</f>
        <v>#REF!</v>
      </c>
      <c r="F120" s="127" t="e">
        <f ca="1">OFFSET(#REF!,MATCH(DATE($H$1,MONTH("1/"&amp;$B$109),F116),#REF!,0)+9,11)</f>
        <v>#REF!</v>
      </c>
      <c r="G120" s="127" t="e">
        <f ca="1">OFFSET(#REF!,MATCH(DATE($H$1,MONTH("1/"&amp;$B$109),G116),#REF!,0)+9,11)</f>
        <v>#REF!</v>
      </c>
      <c r="H120" s="120" t="e">
        <f ca="1">OFFSET(#REF!,MATCH(DATE($H$1,MONTH("1/"&amp;$B$109),H116),#REF!,0)+9,11)</f>
        <v>#REF!</v>
      </c>
      <c r="I120" s="107" t="s">
        <v>39</v>
      </c>
      <c r="J120" s="102" t="e">
        <f ca="1">SUM(B120:H120)</f>
        <v>#REF!</v>
      </c>
    </row>
    <row r="121" spans="1:13" ht="15" customHeight="1" x14ac:dyDescent="0.3">
      <c r="A121" s="114"/>
      <c r="B121" s="125">
        <f>H116+1</f>
        <v>10</v>
      </c>
      <c r="C121" s="125">
        <f>B121+1</f>
        <v>11</v>
      </c>
      <c r="D121" s="125">
        <f t="shared" ref="D121" si="53">C121+1</f>
        <v>12</v>
      </c>
      <c r="E121" s="125">
        <f t="shared" ref="E121" si="54">D121+1</f>
        <v>13</v>
      </c>
      <c r="F121" s="125">
        <f t="shared" ref="F121" si="55">E121+1</f>
        <v>14</v>
      </c>
      <c r="G121" s="125">
        <f t="shared" ref="G121" si="56">F121+1</f>
        <v>15</v>
      </c>
      <c r="H121" s="124">
        <f t="shared" ref="H121" si="57">G121+1</f>
        <v>16</v>
      </c>
      <c r="I121" s="3"/>
      <c r="J121" s="3"/>
    </row>
    <row r="122" spans="1:13" ht="15" customHeight="1" x14ac:dyDescent="0.3">
      <c r="A122" s="114"/>
      <c r="B122" s="126" t="e">
        <f ca="1">OFFSET(#REF!,MATCH(DATE($H$1,MONTH("1/"&amp;$B$109),B121),#REF!,0)+1,)</f>
        <v>#REF!</v>
      </c>
      <c r="C122" s="126" t="e">
        <f ca="1">OFFSET(#REF!,MATCH(DATE($H$1,MONTH("1/"&amp;$B$109),C121),#REF!,0)+1,)</f>
        <v>#REF!</v>
      </c>
      <c r="D122" s="126" t="e">
        <f ca="1">OFFSET(#REF!,MATCH(DATE($H$1,MONTH("1/"&amp;$B$109),D121),#REF!,0)+1,)</f>
        <v>#REF!</v>
      </c>
      <c r="E122" s="126" t="e">
        <f ca="1">OFFSET(#REF!,MATCH(DATE($H$1,MONTH("1/"&amp;$B$109),E121),#REF!,0)+1,)</f>
        <v>#REF!</v>
      </c>
      <c r="F122" s="126" t="e">
        <f ca="1">OFFSET(#REF!,MATCH(DATE($H$1,MONTH("1/"&amp;$B$109),F121),#REF!,0)+1,)</f>
        <v>#REF!</v>
      </c>
      <c r="G122" s="126" t="e">
        <f ca="1">OFFSET(#REF!,MATCH(DATE($H$1,MONTH("1/"&amp;$B$109),G121),#REF!,0)+1,)</f>
        <v>#REF!</v>
      </c>
      <c r="H122" s="119" t="e">
        <f ca="1">OFFSET(#REF!,MATCH(DATE($H$1,MONTH("1/"&amp;$B$109),H121),#REF!,0)+1,)</f>
        <v>#REF!</v>
      </c>
      <c r="I122" s="3"/>
      <c r="J122" s="97"/>
    </row>
    <row r="123" spans="1:13" ht="15" customHeight="1" x14ac:dyDescent="0.3">
      <c r="A123" s="114"/>
      <c r="B123" s="126" t="e">
        <f ca="1">OFFSET(#REF!,MATCH(DATE($H$1,MONTH("1/"&amp;$B$109),B121),#REF!,0)+2,)</f>
        <v>#REF!</v>
      </c>
      <c r="C123" s="126" t="e">
        <f ca="1">OFFSET(#REF!,MATCH(DATE($H$1,MONTH("1/"&amp;$B$109),C121),#REF!,0)+2,)</f>
        <v>#REF!</v>
      </c>
      <c r="D123" s="126" t="e">
        <f ca="1">OFFSET(#REF!,MATCH(DATE($H$1,MONTH("1/"&amp;$B$109),D121),#REF!,0)+2,)</f>
        <v>#REF!</v>
      </c>
      <c r="E123" s="126" t="e">
        <f ca="1">OFFSET(#REF!,MATCH(DATE($H$1,MONTH("1/"&amp;$B$109),E121),#REF!,0)+2,)</f>
        <v>#REF!</v>
      </c>
      <c r="F123" s="126" t="e">
        <f ca="1">OFFSET(#REF!,MATCH(DATE($H$1,MONTH("1/"&amp;$B$109),F121),#REF!,0)+2,)</f>
        <v>#REF!</v>
      </c>
      <c r="G123" s="126" t="e">
        <f ca="1">OFFSET(#REF!,MATCH(DATE($H$1,MONTH("1/"&amp;$B$109),G121),#REF!,0)+2,)</f>
        <v>#REF!</v>
      </c>
      <c r="H123" s="119" t="e">
        <f ca="1">OFFSET(#REF!,MATCH(DATE($H$1,MONTH("1/"&amp;$B$109),H121),#REF!,0)+2,)</f>
        <v>#REF!</v>
      </c>
      <c r="I123" s="3"/>
      <c r="J123" s="98"/>
    </row>
    <row r="124" spans="1:13" ht="15" customHeight="1" x14ac:dyDescent="0.3">
      <c r="A124" s="114"/>
      <c r="B124" s="126" t="e">
        <f ca="1">OFFSET(#REF!,MATCH(DATE($H$1,MONTH("1/"&amp;$B$109),B121),#REF!,0)+8,-1)</f>
        <v>#REF!</v>
      </c>
      <c r="C124" s="126" t="e">
        <f ca="1">OFFSET(#REF!,MATCH(DATE($H$1,MONTH("1/"&amp;$B$109),C121),#REF!,0)+8,-1)</f>
        <v>#REF!</v>
      </c>
      <c r="D124" s="126" t="e">
        <f ca="1">OFFSET(#REF!,MATCH(DATE($H$1,MONTH("1/"&amp;$B$109),D121),#REF!,0)+8,-1)</f>
        <v>#REF!</v>
      </c>
      <c r="E124" s="126" t="e">
        <f ca="1">OFFSET(#REF!,MATCH(DATE($H$1,MONTH("1/"&amp;$B$109),E121),#REF!,0)+8,-1)</f>
        <v>#REF!</v>
      </c>
      <c r="F124" s="126" t="e">
        <f ca="1">OFFSET(#REF!,MATCH(DATE($H$1,MONTH("1/"&amp;$B$109),F121),#REF!,0)+8,-1)</f>
        <v>#REF!</v>
      </c>
      <c r="G124" s="126" t="e">
        <f ca="1">OFFSET(#REF!,MATCH(DATE($H$1,MONTH("1/"&amp;$B$109),G121),#REF!,0)+8,-1)</f>
        <v>#REF!</v>
      </c>
      <c r="H124" s="119" t="e">
        <f ca="1">OFFSET(#REF!,MATCH(DATE($H$1,MONTH("1/"&amp;$B$109),H121),#REF!,0)+8,-1)</f>
        <v>#REF!</v>
      </c>
      <c r="I124" s="106" t="e">
        <f ca="1">SUM(B124:H124)</f>
        <v>#REF!</v>
      </c>
      <c r="J124" s="112"/>
    </row>
    <row r="125" spans="1:13" ht="15" customHeight="1" x14ac:dyDescent="0.3">
      <c r="A125" s="114"/>
      <c r="B125" s="127" t="e">
        <f ca="1">OFFSET(#REF!,MATCH(DATE($H$1,MONTH("1/"&amp;$B$109),B121),#REF!,0)+9,11)</f>
        <v>#REF!</v>
      </c>
      <c r="C125" s="127" t="e">
        <f ca="1">OFFSET(#REF!,MATCH(DATE($H$1,MONTH("1/"&amp;$B$109),C121),#REF!,0)+9,11)</f>
        <v>#REF!</v>
      </c>
      <c r="D125" s="127" t="e">
        <f ca="1">OFFSET(#REF!,MATCH(DATE($H$1,MONTH("1/"&amp;$B$109),D121),#REF!,0)+9,11)</f>
        <v>#REF!</v>
      </c>
      <c r="E125" s="127" t="e">
        <f ca="1">OFFSET(#REF!,MATCH(DATE($H$1,MONTH("1/"&amp;$B$109),E121),#REF!,0)+9,11)</f>
        <v>#REF!</v>
      </c>
      <c r="F125" s="127" t="e">
        <f ca="1">OFFSET(#REF!,MATCH(DATE($H$1,MONTH("1/"&amp;$B$109),F121),#REF!,0)+9,11)</f>
        <v>#REF!</v>
      </c>
      <c r="G125" s="127" t="e">
        <f ca="1">OFFSET(#REF!,MATCH(DATE($H$1,MONTH("1/"&amp;$B$109),G121),#REF!,0)+9,11)</f>
        <v>#REF!</v>
      </c>
      <c r="H125" s="120" t="e">
        <f ca="1">OFFSET(#REF!,MATCH(DATE($H$1,MONTH("1/"&amp;$B$109),H121),#REF!,0)+9,11)</f>
        <v>#REF!</v>
      </c>
      <c r="I125" s="107" t="s">
        <v>39</v>
      </c>
      <c r="J125" s="102" t="e">
        <f ca="1">SUM(B125:H125)</f>
        <v>#REF!</v>
      </c>
    </row>
    <row r="126" spans="1:13" ht="15" customHeight="1" x14ac:dyDescent="0.3">
      <c r="A126" s="114"/>
      <c r="B126" s="125">
        <f>H121+1</f>
        <v>17</v>
      </c>
      <c r="C126" s="125">
        <f t="shared" ref="C126" si="58">B126+1</f>
        <v>18</v>
      </c>
      <c r="D126" s="125">
        <f t="shared" ref="D126" si="59">C126+1</f>
        <v>19</v>
      </c>
      <c r="E126" s="125">
        <f t="shared" ref="E126" si="60">D126+1</f>
        <v>20</v>
      </c>
      <c r="F126" s="125">
        <f t="shared" ref="F126" si="61">E126+1</f>
        <v>21</v>
      </c>
      <c r="G126" s="125">
        <f t="shared" ref="G126" si="62">F126+1</f>
        <v>22</v>
      </c>
      <c r="H126" s="124">
        <f t="shared" ref="H126" si="63">G126+1</f>
        <v>23</v>
      </c>
      <c r="I126" s="3"/>
      <c r="J126" s="97"/>
    </row>
    <row r="127" spans="1:13" ht="15" customHeight="1" x14ac:dyDescent="0.3">
      <c r="A127" s="114"/>
      <c r="B127" s="126" t="e">
        <f ca="1">OFFSET(#REF!,MATCH(DATE($H$1,MONTH("1/"&amp;$B$109),B126),#REF!,0)+1,)</f>
        <v>#REF!</v>
      </c>
      <c r="C127" s="126" t="e">
        <f ca="1">OFFSET(#REF!,MATCH(DATE($H$1,MONTH("1/"&amp;$B$109),C126),#REF!,0)+1,)</f>
        <v>#REF!</v>
      </c>
      <c r="D127" s="126" t="e">
        <f ca="1">OFFSET(#REF!,MATCH(DATE($H$1,MONTH("1/"&amp;$B$109),D126),#REF!,0)+1,)</f>
        <v>#REF!</v>
      </c>
      <c r="E127" s="126" t="e">
        <f ca="1">OFFSET(#REF!,MATCH(DATE($H$1,MONTH("1/"&amp;$B$109),E126),#REF!,0)+1,)</f>
        <v>#REF!</v>
      </c>
      <c r="F127" s="126" t="e">
        <f ca="1">OFFSET(#REF!,MATCH(DATE($H$1,MONTH("1/"&amp;$B$109),F126),#REF!,0)+1,)</f>
        <v>#REF!</v>
      </c>
      <c r="G127" s="126" t="e">
        <f ca="1">OFFSET(#REF!,MATCH(DATE($H$1,MONTH("1/"&amp;$B$109),G126),#REF!,0)+1,)</f>
        <v>#REF!</v>
      </c>
      <c r="H127" s="119" t="e">
        <f ca="1">OFFSET(#REF!,MATCH(DATE($H$1,MONTH("1/"&amp;$B$109),H126),#REF!,0)+1,)</f>
        <v>#REF!</v>
      </c>
      <c r="I127" s="106"/>
      <c r="J127" s="98"/>
    </row>
    <row r="128" spans="1:13" ht="15" customHeight="1" x14ac:dyDescent="0.3">
      <c r="A128" s="114"/>
      <c r="B128" s="126" t="e">
        <f ca="1">OFFSET(#REF!,MATCH(DATE($H$1,MONTH("1/"&amp;$B$109),B126),#REF!,0)+2,)</f>
        <v>#REF!</v>
      </c>
      <c r="C128" s="126" t="e">
        <f ca="1">OFFSET(#REF!,MATCH(DATE($H$1,MONTH("1/"&amp;$B$109),C126),#REF!,0)+2,)</f>
        <v>#REF!</v>
      </c>
      <c r="D128" s="126" t="e">
        <f ca="1">OFFSET(#REF!,MATCH(DATE($H$1,MONTH("1/"&amp;$B$109),D126),#REF!,0)+2,)</f>
        <v>#REF!</v>
      </c>
      <c r="E128" s="126" t="e">
        <f ca="1">OFFSET(#REF!,MATCH(DATE($H$1,MONTH("1/"&amp;$B$109),E126),#REF!,0)+2,)</f>
        <v>#REF!</v>
      </c>
      <c r="F128" s="126" t="e">
        <f ca="1">OFFSET(#REF!,MATCH(DATE($H$1,MONTH("1/"&amp;$B$109),F126),#REF!,0)+2,)</f>
        <v>#REF!</v>
      </c>
      <c r="G128" s="126" t="e">
        <f ca="1">OFFSET(#REF!,MATCH(DATE($H$1,MONTH("1/"&amp;$B$109),G126),#REF!,0)+2,)</f>
        <v>#REF!</v>
      </c>
      <c r="H128" s="119" t="e">
        <f ca="1">OFFSET(#REF!,MATCH(DATE($H$1,MONTH("1/"&amp;$B$109),H126),#REF!,0)+2,)</f>
        <v>#REF!</v>
      </c>
      <c r="I128" s="3"/>
      <c r="J128" s="98"/>
    </row>
    <row r="129" spans="1:10" ht="15" customHeight="1" x14ac:dyDescent="0.3">
      <c r="A129" s="11"/>
      <c r="B129" s="126" t="e">
        <f ca="1">OFFSET(#REF!,MATCH(DATE($H$1,MONTH("1/"&amp;$B$109),B126),#REF!,0)+8,-1)</f>
        <v>#REF!</v>
      </c>
      <c r="C129" s="126" t="e">
        <f ca="1">OFFSET(#REF!,MATCH(DATE($H$1,MONTH("1/"&amp;$B$109),C126),#REF!,0)+8,-1)</f>
        <v>#REF!</v>
      </c>
      <c r="D129" s="126" t="e">
        <f ca="1">OFFSET(#REF!,MATCH(DATE($H$1,MONTH("1/"&amp;$B$109),D126),#REF!,0)+8,-1)</f>
        <v>#REF!</v>
      </c>
      <c r="E129" s="126" t="e">
        <f ca="1">OFFSET(#REF!,MATCH(DATE($H$1,MONTH("1/"&amp;$B$109),E126),#REF!,0)+8,-1)</f>
        <v>#REF!</v>
      </c>
      <c r="F129" s="126" t="e">
        <f ca="1">OFFSET(#REF!,MATCH(DATE($H$1,MONTH("1/"&amp;$B$109),F126),#REF!,0)+8,-1)</f>
        <v>#REF!</v>
      </c>
      <c r="G129" s="126" t="e">
        <f ca="1">OFFSET(#REF!,MATCH(DATE($H$1,MONTH("1/"&amp;$B$109),G126),#REF!,0)+8,-1)</f>
        <v>#REF!</v>
      </c>
      <c r="H129" s="119" t="e">
        <f ca="1">OFFSET(#REF!,MATCH(DATE($H$1,MONTH("1/"&amp;$B$109),H126),#REF!,0)+8,-1)</f>
        <v>#REF!</v>
      </c>
      <c r="I129" s="106" t="e">
        <f ca="1">SUM(B129:H129)</f>
        <v>#REF!</v>
      </c>
      <c r="J129" s="112"/>
    </row>
    <row r="130" spans="1:10" ht="15" customHeight="1" x14ac:dyDescent="0.3">
      <c r="A130" s="114"/>
      <c r="B130" s="127" t="e">
        <f ca="1">OFFSET(#REF!,MATCH(DATE($H$1,MONTH("1/"&amp;$B$109),B126),#REF!,0)+9,11)</f>
        <v>#REF!</v>
      </c>
      <c r="C130" s="127" t="e">
        <f ca="1">OFFSET(#REF!,MATCH(DATE($H$1,MONTH("1/"&amp;$B$109),C126),#REF!,0)+9,11)</f>
        <v>#REF!</v>
      </c>
      <c r="D130" s="127" t="e">
        <f ca="1">OFFSET(#REF!,MATCH(DATE($H$1,MONTH("1/"&amp;$B$109),D126),#REF!,0)+9,11)</f>
        <v>#REF!</v>
      </c>
      <c r="E130" s="127" t="e">
        <f ca="1">OFFSET(#REF!,MATCH(DATE($H$1,MONTH("1/"&amp;$B$109),E126),#REF!,0)+9,11)</f>
        <v>#REF!</v>
      </c>
      <c r="F130" s="127" t="e">
        <f ca="1">OFFSET(#REF!,MATCH(DATE($H$1,MONTH("1/"&amp;$B$109),F126),#REF!,0)+9,11)</f>
        <v>#REF!</v>
      </c>
      <c r="G130" s="127" t="e">
        <f ca="1">OFFSET(#REF!,MATCH(DATE($H$1,MONTH("1/"&amp;$B$109),G126),#REF!,0)+9,11)</f>
        <v>#REF!</v>
      </c>
      <c r="H130" s="120" t="e">
        <f ca="1">OFFSET(#REF!,MATCH(DATE($H$1,MONTH("1/"&amp;$B$109),H126),#REF!,0)+9,11)</f>
        <v>#REF!</v>
      </c>
      <c r="I130" s="107" t="s">
        <v>39</v>
      </c>
      <c r="J130" s="102" t="e">
        <f ca="1">SUM(B130:H130)</f>
        <v>#REF!</v>
      </c>
    </row>
    <row r="131" spans="1:10" ht="15" customHeight="1" x14ac:dyDescent="0.3">
      <c r="A131" s="114"/>
      <c r="B131" s="125">
        <f>H126+1</f>
        <v>24</v>
      </c>
      <c r="C131" s="125">
        <f t="shared" ref="C131" si="64">B131+1</f>
        <v>25</v>
      </c>
      <c r="D131" s="125">
        <f t="shared" ref="D131" si="65">C131+1</f>
        <v>26</v>
      </c>
      <c r="E131" s="125">
        <f t="shared" ref="E131" si="66">D131+1</f>
        <v>27</v>
      </c>
      <c r="F131" s="125">
        <f t="shared" ref="F131" si="67">E131+1</f>
        <v>28</v>
      </c>
      <c r="G131" s="125">
        <f t="shared" ref="G131" si="68">F131+1</f>
        <v>29</v>
      </c>
      <c r="H131" s="124">
        <f t="shared" ref="H131" si="69">G131+1</f>
        <v>30</v>
      </c>
      <c r="I131" s="106"/>
      <c r="J131" s="98"/>
    </row>
    <row r="132" spans="1:10" ht="15" customHeight="1" x14ac:dyDescent="0.3">
      <c r="A132" s="114"/>
      <c r="B132" s="126" t="e">
        <f ca="1">OFFSET(#REF!,MATCH(DATE($H$1,MONTH("1/"&amp;$B$109),B131),#REF!,0)+1,)</f>
        <v>#REF!</v>
      </c>
      <c r="C132" s="126" t="e">
        <f ca="1">OFFSET(#REF!,MATCH(DATE($H$1,MONTH("1/"&amp;$B$109),C131),#REF!,0)+1,)</f>
        <v>#REF!</v>
      </c>
      <c r="D132" s="126" t="e">
        <f ca="1">OFFSET(#REF!,MATCH(DATE($H$1,MONTH("1/"&amp;$B$109),D131),#REF!,0)+1,)</f>
        <v>#REF!</v>
      </c>
      <c r="E132" s="126" t="e">
        <f ca="1">OFFSET(#REF!,MATCH(DATE($H$1,MONTH("1/"&amp;$B$109),E131),#REF!,0)+1,)</f>
        <v>#REF!</v>
      </c>
      <c r="F132" s="126" t="e">
        <f ca="1">OFFSET(#REF!,MATCH(DATE($H$1,MONTH("1/"&amp;$B$109),F131),#REF!,0)+1,)</f>
        <v>#REF!</v>
      </c>
      <c r="G132" s="126" t="e">
        <f ca="1">OFFSET(#REF!,MATCH(DATE($H$1,MONTH("1/"&amp;$B$109),G131),#REF!,0)+1,)</f>
        <v>#REF!</v>
      </c>
      <c r="H132" s="119" t="e">
        <f ca="1">OFFSET(#REF!,MATCH(DATE($H$1,MONTH("1/"&amp;$B$109),H131),#REF!,0)+1,)</f>
        <v>#REF!</v>
      </c>
      <c r="I132" s="107"/>
      <c r="J132" s="102"/>
    </row>
    <row r="133" spans="1:10" ht="15" customHeight="1" x14ac:dyDescent="0.3">
      <c r="A133" s="11"/>
      <c r="B133" s="126" t="e">
        <f ca="1">OFFSET(#REF!,MATCH(DATE($H$1,MONTH("1/"&amp;$B$109),B131),#REF!,0)+2,)</f>
        <v>#REF!</v>
      </c>
      <c r="C133" s="126" t="e">
        <f ca="1">OFFSET(#REF!,MATCH(DATE($H$1,MONTH("1/"&amp;$B$109),C131),#REF!,0)+2,)</f>
        <v>#REF!</v>
      </c>
      <c r="D133" s="126" t="e">
        <f ca="1">OFFSET(#REF!,MATCH(DATE($H$1,MONTH("1/"&amp;$B$109),D131),#REF!,0)+2,)</f>
        <v>#REF!</v>
      </c>
      <c r="E133" s="126" t="e">
        <f ca="1">OFFSET(#REF!,MATCH(DATE($H$1,MONTH("1/"&amp;$B$109),E131),#REF!,0)+2,)</f>
        <v>#REF!</v>
      </c>
      <c r="F133" s="126" t="e">
        <f ca="1">OFFSET(#REF!,MATCH(DATE($H$1,MONTH("1/"&amp;$B$109),F131),#REF!,0)+2,)</f>
        <v>#REF!</v>
      </c>
      <c r="G133" s="126" t="e">
        <f ca="1">OFFSET(#REF!,MATCH(DATE($H$1,MONTH("1/"&amp;$B$109),G131),#REF!,0)+2,)</f>
        <v>#REF!</v>
      </c>
      <c r="H133" s="119" t="e">
        <f ca="1">OFFSET(#REF!,MATCH(DATE($H$1,MONTH("1/"&amp;$B$109),H131),#REF!,0)+2,)</f>
        <v>#REF!</v>
      </c>
      <c r="I133" s="3"/>
      <c r="J133" s="98"/>
    </row>
    <row r="134" spans="1:10" ht="15" customHeight="1" x14ac:dyDescent="0.3">
      <c r="A134" s="11"/>
      <c r="B134" s="126" t="e">
        <f ca="1">OFFSET(#REF!,MATCH(DATE($H$1,MONTH("1/"&amp;$B$109),B131),#REF!,0)+8,-1)</f>
        <v>#REF!</v>
      </c>
      <c r="C134" s="126" t="e">
        <f ca="1">OFFSET(#REF!,MATCH(DATE($H$1,MONTH("1/"&amp;$B$109),C131),#REF!,0)+8,-1)</f>
        <v>#REF!</v>
      </c>
      <c r="D134" s="126" t="e">
        <f ca="1">OFFSET(#REF!,MATCH(DATE($H$1,MONTH("1/"&amp;$B$109),D131),#REF!,0)+8,-1)</f>
        <v>#REF!</v>
      </c>
      <c r="E134" s="126" t="e">
        <f ca="1">OFFSET(#REF!,MATCH(DATE($H$1,MONTH("1/"&amp;$B$109),E131),#REF!,0)+8,-1)</f>
        <v>#REF!</v>
      </c>
      <c r="F134" s="126" t="e">
        <f ca="1">OFFSET(#REF!,MATCH(DATE($H$1,MONTH("1/"&amp;$B$109),F131),#REF!,0)+8,-1)</f>
        <v>#REF!</v>
      </c>
      <c r="G134" s="126" t="e">
        <f ca="1">OFFSET(#REF!,MATCH(DATE($H$1,MONTH("1/"&amp;$B$109),G131),#REF!,0)+8,-1)</f>
        <v>#REF!</v>
      </c>
      <c r="H134" s="119" t="e">
        <f ca="1">OFFSET(#REF!,MATCH(DATE($H$1,MONTH("1/"&amp;$B$109),H131),#REF!,0)+8,-1)</f>
        <v>#REF!</v>
      </c>
      <c r="I134" s="106" t="e">
        <f ca="1">SUM(B134:H134)</f>
        <v>#REF!</v>
      </c>
      <c r="J134" s="112"/>
    </row>
    <row r="135" spans="1:10" ht="15" customHeight="1" x14ac:dyDescent="0.3">
      <c r="A135" s="11"/>
      <c r="B135" s="127" t="e">
        <f ca="1">OFFSET(#REF!,MATCH(DATE($H$1,MONTH("1/"&amp;$B$109),B131),#REF!,0)+9,11)</f>
        <v>#REF!</v>
      </c>
      <c r="C135" s="127" t="e">
        <f ca="1">OFFSET(#REF!,MATCH(DATE($H$1,MONTH("1/"&amp;$B$109),C131),#REF!,0)+9,11)</f>
        <v>#REF!</v>
      </c>
      <c r="D135" s="127" t="e">
        <f ca="1">OFFSET(#REF!,MATCH(DATE($H$1,MONTH("1/"&amp;$B$109),D131),#REF!,0)+9,11)</f>
        <v>#REF!</v>
      </c>
      <c r="E135" s="127" t="e">
        <f ca="1">OFFSET(#REF!,MATCH(DATE($H$1,MONTH("1/"&amp;$B$109),E131),#REF!,0)+9,11)</f>
        <v>#REF!</v>
      </c>
      <c r="F135" s="127" t="e">
        <f ca="1">OFFSET(#REF!,MATCH(DATE($H$1,MONTH("1/"&amp;$B$109),F131),#REF!,0)+9,11)</f>
        <v>#REF!</v>
      </c>
      <c r="G135" s="127" t="e">
        <f ca="1">OFFSET(#REF!,MATCH(DATE($H$1,MONTH("1/"&amp;$B$109),G131),#REF!,0)+9,11)</f>
        <v>#REF!</v>
      </c>
      <c r="H135" s="120" t="e">
        <f ca="1">OFFSET(#REF!,MATCH(DATE($H$1,MONTH("1/"&amp;$B$109),H131),#REF!,0)+9,11)</f>
        <v>#REF!</v>
      </c>
      <c r="I135" s="107" t="s">
        <v>39</v>
      </c>
      <c r="J135" s="102" t="e">
        <f ca="1">SUM(B135:H135)</f>
        <v>#REF!</v>
      </c>
    </row>
    <row r="136" spans="1:10" ht="15" customHeight="1" x14ac:dyDescent="0.3">
      <c r="A136" s="11"/>
      <c r="B136" s="125"/>
      <c r="C136" s="125"/>
      <c r="D136" s="125"/>
      <c r="E136" s="125"/>
      <c r="F136" s="125"/>
      <c r="G136" s="125"/>
      <c r="H136" s="124"/>
      <c r="I136" s="107"/>
      <c r="J136" s="102"/>
    </row>
    <row r="137" spans="1:10" x14ac:dyDescent="0.3">
      <c r="A137" s="3"/>
      <c r="B137" s="126"/>
      <c r="C137" s="126"/>
      <c r="D137" s="126"/>
      <c r="E137" s="126"/>
      <c r="F137" s="126"/>
      <c r="G137" s="126"/>
      <c r="H137" s="131"/>
      <c r="I137" s="108"/>
      <c r="J137" s="109"/>
    </row>
    <row r="138" spans="1:10" ht="14.25" customHeight="1" x14ac:dyDescent="0.3">
      <c r="A138" s="3"/>
      <c r="B138" s="126"/>
      <c r="C138" s="126"/>
      <c r="D138" s="126"/>
      <c r="E138" s="126"/>
      <c r="F138" s="126"/>
      <c r="G138" s="126"/>
      <c r="H138" s="131"/>
      <c r="I138" s="3"/>
      <c r="J138" s="98"/>
    </row>
    <row r="139" spans="1:10" ht="14.25" customHeight="1" x14ac:dyDescent="0.3">
      <c r="A139" s="3"/>
      <c r="B139" s="126"/>
      <c r="C139" s="126"/>
      <c r="D139" s="126"/>
      <c r="E139" s="126"/>
      <c r="F139" s="126"/>
      <c r="G139" s="126"/>
      <c r="H139" s="132"/>
      <c r="I139" s="106"/>
      <c r="J139" s="112"/>
    </row>
    <row r="140" spans="1:10" ht="14.25" customHeight="1" x14ac:dyDescent="0.3">
      <c r="A140" s="11"/>
      <c r="B140" s="127"/>
      <c r="C140" s="127"/>
      <c r="D140" s="127"/>
      <c r="E140" s="127"/>
      <c r="F140" s="127"/>
      <c r="G140" s="127"/>
      <c r="H140" s="133"/>
      <c r="I140" s="10" t="s">
        <v>39</v>
      </c>
      <c r="J140" s="102">
        <f>SUM(B140:H140)</f>
        <v>0</v>
      </c>
    </row>
    <row r="141" spans="1:10" ht="14.25" customHeight="1" x14ac:dyDescent="0.3">
      <c r="A141" s="33"/>
      <c r="B141" s="110"/>
      <c r="C141" s="110"/>
      <c r="D141" s="110"/>
      <c r="E141" s="110"/>
      <c r="F141" s="110"/>
      <c r="G141" s="110"/>
      <c r="H141" s="110"/>
      <c r="I141" s="111" t="s">
        <v>39</v>
      </c>
      <c r="J141" s="102" t="e">
        <f ca="1">SUM(J115,J120,J125,J130,J135,J140)</f>
        <v>#REF!</v>
      </c>
    </row>
    <row r="142" spans="1:10" ht="14.25" customHeight="1" x14ac:dyDescent="0.3">
      <c r="A142" s="33"/>
      <c r="B142" s="110"/>
      <c r="C142" s="110"/>
      <c r="D142" s="110"/>
      <c r="E142" s="110"/>
      <c r="F142" s="110"/>
      <c r="G142" s="110"/>
      <c r="H142" s="110"/>
      <c r="I142" s="10"/>
      <c r="J142" s="102"/>
    </row>
    <row r="144" spans="1:10" ht="16.5" x14ac:dyDescent="0.3">
      <c r="A144"/>
      <c r="F144" s="2"/>
    </row>
    <row r="145" spans="1:13" ht="57.75" customHeight="1" x14ac:dyDescent="0.3">
      <c r="A145"/>
      <c r="B145" s="121" t="s">
        <v>99</v>
      </c>
      <c r="C145" s="123"/>
      <c r="D145" s="123"/>
      <c r="E145" s="123"/>
      <c r="F145" s="123"/>
      <c r="J145"/>
    </row>
    <row r="146" spans="1:13" customFormat="1" ht="29.25" customHeight="1" x14ac:dyDescent="0.3">
      <c r="A146" s="11"/>
      <c r="B146" s="122" t="s">
        <v>6</v>
      </c>
      <c r="C146" s="122" t="s">
        <v>0</v>
      </c>
      <c r="D146" s="122" t="s">
        <v>1</v>
      </c>
      <c r="E146" s="122" t="s">
        <v>2</v>
      </c>
      <c r="F146" s="122" t="s">
        <v>3</v>
      </c>
      <c r="G146" s="122" t="s">
        <v>4</v>
      </c>
      <c r="H146" s="122" t="s">
        <v>5</v>
      </c>
      <c r="J146" s="136"/>
    </row>
    <row r="147" spans="1:13" customFormat="1" ht="15" customHeight="1" x14ac:dyDescent="0.3">
      <c r="A147" s="11"/>
      <c r="B147" s="125">
        <f t="shared" ref="B147:E147" si="70">A147+1</f>
        <v>1</v>
      </c>
      <c r="C147" s="125">
        <f t="shared" si="70"/>
        <v>2</v>
      </c>
      <c r="D147" s="125">
        <f t="shared" si="70"/>
        <v>3</v>
      </c>
      <c r="E147" s="125">
        <f t="shared" si="70"/>
        <v>4</v>
      </c>
      <c r="F147" s="125">
        <f>E147+1</f>
        <v>5</v>
      </c>
      <c r="G147" s="125">
        <f t="shared" ref="G147" si="71">F147+1</f>
        <v>6</v>
      </c>
      <c r="H147" s="124">
        <f t="shared" ref="H147" si="72">G147+1</f>
        <v>7</v>
      </c>
      <c r="I147" s="3"/>
      <c r="J147" s="3"/>
    </row>
    <row r="148" spans="1:13" customFormat="1" ht="15" customHeight="1" x14ac:dyDescent="0.3">
      <c r="A148" s="11"/>
      <c r="B148" s="126" t="e">
        <f ca="1">OFFSET(#REF!,MATCH(DATE($H$1,MONTH("1/"&amp;$B$145),B147),#REF!,0)+1,)</f>
        <v>#REF!</v>
      </c>
      <c r="C148" s="126" t="e">
        <f ca="1">OFFSET(#REF!,MATCH(DATE($H$1,MONTH("1/"&amp;$B$145),C147),#REF!,0)+1,)</f>
        <v>#REF!</v>
      </c>
      <c r="D148" s="126" t="e">
        <f ca="1">OFFSET(#REF!,MATCH(DATE($H$1,MONTH("1/"&amp;$B$145),D147),#REF!,0)+1,)</f>
        <v>#REF!</v>
      </c>
      <c r="E148" s="126" t="e">
        <f ca="1">OFFSET(#REF!,MATCH(DATE($H$1,MONTH("1/"&amp;$B$145),E147),#REF!,0)+1,)</f>
        <v>#REF!</v>
      </c>
      <c r="F148" s="126" t="e">
        <f ca="1">OFFSET(#REF!,MATCH(DATE($H$1,MONTH("1/"&amp;$B$145),F147),#REF!,0)+1,)</f>
        <v>#REF!</v>
      </c>
      <c r="G148" s="126" t="e">
        <f ca="1">OFFSET(#REF!,MATCH(DATE($H$1,MONTH("1/"&amp;$B$145),G147),#REF!,0)+1,)</f>
        <v>#REF!</v>
      </c>
      <c r="H148" s="119" t="e">
        <f ca="1">OFFSET(#REF!,MATCH(DATE($H$1,MONTH("1/"&amp;$B$145),H147),#REF!,0)+1,)</f>
        <v>#REF!</v>
      </c>
      <c r="I148" s="3"/>
      <c r="J148" s="3"/>
    </row>
    <row r="149" spans="1:13" customFormat="1" ht="15" customHeight="1" x14ac:dyDescent="0.3">
      <c r="A149" s="11"/>
      <c r="B149" s="126" t="e">
        <f ca="1">OFFSET(#REF!,MATCH(DATE($H$1,MONTH("1/"&amp;$B$145),B147),#REF!,0)+2,)</f>
        <v>#REF!</v>
      </c>
      <c r="C149" s="126" t="e">
        <f ca="1">OFFSET(#REF!,MATCH(DATE($H$1,MONTH("1/"&amp;$B$145),C147),#REF!,0)+2,)</f>
        <v>#REF!</v>
      </c>
      <c r="D149" s="126" t="e">
        <f ca="1">OFFSET(#REF!,MATCH(DATE($H$1,MONTH("1/"&amp;$B$145),D147),#REF!,0)+2,)</f>
        <v>#REF!</v>
      </c>
      <c r="E149" s="126" t="e">
        <f ca="1">OFFSET(#REF!,MATCH(DATE($H$1,MONTH("1/"&amp;$B$145),E147),#REF!,0)+2,)</f>
        <v>#REF!</v>
      </c>
      <c r="F149" s="126" t="e">
        <f ca="1">OFFSET(#REF!,MATCH(DATE($H$1,MONTH("1/"&amp;$B$145),F147),#REF!,0)+2,)</f>
        <v>#REF!</v>
      </c>
      <c r="G149" s="126" t="e">
        <f ca="1">OFFSET(#REF!,MATCH(DATE($H$1,MONTH("1/"&amp;$B$145),G147),#REF!,0)+2,)</f>
        <v>#REF!</v>
      </c>
      <c r="H149" s="119" t="e">
        <f ca="1">OFFSET(#REF!,MATCH(DATE($H$1,MONTH("1/"&amp;$B$145),H147),#REF!,0)+2,)</f>
        <v>#REF!</v>
      </c>
      <c r="I149" s="3"/>
      <c r="J149" s="98"/>
    </row>
    <row r="150" spans="1:13" customFormat="1" ht="15" customHeight="1" x14ac:dyDescent="0.3">
      <c r="A150" s="11"/>
      <c r="B150" s="126" t="e">
        <f ca="1">OFFSET(#REF!,MATCH(DATE($H$1,MONTH("1/"&amp;$B$145),B147),#REF!,0)+8,-1)</f>
        <v>#REF!</v>
      </c>
      <c r="C150" s="126" t="e">
        <f ca="1">OFFSET(#REF!,MATCH(DATE($H$1,MONTH("1/"&amp;$B$145),C147),#REF!,0)+8,-1)</f>
        <v>#REF!</v>
      </c>
      <c r="D150" s="126" t="e">
        <f ca="1">OFFSET(#REF!,MATCH(DATE($H$1,MONTH("1/"&amp;$B$145),D147),#REF!,0)+8,-1)</f>
        <v>#REF!</v>
      </c>
      <c r="E150" s="126" t="e">
        <f ca="1">OFFSET(#REF!,MATCH(DATE($H$1,MONTH("1/"&amp;$B$145),E147),#REF!,0)+8,-1)</f>
        <v>#REF!</v>
      </c>
      <c r="F150" s="126" t="e">
        <f ca="1">OFFSET(#REF!,MATCH(DATE($H$1,MONTH("1/"&amp;$B$145),F147),#REF!,0)+8,-1)</f>
        <v>#REF!</v>
      </c>
      <c r="G150" s="126" t="e">
        <f ca="1">OFFSET(#REF!,MATCH(DATE($H$1,MONTH("1/"&amp;$B$145),G147),#REF!,0)+8,-1)</f>
        <v>#REF!</v>
      </c>
      <c r="H150" s="119" t="e">
        <f ca="1">OFFSET(#REF!,MATCH(DATE($H$1,MONTH("1/"&amp;$B$145),H147),#REF!,0)+8,-1)</f>
        <v>#REF!</v>
      </c>
      <c r="I150" s="106" t="e">
        <f ca="1">SUM(B150:H150)</f>
        <v>#REF!</v>
      </c>
      <c r="J150" s="112"/>
    </row>
    <row r="151" spans="1:13" customFormat="1" ht="15" customHeight="1" x14ac:dyDescent="0.3">
      <c r="A151" s="11"/>
      <c r="B151" s="127" t="e">
        <f ca="1">OFFSET(#REF!,MATCH(DATE($H$1,MONTH("1/"&amp;$B$145),B147),#REF!,0)+9,11)</f>
        <v>#REF!</v>
      </c>
      <c r="C151" s="127" t="e">
        <f ca="1">OFFSET(#REF!,MATCH(DATE($H$1,MONTH("1/"&amp;$B$145),C147),#REF!,0)+9,11)</f>
        <v>#REF!</v>
      </c>
      <c r="D151" s="127" t="e">
        <f ca="1">OFFSET(#REF!,MATCH(DATE($H$1,MONTH("1/"&amp;$B$145),D147),#REF!,0)+9,11)</f>
        <v>#REF!</v>
      </c>
      <c r="E151" s="127" t="e">
        <f ca="1">OFFSET(#REF!,MATCH(DATE($H$1,MONTH("1/"&amp;$B$145),E147),#REF!,0)+9,11)</f>
        <v>#REF!</v>
      </c>
      <c r="F151" s="127" t="e">
        <f ca="1">OFFSET(#REF!,MATCH(DATE($H$1,MONTH("1/"&amp;$B$145),F147),#REF!,0)+9,11)</f>
        <v>#REF!</v>
      </c>
      <c r="G151" s="127" t="e">
        <f ca="1">OFFSET(#REF!,MATCH(DATE($H$1,MONTH("1/"&amp;$B$145),G147),#REF!,0)+9,11)</f>
        <v>#REF!</v>
      </c>
      <c r="H151" s="120" t="e">
        <f ca="1">OFFSET(#REF!,MATCH(DATE($H$1,MONTH("1/"&amp;$B$145),H147),#REF!,0)+9,11)</f>
        <v>#REF!</v>
      </c>
      <c r="I151" s="107" t="s">
        <v>39</v>
      </c>
      <c r="J151" s="102" t="e">
        <f ca="1">SUM(B151:H151)</f>
        <v>#REF!</v>
      </c>
      <c r="M151" s="115"/>
    </row>
    <row r="152" spans="1:13" ht="15" customHeight="1" x14ac:dyDescent="0.3">
      <c r="A152" s="11"/>
      <c r="B152" s="135">
        <f>H147+1</f>
        <v>8</v>
      </c>
      <c r="C152" s="125">
        <f>B152+1</f>
        <v>9</v>
      </c>
      <c r="D152" s="125">
        <f t="shared" ref="D152" si="73">C152+1</f>
        <v>10</v>
      </c>
      <c r="E152" s="125">
        <f t="shared" ref="E152" si="74">D152+1</f>
        <v>11</v>
      </c>
      <c r="F152" s="125">
        <f t="shared" ref="F152" si="75">E152+1</f>
        <v>12</v>
      </c>
      <c r="G152" s="125">
        <f t="shared" ref="G152" si="76">F152+1</f>
        <v>13</v>
      </c>
      <c r="H152" s="124">
        <f t="shared" ref="H152" si="77">G152+1</f>
        <v>14</v>
      </c>
      <c r="I152" s="3"/>
      <c r="J152" s="3"/>
      <c r="M152" s="116"/>
    </row>
    <row r="153" spans="1:13" ht="15" customHeight="1" x14ac:dyDescent="0.3">
      <c r="A153" s="114"/>
      <c r="B153" s="126" t="e">
        <f ca="1">OFFSET(#REF!,MATCH(DATE($H$1,MONTH("1/"&amp;$B$145),B152),#REF!,0)+1,)</f>
        <v>#REF!</v>
      </c>
      <c r="C153" s="126" t="e">
        <f ca="1">OFFSET(#REF!,MATCH(DATE($H$1,MONTH("1/"&amp;$B$145),C152),#REF!,0)+1,)</f>
        <v>#REF!</v>
      </c>
      <c r="D153" s="126" t="e">
        <f ca="1">OFFSET(#REF!,MATCH(DATE($H$1,MONTH("1/"&amp;$B$145),D152),#REF!,0)+1,)</f>
        <v>#REF!</v>
      </c>
      <c r="E153" s="126" t="e">
        <f ca="1">OFFSET(#REF!,MATCH(DATE($H$1,MONTH("1/"&amp;$B$145),E152),#REF!,0)+1,)</f>
        <v>#REF!</v>
      </c>
      <c r="F153" s="126" t="e">
        <f ca="1">OFFSET(#REF!,MATCH(DATE($H$1,MONTH("1/"&amp;$B$145),F152),#REF!,0)+1,)</f>
        <v>#REF!</v>
      </c>
      <c r="G153" s="126" t="e">
        <f ca="1">OFFSET(#REF!,MATCH(DATE($H$1,MONTH("1/"&amp;$B$145),G152),#REF!,0)+1,)</f>
        <v>#REF!</v>
      </c>
      <c r="H153" s="119" t="e">
        <f ca="1">OFFSET(#REF!,MATCH(DATE($H$1,MONTH("1/"&amp;$B$145),H152),#REF!,0)+1,)</f>
        <v>#REF!</v>
      </c>
      <c r="I153" s="3"/>
      <c r="J153" s="3"/>
    </row>
    <row r="154" spans="1:13" ht="15" customHeight="1" x14ac:dyDescent="0.3">
      <c r="A154" s="114"/>
      <c r="B154" s="126" t="e">
        <f ca="1">OFFSET(#REF!,MATCH(DATE($H$1,MONTH("1/"&amp;$B$145),B152),#REF!,0)+2,)</f>
        <v>#REF!</v>
      </c>
      <c r="C154" s="126" t="e">
        <f ca="1">OFFSET(#REF!,MATCH(DATE($H$1,MONTH("1/"&amp;$B$145),C152),#REF!,0)+2,)</f>
        <v>#REF!</v>
      </c>
      <c r="D154" s="126" t="e">
        <f ca="1">OFFSET(#REF!,MATCH(DATE($H$1,MONTH("1/"&amp;$B$145),D152),#REF!,0)+2,)</f>
        <v>#REF!</v>
      </c>
      <c r="E154" s="126" t="e">
        <f ca="1">OFFSET(#REF!,MATCH(DATE($H$1,MONTH("1/"&amp;$B$145),E152),#REF!,0)+2,)</f>
        <v>#REF!</v>
      </c>
      <c r="F154" s="126" t="e">
        <f ca="1">OFFSET(#REF!,MATCH(DATE($H$1,MONTH("1/"&amp;$B$145),F152),#REF!,0)+2,)</f>
        <v>#REF!</v>
      </c>
      <c r="G154" s="126" t="e">
        <f ca="1">OFFSET(#REF!,MATCH(DATE($H$1,MONTH("1/"&amp;$B$145),G152),#REF!,0)+2,)</f>
        <v>#REF!</v>
      </c>
      <c r="H154" s="119" t="e">
        <f ca="1">OFFSET(#REF!,MATCH(DATE($H$1,MONTH("1/"&amp;$B$145),H152),#REF!,0)+2,)</f>
        <v>#REF!</v>
      </c>
      <c r="I154" s="3"/>
      <c r="J154" s="98"/>
    </row>
    <row r="155" spans="1:13" ht="15" customHeight="1" x14ac:dyDescent="0.3">
      <c r="A155" s="114"/>
      <c r="B155" s="126" t="e">
        <f ca="1">OFFSET(#REF!,MATCH(DATE($H$1,MONTH("1/"&amp;$B$145),B152),#REF!,0)+8,-1)</f>
        <v>#REF!</v>
      </c>
      <c r="C155" s="126" t="e">
        <f ca="1">OFFSET(#REF!,MATCH(DATE($H$1,MONTH("1/"&amp;$B$145),C152),#REF!,0)+8,-1)</f>
        <v>#REF!</v>
      </c>
      <c r="D155" s="126" t="e">
        <f ca="1">OFFSET(#REF!,MATCH(DATE($H$1,MONTH("1/"&amp;$B$145),D152),#REF!,0)+8,-1)</f>
        <v>#REF!</v>
      </c>
      <c r="E155" s="126" t="e">
        <f ca="1">OFFSET(#REF!,MATCH(DATE($H$1,MONTH("1/"&amp;$B$145),E152),#REF!,0)+8,-1)</f>
        <v>#REF!</v>
      </c>
      <c r="F155" s="126" t="e">
        <f ca="1">OFFSET(#REF!,MATCH(DATE($H$1,MONTH("1/"&amp;$B$145),F152),#REF!,0)+8,-1)</f>
        <v>#REF!</v>
      </c>
      <c r="G155" s="126" t="e">
        <f ca="1">OFFSET(#REF!,MATCH(DATE($H$1,MONTH("1/"&amp;$B$145),G152),#REF!,0)+8,-1)</f>
        <v>#REF!</v>
      </c>
      <c r="H155" s="119" t="e">
        <f ca="1">OFFSET(#REF!,MATCH(DATE($H$1,MONTH("1/"&amp;$B$145),H152),#REF!,0)+8,-1)</f>
        <v>#REF!</v>
      </c>
      <c r="I155" s="106" t="e">
        <f ca="1">SUM(B155:H155)</f>
        <v>#REF!</v>
      </c>
      <c r="J155" s="112"/>
    </row>
    <row r="156" spans="1:13" ht="15" customHeight="1" x14ac:dyDescent="0.3">
      <c r="A156" s="11"/>
      <c r="B156" s="127" t="e">
        <f ca="1">OFFSET(#REF!,MATCH(DATE($H$1,MONTH("1/"&amp;$B$145),B152),#REF!,0)+9,11)</f>
        <v>#REF!</v>
      </c>
      <c r="C156" s="127" t="e">
        <f ca="1">OFFSET(#REF!,MATCH(DATE($H$1,MONTH("1/"&amp;$B$145),C152),#REF!,0)+9,11)</f>
        <v>#REF!</v>
      </c>
      <c r="D156" s="127" t="e">
        <f ca="1">OFFSET(#REF!,MATCH(DATE($H$1,MONTH("1/"&amp;$B$145),D152),#REF!,0)+9,11)</f>
        <v>#REF!</v>
      </c>
      <c r="E156" s="127" t="e">
        <f ca="1">OFFSET(#REF!,MATCH(DATE($H$1,MONTH("1/"&amp;$B$145),E152),#REF!,0)+9,11)</f>
        <v>#REF!</v>
      </c>
      <c r="F156" s="127" t="e">
        <f ca="1">OFFSET(#REF!,MATCH(DATE($H$1,MONTH("1/"&amp;$B$145),F152),#REF!,0)+9,11)</f>
        <v>#REF!</v>
      </c>
      <c r="G156" s="127" t="e">
        <f ca="1">OFFSET(#REF!,MATCH(DATE($H$1,MONTH("1/"&amp;$B$145),G152),#REF!,0)+9,11)</f>
        <v>#REF!</v>
      </c>
      <c r="H156" s="120" t="e">
        <f ca="1">OFFSET(#REF!,MATCH(DATE($H$1,MONTH("1/"&amp;$B$145),H152),#REF!,0)+9,11)</f>
        <v>#REF!</v>
      </c>
      <c r="I156" s="107" t="s">
        <v>39</v>
      </c>
      <c r="J156" s="102" t="e">
        <f ca="1">SUM(B156:H156)</f>
        <v>#REF!</v>
      </c>
    </row>
    <row r="157" spans="1:13" ht="15" customHeight="1" x14ac:dyDescent="0.3">
      <c r="A157" s="114"/>
      <c r="B157" s="125">
        <f>H152+1</f>
        <v>15</v>
      </c>
      <c r="C157" s="125">
        <f>B157+1</f>
        <v>16</v>
      </c>
      <c r="D157" s="125">
        <f t="shared" ref="D157" si="78">C157+1</f>
        <v>17</v>
      </c>
      <c r="E157" s="125">
        <f t="shared" ref="E157" si="79">D157+1</f>
        <v>18</v>
      </c>
      <c r="F157" s="125">
        <f t="shared" ref="F157" si="80">E157+1</f>
        <v>19</v>
      </c>
      <c r="G157" s="125">
        <f t="shared" ref="G157" si="81">F157+1</f>
        <v>20</v>
      </c>
      <c r="H157" s="124">
        <f t="shared" ref="H157" si="82">G157+1</f>
        <v>21</v>
      </c>
      <c r="I157" s="3"/>
      <c r="J157" s="3"/>
    </row>
    <row r="158" spans="1:13" ht="15" customHeight="1" x14ac:dyDescent="0.3">
      <c r="A158" s="114"/>
      <c r="B158" s="126" t="e">
        <f ca="1">OFFSET(#REF!,MATCH(DATE($H$1,MONTH("1/"&amp;$B$145),B157),#REF!,0)+1,)</f>
        <v>#REF!</v>
      </c>
      <c r="C158" s="126" t="e">
        <f ca="1">OFFSET(#REF!,MATCH(DATE($H$1,MONTH("1/"&amp;$B$145),C157),#REF!,0)+1,)</f>
        <v>#REF!</v>
      </c>
      <c r="D158" s="126" t="e">
        <f ca="1">OFFSET(#REF!,MATCH(DATE($H$1,MONTH("1/"&amp;$B$145),D157),#REF!,0)+1,)</f>
        <v>#REF!</v>
      </c>
      <c r="E158" s="126" t="e">
        <f ca="1">OFFSET(#REF!,MATCH(DATE($H$1,MONTH("1/"&amp;$B$145),E157),#REF!,0)+1,)</f>
        <v>#REF!</v>
      </c>
      <c r="F158" s="126" t="e">
        <f ca="1">OFFSET(#REF!,MATCH(DATE($H$1,MONTH("1/"&amp;$B$145),F157),#REF!,0)+1,)</f>
        <v>#REF!</v>
      </c>
      <c r="G158" s="126" t="e">
        <f ca="1">OFFSET(#REF!,MATCH(DATE($H$1,MONTH("1/"&amp;$B$145),G157),#REF!,0)+1,)</f>
        <v>#REF!</v>
      </c>
      <c r="H158" s="119" t="e">
        <f ca="1">OFFSET(#REF!,MATCH(DATE($H$1,MONTH("1/"&amp;$B$145),H157),#REF!,0)+1,)</f>
        <v>#REF!</v>
      </c>
      <c r="I158" s="3"/>
      <c r="J158" s="97"/>
    </row>
    <row r="159" spans="1:13" ht="15" customHeight="1" x14ac:dyDescent="0.3">
      <c r="A159" s="114"/>
      <c r="B159" s="126" t="e">
        <f ca="1">OFFSET(#REF!,MATCH(DATE($H$1,MONTH("1/"&amp;$B$145),B157),#REF!,0)+2,)</f>
        <v>#REF!</v>
      </c>
      <c r="C159" s="126" t="e">
        <f ca="1">OFFSET(#REF!,MATCH(DATE($H$1,MONTH("1/"&amp;$B$145),C157),#REF!,0)+2,)</f>
        <v>#REF!</v>
      </c>
      <c r="D159" s="126" t="e">
        <f ca="1">OFFSET(#REF!,MATCH(DATE($H$1,MONTH("1/"&amp;$B$145),D157),#REF!,0)+2,)</f>
        <v>#REF!</v>
      </c>
      <c r="E159" s="126" t="e">
        <f ca="1">OFFSET(#REF!,MATCH(DATE($H$1,MONTH("1/"&amp;$B$145),E157),#REF!,0)+2,)</f>
        <v>#REF!</v>
      </c>
      <c r="F159" s="126" t="e">
        <f ca="1">OFFSET(#REF!,MATCH(DATE($H$1,MONTH("1/"&amp;$B$145),F157),#REF!,0)+2,)</f>
        <v>#REF!</v>
      </c>
      <c r="G159" s="126" t="e">
        <f ca="1">OFFSET(#REF!,MATCH(DATE($H$1,MONTH("1/"&amp;$B$145),G157),#REF!,0)+2,)</f>
        <v>#REF!</v>
      </c>
      <c r="H159" s="119" t="e">
        <f ca="1">OFFSET(#REF!,MATCH(DATE($H$1,MONTH("1/"&amp;$B$145),H157),#REF!,0)+2,)</f>
        <v>#REF!</v>
      </c>
      <c r="I159" s="3"/>
      <c r="J159" s="98"/>
    </row>
    <row r="160" spans="1:13" ht="15" customHeight="1" x14ac:dyDescent="0.3">
      <c r="A160" s="114"/>
      <c r="B160" s="126" t="e">
        <f ca="1">OFFSET(#REF!,MATCH(DATE($H$1,MONTH("1/"&amp;$B$145),B157),#REF!,0)+8,-1)</f>
        <v>#REF!</v>
      </c>
      <c r="C160" s="126" t="e">
        <f ca="1">OFFSET(#REF!,MATCH(DATE($H$1,MONTH("1/"&amp;$B$145),C157),#REF!,0)+8,-1)</f>
        <v>#REF!</v>
      </c>
      <c r="D160" s="126" t="e">
        <f ca="1">OFFSET(#REF!,MATCH(DATE($H$1,MONTH("1/"&amp;$B$145),D157),#REF!,0)+8,-1)</f>
        <v>#REF!</v>
      </c>
      <c r="E160" s="126" t="e">
        <f ca="1">OFFSET(#REF!,MATCH(DATE($H$1,MONTH("1/"&amp;$B$145),E157),#REF!,0)+8,-1)</f>
        <v>#REF!</v>
      </c>
      <c r="F160" s="126" t="e">
        <f ca="1">OFFSET(#REF!,MATCH(DATE($H$1,MONTH("1/"&amp;$B$145),F157),#REF!,0)+8,-1)</f>
        <v>#REF!</v>
      </c>
      <c r="G160" s="126" t="e">
        <f ca="1">OFFSET(#REF!,MATCH(DATE($H$1,MONTH("1/"&amp;$B$145),G157),#REF!,0)+8,-1)</f>
        <v>#REF!</v>
      </c>
      <c r="H160" s="119" t="e">
        <f ca="1">OFFSET(#REF!,MATCH(DATE($H$1,MONTH("1/"&amp;$B$145),H157),#REF!,0)+8,-1)</f>
        <v>#REF!</v>
      </c>
      <c r="I160" s="106" t="e">
        <f ca="1">SUM(B160:H160)</f>
        <v>#REF!</v>
      </c>
      <c r="J160" s="112"/>
    </row>
    <row r="161" spans="1:10" ht="15" customHeight="1" x14ac:dyDescent="0.3">
      <c r="A161" s="114"/>
      <c r="B161" s="127" t="e">
        <f ca="1">OFFSET(#REF!,MATCH(DATE($H$1,MONTH("1/"&amp;$B$145),B157),#REF!,0)+9,11)</f>
        <v>#REF!</v>
      </c>
      <c r="C161" s="127" t="e">
        <f ca="1">OFFSET(#REF!,MATCH(DATE($H$1,MONTH("1/"&amp;$B$145),C157),#REF!,0)+9,11)</f>
        <v>#REF!</v>
      </c>
      <c r="D161" s="127" t="e">
        <f ca="1">OFFSET(#REF!,MATCH(DATE($H$1,MONTH("1/"&amp;$B$145),D157),#REF!,0)+9,11)</f>
        <v>#REF!</v>
      </c>
      <c r="E161" s="127" t="e">
        <f ca="1">OFFSET(#REF!,MATCH(DATE($H$1,MONTH("1/"&amp;$B$145),E157),#REF!,0)+9,11)</f>
        <v>#REF!</v>
      </c>
      <c r="F161" s="127" t="e">
        <f ca="1">OFFSET(#REF!,MATCH(DATE($H$1,MONTH("1/"&amp;$B$145),F157),#REF!,0)+9,11)</f>
        <v>#REF!</v>
      </c>
      <c r="G161" s="127" t="e">
        <f ca="1">OFFSET(#REF!,MATCH(DATE($H$1,MONTH("1/"&amp;$B$145),G157),#REF!,0)+9,11)</f>
        <v>#REF!</v>
      </c>
      <c r="H161" s="120" t="e">
        <f ca="1">OFFSET(#REF!,MATCH(DATE($H$1,MONTH("1/"&amp;$B$145),H157),#REF!,0)+9,11)</f>
        <v>#REF!</v>
      </c>
      <c r="I161" s="107" t="s">
        <v>39</v>
      </c>
      <c r="J161" s="102" t="e">
        <f ca="1">SUM(B161:H161)</f>
        <v>#REF!</v>
      </c>
    </row>
    <row r="162" spans="1:10" ht="15" customHeight="1" x14ac:dyDescent="0.3">
      <c r="A162" s="114"/>
      <c r="B162" s="125">
        <f>H157+1</f>
        <v>22</v>
      </c>
      <c r="C162" s="125">
        <f t="shared" ref="C162" si="83">B162+1</f>
        <v>23</v>
      </c>
      <c r="D162" s="125">
        <f t="shared" ref="D162" si="84">C162+1</f>
        <v>24</v>
      </c>
      <c r="E162" s="125">
        <f t="shared" ref="E162" si="85">D162+1</f>
        <v>25</v>
      </c>
      <c r="F162" s="125">
        <f t="shared" ref="F162" si="86">E162+1</f>
        <v>26</v>
      </c>
      <c r="G162" s="125">
        <f t="shared" ref="G162" si="87">F162+1</f>
        <v>27</v>
      </c>
      <c r="H162" s="124">
        <f t="shared" ref="H162" si="88">G162+1</f>
        <v>28</v>
      </c>
      <c r="I162" s="3"/>
      <c r="J162" s="97"/>
    </row>
    <row r="163" spans="1:10" ht="15" customHeight="1" x14ac:dyDescent="0.3">
      <c r="A163" s="114"/>
      <c r="B163" s="126" t="e">
        <f ca="1">OFFSET(#REF!,MATCH(DATE($H$1,MONTH("1/"&amp;$B$145),B162),#REF!,0)+1,)</f>
        <v>#REF!</v>
      </c>
      <c r="C163" s="126" t="e">
        <f ca="1">OFFSET(#REF!,MATCH(DATE($H$1,MONTH("1/"&amp;$B$145),C162),#REF!,0)+1,)</f>
        <v>#REF!</v>
      </c>
      <c r="D163" s="126" t="e">
        <f ca="1">OFFSET(#REF!,MATCH(DATE($H$1,MONTH("1/"&amp;$B$145),D162),#REF!,0)+1,)</f>
        <v>#REF!</v>
      </c>
      <c r="E163" s="126" t="e">
        <f ca="1">OFFSET(#REF!,MATCH(DATE($H$1,MONTH("1/"&amp;$B$145),E162),#REF!,0)+1,)</f>
        <v>#REF!</v>
      </c>
      <c r="F163" s="126" t="e">
        <f ca="1">OFFSET(#REF!,MATCH(DATE($H$1,MONTH("1/"&amp;$B$145),F162),#REF!,0)+1,)</f>
        <v>#REF!</v>
      </c>
      <c r="G163" s="126" t="e">
        <f ca="1">OFFSET(#REF!,MATCH(DATE($H$1,MONTH("1/"&amp;$B$145),G162),#REF!,0)+1,)</f>
        <v>#REF!</v>
      </c>
      <c r="H163" s="119" t="e">
        <f ca="1">OFFSET(#REF!,MATCH(DATE($H$1,MONTH("1/"&amp;$B$145),H162),#REF!,0)+1,)</f>
        <v>#REF!</v>
      </c>
      <c r="I163" s="106"/>
      <c r="J163" s="98"/>
    </row>
    <row r="164" spans="1:10" ht="15" customHeight="1" x14ac:dyDescent="0.3">
      <c r="A164" s="114"/>
      <c r="B164" s="126" t="e">
        <f ca="1">OFFSET(#REF!,MATCH(DATE($H$1,MONTH("1/"&amp;$B$145),B162),#REF!,0)+2,)</f>
        <v>#REF!</v>
      </c>
      <c r="C164" s="126" t="e">
        <f ca="1">OFFSET(#REF!,MATCH(DATE($H$1,MONTH("1/"&amp;$B$145),C162),#REF!,0)+2,)</f>
        <v>#REF!</v>
      </c>
      <c r="D164" s="126" t="e">
        <f ca="1">OFFSET(#REF!,MATCH(DATE($H$1,MONTH("1/"&amp;$B$145),D162),#REF!,0)+2,)</f>
        <v>#REF!</v>
      </c>
      <c r="E164" s="126" t="e">
        <f ca="1">OFFSET(#REF!,MATCH(DATE($H$1,MONTH("1/"&amp;$B$145),E162),#REF!,0)+2,)</f>
        <v>#REF!</v>
      </c>
      <c r="F164" s="126" t="e">
        <f ca="1">OFFSET(#REF!,MATCH(DATE($H$1,MONTH("1/"&amp;$B$145),F162),#REF!,0)+2,)</f>
        <v>#REF!</v>
      </c>
      <c r="G164" s="126" t="e">
        <f ca="1">OFFSET(#REF!,MATCH(DATE($H$1,MONTH("1/"&amp;$B$145),G162),#REF!,0)+2,)</f>
        <v>#REF!</v>
      </c>
      <c r="H164" s="119" t="e">
        <f ca="1">OFFSET(#REF!,MATCH(DATE($H$1,MONTH("1/"&amp;$B$145),H162),#REF!,0)+2,)</f>
        <v>#REF!</v>
      </c>
      <c r="I164" s="3"/>
      <c r="J164" s="98"/>
    </row>
    <row r="165" spans="1:10" ht="15" customHeight="1" x14ac:dyDescent="0.3">
      <c r="A165" s="11"/>
      <c r="B165" s="126" t="e">
        <f ca="1">OFFSET(#REF!,MATCH(DATE($H$1,MONTH("1/"&amp;$B$145),B162),#REF!,0)+8,-1)</f>
        <v>#REF!</v>
      </c>
      <c r="C165" s="126" t="e">
        <f ca="1">OFFSET(#REF!,MATCH(DATE($H$1,MONTH("1/"&amp;$B$145),C162),#REF!,0)+8,-1)</f>
        <v>#REF!</v>
      </c>
      <c r="D165" s="126" t="e">
        <f ca="1">OFFSET(#REF!,MATCH(DATE($H$1,MONTH("1/"&amp;$B$145),D162),#REF!,0)+8,-1)</f>
        <v>#REF!</v>
      </c>
      <c r="E165" s="126" t="e">
        <f ca="1">OFFSET(#REF!,MATCH(DATE($H$1,MONTH("1/"&amp;$B$145),E162),#REF!,0)+8,-1)</f>
        <v>#REF!</v>
      </c>
      <c r="F165" s="126" t="e">
        <f ca="1">OFFSET(#REF!,MATCH(DATE($H$1,MONTH("1/"&amp;$B$145),F162),#REF!,0)+8,-1)</f>
        <v>#REF!</v>
      </c>
      <c r="G165" s="126" t="e">
        <f ca="1">OFFSET(#REF!,MATCH(DATE($H$1,MONTH("1/"&amp;$B$145),G162),#REF!,0)+8,-1)</f>
        <v>#REF!</v>
      </c>
      <c r="H165" s="119" t="e">
        <f ca="1">OFFSET(#REF!,MATCH(DATE($H$1,MONTH("1/"&amp;$B$145),H162),#REF!,0)+8,-1)</f>
        <v>#REF!</v>
      </c>
      <c r="I165" s="106" t="e">
        <f ca="1">SUM(B165:H165)</f>
        <v>#REF!</v>
      </c>
      <c r="J165" s="112"/>
    </row>
    <row r="166" spans="1:10" ht="15" customHeight="1" x14ac:dyDescent="0.3">
      <c r="A166" s="114"/>
      <c r="B166" s="127" t="e">
        <f ca="1">OFFSET(#REF!,MATCH(DATE($H$1,MONTH("1/"&amp;$B$145),B162),#REF!,0)+9,11)</f>
        <v>#REF!</v>
      </c>
      <c r="C166" s="127" t="e">
        <f ca="1">OFFSET(#REF!,MATCH(DATE($H$1,MONTH("1/"&amp;$B$145),C162),#REF!,0)+9,11)</f>
        <v>#REF!</v>
      </c>
      <c r="D166" s="127" t="e">
        <f ca="1">OFFSET(#REF!,MATCH(DATE($H$1,MONTH("1/"&amp;$B$145),D162),#REF!,0)+9,11)</f>
        <v>#REF!</v>
      </c>
      <c r="E166" s="127" t="e">
        <f ca="1">OFFSET(#REF!,MATCH(DATE($H$1,MONTH("1/"&amp;$B$145),E162),#REF!,0)+9,11)</f>
        <v>#REF!</v>
      </c>
      <c r="F166" s="127" t="e">
        <f ca="1">OFFSET(#REF!,MATCH(DATE($H$1,MONTH("1/"&amp;$B$145),F162),#REF!,0)+9,11)</f>
        <v>#REF!</v>
      </c>
      <c r="G166" s="127" t="e">
        <f ca="1">OFFSET(#REF!,MATCH(DATE($H$1,MONTH("1/"&amp;$B$145),G162),#REF!,0)+9,11)</f>
        <v>#REF!</v>
      </c>
      <c r="H166" s="120" t="e">
        <f ca="1">OFFSET(#REF!,MATCH(DATE($H$1,MONTH("1/"&amp;$B$145),H162),#REF!,0)+9,11)</f>
        <v>#REF!</v>
      </c>
      <c r="I166" s="107" t="s">
        <v>39</v>
      </c>
      <c r="J166" s="102" t="e">
        <f ca="1">SUM(B166:H166)</f>
        <v>#REF!</v>
      </c>
    </row>
    <row r="167" spans="1:10" ht="15" customHeight="1" x14ac:dyDescent="0.3">
      <c r="A167" s="114"/>
      <c r="B167" s="125">
        <f>H162+1</f>
        <v>29</v>
      </c>
      <c r="C167" s="125">
        <f t="shared" ref="C167" si="89">B167+1</f>
        <v>30</v>
      </c>
      <c r="D167" s="125">
        <f t="shared" ref="D167" si="90">C167+1</f>
        <v>31</v>
      </c>
      <c r="E167" s="125"/>
      <c r="F167" s="125"/>
      <c r="G167" s="125"/>
      <c r="H167" s="124"/>
      <c r="I167" s="106"/>
      <c r="J167" s="98"/>
    </row>
    <row r="168" spans="1:10" ht="15" customHeight="1" x14ac:dyDescent="0.3">
      <c r="A168" s="114"/>
      <c r="B168" s="126" t="e">
        <f ca="1">OFFSET(#REF!,MATCH(DATE($H$1,MONTH("1/"&amp;$B$145),B167),#REF!,0)+1,)</f>
        <v>#REF!</v>
      </c>
      <c r="C168" s="126" t="e">
        <f ca="1">OFFSET(#REF!,MATCH(DATE($H$1,MONTH("1/"&amp;$B$145),C167),#REF!,0)+1,)</f>
        <v>#REF!</v>
      </c>
      <c r="D168" s="126" t="e">
        <f ca="1">OFFSET(#REF!,MATCH(DATE($H$1,MONTH("1/"&amp;$B$145),D167),#REF!,0)+1,)</f>
        <v>#REF!</v>
      </c>
      <c r="E168" s="126"/>
      <c r="F168" s="126"/>
      <c r="G168" s="126"/>
      <c r="H168" s="119"/>
      <c r="I168" s="107"/>
      <c r="J168" s="102"/>
    </row>
    <row r="169" spans="1:10" ht="15" customHeight="1" x14ac:dyDescent="0.3">
      <c r="A169" s="11"/>
      <c r="B169" s="126" t="e">
        <f ca="1">OFFSET(#REF!,MATCH(DATE($H$1,MONTH("1/"&amp;$B$145),B167),#REF!,0)+2,)</f>
        <v>#REF!</v>
      </c>
      <c r="C169" s="126" t="e">
        <f ca="1">OFFSET(#REF!,MATCH(DATE($H$1,MONTH("1/"&amp;$B$145),C167),#REF!,0)+2,)</f>
        <v>#REF!</v>
      </c>
      <c r="D169" s="126" t="e">
        <f ca="1">OFFSET(#REF!,MATCH(DATE($H$1,MONTH("1/"&amp;$B$145),D167),#REF!,0)+2,)</f>
        <v>#REF!</v>
      </c>
      <c r="E169" s="126"/>
      <c r="F169" s="126"/>
      <c r="G169" s="126"/>
      <c r="H169" s="119"/>
      <c r="I169" s="3"/>
      <c r="J169" s="98"/>
    </row>
    <row r="170" spans="1:10" ht="15" customHeight="1" x14ac:dyDescent="0.3">
      <c r="A170" s="11"/>
      <c r="B170" s="126" t="e">
        <f ca="1">OFFSET(#REF!,MATCH(DATE($H$1,MONTH("1/"&amp;$B$145),B167),#REF!,0)+8,-1)</f>
        <v>#REF!</v>
      </c>
      <c r="C170" s="126" t="e">
        <f ca="1">OFFSET(#REF!,MATCH(DATE($H$1,MONTH("1/"&amp;$B$145),C167),#REF!,0)+8,-1)</f>
        <v>#REF!</v>
      </c>
      <c r="D170" s="126" t="e">
        <f ca="1">OFFSET(#REF!,MATCH(DATE($H$1,MONTH("1/"&amp;$B$145),D167),#REF!,0)+8,-1)</f>
        <v>#REF!</v>
      </c>
      <c r="E170" s="126"/>
      <c r="F170" s="126"/>
      <c r="G170" s="126"/>
      <c r="H170" s="119"/>
      <c r="I170" s="106" t="e">
        <f ca="1">SUM(B170:H170)</f>
        <v>#REF!</v>
      </c>
      <c r="J170" s="112"/>
    </row>
    <row r="171" spans="1:10" ht="15" customHeight="1" x14ac:dyDescent="0.3">
      <c r="A171" s="11"/>
      <c r="B171" s="127" t="e">
        <f ca="1">OFFSET(#REF!,MATCH(DATE($H$1,MONTH("1/"&amp;$B$145),B167),#REF!,0)+9,11)</f>
        <v>#REF!</v>
      </c>
      <c r="C171" s="127" t="e">
        <f ca="1">OFFSET(#REF!,MATCH(DATE($H$1,MONTH("1/"&amp;$B$145),C167),#REF!,0)+9,11)</f>
        <v>#REF!</v>
      </c>
      <c r="D171" s="127" t="e">
        <f ca="1">OFFSET(#REF!,MATCH(DATE($H$1,MONTH("1/"&amp;$B$145),D167),#REF!,0)+9,11)</f>
        <v>#REF!</v>
      </c>
      <c r="E171" s="127"/>
      <c r="F171" s="127"/>
      <c r="G171" s="127"/>
      <c r="H171" s="120"/>
      <c r="I171" s="107" t="s">
        <v>39</v>
      </c>
      <c r="J171" s="102" t="e">
        <f ca="1">SUM(B171:H171)</f>
        <v>#REF!</v>
      </c>
    </row>
    <row r="172" spans="1:10" ht="15" customHeight="1" x14ac:dyDescent="0.3">
      <c r="A172" s="11"/>
      <c r="B172" s="125"/>
      <c r="C172" s="125"/>
      <c r="D172" s="125"/>
      <c r="E172" s="125"/>
      <c r="F172" s="125"/>
      <c r="G172" s="125"/>
      <c r="H172" s="124"/>
      <c r="I172" s="107"/>
      <c r="J172" s="102"/>
    </row>
    <row r="173" spans="1:10" ht="15" customHeight="1" x14ac:dyDescent="0.3">
      <c r="A173" s="3"/>
      <c r="B173" s="134"/>
      <c r="C173" s="128"/>
      <c r="D173" s="128"/>
      <c r="E173" s="128"/>
      <c r="F173" s="128"/>
      <c r="G173" s="128"/>
      <c r="H173" s="131"/>
      <c r="I173" s="108"/>
      <c r="J173" s="109"/>
    </row>
    <row r="174" spans="1:10" ht="15" customHeight="1" x14ac:dyDescent="0.3">
      <c r="A174" s="3"/>
      <c r="B174" s="134"/>
      <c r="C174" s="128"/>
      <c r="D174" s="128"/>
      <c r="E174" s="128"/>
      <c r="F174" s="128"/>
      <c r="G174" s="128"/>
      <c r="H174" s="131"/>
      <c r="I174" s="3"/>
      <c r="J174" s="98"/>
    </row>
    <row r="175" spans="1:10" ht="15" customHeight="1" x14ac:dyDescent="0.3">
      <c r="A175" s="3"/>
      <c r="B175" s="134"/>
      <c r="C175" s="129"/>
      <c r="D175" s="129"/>
      <c r="E175" s="129"/>
      <c r="F175" s="129"/>
      <c r="G175" s="129"/>
      <c r="H175" s="132"/>
      <c r="I175" s="106">
        <f>SUM(B175:H175)</f>
        <v>0</v>
      </c>
      <c r="J175" s="112"/>
    </row>
    <row r="176" spans="1:10" ht="15" customHeight="1" x14ac:dyDescent="0.3">
      <c r="A176" s="11"/>
      <c r="B176" s="130"/>
      <c r="C176" s="130"/>
      <c r="D176" s="130"/>
      <c r="E176" s="130"/>
      <c r="F176" s="130"/>
      <c r="G176" s="130"/>
      <c r="H176" s="133"/>
      <c r="I176" s="10" t="s">
        <v>39</v>
      </c>
      <c r="J176" s="102">
        <f>SUM(B176:H176)</f>
        <v>0</v>
      </c>
    </row>
    <row r="177" spans="1:13" ht="14.25" customHeight="1" x14ac:dyDescent="0.3">
      <c r="A177" s="33"/>
      <c r="B177" s="110"/>
      <c r="C177" s="110"/>
      <c r="D177" s="110"/>
      <c r="E177" s="110"/>
      <c r="F177" s="110"/>
      <c r="G177" s="110"/>
      <c r="H177" s="110"/>
      <c r="I177" s="111" t="s">
        <v>39</v>
      </c>
      <c r="J177" s="102" t="e">
        <f ca="1">SUM(J151,J156,J161,J166,J171,J176)</f>
        <v>#REF!</v>
      </c>
    </row>
    <row r="178" spans="1:13" ht="14.25" customHeight="1" x14ac:dyDescent="0.3">
      <c r="A178" s="33"/>
      <c r="B178" s="110"/>
      <c r="C178" s="110"/>
      <c r="D178" s="110"/>
      <c r="E178" s="110"/>
      <c r="F178" s="110"/>
      <c r="G178" s="110"/>
      <c r="H178" s="110"/>
      <c r="I178" s="10"/>
      <c r="J178" s="102"/>
    </row>
    <row r="180" spans="1:13" ht="16.5" x14ac:dyDescent="0.3">
      <c r="A180"/>
      <c r="F180" s="2"/>
    </row>
    <row r="181" spans="1:13" ht="52.5" x14ac:dyDescent="0.3">
      <c r="A181"/>
      <c r="B181" s="137" t="s">
        <v>100</v>
      </c>
      <c r="C181" s="123"/>
      <c r="D181" s="123"/>
      <c r="E181" s="123"/>
      <c r="F181" s="123"/>
    </row>
    <row r="182" spans="1:13" customFormat="1" ht="29.25" customHeight="1" x14ac:dyDescent="0.3">
      <c r="A182" s="11"/>
      <c r="B182" s="122" t="s">
        <v>6</v>
      </c>
      <c r="C182" s="122" t="s">
        <v>0</v>
      </c>
      <c r="D182" s="122" t="s">
        <v>1</v>
      </c>
      <c r="E182" s="122" t="s">
        <v>2</v>
      </c>
      <c r="F182" s="122" t="s">
        <v>3</v>
      </c>
      <c r="G182" s="122" t="s">
        <v>4</v>
      </c>
      <c r="H182" s="122" t="s">
        <v>5</v>
      </c>
      <c r="J182" s="136"/>
    </row>
    <row r="183" spans="1:13" customFormat="1" ht="15" customHeight="1" x14ac:dyDescent="0.3">
      <c r="A183" s="11"/>
      <c r="B183" s="117"/>
      <c r="C183" s="125"/>
      <c r="D183" s="125"/>
      <c r="E183" s="125">
        <f>D183+1</f>
        <v>1</v>
      </c>
      <c r="F183" s="125">
        <f>E183+1</f>
        <v>2</v>
      </c>
      <c r="G183" s="125">
        <f t="shared" ref="G183" si="91">F183+1</f>
        <v>3</v>
      </c>
      <c r="H183" s="124">
        <f t="shared" ref="H183" si="92">G183+1</f>
        <v>4</v>
      </c>
      <c r="I183" s="3"/>
      <c r="J183" s="3"/>
    </row>
    <row r="184" spans="1:13" customFormat="1" ht="15" customHeight="1" x14ac:dyDescent="0.3">
      <c r="A184" s="11"/>
      <c r="B184" s="118"/>
      <c r="C184" s="128"/>
      <c r="D184" s="128"/>
      <c r="E184" s="126" t="e">
        <f ca="1">OFFSET(#REF!,MATCH(DATE($H$1,MONTH("1/"&amp;$B$181),E183),#REF!,0)+1,)</f>
        <v>#REF!</v>
      </c>
      <c r="F184" s="126" t="e">
        <f ca="1">OFFSET(#REF!,MATCH(DATE($H$1,MONTH("1/"&amp;$B$181),F183),#REF!,0)+1,)</f>
        <v>#REF!</v>
      </c>
      <c r="G184" s="126" t="e">
        <f ca="1">OFFSET(#REF!,MATCH(DATE($H$1,MONTH("1/"&amp;$B$181),G183),#REF!,0)+1,)</f>
        <v>#REF!</v>
      </c>
      <c r="H184" s="119" t="e">
        <f ca="1">OFFSET(#REF!,MATCH(DATE($H$1,MONTH("1/"&amp;$B$181),H183),#REF!,0)+1,)</f>
        <v>#REF!</v>
      </c>
      <c r="I184" s="3"/>
      <c r="J184" s="3"/>
    </row>
    <row r="185" spans="1:13" customFormat="1" ht="15" customHeight="1" x14ac:dyDescent="0.3">
      <c r="A185" s="11"/>
      <c r="B185" s="118"/>
      <c r="C185" s="128"/>
      <c r="D185" s="128"/>
      <c r="E185" s="126" t="e">
        <f ca="1">OFFSET(#REF!,MATCH(DATE($H$1,MONTH("1/"&amp;$B$181),E183),#REF!,0)+2,)</f>
        <v>#REF!</v>
      </c>
      <c r="F185" s="126" t="e">
        <f ca="1">OFFSET(#REF!,MATCH(DATE($H$1,MONTH("1/"&amp;$B$181),F183),#REF!,0)+2,)</f>
        <v>#REF!</v>
      </c>
      <c r="G185" s="126" t="e">
        <f ca="1">OFFSET(#REF!,MATCH(DATE($H$1,MONTH("1/"&amp;$B$181),G183),#REF!,0)+2,)</f>
        <v>#REF!</v>
      </c>
      <c r="H185" s="119" t="e">
        <f ca="1">OFFSET(#REF!,MATCH(DATE($H$1,MONTH("1/"&amp;$B$181),H183),#REF!,0)+2,)</f>
        <v>#REF!</v>
      </c>
      <c r="I185" s="3"/>
      <c r="J185" s="98"/>
    </row>
    <row r="186" spans="1:13" customFormat="1" ht="15" customHeight="1" x14ac:dyDescent="0.3">
      <c r="A186" s="11"/>
      <c r="B186" s="118"/>
      <c r="C186" s="129"/>
      <c r="D186" s="129"/>
      <c r="E186" s="126" t="e">
        <f ca="1">OFFSET(#REF!,MATCH(DATE($H$1,MONTH("1/"&amp;$B$181),E183),#REF!,0)+8,-1)</f>
        <v>#REF!</v>
      </c>
      <c r="F186" s="126" t="e">
        <f ca="1">OFFSET(#REF!,MATCH(DATE($H$1,MONTH("1/"&amp;$B$181),F183),#REF!,0)+8,-1)</f>
        <v>#REF!</v>
      </c>
      <c r="G186" s="126" t="e">
        <f ca="1">OFFSET(#REF!,MATCH(DATE($H$1,MONTH("1/"&amp;$B$181),G183),#REF!,0)+8,-1)</f>
        <v>#REF!</v>
      </c>
      <c r="H186" s="119" t="e">
        <f ca="1">OFFSET(#REF!,MATCH(DATE($H$1,MONTH("1/"&amp;$B$181),H183),#REF!,0)+8,-1)</f>
        <v>#REF!</v>
      </c>
      <c r="I186" s="106" t="e">
        <f ca="1">SUM(B186:H186)</f>
        <v>#REF!</v>
      </c>
      <c r="J186" s="112"/>
    </row>
    <row r="187" spans="1:13" customFormat="1" ht="15" customHeight="1" x14ac:dyDescent="0.3">
      <c r="A187" s="11"/>
      <c r="B187" s="133"/>
      <c r="C187" s="130"/>
      <c r="D187" s="130"/>
      <c r="E187" s="127" t="e">
        <f ca="1">OFFSET(#REF!,MATCH(DATE($H$1,MONTH("1/"&amp;$B$181),E183),#REF!,0)+9,11)</f>
        <v>#REF!</v>
      </c>
      <c r="F187" s="127" t="e">
        <f ca="1">OFFSET(#REF!,MATCH(DATE($H$1,MONTH("1/"&amp;$B$181),F183),#REF!,0)+9,11)</f>
        <v>#REF!</v>
      </c>
      <c r="G187" s="127" t="e">
        <f ca="1">OFFSET(#REF!,MATCH(DATE($H$1,MONTH("1/"&amp;$B$181),G183),#REF!,0)+9,11)</f>
        <v>#REF!</v>
      </c>
      <c r="H187" s="120" t="e">
        <f ca="1">OFFSET(#REF!,MATCH(DATE($H$1,MONTH("1/"&amp;$B$181),H183),#REF!,0)+9,11)</f>
        <v>#REF!</v>
      </c>
      <c r="I187" s="107" t="s">
        <v>39</v>
      </c>
      <c r="J187" s="102" t="e">
        <f ca="1">SUM(B187:H187)</f>
        <v>#REF!</v>
      </c>
      <c r="M187" s="115"/>
    </row>
    <row r="188" spans="1:13" ht="15" customHeight="1" x14ac:dyDescent="0.3">
      <c r="A188" s="11"/>
      <c r="B188" s="135">
        <f>H183+1</f>
        <v>5</v>
      </c>
      <c r="C188" s="125">
        <f>B188+1</f>
        <v>6</v>
      </c>
      <c r="D188" s="125">
        <f t="shared" ref="D188" si="93">C188+1</f>
        <v>7</v>
      </c>
      <c r="E188" s="125">
        <f t="shared" ref="E188" si="94">D188+1</f>
        <v>8</v>
      </c>
      <c r="F188" s="125">
        <f t="shared" ref="F188" si="95">E188+1</f>
        <v>9</v>
      </c>
      <c r="G188" s="125">
        <f t="shared" ref="G188" si="96">F188+1</f>
        <v>10</v>
      </c>
      <c r="H188" s="124">
        <f t="shared" ref="H188" si="97">G188+1</f>
        <v>11</v>
      </c>
      <c r="I188" s="3"/>
      <c r="J188" s="3"/>
      <c r="M188" s="116"/>
    </row>
    <row r="189" spans="1:13" ht="15" customHeight="1" x14ac:dyDescent="0.3">
      <c r="A189" s="114"/>
      <c r="B189" s="126" t="e">
        <f ca="1">OFFSET(#REF!,MATCH(DATE($H$1,MONTH("1/"&amp;$B$181),B188),#REF!,0)+1,)</f>
        <v>#REF!</v>
      </c>
      <c r="C189" s="126" t="e">
        <f ca="1">OFFSET(#REF!,MATCH(DATE($H$1,MONTH("1/"&amp;$B$181),C188),#REF!,0)+1,)</f>
        <v>#REF!</v>
      </c>
      <c r="D189" s="126" t="e">
        <f ca="1">OFFSET(#REF!,MATCH(DATE($H$1,MONTH("1/"&amp;$B$181),D188),#REF!,0)+1,)</f>
        <v>#REF!</v>
      </c>
      <c r="E189" s="126" t="e">
        <f ca="1">OFFSET(#REF!,MATCH(DATE($H$1,MONTH("1/"&amp;$B$181),E188),#REF!,0)+1,)</f>
        <v>#REF!</v>
      </c>
      <c r="F189" s="126" t="e">
        <f ca="1">OFFSET(#REF!,MATCH(DATE($H$1,MONTH("1/"&amp;$B$181),F188),#REF!,0)+1,)</f>
        <v>#REF!</v>
      </c>
      <c r="G189" s="126" t="e">
        <f ca="1">OFFSET(#REF!,MATCH(DATE($H$1,MONTH("1/"&amp;$B$181),G188),#REF!,0)+1,)</f>
        <v>#REF!</v>
      </c>
      <c r="H189" s="119" t="e">
        <f ca="1">OFFSET(#REF!,MATCH(DATE($H$1,MONTH("1/"&amp;$B$181),H188),#REF!,0)+1,)</f>
        <v>#REF!</v>
      </c>
      <c r="I189" s="3"/>
      <c r="J189" s="3"/>
    </row>
    <row r="190" spans="1:13" ht="15" customHeight="1" x14ac:dyDescent="0.3">
      <c r="A190" s="114"/>
      <c r="B190" s="126" t="e">
        <f ca="1">OFFSET(#REF!,MATCH(DATE($H$1,MONTH("1/"&amp;$B$181),B188),#REF!,0)+2,)</f>
        <v>#REF!</v>
      </c>
      <c r="C190" s="126" t="e">
        <f ca="1">OFFSET(#REF!,MATCH(DATE($H$1,MONTH("1/"&amp;$B$181),C188),#REF!,0)+2,)</f>
        <v>#REF!</v>
      </c>
      <c r="D190" s="126" t="e">
        <f ca="1">OFFSET(#REF!,MATCH(DATE($H$1,MONTH("1/"&amp;$B$181),D188),#REF!,0)+2,)</f>
        <v>#REF!</v>
      </c>
      <c r="E190" s="126" t="e">
        <f ca="1">OFFSET(#REF!,MATCH(DATE($H$1,MONTH("1/"&amp;$B$181),E188),#REF!,0)+2,)</f>
        <v>#REF!</v>
      </c>
      <c r="F190" s="126" t="e">
        <f ca="1">OFFSET(#REF!,MATCH(DATE($H$1,MONTH("1/"&amp;$B$181),F188),#REF!,0)+2,)</f>
        <v>#REF!</v>
      </c>
      <c r="G190" s="126" t="e">
        <f ca="1">OFFSET(#REF!,MATCH(DATE($H$1,MONTH("1/"&amp;$B$181),G188),#REF!,0)+2,)</f>
        <v>#REF!</v>
      </c>
      <c r="H190" s="119" t="e">
        <f ca="1">OFFSET(#REF!,MATCH(DATE($H$1,MONTH("1/"&amp;$B$181),H188),#REF!,0)+2,)</f>
        <v>#REF!</v>
      </c>
      <c r="I190" s="3"/>
      <c r="J190" s="98"/>
    </row>
    <row r="191" spans="1:13" ht="15" customHeight="1" x14ac:dyDescent="0.3">
      <c r="A191" s="114"/>
      <c r="B191" s="126" t="e">
        <f ca="1">OFFSET(#REF!,MATCH(DATE($H$1,MONTH("1/"&amp;$B$181),B188),#REF!,0)+8,-1)</f>
        <v>#REF!</v>
      </c>
      <c r="C191" s="126" t="e">
        <f ca="1">OFFSET(#REF!,MATCH(DATE($H$1,MONTH("1/"&amp;$B$181),C188),#REF!,0)+8,-1)</f>
        <v>#REF!</v>
      </c>
      <c r="D191" s="126" t="e">
        <f ca="1">OFFSET(#REF!,MATCH(DATE($H$1,MONTH("1/"&amp;$B$181),D188),#REF!,0)+8,-1)</f>
        <v>#REF!</v>
      </c>
      <c r="E191" s="126" t="e">
        <f ca="1">OFFSET(#REF!,MATCH(DATE($H$1,MONTH("1/"&amp;$B$181),E188),#REF!,0)+8,-1)</f>
        <v>#REF!</v>
      </c>
      <c r="F191" s="126" t="e">
        <f ca="1">OFFSET(#REF!,MATCH(DATE($H$1,MONTH("1/"&amp;$B$181),F188),#REF!,0)+8,-1)</f>
        <v>#REF!</v>
      </c>
      <c r="G191" s="126" t="e">
        <f ca="1">OFFSET(#REF!,MATCH(DATE($H$1,MONTH("1/"&amp;$B$181),G188),#REF!,0)+8,-1)</f>
        <v>#REF!</v>
      </c>
      <c r="H191" s="119" t="e">
        <f ca="1">OFFSET(#REF!,MATCH(DATE($H$1,MONTH("1/"&amp;$B$181),H188),#REF!,0)+8,-1)</f>
        <v>#REF!</v>
      </c>
      <c r="I191" s="106" t="e">
        <f ca="1">SUM(B191:H191)</f>
        <v>#REF!</v>
      </c>
      <c r="J191" s="112"/>
    </row>
    <row r="192" spans="1:13" ht="15" customHeight="1" x14ac:dyDescent="0.3">
      <c r="A192" s="11"/>
      <c r="B192" s="127" t="e">
        <f ca="1">OFFSET(#REF!,MATCH(DATE($H$1,MONTH("1/"&amp;$B$181),B188),#REF!,0)+9,11)</f>
        <v>#REF!</v>
      </c>
      <c r="C192" s="127" t="e">
        <f ca="1">OFFSET(#REF!,MATCH(DATE($H$1,MONTH("1/"&amp;$B$181),C188),#REF!,0)+9,11)</f>
        <v>#REF!</v>
      </c>
      <c r="D192" s="127" t="e">
        <f ca="1">OFFSET(#REF!,MATCH(DATE($H$1,MONTH("1/"&amp;$B$181),D188),#REF!,0)+9,11)</f>
        <v>#REF!</v>
      </c>
      <c r="E192" s="127" t="e">
        <f ca="1">OFFSET(#REF!,MATCH(DATE($H$1,MONTH("1/"&amp;$B$181),E188),#REF!,0)+9,11)</f>
        <v>#REF!</v>
      </c>
      <c r="F192" s="127" t="e">
        <f ca="1">OFFSET(#REF!,MATCH(DATE($H$1,MONTH("1/"&amp;$B$181),F188),#REF!,0)+9,11)</f>
        <v>#REF!</v>
      </c>
      <c r="G192" s="127" t="e">
        <f ca="1">OFFSET(#REF!,MATCH(DATE($H$1,MONTH("1/"&amp;$B$181),G188),#REF!,0)+9,11)</f>
        <v>#REF!</v>
      </c>
      <c r="H192" s="120" t="e">
        <f ca="1">OFFSET(#REF!,MATCH(DATE($H$1,MONTH("1/"&amp;$B$181),H188),#REF!,0)+9,11)</f>
        <v>#REF!</v>
      </c>
      <c r="I192" s="107" t="s">
        <v>39</v>
      </c>
      <c r="J192" s="102" t="e">
        <f ca="1">SUM(B192:H192)</f>
        <v>#REF!</v>
      </c>
    </row>
    <row r="193" spans="1:10" ht="15" customHeight="1" x14ac:dyDescent="0.3">
      <c r="A193" s="114"/>
      <c r="B193" s="125">
        <f>H188+1</f>
        <v>12</v>
      </c>
      <c r="C193" s="125">
        <f>B193+1</f>
        <v>13</v>
      </c>
      <c r="D193" s="125">
        <f t="shared" ref="D193" si="98">C193+1</f>
        <v>14</v>
      </c>
      <c r="E193" s="125">
        <f t="shared" ref="E193" si="99">D193+1</f>
        <v>15</v>
      </c>
      <c r="F193" s="125">
        <f t="shared" ref="F193" si="100">E193+1</f>
        <v>16</v>
      </c>
      <c r="G193" s="125">
        <f t="shared" ref="G193" si="101">F193+1</f>
        <v>17</v>
      </c>
      <c r="H193" s="124">
        <f t="shared" ref="H193" si="102">G193+1</f>
        <v>18</v>
      </c>
      <c r="I193" s="3"/>
      <c r="J193" s="3"/>
    </row>
    <row r="194" spans="1:10" ht="15" customHeight="1" x14ac:dyDescent="0.3">
      <c r="A194" s="114"/>
      <c r="B194" s="126" t="e">
        <f ca="1">OFFSET(#REF!,MATCH(DATE($H$1,MONTH("1/"&amp;$B$181),B193),#REF!,0)+1,)</f>
        <v>#REF!</v>
      </c>
      <c r="C194" s="126" t="e">
        <f ca="1">OFFSET(#REF!,MATCH(DATE($H$1,MONTH("1/"&amp;$B$181),C193),#REF!,0)+1,)</f>
        <v>#REF!</v>
      </c>
      <c r="D194" s="126" t="e">
        <f ca="1">OFFSET(#REF!,MATCH(DATE($H$1,MONTH("1/"&amp;$B$181),D193),#REF!,0)+1,)</f>
        <v>#REF!</v>
      </c>
      <c r="E194" s="126" t="e">
        <f ca="1">OFFSET(#REF!,MATCH(DATE($H$1,MONTH("1/"&amp;$B$181),E193),#REF!,0)+1,)</f>
        <v>#REF!</v>
      </c>
      <c r="F194" s="126" t="e">
        <f ca="1">OFFSET(#REF!,MATCH(DATE($H$1,MONTH("1/"&amp;$B$181),F193),#REF!,0)+1,)</f>
        <v>#REF!</v>
      </c>
      <c r="G194" s="126" t="e">
        <f ca="1">OFFSET(#REF!,MATCH(DATE($H$1,MONTH("1/"&amp;$B$181),G193),#REF!,0)+1,)</f>
        <v>#REF!</v>
      </c>
      <c r="H194" s="119" t="e">
        <f ca="1">OFFSET(#REF!,MATCH(DATE($H$1,MONTH("1/"&amp;$B$181),H193),#REF!,0)+1,)</f>
        <v>#REF!</v>
      </c>
      <c r="I194" s="3"/>
      <c r="J194" s="97"/>
    </row>
    <row r="195" spans="1:10" ht="15" customHeight="1" x14ac:dyDescent="0.3">
      <c r="A195" s="114"/>
      <c r="B195" s="126" t="e">
        <f ca="1">OFFSET(#REF!,MATCH(DATE($H$1,MONTH("1/"&amp;$B$181),B193),#REF!,0)+2,)</f>
        <v>#REF!</v>
      </c>
      <c r="C195" s="126" t="e">
        <f ca="1">OFFSET(#REF!,MATCH(DATE($H$1,MONTH("1/"&amp;$B$181),C193),#REF!,0)+2,)</f>
        <v>#REF!</v>
      </c>
      <c r="D195" s="126" t="e">
        <f ca="1">OFFSET(#REF!,MATCH(DATE($H$1,MONTH("1/"&amp;$B$181),D193),#REF!,0)+2,)</f>
        <v>#REF!</v>
      </c>
      <c r="E195" s="126" t="e">
        <f ca="1">OFFSET(#REF!,MATCH(DATE($H$1,MONTH("1/"&amp;$B$181),E193),#REF!,0)+2,)</f>
        <v>#REF!</v>
      </c>
      <c r="F195" s="126" t="e">
        <f ca="1">OFFSET(#REF!,MATCH(DATE($H$1,MONTH("1/"&amp;$B$181),F193),#REF!,0)+2,)</f>
        <v>#REF!</v>
      </c>
      <c r="G195" s="126" t="e">
        <f ca="1">OFFSET(#REF!,MATCH(DATE($H$1,MONTH("1/"&amp;$B$181),G193),#REF!,0)+2,)</f>
        <v>#REF!</v>
      </c>
      <c r="H195" s="119" t="e">
        <f ca="1">OFFSET(#REF!,MATCH(DATE($H$1,MONTH("1/"&amp;$B$181),H193),#REF!,0)+2,)</f>
        <v>#REF!</v>
      </c>
      <c r="I195" s="3"/>
      <c r="J195" s="98"/>
    </row>
    <row r="196" spans="1:10" ht="15" customHeight="1" x14ac:dyDescent="0.3">
      <c r="A196" s="114"/>
      <c r="B196" s="126" t="e">
        <f ca="1">OFFSET(#REF!,MATCH(DATE($H$1,MONTH("1/"&amp;$B$181),B193),#REF!,0)+8,-1)</f>
        <v>#REF!</v>
      </c>
      <c r="C196" s="126" t="e">
        <f ca="1">OFFSET(#REF!,MATCH(DATE($H$1,MONTH("1/"&amp;$B$181),C193),#REF!,0)+8,-1)</f>
        <v>#REF!</v>
      </c>
      <c r="D196" s="126" t="e">
        <f ca="1">OFFSET(#REF!,MATCH(DATE($H$1,MONTH("1/"&amp;$B$181),D193),#REF!,0)+8,-1)</f>
        <v>#REF!</v>
      </c>
      <c r="E196" s="126" t="e">
        <f ca="1">OFFSET(#REF!,MATCH(DATE($H$1,MONTH("1/"&amp;$B$181),E193),#REF!,0)+8,-1)</f>
        <v>#REF!</v>
      </c>
      <c r="F196" s="126" t="e">
        <f ca="1">OFFSET(#REF!,MATCH(DATE($H$1,MONTH("1/"&amp;$B$181),F193),#REF!,0)+8,-1)</f>
        <v>#REF!</v>
      </c>
      <c r="G196" s="126" t="e">
        <f ca="1">OFFSET(#REF!,MATCH(DATE($H$1,MONTH("1/"&amp;$B$181),G193),#REF!,0)+8,-1)</f>
        <v>#REF!</v>
      </c>
      <c r="H196" s="119" t="e">
        <f ca="1">OFFSET(#REF!,MATCH(DATE($H$1,MONTH("1/"&amp;$B$181),H193),#REF!,0)+8,-1)</f>
        <v>#REF!</v>
      </c>
      <c r="I196" s="106" t="e">
        <f ca="1">SUM(B196:H196)</f>
        <v>#REF!</v>
      </c>
      <c r="J196" s="112"/>
    </row>
    <row r="197" spans="1:10" ht="15" customHeight="1" x14ac:dyDescent="0.3">
      <c r="A197" s="114"/>
      <c r="B197" s="127" t="e">
        <f ca="1">OFFSET(#REF!,MATCH(DATE($H$1,MONTH("1/"&amp;$B$181),B193),#REF!,0)+9,11)</f>
        <v>#REF!</v>
      </c>
      <c r="C197" s="127" t="e">
        <f ca="1">OFFSET(#REF!,MATCH(DATE($H$1,MONTH("1/"&amp;$B$181),C193),#REF!,0)+9,11)</f>
        <v>#REF!</v>
      </c>
      <c r="D197" s="127" t="e">
        <f ca="1">OFFSET(#REF!,MATCH(DATE($H$1,MONTH("1/"&amp;$B$181),D193),#REF!,0)+9,11)</f>
        <v>#REF!</v>
      </c>
      <c r="E197" s="127" t="e">
        <f ca="1">OFFSET(#REF!,MATCH(DATE($H$1,MONTH("1/"&amp;$B$181),E193),#REF!,0)+9,11)</f>
        <v>#REF!</v>
      </c>
      <c r="F197" s="127" t="e">
        <f ca="1">OFFSET(#REF!,MATCH(DATE($H$1,MONTH("1/"&amp;$B$181),F193),#REF!,0)+9,11)</f>
        <v>#REF!</v>
      </c>
      <c r="G197" s="127" t="e">
        <f ca="1">OFFSET(#REF!,MATCH(DATE($H$1,MONTH("1/"&amp;$B$181),G193),#REF!,0)+9,11)</f>
        <v>#REF!</v>
      </c>
      <c r="H197" s="120" t="e">
        <f ca="1">OFFSET(#REF!,MATCH(DATE($H$1,MONTH("1/"&amp;$B$181),H193),#REF!,0)+9,11)</f>
        <v>#REF!</v>
      </c>
      <c r="I197" s="107" t="s">
        <v>39</v>
      </c>
      <c r="J197" s="102" t="e">
        <f ca="1">SUM(B197:H197)</f>
        <v>#REF!</v>
      </c>
    </row>
    <row r="198" spans="1:10" ht="15" customHeight="1" x14ac:dyDescent="0.3">
      <c r="A198" s="114"/>
      <c r="B198" s="125">
        <f>H193+1</f>
        <v>19</v>
      </c>
      <c r="C198" s="125">
        <f t="shared" ref="C198" si="103">B198+1</f>
        <v>20</v>
      </c>
      <c r="D198" s="125">
        <f t="shared" ref="D198" si="104">C198+1</f>
        <v>21</v>
      </c>
      <c r="E198" s="125">
        <f t="shared" ref="E198" si="105">D198+1</f>
        <v>22</v>
      </c>
      <c r="F198" s="125">
        <f t="shared" ref="F198" si="106">E198+1</f>
        <v>23</v>
      </c>
      <c r="G198" s="125">
        <f t="shared" ref="G198" si="107">F198+1</f>
        <v>24</v>
      </c>
      <c r="H198" s="124">
        <f t="shared" ref="H198" si="108">G198+1</f>
        <v>25</v>
      </c>
      <c r="I198" s="3"/>
      <c r="J198" s="97"/>
    </row>
    <row r="199" spans="1:10" ht="15" customHeight="1" x14ac:dyDescent="0.3">
      <c r="A199" s="114"/>
      <c r="B199" s="126" t="e">
        <f ca="1">OFFSET(#REF!,MATCH(DATE($H$1,MONTH("1/"&amp;$B$181),B198),#REF!,0)+1,)</f>
        <v>#REF!</v>
      </c>
      <c r="C199" s="126" t="e">
        <f ca="1">OFFSET(#REF!,MATCH(DATE($H$1,MONTH("1/"&amp;$B$181),C198),#REF!,0)+1,)</f>
        <v>#REF!</v>
      </c>
      <c r="D199" s="126" t="e">
        <f ca="1">OFFSET(#REF!,MATCH(DATE($H$1,MONTH("1/"&amp;$B$181),D198),#REF!,0)+1,)</f>
        <v>#REF!</v>
      </c>
      <c r="E199" s="126" t="e">
        <f ca="1">OFFSET(#REF!,MATCH(DATE($H$1,MONTH("1/"&amp;$B$181),E198),#REF!,0)+1,)</f>
        <v>#REF!</v>
      </c>
      <c r="F199" s="126" t="e">
        <f ca="1">OFFSET(#REF!,MATCH(DATE($H$1,MONTH("1/"&amp;$B$181),F198),#REF!,0)+1,)</f>
        <v>#REF!</v>
      </c>
      <c r="G199" s="126" t="e">
        <f ca="1">OFFSET(#REF!,MATCH(DATE($H$1,MONTH("1/"&amp;$B$181),G198),#REF!,0)+1,)</f>
        <v>#REF!</v>
      </c>
      <c r="H199" s="119" t="e">
        <f ca="1">OFFSET(#REF!,MATCH(DATE($H$1,MONTH("1/"&amp;$B$181),H198),#REF!,0)+1,)</f>
        <v>#REF!</v>
      </c>
      <c r="I199" s="106"/>
      <c r="J199" s="98"/>
    </row>
    <row r="200" spans="1:10" ht="15" customHeight="1" x14ac:dyDescent="0.3">
      <c r="A200" s="114"/>
      <c r="B200" s="126" t="e">
        <f ca="1">OFFSET(#REF!,MATCH(DATE($H$1,MONTH("1/"&amp;$B$181),B198),#REF!,0)+2,)</f>
        <v>#REF!</v>
      </c>
      <c r="C200" s="126" t="e">
        <f ca="1">OFFSET(#REF!,MATCH(DATE($H$1,MONTH("1/"&amp;$B$181),C198),#REF!,0)+2,)</f>
        <v>#REF!</v>
      </c>
      <c r="D200" s="126" t="e">
        <f ca="1">OFFSET(#REF!,MATCH(DATE($H$1,MONTH("1/"&amp;$B$181),D198),#REF!,0)+2,)</f>
        <v>#REF!</v>
      </c>
      <c r="E200" s="126" t="e">
        <f ca="1">OFFSET(#REF!,MATCH(DATE($H$1,MONTH("1/"&amp;$B$181),E198),#REF!,0)+2,)</f>
        <v>#REF!</v>
      </c>
      <c r="F200" s="126" t="e">
        <f ca="1">OFFSET(#REF!,MATCH(DATE($H$1,MONTH("1/"&amp;$B$181),F198),#REF!,0)+2,)</f>
        <v>#REF!</v>
      </c>
      <c r="G200" s="126" t="e">
        <f ca="1">OFFSET(#REF!,MATCH(DATE($H$1,MONTH("1/"&amp;$B$181),G198),#REF!,0)+2,)</f>
        <v>#REF!</v>
      </c>
      <c r="H200" s="119" t="e">
        <f ca="1">OFFSET(#REF!,MATCH(DATE($H$1,MONTH("1/"&amp;$B$181),H198),#REF!,0)+2,)</f>
        <v>#REF!</v>
      </c>
      <c r="I200" s="3"/>
      <c r="J200" s="98"/>
    </row>
    <row r="201" spans="1:10" ht="15" customHeight="1" x14ac:dyDescent="0.3">
      <c r="A201" s="11"/>
      <c r="B201" s="126" t="e">
        <f ca="1">OFFSET(#REF!,MATCH(DATE($H$1,MONTH("1/"&amp;$B$181),B198),#REF!,0)+8,-1)</f>
        <v>#REF!</v>
      </c>
      <c r="C201" s="126" t="e">
        <f ca="1">OFFSET(#REF!,MATCH(DATE($H$1,MONTH("1/"&amp;$B$181),C198),#REF!,0)+8,-1)</f>
        <v>#REF!</v>
      </c>
      <c r="D201" s="126" t="e">
        <f ca="1">OFFSET(#REF!,MATCH(DATE($H$1,MONTH("1/"&amp;$B$181),D198),#REF!,0)+8,-1)</f>
        <v>#REF!</v>
      </c>
      <c r="E201" s="126" t="e">
        <f ca="1">OFFSET(#REF!,MATCH(DATE($H$1,MONTH("1/"&amp;$B$181),E198),#REF!,0)+8,-1)</f>
        <v>#REF!</v>
      </c>
      <c r="F201" s="126" t="e">
        <f ca="1">OFFSET(#REF!,MATCH(DATE($H$1,MONTH("1/"&amp;$B$181),F198),#REF!,0)+8,-1)</f>
        <v>#REF!</v>
      </c>
      <c r="G201" s="126" t="e">
        <f ca="1">OFFSET(#REF!,MATCH(DATE($H$1,MONTH("1/"&amp;$B$181),G198),#REF!,0)+8,-1)</f>
        <v>#REF!</v>
      </c>
      <c r="H201" s="119" t="e">
        <f ca="1">OFFSET(#REF!,MATCH(DATE($H$1,MONTH("1/"&amp;$B$181),H198),#REF!,0)+8,-1)</f>
        <v>#REF!</v>
      </c>
      <c r="I201" s="106" t="e">
        <f ca="1">SUM(B201:H201)</f>
        <v>#REF!</v>
      </c>
      <c r="J201" s="112"/>
    </row>
    <row r="202" spans="1:10" ht="15" customHeight="1" x14ac:dyDescent="0.3">
      <c r="A202" s="114"/>
      <c r="B202" s="127" t="e">
        <f ca="1">OFFSET(#REF!,MATCH(DATE($H$1,MONTH("1/"&amp;$B$181),B198),#REF!,0)+9,11)</f>
        <v>#REF!</v>
      </c>
      <c r="C202" s="127" t="e">
        <f ca="1">OFFSET(#REF!,MATCH(DATE($H$1,MONTH("1/"&amp;$B$181),C198),#REF!,0)+9,11)</f>
        <v>#REF!</v>
      </c>
      <c r="D202" s="127" t="e">
        <f ca="1">OFFSET(#REF!,MATCH(DATE($H$1,MONTH("1/"&amp;$B$181),D198),#REF!,0)+9,11)</f>
        <v>#REF!</v>
      </c>
      <c r="E202" s="127" t="e">
        <f ca="1">OFFSET(#REF!,MATCH(DATE($H$1,MONTH("1/"&amp;$B$181),E198),#REF!,0)+9,11)</f>
        <v>#REF!</v>
      </c>
      <c r="F202" s="127" t="e">
        <f ca="1">OFFSET(#REF!,MATCH(DATE($H$1,MONTH("1/"&amp;$B$181),F198),#REF!,0)+9,11)</f>
        <v>#REF!</v>
      </c>
      <c r="G202" s="127" t="e">
        <f ca="1">OFFSET(#REF!,MATCH(DATE($H$1,MONTH("1/"&amp;$B$181),G198),#REF!,0)+9,11)</f>
        <v>#REF!</v>
      </c>
      <c r="H202" s="120" t="e">
        <f ca="1">OFFSET(#REF!,MATCH(DATE($H$1,MONTH("1/"&amp;$B$181),H198),#REF!,0)+9,11)</f>
        <v>#REF!</v>
      </c>
      <c r="I202" s="107" t="s">
        <v>39</v>
      </c>
      <c r="J202" s="102" t="e">
        <f ca="1">SUM(B202:H202)</f>
        <v>#REF!</v>
      </c>
    </row>
    <row r="203" spans="1:10" ht="15" customHeight="1" x14ac:dyDescent="0.3">
      <c r="A203" s="114"/>
      <c r="B203" s="125">
        <f>H198+1</f>
        <v>26</v>
      </c>
      <c r="C203" s="125">
        <f t="shared" ref="C203" si="109">B203+1</f>
        <v>27</v>
      </c>
      <c r="D203" s="125">
        <f t="shared" ref="D203" si="110">C203+1</f>
        <v>28</v>
      </c>
      <c r="E203" s="125">
        <f t="shared" ref="E203" si="111">D203+1</f>
        <v>29</v>
      </c>
      <c r="F203" s="125">
        <f t="shared" ref="F203" si="112">E203+1</f>
        <v>30</v>
      </c>
      <c r="G203" s="125"/>
      <c r="H203" s="124"/>
      <c r="I203" s="106"/>
      <c r="J203" s="98"/>
    </row>
    <row r="204" spans="1:10" ht="15" customHeight="1" x14ac:dyDescent="0.3">
      <c r="A204" s="114"/>
      <c r="B204" s="126" t="e">
        <f ca="1">OFFSET(#REF!,MATCH(DATE($H$1,MONTH("1/"&amp;$B$181),B203),#REF!,0)+1,)</f>
        <v>#REF!</v>
      </c>
      <c r="C204" s="126" t="e">
        <f ca="1">OFFSET(#REF!,MATCH(DATE($H$1,MONTH("1/"&amp;$B$181),C203),#REF!,0)+1,)</f>
        <v>#REF!</v>
      </c>
      <c r="D204" s="126" t="e">
        <f ca="1">OFFSET(#REF!,MATCH(DATE($H$1,MONTH("1/"&amp;$B$181),D203),#REF!,0)+1,)</f>
        <v>#REF!</v>
      </c>
      <c r="E204" s="126" t="e">
        <f ca="1">OFFSET(#REF!,MATCH(DATE($H$1,MONTH("1/"&amp;$B$181),E203),#REF!,0)+1,)</f>
        <v>#REF!</v>
      </c>
      <c r="F204" s="126" t="e">
        <f ca="1">OFFSET(#REF!,MATCH(DATE($H$1,MONTH("1/"&amp;$B$181),F203),#REF!,0)+1,)</f>
        <v>#REF!</v>
      </c>
      <c r="G204" s="126"/>
      <c r="H204" s="119"/>
      <c r="I204" s="107"/>
      <c r="J204" s="102"/>
    </row>
    <row r="205" spans="1:10" ht="15" customHeight="1" x14ac:dyDescent="0.3">
      <c r="A205" s="11"/>
      <c r="B205" s="126" t="e">
        <f ca="1">OFFSET(#REF!,MATCH(DATE($H$1,MONTH("1/"&amp;$B$181),B203),#REF!,0)+2,)</f>
        <v>#REF!</v>
      </c>
      <c r="C205" s="126" t="e">
        <f ca="1">OFFSET(#REF!,MATCH(DATE($H$1,MONTH("1/"&amp;$B$181),C203),#REF!,0)+2,)</f>
        <v>#REF!</v>
      </c>
      <c r="D205" s="126" t="e">
        <f ca="1">OFFSET(#REF!,MATCH(DATE($H$1,MONTH("1/"&amp;$B$181),D203),#REF!,0)+2,)</f>
        <v>#REF!</v>
      </c>
      <c r="E205" s="126" t="e">
        <f ca="1">OFFSET(#REF!,MATCH(DATE($H$1,MONTH("1/"&amp;$B$181),E203),#REF!,0)+2,)</f>
        <v>#REF!</v>
      </c>
      <c r="F205" s="126" t="e">
        <f ca="1">OFFSET(#REF!,MATCH(DATE($H$1,MONTH("1/"&amp;$B$181),F203),#REF!,0)+2,)</f>
        <v>#REF!</v>
      </c>
      <c r="G205" s="126"/>
      <c r="H205" s="119"/>
      <c r="I205" s="3"/>
      <c r="J205" s="98"/>
    </row>
    <row r="206" spans="1:10" ht="15" customHeight="1" x14ac:dyDescent="0.3">
      <c r="A206" s="11"/>
      <c r="B206" s="126" t="e">
        <f ca="1">OFFSET(#REF!,MATCH(DATE($H$1,MONTH("1/"&amp;$B$181),B203),#REF!,0)+8,-1)</f>
        <v>#REF!</v>
      </c>
      <c r="C206" s="126" t="e">
        <f ca="1">OFFSET(#REF!,MATCH(DATE($H$1,MONTH("1/"&amp;$B$181),C203),#REF!,0)+8,-1)</f>
        <v>#REF!</v>
      </c>
      <c r="D206" s="126" t="e">
        <f ca="1">OFFSET(#REF!,MATCH(DATE($H$1,MONTH("1/"&amp;$B$181),D203),#REF!,0)+8,-1)</f>
        <v>#REF!</v>
      </c>
      <c r="E206" s="126" t="e">
        <f ca="1">OFFSET(#REF!,MATCH(DATE($H$1,MONTH("1/"&amp;$B$181),E203),#REF!,0)+8,-1)</f>
        <v>#REF!</v>
      </c>
      <c r="F206" s="126" t="e">
        <f ca="1">OFFSET(#REF!,MATCH(DATE($H$1,MONTH("1/"&amp;$B$181),F203),#REF!,0)+8,-1)</f>
        <v>#REF!</v>
      </c>
      <c r="G206" s="126"/>
      <c r="H206" s="119"/>
      <c r="I206" s="106" t="e">
        <f ca="1">SUM(B206:H206)</f>
        <v>#REF!</v>
      </c>
      <c r="J206" s="112"/>
    </row>
    <row r="207" spans="1:10" ht="15" customHeight="1" x14ac:dyDescent="0.3">
      <c r="A207" s="11"/>
      <c r="B207" s="127" t="e">
        <f ca="1">OFFSET(#REF!,MATCH(DATE($H$1,MONTH("1/"&amp;$B$181),B203),#REF!,0)+9,11)</f>
        <v>#REF!</v>
      </c>
      <c r="C207" s="127" t="e">
        <f ca="1">OFFSET(#REF!,MATCH(DATE($H$1,MONTH("1/"&amp;$B$181),C203),#REF!,0)+9,11)</f>
        <v>#REF!</v>
      </c>
      <c r="D207" s="127" t="e">
        <f ca="1">OFFSET(#REF!,MATCH(DATE($H$1,MONTH("1/"&amp;$B$181),D203),#REF!,0)+9,11)</f>
        <v>#REF!</v>
      </c>
      <c r="E207" s="127" t="e">
        <f ca="1">OFFSET(#REF!,MATCH(DATE($H$1,MONTH("1/"&amp;$B$181),E203),#REF!,0)+9,11)</f>
        <v>#REF!</v>
      </c>
      <c r="F207" s="127" t="e">
        <f ca="1">OFFSET(#REF!,MATCH(DATE($H$1,MONTH("1/"&amp;$B$181),F203),#REF!,0)+9,11)</f>
        <v>#REF!</v>
      </c>
      <c r="G207" s="127"/>
      <c r="H207" s="120"/>
      <c r="I207" s="107" t="s">
        <v>39</v>
      </c>
      <c r="J207" s="102" t="e">
        <f ca="1">SUM(B207:H207)</f>
        <v>#REF!</v>
      </c>
    </row>
    <row r="208" spans="1:10" ht="15" customHeight="1" x14ac:dyDescent="0.3">
      <c r="A208" s="11"/>
      <c r="B208" s="125"/>
      <c r="C208" s="125"/>
      <c r="D208" s="125"/>
      <c r="E208" s="125"/>
      <c r="F208" s="125"/>
      <c r="G208" s="125"/>
      <c r="H208" s="124"/>
      <c r="I208" s="107"/>
      <c r="J208" s="102"/>
    </row>
    <row r="209" spans="1:13" x14ac:dyDescent="0.3">
      <c r="A209" s="3"/>
      <c r="B209" s="126"/>
      <c r="C209" s="126"/>
      <c r="D209" s="126"/>
      <c r="E209" s="126"/>
      <c r="F209" s="126"/>
      <c r="G209" s="126"/>
      <c r="H209" s="131"/>
      <c r="I209" s="108"/>
      <c r="J209" s="109"/>
    </row>
    <row r="210" spans="1:13" ht="14.25" customHeight="1" x14ac:dyDescent="0.3">
      <c r="A210" s="3"/>
      <c r="B210" s="126"/>
      <c r="C210" s="126"/>
      <c r="D210" s="126"/>
      <c r="E210" s="126"/>
      <c r="F210" s="126"/>
      <c r="G210" s="126"/>
      <c r="H210" s="131"/>
      <c r="I210" s="3"/>
      <c r="J210" s="98"/>
    </row>
    <row r="211" spans="1:13" ht="14.25" customHeight="1" x14ac:dyDescent="0.3">
      <c r="A211" s="3"/>
      <c r="B211" s="126"/>
      <c r="C211" s="126"/>
      <c r="D211" s="126"/>
      <c r="E211" s="126"/>
      <c r="F211" s="126"/>
      <c r="G211" s="126"/>
      <c r="H211" s="132"/>
      <c r="I211" s="106"/>
      <c r="J211" s="112"/>
    </row>
    <row r="212" spans="1:13" ht="14.25" customHeight="1" x14ac:dyDescent="0.3">
      <c r="A212" s="11"/>
      <c r="B212" s="127"/>
      <c r="C212" s="127"/>
      <c r="D212" s="127"/>
      <c r="E212" s="127"/>
      <c r="F212" s="127"/>
      <c r="G212" s="127"/>
      <c r="H212" s="133"/>
      <c r="I212" s="10" t="s">
        <v>39</v>
      </c>
      <c r="J212" s="102">
        <f>SUM(B212:H212)</f>
        <v>0</v>
      </c>
    </row>
    <row r="213" spans="1:13" ht="14.25" customHeight="1" x14ac:dyDescent="0.3">
      <c r="A213" s="33"/>
      <c r="B213" s="110"/>
      <c r="C213" s="110"/>
      <c r="D213" s="110"/>
      <c r="E213" s="110"/>
      <c r="F213" s="110"/>
      <c r="G213" s="110"/>
      <c r="H213" s="110"/>
      <c r="I213" s="111" t="s">
        <v>39</v>
      </c>
      <c r="J213" s="102" t="e">
        <f ca="1">SUM(J187,J192,J197,J202,J207,J212)</f>
        <v>#REF!</v>
      </c>
    </row>
    <row r="214" spans="1:13" ht="14.25" customHeight="1" x14ac:dyDescent="0.3">
      <c r="A214" s="33"/>
      <c r="B214" s="110"/>
      <c r="C214" s="110"/>
      <c r="D214" s="110"/>
      <c r="E214" s="110"/>
      <c r="F214" s="110"/>
      <c r="G214" s="110"/>
      <c r="H214" s="110"/>
      <c r="I214" s="10"/>
      <c r="J214" s="102"/>
    </row>
    <row r="216" spans="1:13" ht="16.5" x14ac:dyDescent="0.3">
      <c r="A216"/>
      <c r="F216" s="2"/>
    </row>
    <row r="217" spans="1:13" ht="57.75" customHeight="1" x14ac:dyDescent="0.3">
      <c r="A217"/>
      <c r="B217" s="121" t="s">
        <v>101</v>
      </c>
      <c r="C217" s="123"/>
      <c r="D217" s="123"/>
      <c r="E217" s="123"/>
      <c r="F217" s="123"/>
      <c r="J217"/>
    </row>
    <row r="218" spans="1:13" customFormat="1" ht="29.25" customHeight="1" x14ac:dyDescent="0.3">
      <c r="A218" s="11"/>
      <c r="B218" s="122" t="s">
        <v>6</v>
      </c>
      <c r="C218" s="122" t="s">
        <v>0</v>
      </c>
      <c r="D218" s="122" t="s">
        <v>1</v>
      </c>
      <c r="E218" s="122" t="s">
        <v>2</v>
      </c>
      <c r="F218" s="122" t="s">
        <v>3</v>
      </c>
      <c r="G218" s="122" t="s">
        <v>4</v>
      </c>
      <c r="H218" s="122" t="s">
        <v>5</v>
      </c>
      <c r="J218" s="136"/>
    </row>
    <row r="219" spans="1:13" customFormat="1" ht="15" customHeight="1" x14ac:dyDescent="0.3">
      <c r="A219" s="11"/>
      <c r="B219" s="117"/>
      <c r="C219" s="125"/>
      <c r="D219" s="125"/>
      <c r="E219" s="125"/>
      <c r="F219" s="125"/>
      <c r="G219" s="125">
        <f t="shared" ref="G219" si="113">F219+1</f>
        <v>1</v>
      </c>
      <c r="H219" s="124">
        <f t="shared" ref="H219" si="114">G219+1</f>
        <v>2</v>
      </c>
      <c r="I219" s="3"/>
      <c r="J219" s="3"/>
    </row>
    <row r="220" spans="1:13" customFormat="1" ht="15" customHeight="1" x14ac:dyDescent="0.3">
      <c r="A220" s="11"/>
      <c r="B220" s="118"/>
      <c r="C220" s="128"/>
      <c r="D220" s="128"/>
      <c r="E220" s="128"/>
      <c r="F220" s="126"/>
      <c r="G220" s="126" t="e">
        <f ca="1">OFFSET(#REF!,MATCH(DATE($H$1,MONTH("1/"&amp;$B$217),G219),#REF!,0)+1,)</f>
        <v>#REF!</v>
      </c>
      <c r="H220" s="119" t="e">
        <f ca="1">OFFSET(#REF!,MATCH(DATE($H$1,MONTH("1/"&amp;$B$217),H219),#REF!,0)+1,)</f>
        <v>#REF!</v>
      </c>
      <c r="I220" s="3"/>
      <c r="J220" s="3"/>
    </row>
    <row r="221" spans="1:13" customFormat="1" ht="15" customHeight="1" x14ac:dyDescent="0.3">
      <c r="A221" s="11"/>
      <c r="B221" s="118"/>
      <c r="C221" s="128"/>
      <c r="D221" s="128"/>
      <c r="E221" s="128"/>
      <c r="F221" s="126"/>
      <c r="G221" s="126" t="e">
        <f ca="1">OFFSET(#REF!,MATCH(DATE($H$1,MONTH("1/"&amp;$B$217),G219),#REF!,0)+2,)</f>
        <v>#REF!</v>
      </c>
      <c r="H221" s="119" t="e">
        <f ca="1">OFFSET(#REF!,MATCH(DATE($H$1,MONTH("1/"&amp;$B$217),H219),#REF!,0)+2,)</f>
        <v>#REF!</v>
      </c>
      <c r="I221" s="3"/>
      <c r="J221" s="98"/>
    </row>
    <row r="222" spans="1:13" customFormat="1" ht="15" customHeight="1" x14ac:dyDescent="0.3">
      <c r="A222" s="11"/>
      <c r="B222" s="118"/>
      <c r="C222" s="129"/>
      <c r="D222" s="129"/>
      <c r="E222" s="129"/>
      <c r="F222" s="126"/>
      <c r="G222" s="126" t="e">
        <f ca="1">OFFSET(#REF!,MATCH(DATE($H$1,MONTH("1/"&amp;$B$217),G219),#REF!,0)+8,-1)</f>
        <v>#REF!</v>
      </c>
      <c r="H222" s="119" t="e">
        <f ca="1">OFFSET(#REF!,MATCH(DATE($H$1,MONTH("1/"&amp;$B$217),H219),#REF!,0)+8,-1)</f>
        <v>#REF!</v>
      </c>
      <c r="I222" s="106" t="e">
        <f ca="1">SUM(B222:H222)</f>
        <v>#REF!</v>
      </c>
      <c r="J222" s="112"/>
    </row>
    <row r="223" spans="1:13" customFormat="1" ht="15" customHeight="1" x14ac:dyDescent="0.3">
      <c r="A223" s="11"/>
      <c r="B223" s="133"/>
      <c r="C223" s="130"/>
      <c r="D223" s="130"/>
      <c r="E223" s="130"/>
      <c r="F223" s="127"/>
      <c r="G223" s="127" t="e">
        <f ca="1">OFFSET(#REF!,MATCH(DATE($H$1,MONTH("1/"&amp;$B$217),G219),#REF!,0)+9,11)</f>
        <v>#REF!</v>
      </c>
      <c r="H223" s="120" t="e">
        <f ca="1">OFFSET(#REF!,MATCH(DATE($H$1,MONTH("1/"&amp;$B$217),H219),#REF!,0)+9,11)</f>
        <v>#REF!</v>
      </c>
      <c r="I223" s="107" t="s">
        <v>39</v>
      </c>
      <c r="J223" s="102" t="e">
        <f ca="1">SUM(B223:H223)</f>
        <v>#REF!</v>
      </c>
      <c r="M223" s="115"/>
    </row>
    <row r="224" spans="1:13" ht="15" customHeight="1" x14ac:dyDescent="0.3">
      <c r="A224" s="11"/>
      <c r="B224" s="135">
        <f>H219+1</f>
        <v>3</v>
      </c>
      <c r="C224" s="125">
        <f>B224+1</f>
        <v>4</v>
      </c>
      <c r="D224" s="125">
        <f t="shared" ref="D224" si="115">C224+1</f>
        <v>5</v>
      </c>
      <c r="E224" s="125">
        <f t="shared" ref="E224" si="116">D224+1</f>
        <v>6</v>
      </c>
      <c r="F224" s="125">
        <f t="shared" ref="F224" si="117">E224+1</f>
        <v>7</v>
      </c>
      <c r="G224" s="125">
        <f t="shared" ref="G224" si="118">F224+1</f>
        <v>8</v>
      </c>
      <c r="H224" s="124">
        <f t="shared" ref="H224" si="119">G224+1</f>
        <v>9</v>
      </c>
      <c r="I224" s="3"/>
      <c r="J224" s="3"/>
      <c r="M224" s="116"/>
    </row>
    <row r="225" spans="1:10" ht="15" customHeight="1" x14ac:dyDescent="0.3">
      <c r="A225" s="114"/>
      <c r="B225" s="126" t="e">
        <f ca="1">OFFSET(#REF!,MATCH(DATE($H$1,MONTH("1/"&amp;$B$217),B224),#REF!,0)+1,)</f>
        <v>#REF!</v>
      </c>
      <c r="C225" s="126" t="e">
        <f ca="1">OFFSET(#REF!,MATCH(DATE($H$1,MONTH("1/"&amp;$B$217),C224),#REF!,0)+1,)</f>
        <v>#REF!</v>
      </c>
      <c r="D225" s="126" t="e">
        <f ca="1">OFFSET(#REF!,MATCH(DATE($H$1,MONTH("1/"&amp;$B$217),D224),#REF!,0)+1,)</f>
        <v>#REF!</v>
      </c>
      <c r="E225" s="126" t="e">
        <f ca="1">OFFSET(#REF!,MATCH(DATE($H$1,MONTH("1/"&amp;$B$217),E224),#REF!,0)+1,)</f>
        <v>#REF!</v>
      </c>
      <c r="F225" s="126" t="e">
        <f ca="1">OFFSET(#REF!,MATCH(DATE($H$1,MONTH("1/"&amp;$B$217),F224),#REF!,0)+1,)</f>
        <v>#REF!</v>
      </c>
      <c r="G225" s="126" t="e">
        <f ca="1">OFFSET(#REF!,MATCH(DATE($H$1,MONTH("1/"&amp;$B$217),G224),#REF!,0)+1,)</f>
        <v>#REF!</v>
      </c>
      <c r="H225" s="119" t="e">
        <f ca="1">OFFSET(#REF!,MATCH(DATE($H$1,MONTH("1/"&amp;$B$217),H224),#REF!,0)+1,)</f>
        <v>#REF!</v>
      </c>
      <c r="I225" s="3"/>
      <c r="J225" s="3"/>
    </row>
    <row r="226" spans="1:10" ht="15" customHeight="1" x14ac:dyDescent="0.3">
      <c r="A226" s="114"/>
      <c r="B226" s="126" t="e">
        <f ca="1">OFFSET(#REF!,MATCH(DATE($H$1,MONTH("1/"&amp;$B$217),B224),#REF!,0)+2,)</f>
        <v>#REF!</v>
      </c>
      <c r="C226" s="126" t="e">
        <f ca="1">OFFSET(#REF!,MATCH(DATE($H$1,MONTH("1/"&amp;$B$217),C224),#REF!,0)+2,)</f>
        <v>#REF!</v>
      </c>
      <c r="D226" s="126" t="e">
        <f ca="1">OFFSET(#REF!,MATCH(DATE($H$1,MONTH("1/"&amp;$B$217),D224),#REF!,0)+2,)</f>
        <v>#REF!</v>
      </c>
      <c r="E226" s="126" t="e">
        <f ca="1">OFFSET(#REF!,MATCH(DATE($H$1,MONTH("1/"&amp;$B$217),E224),#REF!,0)+2,)</f>
        <v>#REF!</v>
      </c>
      <c r="F226" s="126" t="e">
        <f ca="1">OFFSET(#REF!,MATCH(DATE($H$1,MONTH("1/"&amp;$B$217),F224),#REF!,0)+2,)</f>
        <v>#REF!</v>
      </c>
      <c r="G226" s="126" t="e">
        <f ca="1">OFFSET(#REF!,MATCH(DATE($H$1,MONTH("1/"&amp;$B$217),G224),#REF!,0)+2,)</f>
        <v>#REF!</v>
      </c>
      <c r="H226" s="119" t="e">
        <f ca="1">OFFSET(#REF!,MATCH(DATE($H$1,MONTH("1/"&amp;$B$217),H224),#REF!,0)+2,)</f>
        <v>#REF!</v>
      </c>
      <c r="I226" s="3"/>
      <c r="J226" s="98"/>
    </row>
    <row r="227" spans="1:10" ht="15" customHeight="1" x14ac:dyDescent="0.3">
      <c r="A227" s="114"/>
      <c r="B227" s="126" t="e">
        <f ca="1">OFFSET(#REF!,MATCH(DATE($H$1,MONTH("1/"&amp;$B$217),B224),#REF!,0)+8,-1)</f>
        <v>#REF!</v>
      </c>
      <c r="C227" s="126" t="e">
        <f ca="1">OFFSET(#REF!,MATCH(DATE($H$1,MONTH("1/"&amp;$B$217),C224),#REF!,0)+8,-1)</f>
        <v>#REF!</v>
      </c>
      <c r="D227" s="126" t="e">
        <f ca="1">OFFSET(#REF!,MATCH(DATE($H$1,MONTH("1/"&amp;$B$217),D224),#REF!,0)+8,-1)</f>
        <v>#REF!</v>
      </c>
      <c r="E227" s="126" t="e">
        <f ca="1">OFFSET(#REF!,MATCH(DATE($H$1,MONTH("1/"&amp;$B$217),E224),#REF!,0)+8,-1)</f>
        <v>#REF!</v>
      </c>
      <c r="F227" s="126" t="e">
        <f ca="1">OFFSET(#REF!,MATCH(DATE($H$1,MONTH("1/"&amp;$B$217),F224),#REF!,0)+8,-1)</f>
        <v>#REF!</v>
      </c>
      <c r="G227" s="126" t="e">
        <f ca="1">OFFSET(#REF!,MATCH(DATE($H$1,MONTH("1/"&amp;$B$217),G224),#REF!,0)+8,-1)</f>
        <v>#REF!</v>
      </c>
      <c r="H227" s="119" t="e">
        <f ca="1">OFFSET(#REF!,MATCH(DATE($H$1,MONTH("1/"&amp;$B$217),H224),#REF!,0)+8,-1)</f>
        <v>#REF!</v>
      </c>
      <c r="I227" s="106" t="e">
        <f ca="1">SUM(B227:H227)</f>
        <v>#REF!</v>
      </c>
      <c r="J227" s="112"/>
    </row>
    <row r="228" spans="1:10" ht="15" customHeight="1" x14ac:dyDescent="0.3">
      <c r="A228" s="11"/>
      <c r="B228" s="127" t="e">
        <f ca="1">OFFSET(#REF!,MATCH(DATE($H$1,MONTH("1/"&amp;$B$217),B224),#REF!,0)+9,11)</f>
        <v>#REF!</v>
      </c>
      <c r="C228" s="127" t="e">
        <f ca="1">OFFSET(#REF!,MATCH(DATE($H$1,MONTH("1/"&amp;$B$217),C224),#REF!,0)+9,11)</f>
        <v>#REF!</v>
      </c>
      <c r="D228" s="127" t="e">
        <f ca="1">OFFSET(#REF!,MATCH(DATE($H$1,MONTH("1/"&amp;$B$217),D224),#REF!,0)+9,11)</f>
        <v>#REF!</v>
      </c>
      <c r="E228" s="127" t="e">
        <f ca="1">OFFSET(#REF!,MATCH(DATE($H$1,MONTH("1/"&amp;$B$217),E224),#REF!,0)+9,11)</f>
        <v>#REF!</v>
      </c>
      <c r="F228" s="127" t="e">
        <f ca="1">OFFSET(#REF!,MATCH(DATE($H$1,MONTH("1/"&amp;$B$217),F224),#REF!,0)+9,11)</f>
        <v>#REF!</v>
      </c>
      <c r="G228" s="127" t="e">
        <f ca="1">OFFSET(#REF!,MATCH(DATE($H$1,MONTH("1/"&amp;$B$217),G224),#REF!,0)+9,11)</f>
        <v>#REF!</v>
      </c>
      <c r="H228" s="120" t="e">
        <f ca="1">OFFSET(#REF!,MATCH(DATE($H$1,MONTH("1/"&amp;$B$217),H224),#REF!,0)+9,11)</f>
        <v>#REF!</v>
      </c>
      <c r="I228" s="107" t="s">
        <v>39</v>
      </c>
      <c r="J228" s="102" t="e">
        <f ca="1">SUM(B228:H228)</f>
        <v>#REF!</v>
      </c>
    </row>
    <row r="229" spans="1:10" ht="15" customHeight="1" x14ac:dyDescent="0.3">
      <c r="A229" s="114"/>
      <c r="B229" s="125">
        <f>H224+1</f>
        <v>10</v>
      </c>
      <c r="C229" s="125">
        <f>B229+1</f>
        <v>11</v>
      </c>
      <c r="D229" s="125">
        <f t="shared" ref="D229" si="120">C229+1</f>
        <v>12</v>
      </c>
      <c r="E229" s="125">
        <f t="shared" ref="E229" si="121">D229+1</f>
        <v>13</v>
      </c>
      <c r="F229" s="125">
        <f t="shared" ref="F229" si="122">E229+1</f>
        <v>14</v>
      </c>
      <c r="G229" s="125">
        <f t="shared" ref="G229" si="123">F229+1</f>
        <v>15</v>
      </c>
      <c r="H229" s="124">
        <f t="shared" ref="H229" si="124">G229+1</f>
        <v>16</v>
      </c>
      <c r="I229" s="3"/>
      <c r="J229" s="3"/>
    </row>
    <row r="230" spans="1:10" ht="15" customHeight="1" x14ac:dyDescent="0.3">
      <c r="A230" s="114"/>
      <c r="B230" s="126" t="e">
        <f ca="1">OFFSET(#REF!,MATCH(DATE($H$1,MONTH("1/"&amp;$B$217),B229),#REF!,0)+1,)</f>
        <v>#REF!</v>
      </c>
      <c r="C230" s="126" t="e">
        <f ca="1">OFFSET(#REF!,MATCH(DATE($H$1,MONTH("1/"&amp;$B$217),C229),#REF!,0)+1,)</f>
        <v>#REF!</v>
      </c>
      <c r="D230" s="126" t="e">
        <f ca="1">OFFSET(#REF!,MATCH(DATE($H$1,MONTH("1/"&amp;$B$217),D229),#REF!,0)+1,)</f>
        <v>#REF!</v>
      </c>
      <c r="E230" s="126" t="e">
        <f ca="1">OFFSET(#REF!,MATCH(DATE($H$1,MONTH("1/"&amp;$B$217),E229),#REF!,0)+1,)</f>
        <v>#REF!</v>
      </c>
      <c r="F230" s="126" t="e">
        <f ca="1">OFFSET(#REF!,MATCH(DATE($H$1,MONTH("1/"&amp;$B$217),F229),#REF!,0)+1,)</f>
        <v>#REF!</v>
      </c>
      <c r="G230" s="126" t="e">
        <f ca="1">OFFSET(#REF!,MATCH(DATE($H$1,MONTH("1/"&amp;$B$217),G229),#REF!,0)+1,)</f>
        <v>#REF!</v>
      </c>
      <c r="H230" s="119" t="e">
        <f ca="1">OFFSET(#REF!,MATCH(DATE($H$1,MONTH("1/"&amp;$B$217),H229),#REF!,0)+1,)</f>
        <v>#REF!</v>
      </c>
      <c r="I230" s="3"/>
      <c r="J230" s="97"/>
    </row>
    <row r="231" spans="1:10" ht="15" customHeight="1" x14ac:dyDescent="0.3">
      <c r="A231" s="114"/>
      <c r="B231" s="126" t="e">
        <f ca="1">OFFSET(#REF!,MATCH(DATE($H$1,MONTH("1/"&amp;$B$217),B229),#REF!,0)+2,)</f>
        <v>#REF!</v>
      </c>
      <c r="C231" s="126" t="e">
        <f ca="1">OFFSET(#REF!,MATCH(DATE($H$1,MONTH("1/"&amp;$B$217),C229),#REF!,0)+2,)</f>
        <v>#REF!</v>
      </c>
      <c r="D231" s="126" t="e">
        <f ca="1">OFFSET(#REF!,MATCH(DATE($H$1,MONTH("1/"&amp;$B$217),D229),#REF!,0)+2,)</f>
        <v>#REF!</v>
      </c>
      <c r="E231" s="126" t="e">
        <f ca="1">OFFSET(#REF!,MATCH(DATE($H$1,MONTH("1/"&amp;$B$217),E229),#REF!,0)+2,)</f>
        <v>#REF!</v>
      </c>
      <c r="F231" s="126" t="e">
        <f ca="1">OFFSET(#REF!,MATCH(DATE($H$1,MONTH("1/"&amp;$B$217),F229),#REF!,0)+2,)</f>
        <v>#REF!</v>
      </c>
      <c r="G231" s="126" t="e">
        <f ca="1">OFFSET(#REF!,MATCH(DATE($H$1,MONTH("1/"&amp;$B$217),G229),#REF!,0)+2,)</f>
        <v>#REF!</v>
      </c>
      <c r="H231" s="119" t="e">
        <f ca="1">OFFSET(#REF!,MATCH(DATE($H$1,MONTH("1/"&amp;$B$217),H229),#REF!,0)+2,)</f>
        <v>#REF!</v>
      </c>
      <c r="I231" s="3"/>
      <c r="J231" s="98"/>
    </row>
    <row r="232" spans="1:10" ht="15" customHeight="1" x14ac:dyDescent="0.3">
      <c r="A232" s="114"/>
      <c r="B232" s="126" t="e">
        <f ca="1">OFFSET(#REF!,MATCH(DATE($H$1,MONTH("1/"&amp;$B$217),B229),#REF!,0)+8,-1)</f>
        <v>#REF!</v>
      </c>
      <c r="C232" s="126" t="e">
        <f ca="1">OFFSET(#REF!,MATCH(DATE($H$1,MONTH("1/"&amp;$B$217),C229),#REF!,0)+8,-1)</f>
        <v>#REF!</v>
      </c>
      <c r="D232" s="126" t="e">
        <f ca="1">OFFSET(#REF!,MATCH(DATE($H$1,MONTH("1/"&amp;$B$217),D229),#REF!,0)+8,-1)</f>
        <v>#REF!</v>
      </c>
      <c r="E232" s="126" t="e">
        <f ca="1">OFFSET(#REF!,MATCH(DATE($H$1,MONTH("1/"&amp;$B$217),E229),#REF!,0)+8,-1)</f>
        <v>#REF!</v>
      </c>
      <c r="F232" s="126" t="e">
        <f ca="1">OFFSET(#REF!,MATCH(DATE($H$1,MONTH("1/"&amp;$B$217),F229),#REF!,0)+8,-1)</f>
        <v>#REF!</v>
      </c>
      <c r="G232" s="126" t="e">
        <f ca="1">OFFSET(#REF!,MATCH(DATE($H$1,MONTH("1/"&amp;$B$217),G229),#REF!,0)+8,-1)</f>
        <v>#REF!</v>
      </c>
      <c r="H232" s="119" t="e">
        <f ca="1">OFFSET(#REF!,MATCH(DATE($H$1,MONTH("1/"&amp;$B$217),H229),#REF!,0)+8,-1)</f>
        <v>#REF!</v>
      </c>
      <c r="I232" s="106" t="e">
        <f ca="1">SUM(B232:H232)</f>
        <v>#REF!</v>
      </c>
      <c r="J232" s="112"/>
    </row>
    <row r="233" spans="1:10" ht="15" customHeight="1" x14ac:dyDescent="0.3">
      <c r="A233" s="114"/>
      <c r="B233" s="127" t="e">
        <f ca="1">OFFSET(#REF!,MATCH(DATE($H$1,MONTH("1/"&amp;$B$217),B229),#REF!,0)+9,11)</f>
        <v>#REF!</v>
      </c>
      <c r="C233" s="127" t="e">
        <f ca="1">OFFSET(#REF!,MATCH(DATE($H$1,MONTH("1/"&amp;$B$217),C229),#REF!,0)+9,11)</f>
        <v>#REF!</v>
      </c>
      <c r="D233" s="127" t="e">
        <f ca="1">OFFSET(#REF!,MATCH(DATE($H$1,MONTH("1/"&amp;$B$217),D229),#REF!,0)+9,11)</f>
        <v>#REF!</v>
      </c>
      <c r="E233" s="127" t="e">
        <f ca="1">OFFSET(#REF!,MATCH(DATE($H$1,MONTH("1/"&amp;$B$217),E229),#REF!,0)+9,11)</f>
        <v>#REF!</v>
      </c>
      <c r="F233" s="127" t="e">
        <f ca="1">OFFSET(#REF!,MATCH(DATE($H$1,MONTH("1/"&amp;$B$217),F229),#REF!,0)+9,11)</f>
        <v>#REF!</v>
      </c>
      <c r="G233" s="127" t="e">
        <f ca="1">OFFSET(#REF!,MATCH(DATE($H$1,MONTH("1/"&amp;$B$217),G229),#REF!,0)+9,11)</f>
        <v>#REF!</v>
      </c>
      <c r="H233" s="120" t="e">
        <f ca="1">OFFSET(#REF!,MATCH(DATE($H$1,MONTH("1/"&amp;$B$217),H229),#REF!,0)+9,11)</f>
        <v>#REF!</v>
      </c>
      <c r="I233" s="107" t="s">
        <v>39</v>
      </c>
      <c r="J233" s="102" t="e">
        <f ca="1">SUM(B233:H233)</f>
        <v>#REF!</v>
      </c>
    </row>
    <row r="234" spans="1:10" ht="15" customHeight="1" x14ac:dyDescent="0.3">
      <c r="A234" s="114"/>
      <c r="B234" s="125">
        <f>H229+1</f>
        <v>17</v>
      </c>
      <c r="C234" s="125">
        <f t="shared" ref="C234" si="125">B234+1</f>
        <v>18</v>
      </c>
      <c r="D234" s="125">
        <f t="shared" ref="D234" si="126">C234+1</f>
        <v>19</v>
      </c>
      <c r="E234" s="125">
        <f t="shared" ref="E234" si="127">D234+1</f>
        <v>20</v>
      </c>
      <c r="F234" s="125">
        <f t="shared" ref="F234" si="128">E234+1</f>
        <v>21</v>
      </c>
      <c r="G234" s="125">
        <f t="shared" ref="G234" si="129">F234+1</f>
        <v>22</v>
      </c>
      <c r="H234" s="124">
        <f t="shared" ref="H234" si="130">G234+1</f>
        <v>23</v>
      </c>
      <c r="I234" s="3"/>
      <c r="J234" s="97"/>
    </row>
    <row r="235" spans="1:10" ht="15" customHeight="1" x14ac:dyDescent="0.3">
      <c r="A235" s="114"/>
      <c r="B235" s="126" t="e">
        <f ca="1">OFFSET(#REF!,MATCH(DATE($H$1,MONTH("1/"&amp;$B$217),B234),#REF!,0)+1,)</f>
        <v>#REF!</v>
      </c>
      <c r="C235" s="126" t="e">
        <f ca="1">OFFSET(#REF!,MATCH(DATE($H$1,MONTH("1/"&amp;$B$217),C234),#REF!,0)+1,)</f>
        <v>#REF!</v>
      </c>
      <c r="D235" s="126" t="e">
        <f ca="1">OFFSET(#REF!,MATCH(DATE($H$1,MONTH("1/"&amp;$B$217),D234),#REF!,0)+1,)</f>
        <v>#REF!</v>
      </c>
      <c r="E235" s="126" t="e">
        <f ca="1">OFFSET(#REF!,MATCH(DATE($H$1,MONTH("1/"&amp;$B$217),E234),#REF!,0)+1,)</f>
        <v>#REF!</v>
      </c>
      <c r="F235" s="126" t="e">
        <f ca="1">OFFSET(#REF!,MATCH(DATE($H$1,MONTH("1/"&amp;$B$217),F234),#REF!,0)+1,)</f>
        <v>#REF!</v>
      </c>
      <c r="G235" s="126" t="e">
        <f ca="1">OFFSET(#REF!,MATCH(DATE($H$1,MONTH("1/"&amp;$B$217),G234),#REF!,0)+1,)</f>
        <v>#REF!</v>
      </c>
      <c r="H235" s="119" t="e">
        <f ca="1">OFFSET(#REF!,MATCH(DATE($H$1,MONTH("1/"&amp;$B$217),H234),#REF!,0)+1,)</f>
        <v>#REF!</v>
      </c>
      <c r="I235" s="106"/>
      <c r="J235" s="98"/>
    </row>
    <row r="236" spans="1:10" ht="15" customHeight="1" x14ac:dyDescent="0.3">
      <c r="A236" s="114"/>
      <c r="B236" s="126" t="e">
        <f ca="1">OFFSET(#REF!,MATCH(DATE($H$1,MONTH("1/"&amp;$B$217),B234),#REF!,0)+2,)</f>
        <v>#REF!</v>
      </c>
      <c r="C236" s="126" t="e">
        <f ca="1">OFFSET(#REF!,MATCH(DATE($H$1,MONTH("1/"&amp;$B$217),C234),#REF!,0)+2,)</f>
        <v>#REF!</v>
      </c>
      <c r="D236" s="126" t="e">
        <f ca="1">OFFSET(#REF!,MATCH(DATE($H$1,MONTH("1/"&amp;$B$217),D234),#REF!,0)+2,)</f>
        <v>#REF!</v>
      </c>
      <c r="E236" s="126" t="e">
        <f ca="1">OFFSET(#REF!,MATCH(DATE($H$1,MONTH("1/"&amp;$B$217),E234),#REF!,0)+2,)</f>
        <v>#REF!</v>
      </c>
      <c r="F236" s="126" t="e">
        <f ca="1">OFFSET(#REF!,MATCH(DATE($H$1,MONTH("1/"&amp;$B$217),F234),#REF!,0)+2,)</f>
        <v>#REF!</v>
      </c>
      <c r="G236" s="126" t="e">
        <f ca="1">OFFSET(#REF!,MATCH(DATE($H$1,MONTH("1/"&amp;$B$217),G234),#REF!,0)+2,)</f>
        <v>#REF!</v>
      </c>
      <c r="H236" s="119" t="e">
        <f ca="1">OFFSET(#REF!,MATCH(DATE($H$1,MONTH("1/"&amp;$B$217),H234),#REF!,0)+2,)</f>
        <v>#REF!</v>
      </c>
      <c r="I236" s="3"/>
      <c r="J236" s="98"/>
    </row>
    <row r="237" spans="1:10" ht="15" customHeight="1" x14ac:dyDescent="0.3">
      <c r="A237" s="11"/>
      <c r="B237" s="126" t="e">
        <f ca="1">OFFSET(#REF!,MATCH(DATE($H$1,MONTH("1/"&amp;$B$217),B234),#REF!,0)+8,-1)</f>
        <v>#REF!</v>
      </c>
      <c r="C237" s="126" t="e">
        <f ca="1">OFFSET(#REF!,MATCH(DATE($H$1,MONTH("1/"&amp;$B$217),C234),#REF!,0)+8,-1)</f>
        <v>#REF!</v>
      </c>
      <c r="D237" s="126" t="e">
        <f ca="1">OFFSET(#REF!,MATCH(DATE($H$1,MONTH("1/"&amp;$B$217),D234),#REF!,0)+8,-1)</f>
        <v>#REF!</v>
      </c>
      <c r="E237" s="126" t="e">
        <f ca="1">OFFSET(#REF!,MATCH(DATE($H$1,MONTH("1/"&amp;$B$217),E234),#REF!,0)+8,-1)</f>
        <v>#REF!</v>
      </c>
      <c r="F237" s="126" t="e">
        <f ca="1">OFFSET(#REF!,MATCH(DATE($H$1,MONTH("1/"&amp;$B$217),F234),#REF!,0)+8,-1)</f>
        <v>#REF!</v>
      </c>
      <c r="G237" s="126" t="e">
        <f ca="1">OFFSET(#REF!,MATCH(DATE($H$1,MONTH("1/"&amp;$B$217),G234),#REF!,0)+8,-1)</f>
        <v>#REF!</v>
      </c>
      <c r="H237" s="119" t="e">
        <f ca="1">OFFSET(#REF!,MATCH(DATE($H$1,MONTH("1/"&amp;$B$217),H234),#REF!,0)+8,-1)</f>
        <v>#REF!</v>
      </c>
      <c r="I237" s="106" t="e">
        <f ca="1">SUM(B237:H237)</f>
        <v>#REF!</v>
      </c>
      <c r="J237" s="112"/>
    </row>
    <row r="238" spans="1:10" ht="15" customHeight="1" x14ac:dyDescent="0.3">
      <c r="A238" s="114"/>
      <c r="B238" s="127" t="e">
        <f ca="1">OFFSET(#REF!,MATCH(DATE($H$1,MONTH("1/"&amp;$B$217),B234),#REF!,0)+9,11)</f>
        <v>#REF!</v>
      </c>
      <c r="C238" s="127" t="e">
        <f ca="1">OFFSET(#REF!,MATCH(DATE($H$1,MONTH("1/"&amp;$B$217),C234),#REF!,0)+9,11)</f>
        <v>#REF!</v>
      </c>
      <c r="D238" s="127" t="e">
        <f ca="1">OFFSET(#REF!,MATCH(DATE($H$1,MONTH("1/"&amp;$B$217),D234),#REF!,0)+9,11)</f>
        <v>#REF!</v>
      </c>
      <c r="E238" s="127" t="e">
        <f ca="1">OFFSET(#REF!,MATCH(DATE($H$1,MONTH("1/"&amp;$B$217),E234),#REF!,0)+9,11)</f>
        <v>#REF!</v>
      </c>
      <c r="F238" s="127" t="e">
        <f ca="1">OFFSET(#REF!,MATCH(DATE($H$1,MONTH("1/"&amp;$B$217),F234),#REF!,0)+9,11)</f>
        <v>#REF!</v>
      </c>
      <c r="G238" s="127" t="e">
        <f ca="1">OFFSET(#REF!,MATCH(DATE($H$1,MONTH("1/"&amp;$B$217),G234),#REF!,0)+9,11)</f>
        <v>#REF!</v>
      </c>
      <c r="H238" s="120" t="e">
        <f ca="1">OFFSET(#REF!,MATCH(DATE($H$1,MONTH("1/"&amp;$B$217),H234),#REF!,0)+9,11)</f>
        <v>#REF!</v>
      </c>
      <c r="I238" s="107" t="s">
        <v>39</v>
      </c>
      <c r="J238" s="102" t="e">
        <f ca="1">SUM(B238:H238)</f>
        <v>#REF!</v>
      </c>
    </row>
    <row r="239" spans="1:10" ht="15" customHeight="1" x14ac:dyDescent="0.3">
      <c r="A239" s="114"/>
      <c r="B239" s="125">
        <f>H234+1</f>
        <v>24</v>
      </c>
      <c r="C239" s="125">
        <f t="shared" ref="C239" si="131">B239+1</f>
        <v>25</v>
      </c>
      <c r="D239" s="125">
        <f t="shared" ref="D239" si="132">C239+1</f>
        <v>26</v>
      </c>
      <c r="E239" s="125">
        <f t="shared" ref="E239" si="133">D239+1</f>
        <v>27</v>
      </c>
      <c r="F239" s="125">
        <f t="shared" ref="F239" si="134">E239+1</f>
        <v>28</v>
      </c>
      <c r="G239" s="125">
        <f t="shared" ref="G239" si="135">F239+1</f>
        <v>29</v>
      </c>
      <c r="H239" s="124">
        <f t="shared" ref="H239" si="136">G239+1</f>
        <v>30</v>
      </c>
      <c r="I239" s="106"/>
      <c r="J239" s="98"/>
    </row>
    <row r="240" spans="1:10" ht="15" customHeight="1" x14ac:dyDescent="0.3">
      <c r="A240" s="114"/>
      <c r="B240" s="126" t="e">
        <f ca="1">OFFSET(#REF!,MATCH(DATE($H$1,MONTH("1/"&amp;$B$217),B239),#REF!,0)+1,)</f>
        <v>#REF!</v>
      </c>
      <c r="C240" s="126" t="e">
        <f ca="1">OFFSET(#REF!,MATCH(DATE($H$1,MONTH("1/"&amp;$B$217),C239),#REF!,0)+1,)</f>
        <v>#REF!</v>
      </c>
      <c r="D240" s="126" t="e">
        <f ca="1">OFFSET(#REF!,MATCH(DATE($H$1,MONTH("1/"&amp;$B$217),D239),#REF!,0)+1,)</f>
        <v>#REF!</v>
      </c>
      <c r="E240" s="126" t="e">
        <f ca="1">OFFSET(#REF!,MATCH(DATE($H$1,MONTH("1/"&amp;$B$217),E239),#REF!,0)+1,)</f>
        <v>#REF!</v>
      </c>
      <c r="F240" s="126" t="e">
        <f ca="1">OFFSET(#REF!,MATCH(DATE($H$1,MONTH("1/"&amp;$B$217),F239),#REF!,0)+1,)</f>
        <v>#REF!</v>
      </c>
      <c r="G240" s="126" t="e">
        <f ca="1">OFFSET(#REF!,MATCH(DATE($H$1,MONTH("1/"&amp;$B$217),G239),#REF!,0)+1,)</f>
        <v>#REF!</v>
      </c>
      <c r="H240" s="119" t="e">
        <f ca="1">OFFSET(#REF!,MATCH(DATE($H$1,MONTH("1/"&amp;$B$217),H239),#REF!,0)+1,)</f>
        <v>#REF!</v>
      </c>
      <c r="I240" s="107"/>
      <c r="J240" s="102"/>
    </row>
    <row r="241" spans="1:10" ht="15" customHeight="1" x14ac:dyDescent="0.3">
      <c r="A241" s="11"/>
      <c r="B241" s="126" t="e">
        <f ca="1">OFFSET(#REF!,MATCH(DATE($H$1,MONTH("1/"&amp;$B$217),B239),#REF!,0)+2,)</f>
        <v>#REF!</v>
      </c>
      <c r="C241" s="126" t="e">
        <f ca="1">OFFSET(#REF!,MATCH(DATE($H$1,MONTH("1/"&amp;$B$217),C239),#REF!,0)+2,)</f>
        <v>#REF!</v>
      </c>
      <c r="D241" s="126" t="e">
        <f ca="1">OFFSET(#REF!,MATCH(DATE($H$1,MONTH("1/"&amp;$B$217),D239),#REF!,0)+2,)</f>
        <v>#REF!</v>
      </c>
      <c r="E241" s="126" t="e">
        <f ca="1">OFFSET(#REF!,MATCH(DATE($H$1,MONTH("1/"&amp;$B$217),E239),#REF!,0)+2,)</f>
        <v>#REF!</v>
      </c>
      <c r="F241" s="126" t="e">
        <f ca="1">OFFSET(#REF!,MATCH(DATE($H$1,MONTH("1/"&amp;$B$217),F239),#REF!,0)+2,)</f>
        <v>#REF!</v>
      </c>
      <c r="G241" s="126" t="e">
        <f ca="1">OFFSET(#REF!,MATCH(DATE($H$1,MONTH("1/"&amp;$B$217),G239),#REF!,0)+2,)</f>
        <v>#REF!</v>
      </c>
      <c r="H241" s="119" t="e">
        <f ca="1">OFFSET(#REF!,MATCH(DATE($H$1,MONTH("1/"&amp;$B$217),H239),#REF!,0)+2,)</f>
        <v>#REF!</v>
      </c>
      <c r="I241" s="3"/>
      <c r="J241" s="98"/>
    </row>
    <row r="242" spans="1:10" ht="15" customHeight="1" x14ac:dyDescent="0.3">
      <c r="A242" s="11"/>
      <c r="B242" s="126" t="e">
        <f ca="1">OFFSET(#REF!,MATCH(DATE($H$1,MONTH("1/"&amp;$B$217),B239),#REF!,0)+8,-1)</f>
        <v>#REF!</v>
      </c>
      <c r="C242" s="126" t="e">
        <f ca="1">OFFSET(#REF!,MATCH(DATE($H$1,MONTH("1/"&amp;$B$217),C239),#REF!,0)+8,-1)</f>
        <v>#REF!</v>
      </c>
      <c r="D242" s="126" t="e">
        <f ca="1">OFFSET(#REF!,MATCH(DATE($H$1,MONTH("1/"&amp;$B$217),D239),#REF!,0)+8,-1)</f>
        <v>#REF!</v>
      </c>
      <c r="E242" s="126" t="e">
        <f ca="1">OFFSET(#REF!,MATCH(DATE($H$1,MONTH("1/"&amp;$B$217),E239),#REF!,0)+8,-1)</f>
        <v>#REF!</v>
      </c>
      <c r="F242" s="126" t="e">
        <f ca="1">OFFSET(#REF!,MATCH(DATE($H$1,MONTH("1/"&amp;$B$217),F239),#REF!,0)+8,-1)</f>
        <v>#REF!</v>
      </c>
      <c r="G242" s="126" t="e">
        <f ca="1">OFFSET(#REF!,MATCH(DATE($H$1,MONTH("1/"&amp;$B$217),G239),#REF!,0)+8,-1)</f>
        <v>#REF!</v>
      </c>
      <c r="H242" s="119" t="e">
        <f ca="1">OFFSET(#REF!,MATCH(DATE($H$1,MONTH("1/"&amp;$B$217),H239),#REF!,0)+8,-1)</f>
        <v>#REF!</v>
      </c>
      <c r="I242" s="106" t="e">
        <f ca="1">SUM(B242:H242)</f>
        <v>#REF!</v>
      </c>
      <c r="J242" s="112"/>
    </row>
    <row r="243" spans="1:10" ht="15" customHeight="1" x14ac:dyDescent="0.3">
      <c r="A243" s="11"/>
      <c r="B243" s="127" t="e">
        <f ca="1">OFFSET(#REF!,MATCH(DATE($H$1,MONTH("1/"&amp;$B$217),B239),#REF!,0)+9,11)</f>
        <v>#REF!</v>
      </c>
      <c r="C243" s="127" t="e">
        <f ca="1">OFFSET(#REF!,MATCH(DATE($H$1,MONTH("1/"&amp;$B$217),C239),#REF!,0)+9,11)</f>
        <v>#REF!</v>
      </c>
      <c r="D243" s="127" t="e">
        <f ca="1">OFFSET(#REF!,MATCH(DATE($H$1,MONTH("1/"&amp;$B$217),D239),#REF!,0)+9,11)</f>
        <v>#REF!</v>
      </c>
      <c r="E243" s="127" t="e">
        <f ca="1">OFFSET(#REF!,MATCH(DATE($H$1,MONTH("1/"&amp;$B$217),E239),#REF!,0)+9,11)</f>
        <v>#REF!</v>
      </c>
      <c r="F243" s="127" t="e">
        <f ca="1">OFFSET(#REF!,MATCH(DATE($H$1,MONTH("1/"&amp;$B$217),F239),#REF!,0)+9,11)</f>
        <v>#REF!</v>
      </c>
      <c r="G243" s="127" t="e">
        <f ca="1">OFFSET(#REF!,MATCH(DATE($H$1,MONTH("1/"&amp;$B$217),G239),#REF!,0)+9,11)</f>
        <v>#REF!</v>
      </c>
      <c r="H243" s="120" t="e">
        <f ca="1">OFFSET(#REF!,MATCH(DATE($H$1,MONTH("1/"&amp;$B$217),H239),#REF!,0)+9,11)</f>
        <v>#REF!</v>
      </c>
      <c r="I243" s="107" t="s">
        <v>39</v>
      </c>
      <c r="J243" s="102" t="e">
        <f ca="1">SUM(B243:H243)</f>
        <v>#REF!</v>
      </c>
    </row>
    <row r="244" spans="1:10" ht="15" customHeight="1" x14ac:dyDescent="0.3">
      <c r="A244" s="11"/>
      <c r="B244" s="125">
        <f>H239+1</f>
        <v>31</v>
      </c>
      <c r="C244" s="125"/>
      <c r="D244" s="125"/>
      <c r="E244" s="125"/>
      <c r="F244" s="125"/>
      <c r="G244" s="125"/>
      <c r="H244" s="124"/>
      <c r="I244" s="107"/>
      <c r="J244" s="102"/>
    </row>
    <row r="245" spans="1:10" ht="15" customHeight="1" x14ac:dyDescent="0.3">
      <c r="A245" s="3"/>
      <c r="B245" s="126" t="e">
        <f ca="1">OFFSET(#REF!,MATCH(DATE($H$1,MONTH("1/"&amp;$B$217),B244),#REF!,0)+1,)</f>
        <v>#REF!</v>
      </c>
      <c r="C245" s="128"/>
      <c r="D245" s="128"/>
      <c r="E245" s="128"/>
      <c r="F245" s="128"/>
      <c r="G245" s="128"/>
      <c r="H245" s="131"/>
      <c r="I245" s="108"/>
      <c r="J245" s="109"/>
    </row>
    <row r="246" spans="1:10" ht="15" customHeight="1" x14ac:dyDescent="0.3">
      <c r="A246" s="3"/>
      <c r="B246" s="126" t="e">
        <f ca="1">OFFSET(#REF!,MATCH(DATE($H$1,MONTH("1/"&amp;$B$217),B244),#REF!,0)+2,)</f>
        <v>#REF!</v>
      </c>
      <c r="C246" s="128"/>
      <c r="D246" s="128"/>
      <c r="E246" s="128"/>
      <c r="F246" s="128"/>
      <c r="G246" s="128"/>
      <c r="H246" s="131"/>
      <c r="I246" s="3"/>
      <c r="J246" s="98"/>
    </row>
    <row r="247" spans="1:10" ht="15" customHeight="1" x14ac:dyDescent="0.3">
      <c r="A247" s="3"/>
      <c r="B247" s="126" t="e">
        <f ca="1">OFFSET(#REF!,MATCH(DATE($H$1,MONTH("1/"&amp;$B$217),B244),#REF!,0)+8,-1)</f>
        <v>#REF!</v>
      </c>
      <c r="C247" s="129"/>
      <c r="D247" s="129"/>
      <c r="E247" s="129"/>
      <c r="F247" s="129"/>
      <c r="G247" s="129"/>
      <c r="H247" s="132"/>
      <c r="I247" s="106" t="e">
        <f ca="1">SUM(B247:H247)</f>
        <v>#REF!</v>
      </c>
      <c r="J247" s="112"/>
    </row>
    <row r="248" spans="1:10" ht="15" customHeight="1" x14ac:dyDescent="0.3">
      <c r="A248" s="11"/>
      <c r="B248" s="127" t="e">
        <f ca="1">OFFSET(#REF!,MATCH(DATE($H$1,MONTH("1/"&amp;$B$217),B244),#REF!,0)+9,11)</f>
        <v>#REF!</v>
      </c>
      <c r="C248" s="130"/>
      <c r="D248" s="130"/>
      <c r="E248" s="130"/>
      <c r="F248" s="130"/>
      <c r="G248" s="130"/>
      <c r="H248" s="133"/>
      <c r="I248" s="10" t="s">
        <v>39</v>
      </c>
      <c r="J248" s="102" t="e">
        <f ca="1">SUM(B248:H248)</f>
        <v>#REF!</v>
      </c>
    </row>
    <row r="249" spans="1:10" ht="14.25" customHeight="1" x14ac:dyDescent="0.3">
      <c r="A249" s="33"/>
      <c r="B249" s="110"/>
      <c r="C249" s="110"/>
      <c r="D249" s="110"/>
      <c r="E249" s="110"/>
      <c r="F249" s="110"/>
      <c r="G249" s="110"/>
      <c r="H249" s="110"/>
      <c r="I249" s="111" t="s">
        <v>39</v>
      </c>
      <c r="J249" s="102" t="e">
        <f ca="1">SUM(J223,J228,J233,J238,J243,J248)</f>
        <v>#REF!</v>
      </c>
    </row>
    <row r="250" spans="1:10" ht="14.25" customHeight="1" x14ac:dyDescent="0.3">
      <c r="A250" s="33"/>
      <c r="B250" s="110"/>
      <c r="C250" s="110"/>
      <c r="D250" s="110"/>
      <c r="E250" s="110"/>
      <c r="F250" s="110"/>
      <c r="G250" s="110"/>
      <c r="H250" s="110"/>
      <c r="I250" s="10"/>
      <c r="J250" s="102"/>
    </row>
    <row r="252" spans="1:10" ht="16.5" x14ac:dyDescent="0.3">
      <c r="A252"/>
      <c r="F252" s="2"/>
    </row>
    <row r="253" spans="1:10" ht="52.5" x14ac:dyDescent="0.3">
      <c r="A253"/>
      <c r="B253" s="137" t="s">
        <v>102</v>
      </c>
      <c r="C253" s="123"/>
      <c r="D253" s="123"/>
      <c r="E253" s="123"/>
      <c r="F253" s="123"/>
    </row>
    <row r="254" spans="1:10" customFormat="1" ht="29.25" customHeight="1" x14ac:dyDescent="0.3">
      <c r="A254" s="11"/>
      <c r="B254" s="122" t="s">
        <v>6</v>
      </c>
      <c r="C254" s="122" t="s">
        <v>0</v>
      </c>
      <c r="D254" s="122" t="s">
        <v>1</v>
      </c>
      <c r="E254" s="122" t="s">
        <v>2</v>
      </c>
      <c r="F254" s="122" t="s">
        <v>3</v>
      </c>
      <c r="G254" s="122" t="s">
        <v>4</v>
      </c>
      <c r="H254" s="122" t="s">
        <v>5</v>
      </c>
      <c r="J254" s="136"/>
    </row>
    <row r="255" spans="1:10" customFormat="1" ht="15" customHeight="1" x14ac:dyDescent="0.3">
      <c r="A255" s="11"/>
      <c r="B255" s="117"/>
      <c r="C255" s="125">
        <f>B255+1</f>
        <v>1</v>
      </c>
      <c r="D255" s="125">
        <f>C255+1</f>
        <v>2</v>
      </c>
      <c r="E255" s="125">
        <f>D255+1</f>
        <v>3</v>
      </c>
      <c r="F255" s="125">
        <f>E255+1</f>
        <v>4</v>
      </c>
      <c r="G255" s="125">
        <f t="shared" ref="G255" si="137">F255+1</f>
        <v>5</v>
      </c>
      <c r="H255" s="124">
        <f t="shared" ref="H255" si="138">G255+1</f>
        <v>6</v>
      </c>
      <c r="I255" s="3"/>
      <c r="J255" s="3"/>
    </row>
    <row r="256" spans="1:10" customFormat="1" ht="15" customHeight="1" x14ac:dyDescent="0.3">
      <c r="A256" s="11"/>
      <c r="B256" s="118"/>
      <c r="C256" s="126" t="e">
        <f ca="1">OFFSET(#REF!,MATCH(DATE($H$1,MONTH("1/"&amp;$B$253),C255),#REF!,0)+1,)</f>
        <v>#REF!</v>
      </c>
      <c r="D256" s="126" t="e">
        <f ca="1">OFFSET(#REF!,MATCH(DATE($H$1,MONTH("1/"&amp;$B$253),D255),#REF!,0)+1,)</f>
        <v>#REF!</v>
      </c>
      <c r="E256" s="126" t="e">
        <f ca="1">OFFSET(#REF!,MATCH(DATE($H$1,MONTH("1/"&amp;$B$253),E255),#REF!,0)+1,)</f>
        <v>#REF!</v>
      </c>
      <c r="F256" s="126" t="e">
        <f ca="1">OFFSET(#REF!,MATCH(DATE($H$1,MONTH("1/"&amp;$B$253),F255),#REF!,0)+1,)</f>
        <v>#REF!</v>
      </c>
      <c r="G256" s="126" t="e">
        <f ca="1">OFFSET(#REF!,MATCH(DATE($H$1,MONTH("1/"&amp;$B$253),G255),#REF!,0)+1,)</f>
        <v>#REF!</v>
      </c>
      <c r="H256" s="119" t="e">
        <f ca="1">OFFSET(#REF!,MATCH(DATE($H$1,MONTH("1/"&amp;$B$253),H255),#REF!,0)+1,)</f>
        <v>#REF!</v>
      </c>
      <c r="I256" s="3"/>
      <c r="J256" s="3"/>
    </row>
    <row r="257" spans="1:13" customFormat="1" ht="15" customHeight="1" x14ac:dyDescent="0.3">
      <c r="A257" s="11"/>
      <c r="B257" s="118"/>
      <c r="C257" s="126" t="e">
        <f ca="1">OFFSET(#REF!,MATCH(DATE($H$1,MONTH("1/"&amp;$B$253),C255),#REF!,0)+2,)</f>
        <v>#REF!</v>
      </c>
      <c r="D257" s="126" t="e">
        <f ca="1">OFFSET(#REF!,MATCH(DATE($H$1,MONTH("1/"&amp;$B$253),D255),#REF!,0)+2,)</f>
        <v>#REF!</v>
      </c>
      <c r="E257" s="126" t="e">
        <f ca="1">OFFSET(#REF!,MATCH(DATE($H$1,MONTH("1/"&amp;$B$253),E255),#REF!,0)+2,)</f>
        <v>#REF!</v>
      </c>
      <c r="F257" s="126" t="e">
        <f ca="1">OFFSET(#REF!,MATCH(DATE($H$1,MONTH("1/"&amp;$B$253),F255),#REF!,0)+2,)</f>
        <v>#REF!</v>
      </c>
      <c r="G257" s="126" t="e">
        <f ca="1">OFFSET(#REF!,MATCH(DATE($H$1,MONTH("1/"&amp;$B$253),G255),#REF!,0)+2,)</f>
        <v>#REF!</v>
      </c>
      <c r="H257" s="119" t="e">
        <f ca="1">OFFSET(#REF!,MATCH(DATE($H$1,MONTH("1/"&amp;$B$253),H255),#REF!,0)+2,)</f>
        <v>#REF!</v>
      </c>
      <c r="I257" s="3"/>
      <c r="J257" s="98"/>
    </row>
    <row r="258" spans="1:13" customFormat="1" ht="15" customHeight="1" x14ac:dyDescent="0.3">
      <c r="A258" s="11"/>
      <c r="B258" s="118"/>
      <c r="C258" s="126" t="e">
        <f ca="1">OFFSET(#REF!,MATCH(DATE($H$1,MONTH("1/"&amp;$B$253),C255),#REF!,0)+8,-1)</f>
        <v>#REF!</v>
      </c>
      <c r="D258" s="126" t="e">
        <f ca="1">OFFSET(#REF!,MATCH(DATE($H$1,MONTH("1/"&amp;$B$253),D255),#REF!,0)+8,-1)</f>
        <v>#REF!</v>
      </c>
      <c r="E258" s="126" t="e">
        <f ca="1">OFFSET(#REF!,MATCH(DATE($H$1,MONTH("1/"&amp;$B$253),E255),#REF!,0)+8,-1)</f>
        <v>#REF!</v>
      </c>
      <c r="F258" s="126" t="e">
        <f ca="1">OFFSET(#REF!,MATCH(DATE($H$1,MONTH("1/"&amp;$B$253),F255),#REF!,0)+8,-1)</f>
        <v>#REF!</v>
      </c>
      <c r="G258" s="126" t="e">
        <f ca="1">OFFSET(#REF!,MATCH(DATE($H$1,MONTH("1/"&amp;$B$253),G255),#REF!,0)+8,-1)</f>
        <v>#REF!</v>
      </c>
      <c r="H258" s="119" t="e">
        <f ca="1">OFFSET(#REF!,MATCH(DATE($H$1,MONTH("1/"&amp;$B$253),H255),#REF!,0)+8,-1)</f>
        <v>#REF!</v>
      </c>
      <c r="I258" s="106" t="e">
        <f ca="1">SUM(B258:H258)</f>
        <v>#REF!</v>
      </c>
      <c r="J258" s="112"/>
    </row>
    <row r="259" spans="1:13" customFormat="1" ht="15" customHeight="1" x14ac:dyDescent="0.3">
      <c r="A259" s="11"/>
      <c r="B259" s="133"/>
      <c r="C259" s="127" t="e">
        <f ca="1">OFFSET(#REF!,MATCH(DATE($H$1,MONTH("1/"&amp;$B$253),C255),#REF!,0)+9,11)</f>
        <v>#REF!</v>
      </c>
      <c r="D259" s="127" t="e">
        <f ca="1">OFFSET(#REF!,MATCH(DATE($H$1,MONTH("1/"&amp;$B$253),D255),#REF!,0)+9,11)</f>
        <v>#REF!</v>
      </c>
      <c r="E259" s="127" t="e">
        <f ca="1">OFFSET(#REF!,MATCH(DATE($H$1,MONTH("1/"&amp;$B$253),E255),#REF!,0)+9,11)</f>
        <v>#REF!</v>
      </c>
      <c r="F259" s="127" t="e">
        <f ca="1">OFFSET(#REF!,MATCH(DATE($H$1,MONTH("1/"&amp;$B$253),F255),#REF!,0)+9,11)</f>
        <v>#REF!</v>
      </c>
      <c r="G259" s="127" t="e">
        <f ca="1">OFFSET(#REF!,MATCH(DATE($H$1,MONTH("1/"&amp;$B$253),G255),#REF!,0)+9,11)</f>
        <v>#REF!</v>
      </c>
      <c r="H259" s="120" t="e">
        <f ca="1">OFFSET(#REF!,MATCH(DATE($H$1,MONTH("1/"&amp;$B$253),H255),#REF!,0)+9,11)</f>
        <v>#REF!</v>
      </c>
      <c r="I259" s="107" t="s">
        <v>39</v>
      </c>
      <c r="J259" s="102" t="e">
        <f ca="1">SUM(B259:H259)</f>
        <v>#REF!</v>
      </c>
      <c r="M259" s="115"/>
    </row>
    <row r="260" spans="1:13" ht="15" customHeight="1" x14ac:dyDescent="0.3">
      <c r="A260" s="11"/>
      <c r="B260" s="135">
        <f>H255+1</f>
        <v>7</v>
      </c>
      <c r="C260" s="125">
        <f>B260+1</f>
        <v>8</v>
      </c>
      <c r="D260" s="125">
        <f t="shared" ref="D260" si="139">C260+1</f>
        <v>9</v>
      </c>
      <c r="E260" s="125">
        <f t="shared" ref="E260" si="140">D260+1</f>
        <v>10</v>
      </c>
      <c r="F260" s="125">
        <f t="shared" ref="F260" si="141">E260+1</f>
        <v>11</v>
      </c>
      <c r="G260" s="125">
        <f t="shared" ref="G260" si="142">F260+1</f>
        <v>12</v>
      </c>
      <c r="H260" s="124">
        <f t="shared" ref="H260" si="143">G260+1</f>
        <v>13</v>
      </c>
      <c r="I260" s="3"/>
      <c r="J260" s="3"/>
      <c r="M260" s="116"/>
    </row>
    <row r="261" spans="1:13" ht="15" customHeight="1" x14ac:dyDescent="0.3">
      <c r="A261" s="114"/>
      <c r="B261" s="126" t="e">
        <f ca="1">OFFSET(#REF!,MATCH(DATE($H$1,MONTH("1/"&amp;$B$253),B260),#REF!,0)+1,)</f>
        <v>#REF!</v>
      </c>
      <c r="C261" s="126" t="e">
        <f ca="1">OFFSET(#REF!,MATCH(DATE($H$1,MONTH("1/"&amp;$B$253),C260),#REF!,0)+1,)</f>
        <v>#REF!</v>
      </c>
      <c r="D261" s="126" t="e">
        <f ca="1">OFFSET(#REF!,MATCH(DATE($H$1,MONTH("1/"&amp;$B$253),D260),#REF!,0)+1,)</f>
        <v>#REF!</v>
      </c>
      <c r="E261" s="126" t="e">
        <f ca="1">OFFSET(#REF!,MATCH(DATE($H$1,MONTH("1/"&amp;$B$253),E260),#REF!,0)+1,)</f>
        <v>#REF!</v>
      </c>
      <c r="F261" s="126" t="e">
        <f ca="1">OFFSET(#REF!,MATCH(DATE($H$1,MONTH("1/"&amp;$B$253),F260),#REF!,0)+1,)</f>
        <v>#REF!</v>
      </c>
      <c r="G261" s="126" t="e">
        <f ca="1">OFFSET(#REF!,MATCH(DATE($H$1,MONTH("1/"&amp;$B$253),G260),#REF!,0)+1,)</f>
        <v>#REF!</v>
      </c>
      <c r="H261" s="119" t="e">
        <f ca="1">OFFSET(#REF!,MATCH(DATE($H$1,MONTH("1/"&amp;$B$253),H260),#REF!,0)+1,)</f>
        <v>#REF!</v>
      </c>
      <c r="I261" s="3"/>
      <c r="J261" s="3"/>
    </row>
    <row r="262" spans="1:13" ht="15" customHeight="1" x14ac:dyDescent="0.3">
      <c r="A262" s="114"/>
      <c r="B262" s="126" t="e">
        <f ca="1">OFFSET(#REF!,MATCH(DATE($H$1,MONTH("1/"&amp;$B$253),B260),#REF!,0)+2,)</f>
        <v>#REF!</v>
      </c>
      <c r="C262" s="126" t="e">
        <f ca="1">OFFSET(#REF!,MATCH(DATE($H$1,MONTH("1/"&amp;$B$253),C260),#REF!,0)+2,)</f>
        <v>#REF!</v>
      </c>
      <c r="D262" s="126" t="e">
        <f ca="1">OFFSET(#REF!,MATCH(DATE($H$1,MONTH("1/"&amp;$B$253),D260),#REF!,0)+2,)</f>
        <v>#REF!</v>
      </c>
      <c r="E262" s="126" t="e">
        <f ca="1">OFFSET(#REF!,MATCH(DATE($H$1,MONTH("1/"&amp;$B$253),E260),#REF!,0)+2,)</f>
        <v>#REF!</v>
      </c>
      <c r="F262" s="126" t="e">
        <f ca="1">OFFSET(#REF!,MATCH(DATE($H$1,MONTH("1/"&amp;$B$253),F260),#REF!,0)+2,)</f>
        <v>#REF!</v>
      </c>
      <c r="G262" s="126" t="e">
        <f ca="1">OFFSET(#REF!,MATCH(DATE($H$1,MONTH("1/"&amp;$B$253),G260),#REF!,0)+2,)</f>
        <v>#REF!</v>
      </c>
      <c r="H262" s="119" t="e">
        <f ca="1">OFFSET(#REF!,MATCH(DATE($H$1,MONTH("1/"&amp;$B$253),H260),#REF!,0)+2,)</f>
        <v>#REF!</v>
      </c>
      <c r="I262" s="3"/>
      <c r="J262" s="98"/>
    </row>
    <row r="263" spans="1:13" ht="15" customHeight="1" x14ac:dyDescent="0.3">
      <c r="A263" s="114"/>
      <c r="B263" s="126" t="e">
        <f ca="1">OFFSET(#REF!,MATCH(DATE($H$1,MONTH("1/"&amp;$B$253),B260),#REF!,0)+8,-1)</f>
        <v>#REF!</v>
      </c>
      <c r="C263" s="126" t="e">
        <f ca="1">OFFSET(#REF!,MATCH(DATE($H$1,MONTH("1/"&amp;$B$253),C260),#REF!,0)+8,-1)</f>
        <v>#REF!</v>
      </c>
      <c r="D263" s="126" t="e">
        <f ca="1">OFFSET(#REF!,MATCH(DATE($H$1,MONTH("1/"&amp;$B$253),D260),#REF!,0)+8,-1)</f>
        <v>#REF!</v>
      </c>
      <c r="E263" s="126" t="e">
        <f ca="1">OFFSET(#REF!,MATCH(DATE($H$1,MONTH("1/"&amp;$B$253),E260),#REF!,0)+8,-1)</f>
        <v>#REF!</v>
      </c>
      <c r="F263" s="126" t="e">
        <f ca="1">OFFSET(#REF!,MATCH(DATE($H$1,MONTH("1/"&amp;$B$253),F260),#REF!,0)+8,-1)</f>
        <v>#REF!</v>
      </c>
      <c r="G263" s="126" t="e">
        <f ca="1">OFFSET(#REF!,MATCH(DATE($H$1,MONTH("1/"&amp;$B$253),G260),#REF!,0)+8,-1)</f>
        <v>#REF!</v>
      </c>
      <c r="H263" s="119" t="e">
        <f ca="1">OFFSET(#REF!,MATCH(DATE($H$1,MONTH("1/"&amp;$B$253),H260),#REF!,0)+8,-1)</f>
        <v>#REF!</v>
      </c>
      <c r="I263" s="106" t="e">
        <f ca="1">SUM(B263:H263)</f>
        <v>#REF!</v>
      </c>
      <c r="J263" s="112"/>
    </row>
    <row r="264" spans="1:13" ht="15" customHeight="1" x14ac:dyDescent="0.3">
      <c r="A264" s="11"/>
      <c r="B264" s="127" t="e">
        <f ca="1">OFFSET(#REF!,MATCH(DATE($H$1,MONTH("1/"&amp;$B$253),B260),#REF!,0)+9,11)</f>
        <v>#REF!</v>
      </c>
      <c r="C264" s="127" t="e">
        <f ca="1">OFFSET(#REF!,MATCH(DATE($H$1,MONTH("1/"&amp;$B$253),C260),#REF!,0)+9,11)</f>
        <v>#REF!</v>
      </c>
      <c r="D264" s="127" t="e">
        <f ca="1">OFFSET(#REF!,MATCH(DATE($H$1,MONTH("1/"&amp;$B$253),D260),#REF!,0)+9,11)</f>
        <v>#REF!</v>
      </c>
      <c r="E264" s="127" t="e">
        <f ca="1">OFFSET(#REF!,MATCH(DATE($H$1,MONTH("1/"&amp;$B$253),E260),#REF!,0)+9,11)</f>
        <v>#REF!</v>
      </c>
      <c r="F264" s="127" t="e">
        <f ca="1">OFFSET(#REF!,MATCH(DATE($H$1,MONTH("1/"&amp;$B$253),F260),#REF!,0)+9,11)</f>
        <v>#REF!</v>
      </c>
      <c r="G264" s="127" t="e">
        <f ca="1">OFFSET(#REF!,MATCH(DATE($H$1,MONTH("1/"&amp;$B$253),G260),#REF!,0)+9,11)</f>
        <v>#REF!</v>
      </c>
      <c r="H264" s="120" t="e">
        <f ca="1">OFFSET(#REF!,MATCH(DATE($H$1,MONTH("1/"&amp;$B$253),H260),#REF!,0)+9,11)</f>
        <v>#REF!</v>
      </c>
      <c r="I264" s="107" t="s">
        <v>39</v>
      </c>
      <c r="J264" s="102" t="e">
        <f ca="1">SUM(B264:H264)</f>
        <v>#REF!</v>
      </c>
    </row>
    <row r="265" spans="1:13" ht="15" customHeight="1" x14ac:dyDescent="0.3">
      <c r="A265" s="114"/>
      <c r="B265" s="125">
        <f>H260+1</f>
        <v>14</v>
      </c>
      <c r="C265" s="125">
        <f>B265+1</f>
        <v>15</v>
      </c>
      <c r="D265" s="125">
        <f t="shared" ref="D265" si="144">C265+1</f>
        <v>16</v>
      </c>
      <c r="E265" s="125">
        <f t="shared" ref="E265" si="145">D265+1</f>
        <v>17</v>
      </c>
      <c r="F265" s="125">
        <f t="shared" ref="F265" si="146">E265+1</f>
        <v>18</v>
      </c>
      <c r="G265" s="125">
        <f t="shared" ref="G265" si="147">F265+1</f>
        <v>19</v>
      </c>
      <c r="H265" s="124">
        <f t="shared" ref="H265" si="148">G265+1</f>
        <v>20</v>
      </c>
      <c r="I265" s="3"/>
      <c r="J265" s="3"/>
    </row>
    <row r="266" spans="1:13" ht="15" customHeight="1" x14ac:dyDescent="0.3">
      <c r="A266" s="114"/>
      <c r="B266" s="126" t="e">
        <f ca="1">OFFSET(#REF!,MATCH(DATE($H$1,MONTH("1/"&amp;$B$253),B265),#REF!,0)+1,)</f>
        <v>#REF!</v>
      </c>
      <c r="C266" s="126" t="e">
        <f ca="1">OFFSET(#REF!,MATCH(DATE($H$1,MONTH("1/"&amp;$B$253),C265),#REF!,0)+1,)</f>
        <v>#REF!</v>
      </c>
      <c r="D266" s="126" t="e">
        <f ca="1">OFFSET(#REF!,MATCH(DATE($H$1,MONTH("1/"&amp;$B$253),D265),#REF!,0)+1,)</f>
        <v>#REF!</v>
      </c>
      <c r="E266" s="126" t="e">
        <f ca="1">OFFSET(#REF!,MATCH(DATE($H$1,MONTH("1/"&amp;$B$253),E265),#REF!,0)+1,)</f>
        <v>#REF!</v>
      </c>
      <c r="F266" s="126" t="e">
        <f ca="1">OFFSET(#REF!,MATCH(DATE($H$1,MONTH("1/"&amp;$B$253),F265),#REF!,0)+1,)</f>
        <v>#REF!</v>
      </c>
      <c r="G266" s="126" t="e">
        <f ca="1">OFFSET(#REF!,MATCH(DATE($H$1,MONTH("1/"&amp;$B$253),G265),#REF!,0)+1,)</f>
        <v>#REF!</v>
      </c>
      <c r="H266" s="119" t="e">
        <f ca="1">OFFSET(#REF!,MATCH(DATE($H$1,MONTH("1/"&amp;$B$253),H265),#REF!,0)+1,)</f>
        <v>#REF!</v>
      </c>
      <c r="I266" s="3"/>
      <c r="J266" s="97"/>
    </row>
    <row r="267" spans="1:13" ht="15" customHeight="1" x14ac:dyDescent="0.3">
      <c r="A267" s="114"/>
      <c r="B267" s="126" t="e">
        <f ca="1">OFFSET(#REF!,MATCH(DATE($H$1,MONTH("1/"&amp;$B$253),B265),#REF!,0)+2,)</f>
        <v>#REF!</v>
      </c>
      <c r="C267" s="126" t="e">
        <f ca="1">OFFSET(#REF!,MATCH(DATE($H$1,MONTH("1/"&amp;$B$253),C265),#REF!,0)+2,)</f>
        <v>#REF!</v>
      </c>
      <c r="D267" s="126" t="e">
        <f ca="1">OFFSET(#REF!,MATCH(DATE($H$1,MONTH("1/"&amp;$B$253),D265),#REF!,0)+2,)</f>
        <v>#REF!</v>
      </c>
      <c r="E267" s="126" t="e">
        <f ca="1">OFFSET(#REF!,MATCH(DATE($H$1,MONTH("1/"&amp;$B$253),E265),#REF!,0)+2,)</f>
        <v>#REF!</v>
      </c>
      <c r="F267" s="126" t="e">
        <f ca="1">OFFSET(#REF!,MATCH(DATE($H$1,MONTH("1/"&amp;$B$253),F265),#REF!,0)+2,)</f>
        <v>#REF!</v>
      </c>
      <c r="G267" s="126" t="e">
        <f ca="1">OFFSET(#REF!,MATCH(DATE($H$1,MONTH("1/"&amp;$B$253),G265),#REF!,0)+2,)</f>
        <v>#REF!</v>
      </c>
      <c r="H267" s="119" t="e">
        <f ca="1">OFFSET(#REF!,MATCH(DATE($H$1,MONTH("1/"&amp;$B$253),H265),#REF!,0)+2,)</f>
        <v>#REF!</v>
      </c>
      <c r="I267" s="3"/>
      <c r="J267" s="98"/>
    </row>
    <row r="268" spans="1:13" ht="15" customHeight="1" x14ac:dyDescent="0.3">
      <c r="A268" s="114"/>
      <c r="B268" s="126" t="e">
        <f ca="1">OFFSET(#REF!,MATCH(DATE($H$1,MONTH("1/"&amp;$B$253),B265),#REF!,0)+8,-1)</f>
        <v>#REF!</v>
      </c>
      <c r="C268" s="126" t="e">
        <f ca="1">OFFSET(#REF!,MATCH(DATE($H$1,MONTH("1/"&amp;$B$253),C265),#REF!,0)+8,-1)</f>
        <v>#REF!</v>
      </c>
      <c r="D268" s="126" t="e">
        <f ca="1">OFFSET(#REF!,MATCH(DATE($H$1,MONTH("1/"&amp;$B$253),D265),#REF!,0)+8,-1)</f>
        <v>#REF!</v>
      </c>
      <c r="E268" s="126" t="e">
        <f ca="1">OFFSET(#REF!,MATCH(DATE($H$1,MONTH("1/"&amp;$B$253),E265),#REF!,0)+8,-1)</f>
        <v>#REF!</v>
      </c>
      <c r="F268" s="126" t="e">
        <f ca="1">OFFSET(#REF!,MATCH(DATE($H$1,MONTH("1/"&amp;$B$253),F265),#REF!,0)+8,-1)</f>
        <v>#REF!</v>
      </c>
      <c r="G268" s="126" t="e">
        <f ca="1">OFFSET(#REF!,MATCH(DATE($H$1,MONTH("1/"&amp;$B$253),G265),#REF!,0)+8,-1)</f>
        <v>#REF!</v>
      </c>
      <c r="H268" s="119" t="e">
        <f ca="1">OFFSET(#REF!,MATCH(DATE($H$1,MONTH("1/"&amp;$B$253),H265),#REF!,0)+8,-1)</f>
        <v>#REF!</v>
      </c>
      <c r="I268" s="106" t="e">
        <f ca="1">SUM(B268:H268)</f>
        <v>#REF!</v>
      </c>
      <c r="J268" s="112"/>
    </row>
    <row r="269" spans="1:13" ht="15" customHeight="1" x14ac:dyDescent="0.3">
      <c r="A269" s="114"/>
      <c r="B269" s="127" t="e">
        <f ca="1">OFFSET(#REF!,MATCH(DATE($H$1,MONTH("1/"&amp;$B$253),B265),#REF!,0)+9,11)</f>
        <v>#REF!</v>
      </c>
      <c r="C269" s="127" t="e">
        <f ca="1">OFFSET(#REF!,MATCH(DATE($H$1,MONTH("1/"&amp;$B$253),C265),#REF!,0)+9,11)</f>
        <v>#REF!</v>
      </c>
      <c r="D269" s="127" t="e">
        <f ca="1">OFFSET(#REF!,MATCH(DATE($H$1,MONTH("1/"&amp;$B$253),D265),#REF!,0)+9,11)</f>
        <v>#REF!</v>
      </c>
      <c r="E269" s="127" t="e">
        <f ca="1">OFFSET(#REF!,MATCH(DATE($H$1,MONTH("1/"&amp;$B$253),E265),#REF!,0)+9,11)</f>
        <v>#REF!</v>
      </c>
      <c r="F269" s="127" t="e">
        <f ca="1">OFFSET(#REF!,MATCH(DATE($H$1,MONTH("1/"&amp;$B$253),F265),#REF!,0)+9,11)</f>
        <v>#REF!</v>
      </c>
      <c r="G269" s="127" t="e">
        <f ca="1">OFFSET(#REF!,MATCH(DATE($H$1,MONTH("1/"&amp;$B$253),G265),#REF!,0)+9,11)</f>
        <v>#REF!</v>
      </c>
      <c r="H269" s="120" t="e">
        <f ca="1">OFFSET(#REF!,MATCH(DATE($H$1,MONTH("1/"&amp;$B$253),H265),#REF!,0)+9,11)</f>
        <v>#REF!</v>
      </c>
      <c r="I269" s="107" t="s">
        <v>39</v>
      </c>
      <c r="J269" s="102" t="e">
        <f ca="1">SUM(B269:H269)</f>
        <v>#REF!</v>
      </c>
    </row>
    <row r="270" spans="1:13" ht="15" customHeight="1" x14ac:dyDescent="0.3">
      <c r="A270" s="114"/>
      <c r="B270" s="125">
        <f>H265+1</f>
        <v>21</v>
      </c>
      <c r="C270" s="125">
        <f t="shared" ref="C270" si="149">B270+1</f>
        <v>22</v>
      </c>
      <c r="D270" s="125">
        <f t="shared" ref="D270" si="150">C270+1</f>
        <v>23</v>
      </c>
      <c r="E270" s="125">
        <f t="shared" ref="E270" si="151">D270+1</f>
        <v>24</v>
      </c>
      <c r="F270" s="125">
        <f t="shared" ref="F270" si="152">E270+1</f>
        <v>25</v>
      </c>
      <c r="G270" s="125">
        <f t="shared" ref="G270" si="153">F270+1</f>
        <v>26</v>
      </c>
      <c r="H270" s="124">
        <f t="shared" ref="H270" si="154">G270+1</f>
        <v>27</v>
      </c>
      <c r="I270" s="3"/>
      <c r="J270" s="97"/>
    </row>
    <row r="271" spans="1:13" ht="15" customHeight="1" x14ac:dyDescent="0.3">
      <c r="A271" s="114"/>
      <c r="B271" s="126" t="e">
        <f ca="1">OFFSET(#REF!,MATCH(DATE($H$1,MONTH("1/"&amp;$B$253),B270),#REF!,0)+1,)</f>
        <v>#REF!</v>
      </c>
      <c r="C271" s="126" t="e">
        <f ca="1">OFFSET(#REF!,MATCH(DATE($H$1,MONTH("1/"&amp;$B$253),C270),#REF!,0)+1,)</f>
        <v>#REF!</v>
      </c>
      <c r="D271" s="126" t="e">
        <f ca="1">OFFSET(#REF!,MATCH(DATE($H$1,MONTH("1/"&amp;$B$253),D270),#REF!,0)+1,)</f>
        <v>#REF!</v>
      </c>
      <c r="E271" s="126" t="e">
        <f ca="1">OFFSET(#REF!,MATCH(DATE($H$1,MONTH("1/"&amp;$B$253),E270),#REF!,0)+1,)</f>
        <v>#REF!</v>
      </c>
      <c r="F271" s="126" t="e">
        <f ca="1">OFFSET(#REF!,MATCH(DATE($H$1,MONTH("1/"&amp;$B$253),F270),#REF!,0)+1,)</f>
        <v>#REF!</v>
      </c>
      <c r="G271" s="126" t="e">
        <f ca="1">OFFSET(#REF!,MATCH(DATE($H$1,MONTH("1/"&amp;$B$253),G270),#REF!,0)+1,)</f>
        <v>#REF!</v>
      </c>
      <c r="H271" s="119" t="e">
        <f ca="1">OFFSET(#REF!,MATCH(DATE($H$1,MONTH("1/"&amp;$B$253),H270),#REF!,0)+1,)</f>
        <v>#REF!</v>
      </c>
      <c r="I271" s="106"/>
      <c r="J271" s="98"/>
    </row>
    <row r="272" spans="1:13" ht="15" customHeight="1" x14ac:dyDescent="0.3">
      <c r="A272" s="114"/>
      <c r="B272" s="126" t="e">
        <f ca="1">OFFSET(#REF!,MATCH(DATE($H$1,MONTH("1/"&amp;$B$253),B270),#REF!,0)+2,)</f>
        <v>#REF!</v>
      </c>
      <c r="C272" s="126" t="e">
        <f ca="1">OFFSET(#REF!,MATCH(DATE($H$1,MONTH("1/"&amp;$B$253),C270),#REF!,0)+2,)</f>
        <v>#REF!</v>
      </c>
      <c r="D272" s="126" t="e">
        <f ca="1">OFFSET(#REF!,MATCH(DATE($H$1,MONTH("1/"&amp;$B$253),D270),#REF!,0)+2,)</f>
        <v>#REF!</v>
      </c>
      <c r="E272" s="126" t="e">
        <f ca="1">OFFSET(#REF!,MATCH(DATE($H$1,MONTH("1/"&amp;$B$253),E270),#REF!,0)+2,)</f>
        <v>#REF!</v>
      </c>
      <c r="F272" s="126" t="e">
        <f ca="1">OFFSET(#REF!,MATCH(DATE($H$1,MONTH("1/"&amp;$B$253),F270),#REF!,0)+2,)</f>
        <v>#REF!</v>
      </c>
      <c r="G272" s="126" t="e">
        <f ca="1">OFFSET(#REF!,MATCH(DATE($H$1,MONTH("1/"&amp;$B$253),G270),#REF!,0)+2,)</f>
        <v>#REF!</v>
      </c>
      <c r="H272" s="119" t="e">
        <f ca="1">OFFSET(#REF!,MATCH(DATE($H$1,MONTH("1/"&amp;$B$253),H270),#REF!,0)+2,)</f>
        <v>#REF!</v>
      </c>
      <c r="I272" s="3"/>
      <c r="J272" s="98"/>
    </row>
    <row r="273" spans="1:10" ht="15" customHeight="1" x14ac:dyDescent="0.3">
      <c r="A273" s="11"/>
      <c r="B273" s="126" t="e">
        <f ca="1">OFFSET(#REF!,MATCH(DATE($H$1,MONTH("1/"&amp;$B$253),B270),#REF!,0)+8,-1)</f>
        <v>#REF!</v>
      </c>
      <c r="C273" s="126" t="e">
        <f ca="1">OFFSET(#REF!,MATCH(DATE($H$1,MONTH("1/"&amp;$B$253),C270),#REF!,0)+8,-1)</f>
        <v>#REF!</v>
      </c>
      <c r="D273" s="126" t="e">
        <f ca="1">OFFSET(#REF!,MATCH(DATE($H$1,MONTH("1/"&amp;$B$253),D270),#REF!,0)+8,-1)</f>
        <v>#REF!</v>
      </c>
      <c r="E273" s="126" t="e">
        <f ca="1">OFFSET(#REF!,MATCH(DATE($H$1,MONTH("1/"&amp;$B$253),E270),#REF!,0)+8,-1)</f>
        <v>#REF!</v>
      </c>
      <c r="F273" s="126" t="e">
        <f ca="1">OFFSET(#REF!,MATCH(DATE($H$1,MONTH("1/"&amp;$B$253),F270),#REF!,0)+8,-1)</f>
        <v>#REF!</v>
      </c>
      <c r="G273" s="126" t="e">
        <f ca="1">OFFSET(#REF!,MATCH(DATE($H$1,MONTH("1/"&amp;$B$253),G270),#REF!,0)+8,-1)</f>
        <v>#REF!</v>
      </c>
      <c r="H273" s="119" t="e">
        <f ca="1">OFFSET(#REF!,MATCH(DATE($H$1,MONTH("1/"&amp;$B$253),H270),#REF!,0)+8,-1)</f>
        <v>#REF!</v>
      </c>
      <c r="I273" s="106" t="e">
        <f ca="1">SUM(B273:H273)</f>
        <v>#REF!</v>
      </c>
      <c r="J273" s="112"/>
    </row>
    <row r="274" spans="1:10" ht="15" customHeight="1" x14ac:dyDescent="0.3">
      <c r="A274" s="114"/>
      <c r="B274" s="127" t="e">
        <f ca="1">OFFSET(#REF!,MATCH(DATE($H$1,MONTH("1/"&amp;$B$253),B270),#REF!,0)+9,11)</f>
        <v>#REF!</v>
      </c>
      <c r="C274" s="127" t="e">
        <f ca="1">OFFSET(#REF!,MATCH(DATE($H$1,MONTH("1/"&amp;$B$253),C270),#REF!,0)+9,11)</f>
        <v>#REF!</v>
      </c>
      <c r="D274" s="127" t="e">
        <f ca="1">OFFSET(#REF!,MATCH(DATE($H$1,MONTH("1/"&amp;$B$253),D270),#REF!,0)+9,11)</f>
        <v>#REF!</v>
      </c>
      <c r="E274" s="127" t="e">
        <f ca="1">OFFSET(#REF!,MATCH(DATE($H$1,MONTH("1/"&amp;$B$253),E270),#REF!,0)+9,11)</f>
        <v>#REF!</v>
      </c>
      <c r="F274" s="127" t="e">
        <f ca="1">OFFSET(#REF!,MATCH(DATE($H$1,MONTH("1/"&amp;$B$253),F270),#REF!,0)+9,11)</f>
        <v>#REF!</v>
      </c>
      <c r="G274" s="127" t="e">
        <f ca="1">OFFSET(#REF!,MATCH(DATE($H$1,MONTH("1/"&amp;$B$253),G270),#REF!,0)+9,11)</f>
        <v>#REF!</v>
      </c>
      <c r="H274" s="120" t="e">
        <f ca="1">OFFSET(#REF!,MATCH(DATE($H$1,MONTH("1/"&amp;$B$253),H270),#REF!,0)+9,11)</f>
        <v>#REF!</v>
      </c>
      <c r="I274" s="107" t="s">
        <v>39</v>
      </c>
      <c r="J274" s="102" t="e">
        <f ca="1">SUM(B274:H274)</f>
        <v>#REF!</v>
      </c>
    </row>
    <row r="275" spans="1:10" ht="15" customHeight="1" x14ac:dyDescent="0.3">
      <c r="A275" s="114"/>
      <c r="B275" s="125">
        <f>H270+1</f>
        <v>28</v>
      </c>
      <c r="C275" s="125">
        <f t="shared" ref="C275" si="155">B275+1</f>
        <v>29</v>
      </c>
      <c r="D275" s="125">
        <f t="shared" ref="D275" si="156">C275+1</f>
        <v>30</v>
      </c>
      <c r="E275" s="125">
        <f t="shared" ref="E275" si="157">D275+1</f>
        <v>31</v>
      </c>
      <c r="F275" s="125"/>
      <c r="G275" s="125"/>
      <c r="H275" s="124"/>
      <c r="I275" s="106"/>
      <c r="J275" s="98"/>
    </row>
    <row r="276" spans="1:10" ht="15" customHeight="1" x14ac:dyDescent="0.3">
      <c r="A276" s="114"/>
      <c r="B276" s="126" t="e">
        <f ca="1">OFFSET(#REF!,MATCH(DATE($H$1,MONTH("1/"&amp;$B$253),B275),#REF!,0)+1,)</f>
        <v>#REF!</v>
      </c>
      <c r="C276" s="126" t="e">
        <f ca="1">OFFSET(#REF!,MATCH(DATE($H$1,MONTH("1/"&amp;$B$253),C275),#REF!,0)+1,)</f>
        <v>#REF!</v>
      </c>
      <c r="D276" s="126" t="e">
        <f ca="1">OFFSET(#REF!,MATCH(DATE($H$1,MONTH("1/"&amp;$B$253),D275),#REF!,0)+1,)</f>
        <v>#REF!</v>
      </c>
      <c r="E276" s="126" t="e">
        <f ca="1">OFFSET(#REF!,MATCH(DATE($H$1,MONTH("1/"&amp;$B$253),E275),#REF!,0)+1,)</f>
        <v>#REF!</v>
      </c>
      <c r="F276" s="126"/>
      <c r="G276" s="126"/>
      <c r="H276" s="119"/>
      <c r="I276" s="107"/>
      <c r="J276" s="102"/>
    </row>
    <row r="277" spans="1:10" ht="15" customHeight="1" x14ac:dyDescent="0.3">
      <c r="A277" s="11"/>
      <c r="B277" s="126" t="e">
        <f ca="1">OFFSET(#REF!,MATCH(DATE($H$1,MONTH("1/"&amp;$B$253),B275),#REF!,0)+2,)</f>
        <v>#REF!</v>
      </c>
      <c r="C277" s="126" t="e">
        <f ca="1">OFFSET(#REF!,MATCH(DATE($H$1,MONTH("1/"&amp;$B$253),C275),#REF!,0)+2,)</f>
        <v>#REF!</v>
      </c>
      <c r="D277" s="126" t="e">
        <f ca="1">OFFSET(#REF!,MATCH(DATE($H$1,MONTH("1/"&amp;$B$253),D275),#REF!,0)+2,)</f>
        <v>#REF!</v>
      </c>
      <c r="E277" s="126" t="e">
        <f ca="1">OFFSET(#REF!,MATCH(DATE($H$1,MONTH("1/"&amp;$B$253),E275),#REF!,0)+2,)</f>
        <v>#REF!</v>
      </c>
      <c r="F277" s="126"/>
      <c r="G277" s="126"/>
      <c r="H277" s="119"/>
      <c r="I277" s="3"/>
      <c r="J277" s="98"/>
    </row>
    <row r="278" spans="1:10" ht="15" customHeight="1" x14ac:dyDescent="0.3">
      <c r="A278" s="11"/>
      <c r="B278" s="126" t="e">
        <f ca="1">OFFSET(#REF!,MATCH(DATE($H$1,MONTH("1/"&amp;$B$253),B275),#REF!,0)+8,-1)</f>
        <v>#REF!</v>
      </c>
      <c r="C278" s="126" t="e">
        <f ca="1">OFFSET(#REF!,MATCH(DATE($H$1,MONTH("1/"&amp;$B$253),C275),#REF!,0)+8,-1)</f>
        <v>#REF!</v>
      </c>
      <c r="D278" s="126" t="e">
        <f ca="1">OFFSET(#REF!,MATCH(DATE($H$1,MONTH("1/"&amp;$B$253),D275),#REF!,0)+8,-1)</f>
        <v>#REF!</v>
      </c>
      <c r="E278" s="126" t="e">
        <f ca="1">OFFSET(#REF!,MATCH(DATE($H$1,MONTH("1/"&amp;$B$253),E275),#REF!,0)+8,-1)</f>
        <v>#REF!</v>
      </c>
      <c r="F278" s="126"/>
      <c r="G278" s="126"/>
      <c r="H278" s="119"/>
      <c r="I278" s="106" t="e">
        <f ca="1">SUM(B278:H278)</f>
        <v>#REF!</v>
      </c>
      <c r="J278" s="112"/>
    </row>
    <row r="279" spans="1:10" ht="15" customHeight="1" x14ac:dyDescent="0.3">
      <c r="A279" s="11"/>
      <c r="B279" s="127" t="e">
        <f ca="1">OFFSET(#REF!,MATCH(DATE($H$1,MONTH("1/"&amp;$B$253),B275),#REF!,0)+9,11)</f>
        <v>#REF!</v>
      </c>
      <c r="C279" s="127" t="e">
        <f ca="1">OFFSET(#REF!,MATCH(DATE($H$1,MONTH("1/"&amp;$B$253),C275),#REF!,0)+9,11)</f>
        <v>#REF!</v>
      </c>
      <c r="D279" s="127" t="e">
        <f ca="1">OFFSET(#REF!,MATCH(DATE($H$1,MONTH("1/"&amp;$B$253),D275),#REF!,0)+9,11)</f>
        <v>#REF!</v>
      </c>
      <c r="E279" s="127" t="e">
        <f ca="1">OFFSET(#REF!,MATCH(DATE($H$1,MONTH("1/"&amp;$B$253),E275),#REF!,0)+9,11)</f>
        <v>#REF!</v>
      </c>
      <c r="F279" s="127"/>
      <c r="G279" s="127"/>
      <c r="H279" s="120"/>
      <c r="I279" s="107" t="s">
        <v>39</v>
      </c>
      <c r="J279" s="102" t="e">
        <f ca="1">SUM(B279:H279)</f>
        <v>#REF!</v>
      </c>
    </row>
    <row r="280" spans="1:10" ht="15" customHeight="1" x14ac:dyDescent="0.3">
      <c r="A280" s="11"/>
      <c r="B280" s="125"/>
      <c r="C280" s="125"/>
      <c r="D280" s="125"/>
      <c r="E280" s="125"/>
      <c r="F280" s="125"/>
      <c r="G280" s="125"/>
      <c r="H280" s="124"/>
      <c r="I280" s="107"/>
      <c r="J280" s="102"/>
    </row>
    <row r="281" spans="1:10" x14ac:dyDescent="0.3">
      <c r="A281" s="3"/>
      <c r="B281" s="126"/>
      <c r="C281" s="126"/>
      <c r="D281" s="126"/>
      <c r="E281" s="126"/>
      <c r="F281" s="126"/>
      <c r="G281" s="126"/>
      <c r="H281" s="131"/>
      <c r="I281" s="108"/>
      <c r="J281" s="109"/>
    </row>
    <row r="282" spans="1:10" ht="14.25" customHeight="1" x14ac:dyDescent="0.3">
      <c r="A282" s="3"/>
      <c r="B282" s="126"/>
      <c r="C282" s="126"/>
      <c r="D282" s="126"/>
      <c r="E282" s="126"/>
      <c r="F282" s="126"/>
      <c r="G282" s="126"/>
      <c r="H282" s="131"/>
      <c r="I282" s="3"/>
      <c r="J282" s="98"/>
    </row>
    <row r="283" spans="1:10" ht="14.25" customHeight="1" x14ac:dyDescent="0.3">
      <c r="A283" s="3"/>
      <c r="B283" s="126"/>
      <c r="C283" s="126"/>
      <c r="D283" s="126"/>
      <c r="E283" s="126"/>
      <c r="F283" s="126"/>
      <c r="G283" s="126"/>
      <c r="H283" s="132"/>
      <c r="I283" s="106"/>
      <c r="J283" s="112"/>
    </row>
    <row r="284" spans="1:10" ht="14.25" customHeight="1" x14ac:dyDescent="0.3">
      <c r="A284" s="11"/>
      <c r="B284" s="127"/>
      <c r="C284" s="127"/>
      <c r="D284" s="127"/>
      <c r="E284" s="127"/>
      <c r="F284" s="127"/>
      <c r="G284" s="127"/>
      <c r="H284" s="133"/>
      <c r="I284" s="10" t="s">
        <v>39</v>
      </c>
      <c r="J284" s="102">
        <f>SUM(B284:H284)</f>
        <v>0</v>
      </c>
    </row>
    <row r="285" spans="1:10" ht="14.25" customHeight="1" x14ac:dyDescent="0.3">
      <c r="A285" s="33"/>
      <c r="B285" s="110"/>
      <c r="C285" s="110"/>
      <c r="D285" s="110"/>
      <c r="E285" s="110"/>
      <c r="F285" s="110"/>
      <c r="G285" s="110"/>
      <c r="H285" s="110"/>
      <c r="I285" s="111" t="s">
        <v>39</v>
      </c>
      <c r="J285" s="102" t="e">
        <f ca="1">SUM(J259,J264,J269,J274,J279,J284)</f>
        <v>#REF!</v>
      </c>
    </row>
    <row r="286" spans="1:10" ht="14.25" customHeight="1" x14ac:dyDescent="0.3">
      <c r="A286" s="33"/>
      <c r="B286" s="110"/>
      <c r="C286" s="110"/>
      <c r="D286" s="110"/>
      <c r="E286" s="110"/>
      <c r="F286" s="110"/>
      <c r="G286" s="110"/>
      <c r="H286" s="110"/>
      <c r="I286" s="10"/>
      <c r="J286" s="102"/>
    </row>
    <row r="288" spans="1:10" ht="16.5" x14ac:dyDescent="0.3">
      <c r="A288"/>
      <c r="F288" s="2"/>
    </row>
    <row r="289" spans="1:13" ht="57.75" customHeight="1" x14ac:dyDescent="0.3">
      <c r="A289"/>
      <c r="B289" s="121" t="s">
        <v>103</v>
      </c>
      <c r="C289" s="123"/>
      <c r="D289" s="123"/>
      <c r="E289" s="123"/>
      <c r="F289" s="123"/>
      <c r="J289"/>
    </row>
    <row r="290" spans="1:13" customFormat="1" ht="29.25" customHeight="1" x14ac:dyDescent="0.3">
      <c r="A290" s="11"/>
      <c r="B290" s="122" t="s">
        <v>6</v>
      </c>
      <c r="C290" s="122" t="s">
        <v>0</v>
      </c>
      <c r="D290" s="122" t="s">
        <v>1</v>
      </c>
      <c r="E290" s="122" t="s">
        <v>2</v>
      </c>
      <c r="F290" s="122" t="s">
        <v>3</v>
      </c>
      <c r="G290" s="122" t="s">
        <v>4</v>
      </c>
      <c r="H290" s="122" t="s">
        <v>5</v>
      </c>
      <c r="J290" s="136"/>
    </row>
    <row r="291" spans="1:13" customFormat="1" ht="15" customHeight="1" x14ac:dyDescent="0.3">
      <c r="A291" s="11"/>
      <c r="B291" s="117"/>
      <c r="C291" s="125"/>
      <c r="D291" s="125"/>
      <c r="E291" s="125"/>
      <c r="F291" s="125">
        <f>E291+1</f>
        <v>1</v>
      </c>
      <c r="G291" s="125">
        <f t="shared" ref="G291" si="158">F291+1</f>
        <v>2</v>
      </c>
      <c r="H291" s="124">
        <f t="shared" ref="H291" si="159">G291+1</f>
        <v>3</v>
      </c>
      <c r="I291" s="3"/>
      <c r="J291" s="3"/>
    </row>
    <row r="292" spans="1:13" customFormat="1" ht="15" customHeight="1" x14ac:dyDescent="0.3">
      <c r="A292" s="11"/>
      <c r="B292" s="118"/>
      <c r="C292" s="128"/>
      <c r="D292" s="128"/>
      <c r="E292" s="128"/>
      <c r="F292" s="126" t="e">
        <f ca="1">OFFSET(#REF!,MATCH(DATE($H$1,MONTH("1/"&amp;$B$289),F291),#REF!,0)+1,)</f>
        <v>#REF!</v>
      </c>
      <c r="G292" s="126" t="e">
        <f ca="1">OFFSET(#REF!,MATCH(DATE($H$1,MONTH("1/"&amp;$B$289),G291),#REF!,0)+1,)</f>
        <v>#REF!</v>
      </c>
      <c r="H292" s="119" t="e">
        <f ca="1">OFFSET(#REF!,MATCH(DATE($H$1,MONTH("1/"&amp;$B$289),H291),#REF!,0)+1,)</f>
        <v>#REF!</v>
      </c>
      <c r="I292" s="3"/>
      <c r="J292" s="3"/>
    </row>
    <row r="293" spans="1:13" customFormat="1" ht="15" customHeight="1" x14ac:dyDescent="0.3">
      <c r="A293" s="11"/>
      <c r="B293" s="118"/>
      <c r="C293" s="128"/>
      <c r="D293" s="128"/>
      <c r="E293" s="128"/>
      <c r="F293" s="126" t="e">
        <f ca="1">OFFSET(#REF!,MATCH(DATE($H$1,MONTH("1/"&amp;$B$289),F291),#REF!,0)+2,)</f>
        <v>#REF!</v>
      </c>
      <c r="G293" s="126" t="e">
        <f ca="1">OFFSET(#REF!,MATCH(DATE($H$1,MONTH("1/"&amp;$B$289),G291),#REF!,0)+2,)</f>
        <v>#REF!</v>
      </c>
      <c r="H293" s="119" t="e">
        <f ca="1">OFFSET(#REF!,MATCH(DATE($H$1,MONTH("1/"&amp;$B$289),H291),#REF!,0)+2,)</f>
        <v>#REF!</v>
      </c>
      <c r="I293" s="3"/>
      <c r="J293" s="98"/>
    </row>
    <row r="294" spans="1:13" customFormat="1" ht="15" customHeight="1" x14ac:dyDescent="0.3">
      <c r="A294" s="11"/>
      <c r="B294" s="118"/>
      <c r="C294" s="129"/>
      <c r="D294" s="129"/>
      <c r="E294" s="129"/>
      <c r="F294" s="126" t="e">
        <f ca="1">OFFSET(#REF!,MATCH(DATE($H$1,MONTH("1/"&amp;$B$289),F291),#REF!,0)+8,-1)</f>
        <v>#REF!</v>
      </c>
      <c r="G294" s="126" t="e">
        <f ca="1">OFFSET(#REF!,MATCH(DATE($H$1,MONTH("1/"&amp;$B$289),G291),#REF!,0)+8,-1)</f>
        <v>#REF!</v>
      </c>
      <c r="H294" s="119" t="e">
        <f ca="1">OFFSET(#REF!,MATCH(DATE($H$1,MONTH("1/"&amp;$B$289),H291),#REF!,0)+8,-1)</f>
        <v>#REF!</v>
      </c>
      <c r="I294" s="106" t="e">
        <f ca="1">SUM(B294:H294)</f>
        <v>#REF!</v>
      </c>
      <c r="J294" s="112"/>
    </row>
    <row r="295" spans="1:13" customFormat="1" ht="15" customHeight="1" x14ac:dyDescent="0.3">
      <c r="A295" s="11"/>
      <c r="B295" s="133"/>
      <c r="C295" s="130"/>
      <c r="D295" s="130"/>
      <c r="E295" s="130"/>
      <c r="F295" s="127" t="e">
        <f ca="1">OFFSET(#REF!,MATCH(DATE($H$1,MONTH("1/"&amp;$B$289),F291),#REF!,0)+9,11)</f>
        <v>#REF!</v>
      </c>
      <c r="G295" s="127" t="e">
        <f ca="1">OFFSET(#REF!,MATCH(DATE($H$1,MONTH("1/"&amp;$B$289),G291),#REF!,0)+9,11)</f>
        <v>#REF!</v>
      </c>
      <c r="H295" s="120" t="e">
        <f ca="1">OFFSET(#REF!,MATCH(DATE($H$1,MONTH("1/"&amp;$B$289),H291),#REF!,0)+9,11)</f>
        <v>#REF!</v>
      </c>
      <c r="I295" s="107" t="s">
        <v>39</v>
      </c>
      <c r="J295" s="102" t="e">
        <f ca="1">SUM(B295:H295)</f>
        <v>#REF!</v>
      </c>
      <c r="M295" s="115"/>
    </row>
    <row r="296" spans="1:13" ht="15" customHeight="1" x14ac:dyDescent="0.3">
      <c r="A296" s="11"/>
      <c r="B296" s="135">
        <f>H291+1</f>
        <v>4</v>
      </c>
      <c r="C296" s="125">
        <f>B296+1</f>
        <v>5</v>
      </c>
      <c r="D296" s="125">
        <f t="shared" ref="D296" si="160">C296+1</f>
        <v>6</v>
      </c>
      <c r="E296" s="125">
        <f t="shared" ref="E296" si="161">D296+1</f>
        <v>7</v>
      </c>
      <c r="F296" s="125">
        <f t="shared" ref="F296" si="162">E296+1</f>
        <v>8</v>
      </c>
      <c r="G296" s="125">
        <f t="shared" ref="G296" si="163">F296+1</f>
        <v>9</v>
      </c>
      <c r="H296" s="124">
        <f t="shared" ref="H296" si="164">G296+1</f>
        <v>10</v>
      </c>
      <c r="I296" s="3"/>
      <c r="J296" s="3"/>
      <c r="M296" s="116"/>
    </row>
    <row r="297" spans="1:13" ht="15" customHeight="1" x14ac:dyDescent="0.3">
      <c r="A297" s="114"/>
      <c r="B297" s="126" t="e">
        <f ca="1">OFFSET(#REF!,MATCH(DATE($H$1,MONTH("1/"&amp;$B$289),B296),#REF!,0)+1,)</f>
        <v>#REF!</v>
      </c>
      <c r="C297" s="126" t="e">
        <f ca="1">OFFSET(#REF!,MATCH(DATE($H$1,MONTH("1/"&amp;$B$289),C296),#REF!,0)+1,)</f>
        <v>#REF!</v>
      </c>
      <c r="D297" s="126" t="e">
        <f ca="1">OFFSET(#REF!,MATCH(DATE($H$1,MONTH("1/"&amp;$B$289),D296),#REF!,0)+1,)</f>
        <v>#REF!</v>
      </c>
      <c r="E297" s="126" t="e">
        <f ca="1">OFFSET(#REF!,MATCH(DATE($H$1,MONTH("1/"&amp;$B$289),E296),#REF!,0)+1,)</f>
        <v>#REF!</v>
      </c>
      <c r="F297" s="126" t="e">
        <f ca="1">OFFSET(#REF!,MATCH(DATE($H$1,MONTH("1/"&amp;$B$289),F296),#REF!,0)+1,)</f>
        <v>#REF!</v>
      </c>
      <c r="G297" s="126" t="e">
        <f ca="1">OFFSET(#REF!,MATCH(DATE($H$1,MONTH("1/"&amp;$B$289),G296),#REF!,0)+1,)</f>
        <v>#REF!</v>
      </c>
      <c r="H297" s="119" t="e">
        <f ca="1">OFFSET(#REF!,MATCH(DATE($H$1,MONTH("1/"&amp;$B$289),H296),#REF!,0)+1,)</f>
        <v>#REF!</v>
      </c>
      <c r="I297" s="3"/>
      <c r="J297" s="3"/>
    </row>
    <row r="298" spans="1:13" ht="15" customHeight="1" x14ac:dyDescent="0.3">
      <c r="A298" s="114"/>
      <c r="B298" s="126" t="e">
        <f ca="1">OFFSET(#REF!,MATCH(DATE($H$1,MONTH("1/"&amp;$B$289),B296),#REF!,0)+2,)</f>
        <v>#REF!</v>
      </c>
      <c r="C298" s="126" t="e">
        <f ca="1">OFFSET(#REF!,MATCH(DATE($H$1,MONTH("1/"&amp;$B$289),C296),#REF!,0)+2,)</f>
        <v>#REF!</v>
      </c>
      <c r="D298" s="126" t="e">
        <f ca="1">OFFSET(#REF!,MATCH(DATE($H$1,MONTH("1/"&amp;$B$289),D296),#REF!,0)+2,)</f>
        <v>#REF!</v>
      </c>
      <c r="E298" s="126" t="e">
        <f ca="1">OFFSET(#REF!,MATCH(DATE($H$1,MONTH("1/"&amp;$B$289),E296),#REF!,0)+2,)</f>
        <v>#REF!</v>
      </c>
      <c r="F298" s="126" t="e">
        <f ca="1">OFFSET(#REF!,MATCH(DATE($H$1,MONTH("1/"&amp;$B$289),F296),#REF!,0)+2,)</f>
        <v>#REF!</v>
      </c>
      <c r="G298" s="126" t="e">
        <f ca="1">OFFSET(#REF!,MATCH(DATE($H$1,MONTH("1/"&amp;$B$289),G296),#REF!,0)+2,)</f>
        <v>#REF!</v>
      </c>
      <c r="H298" s="119" t="e">
        <f ca="1">OFFSET(#REF!,MATCH(DATE($H$1,MONTH("1/"&amp;$B$289),H296),#REF!,0)+2,)</f>
        <v>#REF!</v>
      </c>
      <c r="I298" s="3"/>
      <c r="J298" s="98"/>
    </row>
    <row r="299" spans="1:13" ht="15" customHeight="1" x14ac:dyDescent="0.3">
      <c r="A299" s="114"/>
      <c r="B299" s="126" t="e">
        <f ca="1">OFFSET(#REF!,MATCH(DATE($H$1,MONTH("1/"&amp;$B$289),B296),#REF!,0)+8,-1)</f>
        <v>#REF!</v>
      </c>
      <c r="C299" s="126" t="e">
        <f ca="1">OFFSET(#REF!,MATCH(DATE($H$1,MONTH("1/"&amp;$B$289),C296),#REF!,0)+8,-1)</f>
        <v>#REF!</v>
      </c>
      <c r="D299" s="126" t="e">
        <f ca="1">OFFSET(#REF!,MATCH(DATE($H$1,MONTH("1/"&amp;$B$289),D296),#REF!,0)+8,-1)</f>
        <v>#REF!</v>
      </c>
      <c r="E299" s="126" t="e">
        <f ca="1">OFFSET(#REF!,MATCH(DATE($H$1,MONTH("1/"&amp;$B$289),E296),#REF!,0)+8,-1)</f>
        <v>#REF!</v>
      </c>
      <c r="F299" s="126" t="e">
        <f ca="1">OFFSET(#REF!,MATCH(DATE($H$1,MONTH("1/"&amp;$B$289),F296),#REF!,0)+8,-1)</f>
        <v>#REF!</v>
      </c>
      <c r="G299" s="126" t="e">
        <f ca="1">OFFSET(#REF!,MATCH(DATE($H$1,MONTH("1/"&amp;$B$289),G296),#REF!,0)+8,-1)</f>
        <v>#REF!</v>
      </c>
      <c r="H299" s="119" t="e">
        <f ca="1">OFFSET(#REF!,MATCH(DATE($H$1,MONTH("1/"&amp;$B$289),H296),#REF!,0)+8,-1)</f>
        <v>#REF!</v>
      </c>
      <c r="I299" s="106" t="e">
        <f ca="1">SUM(B299:H299)</f>
        <v>#REF!</v>
      </c>
      <c r="J299" s="112"/>
    </row>
    <row r="300" spans="1:13" ht="15" customHeight="1" x14ac:dyDescent="0.3">
      <c r="A300" s="11"/>
      <c r="B300" s="127" t="e">
        <f ca="1">OFFSET(#REF!,MATCH(DATE($H$1,MONTH("1/"&amp;$B$289),B296),#REF!,0)+9,11)</f>
        <v>#REF!</v>
      </c>
      <c r="C300" s="127" t="e">
        <f ca="1">OFFSET(#REF!,MATCH(DATE($H$1,MONTH("1/"&amp;$B$289),C296),#REF!,0)+9,11)</f>
        <v>#REF!</v>
      </c>
      <c r="D300" s="127" t="e">
        <f ca="1">OFFSET(#REF!,MATCH(DATE($H$1,MONTH("1/"&amp;$B$289),D296),#REF!,0)+9,11)</f>
        <v>#REF!</v>
      </c>
      <c r="E300" s="127" t="e">
        <f ca="1">OFFSET(#REF!,MATCH(DATE($H$1,MONTH("1/"&amp;$B$289),E296),#REF!,0)+9,11)</f>
        <v>#REF!</v>
      </c>
      <c r="F300" s="127" t="e">
        <f ca="1">OFFSET(#REF!,MATCH(DATE($H$1,MONTH("1/"&amp;$B$289),F296),#REF!,0)+9,11)</f>
        <v>#REF!</v>
      </c>
      <c r="G300" s="127" t="e">
        <f ca="1">OFFSET(#REF!,MATCH(DATE($H$1,MONTH("1/"&amp;$B$289),G296),#REF!,0)+9,11)</f>
        <v>#REF!</v>
      </c>
      <c r="H300" s="120" t="e">
        <f ca="1">OFFSET(#REF!,MATCH(DATE($H$1,MONTH("1/"&amp;$B$289),H296),#REF!,0)+9,11)</f>
        <v>#REF!</v>
      </c>
      <c r="I300" s="107" t="s">
        <v>39</v>
      </c>
      <c r="J300" s="102" t="e">
        <f ca="1">SUM(B300:H300)</f>
        <v>#REF!</v>
      </c>
    </row>
    <row r="301" spans="1:13" ht="15" customHeight="1" x14ac:dyDescent="0.3">
      <c r="A301" s="114"/>
      <c r="B301" s="125">
        <f>H296+1</f>
        <v>11</v>
      </c>
      <c r="C301" s="125">
        <f>B301+1</f>
        <v>12</v>
      </c>
      <c r="D301" s="125">
        <f t="shared" ref="D301" si="165">C301+1</f>
        <v>13</v>
      </c>
      <c r="E301" s="125">
        <f t="shared" ref="E301" si="166">D301+1</f>
        <v>14</v>
      </c>
      <c r="F301" s="125">
        <f t="shared" ref="F301" si="167">E301+1</f>
        <v>15</v>
      </c>
      <c r="G301" s="125">
        <f t="shared" ref="G301" si="168">F301+1</f>
        <v>16</v>
      </c>
      <c r="H301" s="124">
        <f t="shared" ref="H301" si="169">G301+1</f>
        <v>17</v>
      </c>
      <c r="I301" s="3"/>
      <c r="J301" s="3"/>
    </row>
    <row r="302" spans="1:13" ht="15" customHeight="1" x14ac:dyDescent="0.3">
      <c r="A302" s="114"/>
      <c r="B302" s="126" t="e">
        <f ca="1">OFFSET(#REF!,MATCH(DATE($H$1,MONTH("1/"&amp;$B$289),B301),#REF!,0)+1,)</f>
        <v>#REF!</v>
      </c>
      <c r="C302" s="126" t="e">
        <f ca="1">OFFSET(#REF!,MATCH(DATE($H$1,MONTH("1/"&amp;$B$289),C301),#REF!,0)+1,)</f>
        <v>#REF!</v>
      </c>
      <c r="D302" s="126" t="e">
        <f ca="1">OFFSET(#REF!,MATCH(DATE($H$1,MONTH("1/"&amp;$B$289),D301),#REF!,0)+1,)</f>
        <v>#REF!</v>
      </c>
      <c r="E302" s="126" t="e">
        <f ca="1">OFFSET(#REF!,MATCH(DATE($H$1,MONTH("1/"&amp;$B$289),E301),#REF!,0)+1,)</f>
        <v>#REF!</v>
      </c>
      <c r="F302" s="126" t="e">
        <f ca="1">OFFSET(#REF!,MATCH(DATE($H$1,MONTH("1/"&amp;$B$289),F301),#REF!,0)+1,)</f>
        <v>#REF!</v>
      </c>
      <c r="G302" s="126" t="e">
        <f ca="1">OFFSET(#REF!,MATCH(DATE($H$1,MONTH("1/"&amp;$B$289),G301),#REF!,0)+1,)</f>
        <v>#REF!</v>
      </c>
      <c r="H302" s="119" t="e">
        <f ca="1">OFFSET(#REF!,MATCH(DATE($H$1,MONTH("1/"&amp;$B$289),H301),#REF!,0)+1,)</f>
        <v>#REF!</v>
      </c>
      <c r="I302" s="3"/>
      <c r="J302" s="97"/>
    </row>
    <row r="303" spans="1:13" ht="15" customHeight="1" x14ac:dyDescent="0.3">
      <c r="A303" s="114"/>
      <c r="B303" s="126" t="e">
        <f ca="1">OFFSET(#REF!,MATCH(DATE($H$1,MONTH("1/"&amp;$B$289),B301),#REF!,0)+2,)</f>
        <v>#REF!</v>
      </c>
      <c r="C303" s="126" t="e">
        <f ca="1">OFFSET(#REF!,MATCH(DATE($H$1,MONTH("1/"&amp;$B$289),C301),#REF!,0)+2,)</f>
        <v>#REF!</v>
      </c>
      <c r="D303" s="126" t="e">
        <f ca="1">OFFSET(#REF!,MATCH(DATE($H$1,MONTH("1/"&amp;$B$289),D301),#REF!,0)+2,)</f>
        <v>#REF!</v>
      </c>
      <c r="E303" s="126" t="e">
        <f ca="1">OFFSET(#REF!,MATCH(DATE($H$1,MONTH("1/"&amp;$B$289),E301),#REF!,0)+2,)</f>
        <v>#REF!</v>
      </c>
      <c r="F303" s="126" t="e">
        <f ca="1">OFFSET(#REF!,MATCH(DATE($H$1,MONTH("1/"&amp;$B$289),F301),#REF!,0)+2,)</f>
        <v>#REF!</v>
      </c>
      <c r="G303" s="126" t="e">
        <f ca="1">OFFSET(#REF!,MATCH(DATE($H$1,MONTH("1/"&amp;$B$289),G301),#REF!,0)+2,)</f>
        <v>#REF!</v>
      </c>
      <c r="H303" s="119" t="e">
        <f ca="1">OFFSET(#REF!,MATCH(DATE($H$1,MONTH("1/"&amp;$B$289),H301),#REF!,0)+2,)</f>
        <v>#REF!</v>
      </c>
      <c r="I303" s="3"/>
      <c r="J303" s="98"/>
    </row>
    <row r="304" spans="1:13" ht="15" customHeight="1" x14ac:dyDescent="0.3">
      <c r="A304" s="114"/>
      <c r="B304" s="126" t="e">
        <f ca="1">OFFSET(#REF!,MATCH(DATE($H$1,MONTH("1/"&amp;$B$289),B301),#REF!,0)+8,-1)</f>
        <v>#REF!</v>
      </c>
      <c r="C304" s="126" t="e">
        <f ca="1">OFFSET(#REF!,MATCH(DATE($H$1,MONTH("1/"&amp;$B$289),C301),#REF!,0)+8,-1)</f>
        <v>#REF!</v>
      </c>
      <c r="D304" s="126" t="e">
        <f ca="1">OFFSET(#REF!,MATCH(DATE($H$1,MONTH("1/"&amp;$B$289),D301),#REF!,0)+8,-1)</f>
        <v>#REF!</v>
      </c>
      <c r="E304" s="126" t="e">
        <f ca="1">OFFSET(#REF!,MATCH(DATE($H$1,MONTH("1/"&amp;$B$289),E301),#REF!,0)+8,-1)</f>
        <v>#REF!</v>
      </c>
      <c r="F304" s="126" t="e">
        <f ca="1">OFFSET(#REF!,MATCH(DATE($H$1,MONTH("1/"&amp;$B$289),F301),#REF!,0)+8,-1)</f>
        <v>#REF!</v>
      </c>
      <c r="G304" s="126" t="e">
        <f ca="1">OFFSET(#REF!,MATCH(DATE($H$1,MONTH("1/"&amp;$B$289),G301),#REF!,0)+8,-1)</f>
        <v>#REF!</v>
      </c>
      <c r="H304" s="119" t="e">
        <f ca="1">OFFSET(#REF!,MATCH(DATE($H$1,MONTH("1/"&amp;$B$289),H301),#REF!,0)+8,-1)</f>
        <v>#REF!</v>
      </c>
      <c r="I304" s="106" t="e">
        <f ca="1">SUM(B304:H304)</f>
        <v>#REF!</v>
      </c>
      <c r="J304" s="112"/>
    </row>
    <row r="305" spans="1:10" ht="15" customHeight="1" x14ac:dyDescent="0.3">
      <c r="A305" s="114"/>
      <c r="B305" s="127" t="e">
        <f ca="1">OFFSET(#REF!,MATCH(DATE($H$1,MONTH("1/"&amp;$B$289),B301),#REF!,0)+9,11)</f>
        <v>#REF!</v>
      </c>
      <c r="C305" s="127" t="e">
        <f ca="1">OFFSET(#REF!,MATCH(DATE($H$1,MONTH("1/"&amp;$B$289),C301),#REF!,0)+9,11)</f>
        <v>#REF!</v>
      </c>
      <c r="D305" s="127" t="e">
        <f ca="1">OFFSET(#REF!,MATCH(DATE($H$1,MONTH("1/"&amp;$B$289),D301),#REF!,0)+9,11)</f>
        <v>#REF!</v>
      </c>
      <c r="E305" s="127" t="e">
        <f ca="1">OFFSET(#REF!,MATCH(DATE($H$1,MONTH("1/"&amp;$B$289),E301),#REF!,0)+9,11)</f>
        <v>#REF!</v>
      </c>
      <c r="F305" s="127" t="e">
        <f ca="1">OFFSET(#REF!,MATCH(DATE($H$1,MONTH("1/"&amp;$B$289),F301),#REF!,0)+9,11)</f>
        <v>#REF!</v>
      </c>
      <c r="G305" s="127" t="e">
        <f ca="1">OFFSET(#REF!,MATCH(DATE($H$1,MONTH("1/"&amp;$B$289),G301),#REF!,0)+9,11)</f>
        <v>#REF!</v>
      </c>
      <c r="H305" s="120" t="e">
        <f ca="1">OFFSET(#REF!,MATCH(DATE($H$1,MONTH("1/"&amp;$B$289),H301),#REF!,0)+9,11)</f>
        <v>#REF!</v>
      </c>
      <c r="I305" s="107" t="s">
        <v>39</v>
      </c>
      <c r="J305" s="102" t="e">
        <f ca="1">SUM(B305:H305)</f>
        <v>#REF!</v>
      </c>
    </row>
    <row r="306" spans="1:10" ht="15" customHeight="1" x14ac:dyDescent="0.3">
      <c r="A306" s="114"/>
      <c r="B306" s="125">
        <f>H301+1</f>
        <v>18</v>
      </c>
      <c r="C306" s="125">
        <f t="shared" ref="C306" si="170">B306+1</f>
        <v>19</v>
      </c>
      <c r="D306" s="125">
        <f t="shared" ref="D306" si="171">C306+1</f>
        <v>20</v>
      </c>
      <c r="E306" s="125">
        <f t="shared" ref="E306" si="172">D306+1</f>
        <v>21</v>
      </c>
      <c r="F306" s="125">
        <f t="shared" ref="F306" si="173">E306+1</f>
        <v>22</v>
      </c>
      <c r="G306" s="125">
        <f t="shared" ref="G306" si="174">F306+1</f>
        <v>23</v>
      </c>
      <c r="H306" s="124">
        <f t="shared" ref="H306" si="175">G306+1</f>
        <v>24</v>
      </c>
      <c r="I306" s="3"/>
      <c r="J306" s="97"/>
    </row>
    <row r="307" spans="1:10" ht="15" customHeight="1" x14ac:dyDescent="0.3">
      <c r="A307" s="114"/>
      <c r="B307" s="126" t="e">
        <f ca="1">OFFSET(#REF!,MATCH(DATE($H$1,MONTH("1/"&amp;$B$289),B306),#REF!,0)+1,)</f>
        <v>#REF!</v>
      </c>
      <c r="C307" s="126" t="e">
        <f ca="1">OFFSET(#REF!,MATCH(DATE($H$1,MONTH("1/"&amp;$B$289),C306),#REF!,0)+1,)</f>
        <v>#REF!</v>
      </c>
      <c r="D307" s="126" t="e">
        <f ca="1">OFFSET(#REF!,MATCH(DATE($H$1,MONTH("1/"&amp;$B$289),D306),#REF!,0)+1,)</f>
        <v>#REF!</v>
      </c>
      <c r="E307" s="126" t="e">
        <f ca="1">OFFSET(#REF!,MATCH(DATE($H$1,MONTH("1/"&amp;$B$289),E306),#REF!,0)+1,)</f>
        <v>#REF!</v>
      </c>
      <c r="F307" s="126" t="e">
        <f ca="1">OFFSET(#REF!,MATCH(DATE($H$1,MONTH("1/"&amp;$B$289),F306),#REF!,0)+1,)</f>
        <v>#REF!</v>
      </c>
      <c r="G307" s="126" t="e">
        <f ca="1">OFFSET(#REF!,MATCH(DATE($H$1,MONTH("1/"&amp;$B$289),G306),#REF!,0)+1,)</f>
        <v>#REF!</v>
      </c>
      <c r="H307" s="119" t="e">
        <f ca="1">OFFSET(#REF!,MATCH(DATE($H$1,MONTH("1/"&amp;$B$289),H306),#REF!,0)+1,)</f>
        <v>#REF!</v>
      </c>
      <c r="I307" s="106"/>
      <c r="J307" s="98"/>
    </row>
    <row r="308" spans="1:10" ht="15" customHeight="1" x14ac:dyDescent="0.3">
      <c r="A308" s="114"/>
      <c r="B308" s="126" t="e">
        <f ca="1">OFFSET(#REF!,MATCH(DATE($H$1,MONTH("1/"&amp;$B$289),B306),#REF!,0)+2,)</f>
        <v>#REF!</v>
      </c>
      <c r="C308" s="126" t="e">
        <f ca="1">OFFSET(#REF!,MATCH(DATE($H$1,MONTH("1/"&amp;$B$289),C306),#REF!,0)+2,)</f>
        <v>#REF!</v>
      </c>
      <c r="D308" s="126" t="e">
        <f ca="1">OFFSET(#REF!,MATCH(DATE($H$1,MONTH("1/"&amp;$B$289),D306),#REF!,0)+2,)</f>
        <v>#REF!</v>
      </c>
      <c r="E308" s="126" t="e">
        <f ca="1">OFFSET(#REF!,MATCH(DATE($H$1,MONTH("1/"&amp;$B$289),E306),#REF!,0)+2,)</f>
        <v>#REF!</v>
      </c>
      <c r="F308" s="126" t="e">
        <f ca="1">OFFSET(#REF!,MATCH(DATE($H$1,MONTH("1/"&amp;$B$289),F306),#REF!,0)+2,)</f>
        <v>#REF!</v>
      </c>
      <c r="G308" s="126" t="e">
        <f ca="1">OFFSET(#REF!,MATCH(DATE($H$1,MONTH("1/"&amp;$B$289),G306),#REF!,0)+2,)</f>
        <v>#REF!</v>
      </c>
      <c r="H308" s="119" t="e">
        <f ca="1">OFFSET(#REF!,MATCH(DATE($H$1,MONTH("1/"&amp;$B$289),H306),#REF!,0)+2,)</f>
        <v>#REF!</v>
      </c>
      <c r="I308" s="3"/>
      <c r="J308" s="98"/>
    </row>
    <row r="309" spans="1:10" ht="15" customHeight="1" x14ac:dyDescent="0.3">
      <c r="A309" s="11"/>
      <c r="B309" s="126" t="e">
        <f ca="1">OFFSET(#REF!,MATCH(DATE($H$1,MONTH("1/"&amp;$B$289),B306),#REF!,0)+8,-1)</f>
        <v>#REF!</v>
      </c>
      <c r="C309" s="126" t="e">
        <f ca="1">OFFSET(#REF!,MATCH(DATE($H$1,MONTH("1/"&amp;$B$289),C306),#REF!,0)+8,-1)</f>
        <v>#REF!</v>
      </c>
      <c r="D309" s="126" t="e">
        <f ca="1">OFFSET(#REF!,MATCH(DATE($H$1,MONTH("1/"&amp;$B$289),D306),#REF!,0)+8,-1)</f>
        <v>#REF!</v>
      </c>
      <c r="E309" s="126" t="e">
        <f ca="1">OFFSET(#REF!,MATCH(DATE($H$1,MONTH("1/"&amp;$B$289),E306),#REF!,0)+8,-1)</f>
        <v>#REF!</v>
      </c>
      <c r="F309" s="126" t="e">
        <f ca="1">OFFSET(#REF!,MATCH(DATE($H$1,MONTH("1/"&amp;$B$289),F306),#REF!,0)+8,-1)</f>
        <v>#REF!</v>
      </c>
      <c r="G309" s="126" t="e">
        <f ca="1">OFFSET(#REF!,MATCH(DATE($H$1,MONTH("1/"&amp;$B$289),G306),#REF!,0)+8,-1)</f>
        <v>#REF!</v>
      </c>
      <c r="H309" s="119" t="e">
        <f ca="1">OFFSET(#REF!,MATCH(DATE($H$1,MONTH("1/"&amp;$B$289),H306),#REF!,0)+8,-1)</f>
        <v>#REF!</v>
      </c>
      <c r="I309" s="106" t="e">
        <f ca="1">SUM(B309:H309)</f>
        <v>#REF!</v>
      </c>
      <c r="J309" s="112"/>
    </row>
    <row r="310" spans="1:10" ht="15" customHeight="1" x14ac:dyDescent="0.3">
      <c r="A310" s="114"/>
      <c r="B310" s="127" t="e">
        <f ca="1">OFFSET(#REF!,MATCH(DATE($H$1,MONTH("1/"&amp;$B$289),B306),#REF!,0)+9,11)</f>
        <v>#REF!</v>
      </c>
      <c r="C310" s="127" t="e">
        <f ca="1">OFFSET(#REF!,MATCH(DATE($H$1,MONTH("1/"&amp;$B$289),C306),#REF!,0)+9,11)</f>
        <v>#REF!</v>
      </c>
      <c r="D310" s="127" t="e">
        <f ca="1">OFFSET(#REF!,MATCH(DATE($H$1,MONTH("1/"&amp;$B$289),D306),#REF!,0)+9,11)</f>
        <v>#REF!</v>
      </c>
      <c r="E310" s="127" t="e">
        <f ca="1">OFFSET(#REF!,MATCH(DATE($H$1,MONTH("1/"&amp;$B$289),E306),#REF!,0)+9,11)</f>
        <v>#REF!</v>
      </c>
      <c r="F310" s="127" t="e">
        <f ca="1">OFFSET(#REF!,MATCH(DATE($H$1,MONTH("1/"&amp;$B$289),F306),#REF!,0)+9,11)</f>
        <v>#REF!</v>
      </c>
      <c r="G310" s="127" t="e">
        <f ca="1">OFFSET(#REF!,MATCH(DATE($H$1,MONTH("1/"&amp;$B$289),G306),#REF!,0)+9,11)</f>
        <v>#REF!</v>
      </c>
      <c r="H310" s="120" t="e">
        <f ca="1">OFFSET(#REF!,MATCH(DATE($H$1,MONTH("1/"&amp;$B$289),H306),#REF!,0)+9,11)</f>
        <v>#REF!</v>
      </c>
      <c r="I310" s="107" t="s">
        <v>39</v>
      </c>
      <c r="J310" s="102" t="e">
        <f ca="1">SUM(B310:H310)</f>
        <v>#REF!</v>
      </c>
    </row>
    <row r="311" spans="1:10" ht="15" customHeight="1" x14ac:dyDescent="0.3">
      <c r="A311" s="114"/>
      <c r="B311" s="125">
        <f>H306+1</f>
        <v>25</v>
      </c>
      <c r="C311" s="125">
        <f t="shared" ref="C311" si="176">B311+1</f>
        <v>26</v>
      </c>
      <c r="D311" s="125">
        <f t="shared" ref="D311" si="177">C311+1</f>
        <v>27</v>
      </c>
      <c r="E311" s="125">
        <f t="shared" ref="E311" si="178">D311+1</f>
        <v>28</v>
      </c>
      <c r="F311" s="125">
        <f t="shared" ref="F311" si="179">E311+1</f>
        <v>29</v>
      </c>
      <c r="G311" s="125">
        <f t="shared" ref="G311" si="180">F311+1</f>
        <v>30</v>
      </c>
      <c r="H311" s="124"/>
      <c r="I311" s="106"/>
      <c r="J311" s="98"/>
    </row>
    <row r="312" spans="1:10" ht="15" customHeight="1" x14ac:dyDescent="0.3">
      <c r="A312" s="114"/>
      <c r="B312" s="126" t="e">
        <f ca="1">OFFSET(#REF!,MATCH(DATE($H$1,MONTH("1/"&amp;$B$289),B311),#REF!,0)+1,)</f>
        <v>#REF!</v>
      </c>
      <c r="C312" s="126" t="e">
        <f ca="1">OFFSET(#REF!,MATCH(DATE($H$1,MONTH("1/"&amp;$B$289),C311),#REF!,0)+1,)</f>
        <v>#REF!</v>
      </c>
      <c r="D312" s="126" t="e">
        <f ca="1">OFFSET(#REF!,MATCH(DATE($H$1,MONTH("1/"&amp;$B$289),D311),#REF!,0)+1,)</f>
        <v>#REF!</v>
      </c>
      <c r="E312" s="126" t="e">
        <f ca="1">OFFSET(#REF!,MATCH(DATE($H$1,MONTH("1/"&amp;$B$289),E311),#REF!,0)+1,)</f>
        <v>#REF!</v>
      </c>
      <c r="F312" s="126" t="e">
        <f ca="1">OFFSET(#REF!,MATCH(DATE($H$1,MONTH("1/"&amp;$B$289),F311),#REF!,0)+1,)</f>
        <v>#REF!</v>
      </c>
      <c r="G312" s="126" t="e">
        <f ca="1">OFFSET(#REF!,MATCH(DATE($H$1,MONTH("1/"&amp;$B$289),G311),#REF!,0)+1,)</f>
        <v>#REF!</v>
      </c>
      <c r="H312" s="119"/>
      <c r="I312" s="107"/>
      <c r="J312" s="102"/>
    </row>
    <row r="313" spans="1:10" ht="15" customHeight="1" x14ac:dyDescent="0.3">
      <c r="A313" s="11"/>
      <c r="B313" s="126" t="e">
        <f ca="1">OFFSET(#REF!,MATCH(DATE($H$1,MONTH("1/"&amp;$B$289),B311),#REF!,0)+2,)</f>
        <v>#REF!</v>
      </c>
      <c r="C313" s="126" t="e">
        <f ca="1">OFFSET(#REF!,MATCH(DATE($H$1,MONTH("1/"&amp;$B$289),C311),#REF!,0)+2,)</f>
        <v>#REF!</v>
      </c>
      <c r="D313" s="126" t="e">
        <f ca="1">OFFSET(#REF!,MATCH(DATE($H$1,MONTH("1/"&amp;$B$289),D311),#REF!,0)+2,)</f>
        <v>#REF!</v>
      </c>
      <c r="E313" s="126" t="e">
        <f ca="1">OFFSET(#REF!,MATCH(DATE($H$1,MONTH("1/"&amp;$B$289),E311),#REF!,0)+2,)</f>
        <v>#REF!</v>
      </c>
      <c r="F313" s="126" t="e">
        <f ca="1">OFFSET(#REF!,MATCH(DATE($H$1,MONTH("1/"&amp;$B$289),F311),#REF!,0)+2,)</f>
        <v>#REF!</v>
      </c>
      <c r="G313" s="126" t="e">
        <f ca="1">OFFSET(#REF!,MATCH(DATE($H$1,MONTH("1/"&amp;$B$289),G311),#REF!,0)+2,)</f>
        <v>#REF!</v>
      </c>
      <c r="H313" s="119"/>
      <c r="I313" s="3"/>
      <c r="J313" s="98"/>
    </row>
    <row r="314" spans="1:10" ht="15" customHeight="1" x14ac:dyDescent="0.3">
      <c r="A314" s="11"/>
      <c r="B314" s="126" t="e">
        <f ca="1">OFFSET(#REF!,MATCH(DATE($H$1,MONTH("1/"&amp;$B$289),B311),#REF!,0)+8,-1)</f>
        <v>#REF!</v>
      </c>
      <c r="C314" s="126" t="e">
        <f ca="1">OFFSET(#REF!,MATCH(DATE($H$1,MONTH("1/"&amp;$B$289),C311),#REF!,0)+8,-1)</f>
        <v>#REF!</v>
      </c>
      <c r="D314" s="126" t="e">
        <f ca="1">OFFSET(#REF!,MATCH(DATE($H$1,MONTH("1/"&amp;$B$289),D311),#REF!,0)+8,-1)</f>
        <v>#REF!</v>
      </c>
      <c r="E314" s="126" t="e">
        <f ca="1">OFFSET(#REF!,MATCH(DATE($H$1,MONTH("1/"&amp;$B$289),E311),#REF!,0)+8,-1)</f>
        <v>#REF!</v>
      </c>
      <c r="F314" s="126" t="e">
        <f ca="1">OFFSET(#REF!,MATCH(DATE($H$1,MONTH("1/"&amp;$B$289),F311),#REF!,0)+8,-1)</f>
        <v>#REF!</v>
      </c>
      <c r="G314" s="126" t="e">
        <f ca="1">OFFSET(#REF!,MATCH(DATE($H$1,MONTH("1/"&amp;$B$289),G311),#REF!,0)+8,-1)</f>
        <v>#REF!</v>
      </c>
      <c r="H314" s="119"/>
      <c r="I314" s="106" t="e">
        <f ca="1">SUM(B314:H314)</f>
        <v>#REF!</v>
      </c>
      <c r="J314" s="112"/>
    </row>
    <row r="315" spans="1:10" ht="15" customHeight="1" x14ac:dyDescent="0.3">
      <c r="A315" s="11"/>
      <c r="B315" s="127" t="e">
        <f ca="1">OFFSET(#REF!,MATCH(DATE($H$1,MONTH("1/"&amp;$B$289),B311),#REF!,0)+9,11)</f>
        <v>#REF!</v>
      </c>
      <c r="C315" s="127" t="e">
        <f ca="1">OFFSET(#REF!,MATCH(DATE($H$1,MONTH("1/"&amp;$B$289),C311),#REF!,0)+9,11)</f>
        <v>#REF!</v>
      </c>
      <c r="D315" s="127" t="e">
        <f ca="1">OFFSET(#REF!,MATCH(DATE($H$1,MONTH("1/"&amp;$B$289),D311),#REF!,0)+9,11)</f>
        <v>#REF!</v>
      </c>
      <c r="E315" s="127" t="e">
        <f ca="1">OFFSET(#REF!,MATCH(DATE($H$1,MONTH("1/"&amp;$B$289),E311),#REF!,0)+9,11)</f>
        <v>#REF!</v>
      </c>
      <c r="F315" s="127" t="e">
        <f ca="1">OFFSET(#REF!,MATCH(DATE($H$1,MONTH("1/"&amp;$B$289),F311),#REF!,0)+9,11)</f>
        <v>#REF!</v>
      </c>
      <c r="G315" s="127" t="e">
        <f ca="1">OFFSET(#REF!,MATCH(DATE($H$1,MONTH("1/"&amp;$B$289),G311),#REF!,0)+9,11)</f>
        <v>#REF!</v>
      </c>
      <c r="H315" s="120"/>
      <c r="I315" s="107" t="s">
        <v>39</v>
      </c>
      <c r="J315" s="102" t="e">
        <f ca="1">SUM(B315:H315)</f>
        <v>#REF!</v>
      </c>
    </row>
    <row r="316" spans="1:10" ht="15" customHeight="1" x14ac:dyDescent="0.3">
      <c r="A316" s="11"/>
      <c r="B316" s="125"/>
      <c r="C316" s="125"/>
      <c r="D316" s="125"/>
      <c r="E316" s="125"/>
      <c r="F316" s="125"/>
      <c r="G316" s="125"/>
      <c r="H316" s="124"/>
      <c r="I316" s="107"/>
      <c r="J316" s="102"/>
    </row>
    <row r="317" spans="1:10" ht="15" customHeight="1" x14ac:dyDescent="0.3">
      <c r="A317" s="3"/>
      <c r="B317" s="134"/>
      <c r="C317" s="128"/>
      <c r="D317" s="128"/>
      <c r="E317" s="128"/>
      <c r="F317" s="128"/>
      <c r="G317" s="128"/>
      <c r="H317" s="131"/>
      <c r="I317" s="108"/>
      <c r="J317" s="109"/>
    </row>
    <row r="318" spans="1:10" ht="15" customHeight="1" x14ac:dyDescent="0.3">
      <c r="A318" s="3"/>
      <c r="B318" s="134"/>
      <c r="C318" s="128"/>
      <c r="D318" s="128"/>
      <c r="E318" s="128"/>
      <c r="F318" s="128"/>
      <c r="G318" s="128"/>
      <c r="H318" s="131"/>
      <c r="I318" s="3"/>
      <c r="J318" s="98"/>
    </row>
    <row r="319" spans="1:10" ht="15" customHeight="1" x14ac:dyDescent="0.3">
      <c r="A319" s="3"/>
      <c r="B319" s="134"/>
      <c r="C319" s="129"/>
      <c r="D319" s="129"/>
      <c r="E319" s="129"/>
      <c r="F319" s="129"/>
      <c r="G319" s="129"/>
      <c r="H319" s="132"/>
      <c r="I319" s="106">
        <f>SUM(B319:H319)</f>
        <v>0</v>
      </c>
      <c r="J319" s="112"/>
    </row>
    <row r="320" spans="1:10" ht="15" customHeight="1" x14ac:dyDescent="0.3">
      <c r="A320" s="11"/>
      <c r="B320" s="130"/>
      <c r="C320" s="130"/>
      <c r="D320" s="130"/>
      <c r="E320" s="130"/>
      <c r="F320" s="130"/>
      <c r="G320" s="130"/>
      <c r="H320" s="133"/>
      <c r="I320" s="10" t="s">
        <v>39</v>
      </c>
      <c r="J320" s="102">
        <f>SUM(B320:H320)</f>
        <v>0</v>
      </c>
    </row>
    <row r="321" spans="1:13" ht="14.25" customHeight="1" x14ac:dyDescent="0.3">
      <c r="A321" s="33"/>
      <c r="B321" s="110"/>
      <c r="C321" s="110"/>
      <c r="D321" s="110"/>
      <c r="E321" s="110"/>
      <c r="F321" s="110"/>
      <c r="G321" s="110"/>
      <c r="H321" s="110"/>
      <c r="I321" s="111" t="s">
        <v>39</v>
      </c>
      <c r="J321" s="102" t="e">
        <f ca="1">SUM(J295,J300,J305,J310,J315,J320)</f>
        <v>#REF!</v>
      </c>
    </row>
    <row r="322" spans="1:13" ht="14.25" customHeight="1" x14ac:dyDescent="0.3">
      <c r="A322" s="33"/>
      <c r="B322" s="110"/>
      <c r="C322" s="110"/>
      <c r="D322" s="110"/>
      <c r="E322" s="110"/>
      <c r="F322" s="110"/>
      <c r="G322" s="110"/>
      <c r="H322" s="110"/>
      <c r="I322" s="10"/>
      <c r="J322" s="102"/>
    </row>
    <row r="324" spans="1:13" ht="16.5" x14ac:dyDescent="0.3">
      <c r="A324"/>
      <c r="F324" s="2"/>
    </row>
    <row r="325" spans="1:13" ht="52.5" x14ac:dyDescent="0.3">
      <c r="A325"/>
      <c r="B325" s="137" t="s">
        <v>40</v>
      </c>
      <c r="C325" s="123"/>
      <c r="D325" s="123"/>
      <c r="E325" s="123"/>
      <c r="F325" s="123"/>
    </row>
    <row r="326" spans="1:13" customFormat="1" ht="29.25" customHeight="1" x14ac:dyDescent="0.3">
      <c r="A326" s="11"/>
      <c r="B326" s="122" t="s">
        <v>6</v>
      </c>
      <c r="C326" s="122" t="s">
        <v>0</v>
      </c>
      <c r="D326" s="122" t="s">
        <v>1</v>
      </c>
      <c r="E326" s="122" t="s">
        <v>2</v>
      </c>
      <c r="F326" s="122" t="s">
        <v>3</v>
      </c>
      <c r="G326" s="122" t="s">
        <v>4</v>
      </c>
      <c r="H326" s="122" t="s">
        <v>5</v>
      </c>
      <c r="J326" s="136"/>
    </row>
    <row r="327" spans="1:13" customFormat="1" ht="15" customHeight="1" x14ac:dyDescent="0.3">
      <c r="A327" s="11"/>
      <c r="B327" s="117"/>
      <c r="C327" s="125"/>
      <c r="D327" s="125"/>
      <c r="E327" s="125"/>
      <c r="F327" s="125"/>
      <c r="G327" s="125"/>
      <c r="H327" s="124">
        <f t="shared" ref="H327" si="181">G327+1</f>
        <v>1</v>
      </c>
      <c r="I327" s="3"/>
      <c r="J327" s="3"/>
    </row>
    <row r="328" spans="1:13" customFormat="1" ht="15" customHeight="1" x14ac:dyDescent="0.3">
      <c r="A328" s="11"/>
      <c r="B328" s="118"/>
      <c r="C328" s="128"/>
      <c r="D328" s="128"/>
      <c r="E328" s="128"/>
      <c r="F328" s="126"/>
      <c r="G328" s="126"/>
      <c r="H328" s="119" t="e">
        <f ca="1">OFFSET(#REF!,MATCH(DATE($H$1,MONTH("1/"&amp;$B$325),H327),#REF!,0)+1,)</f>
        <v>#REF!</v>
      </c>
      <c r="I328" s="3"/>
      <c r="J328" s="3"/>
    </row>
    <row r="329" spans="1:13" customFormat="1" ht="15" customHeight="1" x14ac:dyDescent="0.3">
      <c r="A329" s="11"/>
      <c r="B329" s="118"/>
      <c r="C329" s="128"/>
      <c r="D329" s="128"/>
      <c r="E329" s="128"/>
      <c r="F329" s="126"/>
      <c r="G329" s="126"/>
      <c r="H329" s="119" t="e">
        <f ca="1">OFFSET(#REF!,MATCH(DATE($H$1,MONTH("1/"&amp;$B$325),H327),#REF!,0)+2,)</f>
        <v>#REF!</v>
      </c>
      <c r="I329" s="3"/>
      <c r="J329" s="98"/>
    </row>
    <row r="330" spans="1:13" customFormat="1" ht="15" customHeight="1" x14ac:dyDescent="0.3">
      <c r="A330" s="11"/>
      <c r="B330" s="118"/>
      <c r="C330" s="129"/>
      <c r="D330" s="129"/>
      <c r="E330" s="129"/>
      <c r="F330" s="126"/>
      <c r="G330" s="126"/>
      <c r="H330" s="119" t="e">
        <f ca="1">OFFSET(#REF!,MATCH(DATE($H$1,MONTH("1/"&amp;$B$325),H327),#REF!,0)+8,-1)</f>
        <v>#REF!</v>
      </c>
      <c r="I330" s="106" t="e">
        <f ca="1">SUM(B330:H330)</f>
        <v>#REF!</v>
      </c>
      <c r="J330" s="112"/>
    </row>
    <row r="331" spans="1:13" customFormat="1" ht="15" customHeight="1" x14ac:dyDescent="0.3">
      <c r="A331" s="11"/>
      <c r="B331" s="133"/>
      <c r="C331" s="130"/>
      <c r="D331" s="130"/>
      <c r="E331" s="130"/>
      <c r="F331" s="127"/>
      <c r="G331" s="127"/>
      <c r="H331" s="120" t="e">
        <f ca="1">OFFSET(#REF!,MATCH(DATE($H$1,MONTH("1/"&amp;$B$325),H327),#REF!,0)+9,11)</f>
        <v>#REF!</v>
      </c>
      <c r="I331" s="107" t="s">
        <v>39</v>
      </c>
      <c r="J331" s="102" t="e">
        <f ca="1">SUM(B331:H331)</f>
        <v>#REF!</v>
      </c>
      <c r="M331" s="115"/>
    </row>
    <row r="332" spans="1:13" ht="15" customHeight="1" x14ac:dyDescent="0.3">
      <c r="A332" s="11"/>
      <c r="B332" s="135">
        <f>H327+1</f>
        <v>2</v>
      </c>
      <c r="C332" s="125">
        <f>B332+1</f>
        <v>3</v>
      </c>
      <c r="D332" s="125">
        <f t="shared" ref="D332" si="182">C332+1</f>
        <v>4</v>
      </c>
      <c r="E332" s="125">
        <f t="shared" ref="E332" si="183">D332+1</f>
        <v>5</v>
      </c>
      <c r="F332" s="125">
        <f t="shared" ref="F332" si="184">E332+1</f>
        <v>6</v>
      </c>
      <c r="G332" s="125">
        <f t="shared" ref="G332" si="185">F332+1</f>
        <v>7</v>
      </c>
      <c r="H332" s="124">
        <f t="shared" ref="H332" si="186">G332+1</f>
        <v>8</v>
      </c>
      <c r="I332" s="3"/>
      <c r="J332" s="3"/>
      <c r="M332" s="116"/>
    </row>
    <row r="333" spans="1:13" ht="15" customHeight="1" x14ac:dyDescent="0.3">
      <c r="A333" s="114"/>
      <c r="B333" s="119" t="e">
        <f ca="1">OFFSET(#REF!,MATCH(DATE($H$1,MONTH("1/"&amp;$B$325),B332),#REF!,0)+1,)</f>
        <v>#REF!</v>
      </c>
      <c r="C333" s="119" t="e">
        <f ca="1">OFFSET(#REF!,MATCH(DATE($H$1,MONTH("1/"&amp;$B$325),C332),#REF!,0)+1,)</f>
        <v>#REF!</v>
      </c>
      <c r="D333" s="119" t="e">
        <f ca="1">OFFSET(#REF!,MATCH(DATE($H$1,MONTH("1/"&amp;$B$325),D332),#REF!,0)+1,)</f>
        <v>#REF!</v>
      </c>
      <c r="E333" s="119" t="e">
        <f ca="1">OFFSET(#REF!,MATCH(DATE($H$1,MONTH("1/"&amp;$B$325),E332),#REF!,0)+1,)</f>
        <v>#REF!</v>
      </c>
      <c r="F333" s="119" t="e">
        <f ca="1">OFFSET(#REF!,MATCH(DATE($H$1,MONTH("1/"&amp;$B$325),F332),#REF!,0)+1,)</f>
        <v>#REF!</v>
      </c>
      <c r="G333" s="119" t="e">
        <f ca="1">OFFSET(#REF!,MATCH(DATE($H$1,MONTH("1/"&amp;$B$325),G332),#REF!,0)+1,)</f>
        <v>#REF!</v>
      </c>
      <c r="H333" s="119" t="e">
        <f ca="1">OFFSET(#REF!,MATCH(DATE($H$1,MONTH("1/"&amp;$B$325),H332),#REF!,0)+1,)</f>
        <v>#REF!</v>
      </c>
      <c r="I333" s="3"/>
      <c r="J333" s="3"/>
    </row>
    <row r="334" spans="1:13" ht="15" customHeight="1" x14ac:dyDescent="0.3">
      <c r="A334" s="114"/>
      <c r="B334" s="119" t="e">
        <f ca="1">OFFSET(#REF!,MATCH(DATE($H$1,MONTH("1/"&amp;$B$325),B332),#REF!,0)+2,)</f>
        <v>#REF!</v>
      </c>
      <c r="C334" s="119" t="e">
        <f ca="1">OFFSET(#REF!,MATCH(DATE($H$1,MONTH("1/"&amp;$B$325),C332),#REF!,0)+2,)</f>
        <v>#REF!</v>
      </c>
      <c r="D334" s="119" t="e">
        <f ca="1">OFFSET(#REF!,MATCH(DATE($H$1,MONTH("1/"&amp;$B$325),D332),#REF!,0)+2,)</f>
        <v>#REF!</v>
      </c>
      <c r="E334" s="119" t="e">
        <f ca="1">OFFSET(#REF!,MATCH(DATE($H$1,MONTH("1/"&amp;$B$325),E332),#REF!,0)+2,)</f>
        <v>#REF!</v>
      </c>
      <c r="F334" s="119" t="e">
        <f ca="1">OFFSET(#REF!,MATCH(DATE($H$1,MONTH("1/"&amp;$B$325),F332),#REF!,0)+2,)</f>
        <v>#REF!</v>
      </c>
      <c r="G334" s="119" t="e">
        <f ca="1">OFFSET(#REF!,MATCH(DATE($H$1,MONTH("1/"&amp;$B$325),G332),#REF!,0)+2,)</f>
        <v>#REF!</v>
      </c>
      <c r="H334" s="119" t="e">
        <f ca="1">OFFSET(#REF!,MATCH(DATE($H$1,MONTH("1/"&amp;$B$325),H332),#REF!,0)+2,)</f>
        <v>#REF!</v>
      </c>
      <c r="I334" s="3"/>
      <c r="J334" s="98"/>
    </row>
    <row r="335" spans="1:13" ht="15" customHeight="1" x14ac:dyDescent="0.3">
      <c r="A335" s="114"/>
      <c r="B335" s="119" t="e">
        <f ca="1">OFFSET(#REF!,MATCH(DATE($H$1,MONTH("1/"&amp;$B$325),B332),#REF!,0)+8,-1)</f>
        <v>#REF!</v>
      </c>
      <c r="C335" s="119" t="e">
        <f ca="1">OFFSET(#REF!,MATCH(DATE($H$1,MONTH("1/"&amp;$B$325),C332),#REF!,0)+8,-1)</f>
        <v>#REF!</v>
      </c>
      <c r="D335" s="119" t="e">
        <f ca="1">OFFSET(#REF!,MATCH(DATE($H$1,MONTH("1/"&amp;$B$325),D332),#REF!,0)+8,-1)</f>
        <v>#REF!</v>
      </c>
      <c r="E335" s="119" t="e">
        <f ca="1">OFFSET(#REF!,MATCH(DATE($H$1,MONTH("1/"&amp;$B$325),E332),#REF!,0)+8,-1)</f>
        <v>#REF!</v>
      </c>
      <c r="F335" s="119" t="e">
        <f ca="1">OFFSET(#REF!,MATCH(DATE($H$1,MONTH("1/"&amp;$B$325),F332),#REF!,0)+8,-1)</f>
        <v>#REF!</v>
      </c>
      <c r="G335" s="119" t="e">
        <f ca="1">OFFSET(#REF!,MATCH(DATE($H$1,MONTH("1/"&amp;$B$325),G332),#REF!,0)+8,-1)</f>
        <v>#REF!</v>
      </c>
      <c r="H335" s="119" t="e">
        <f ca="1">OFFSET(#REF!,MATCH(DATE($H$1,MONTH("1/"&amp;$B$325),H332),#REF!,0)+8,-1)</f>
        <v>#REF!</v>
      </c>
      <c r="I335" s="106" t="e">
        <f ca="1">SUM(B335:H335)</f>
        <v>#REF!</v>
      </c>
      <c r="J335" s="112"/>
    </row>
    <row r="336" spans="1:13" ht="15" customHeight="1" x14ac:dyDescent="0.3">
      <c r="A336" s="11"/>
      <c r="B336" s="120" t="e">
        <f ca="1">OFFSET(#REF!,MATCH(DATE($H$1,MONTH("1/"&amp;$B$325),B332),#REF!,0)+9,11)</f>
        <v>#REF!</v>
      </c>
      <c r="C336" s="120" t="e">
        <f ca="1">OFFSET(#REF!,MATCH(DATE($H$1,MONTH("1/"&amp;$B$325),C332),#REF!,0)+9,11)</f>
        <v>#REF!</v>
      </c>
      <c r="D336" s="120" t="e">
        <f ca="1">OFFSET(#REF!,MATCH(DATE($H$1,MONTH("1/"&amp;$B$325),D332),#REF!,0)+9,11)</f>
        <v>#REF!</v>
      </c>
      <c r="E336" s="120" t="e">
        <f ca="1">OFFSET(#REF!,MATCH(DATE($H$1,MONTH("1/"&amp;$B$325),E332),#REF!,0)+9,11)</f>
        <v>#REF!</v>
      </c>
      <c r="F336" s="120" t="e">
        <f ca="1">OFFSET(#REF!,MATCH(DATE($H$1,MONTH("1/"&amp;$B$325),F332),#REF!,0)+9,11)</f>
        <v>#REF!</v>
      </c>
      <c r="G336" s="120" t="e">
        <f ca="1">OFFSET(#REF!,MATCH(DATE($H$1,MONTH("1/"&amp;$B$325),G332),#REF!,0)+9,11)</f>
        <v>#REF!</v>
      </c>
      <c r="H336" s="120" t="e">
        <f ca="1">OFFSET(#REF!,MATCH(DATE($H$1,MONTH("1/"&amp;$B$325),H332),#REF!,0)+9,11)</f>
        <v>#REF!</v>
      </c>
      <c r="I336" s="107" t="s">
        <v>39</v>
      </c>
      <c r="J336" s="102" t="e">
        <f ca="1">SUM(B336:H336)</f>
        <v>#REF!</v>
      </c>
    </row>
    <row r="337" spans="1:10" ht="15" customHeight="1" x14ac:dyDescent="0.3">
      <c r="A337" s="114"/>
      <c r="B337" s="125">
        <f>H332+1</f>
        <v>9</v>
      </c>
      <c r="C337" s="125">
        <f>B337+1</f>
        <v>10</v>
      </c>
      <c r="D337" s="125">
        <f t="shared" ref="D337" si="187">C337+1</f>
        <v>11</v>
      </c>
      <c r="E337" s="125">
        <f t="shared" ref="E337" si="188">D337+1</f>
        <v>12</v>
      </c>
      <c r="F337" s="125">
        <f t="shared" ref="F337" si="189">E337+1</f>
        <v>13</v>
      </c>
      <c r="G337" s="125">
        <f t="shared" ref="G337" si="190">F337+1</f>
        <v>14</v>
      </c>
      <c r="H337" s="124">
        <f t="shared" ref="H337" si="191">G337+1</f>
        <v>15</v>
      </c>
      <c r="I337" s="3"/>
      <c r="J337" s="3"/>
    </row>
    <row r="338" spans="1:10" ht="15" customHeight="1" x14ac:dyDescent="0.3">
      <c r="A338" s="114"/>
      <c r="B338" s="119" t="e">
        <f ca="1">OFFSET(#REF!,MATCH(DATE($H$1,MONTH("1/"&amp;$B$325),B337),#REF!,0)+1,)</f>
        <v>#REF!</v>
      </c>
      <c r="C338" s="119" t="e">
        <f ca="1">OFFSET(#REF!,MATCH(DATE($H$1,MONTH("1/"&amp;$B$325),C337),#REF!,0)+1,)</f>
        <v>#REF!</v>
      </c>
      <c r="D338" s="119" t="e">
        <f ca="1">OFFSET(#REF!,MATCH(DATE($H$1,MONTH("1/"&amp;$B$325),D337),#REF!,0)+1,)</f>
        <v>#REF!</v>
      </c>
      <c r="E338" s="119" t="e">
        <f ca="1">OFFSET(#REF!,MATCH(DATE($H$1,MONTH("1/"&amp;$B$325),E337),#REF!,0)+1,)</f>
        <v>#REF!</v>
      </c>
      <c r="F338" s="119" t="e">
        <f ca="1">OFFSET(#REF!,MATCH(DATE($H$1,MONTH("1/"&amp;$B$325),F337),#REF!,0)+1,)</f>
        <v>#REF!</v>
      </c>
      <c r="G338" s="119" t="e">
        <f ca="1">OFFSET(#REF!,MATCH(DATE($H$1,MONTH("1/"&amp;$B$325),G337),#REF!,0)+1,)</f>
        <v>#REF!</v>
      </c>
      <c r="H338" s="119" t="e">
        <f ca="1">OFFSET(#REF!,MATCH(DATE($H$1,MONTH("1/"&amp;$B$325),H337),#REF!,0)+1,)</f>
        <v>#REF!</v>
      </c>
      <c r="I338" s="3"/>
      <c r="J338" s="97"/>
    </row>
    <row r="339" spans="1:10" ht="15" customHeight="1" x14ac:dyDescent="0.3">
      <c r="A339" s="114"/>
      <c r="B339" s="119" t="e">
        <f ca="1">OFFSET(#REF!,MATCH(DATE($H$1,MONTH("1/"&amp;$B$325),B337),#REF!,0)+2,)</f>
        <v>#REF!</v>
      </c>
      <c r="C339" s="119" t="e">
        <f ca="1">OFFSET(#REF!,MATCH(DATE($H$1,MONTH("1/"&amp;$B$325),C337),#REF!,0)+2,)</f>
        <v>#REF!</v>
      </c>
      <c r="D339" s="119" t="e">
        <f ca="1">OFFSET(#REF!,MATCH(DATE($H$1,MONTH("1/"&amp;$B$325),D337),#REF!,0)+2,)</f>
        <v>#REF!</v>
      </c>
      <c r="E339" s="119" t="e">
        <f ca="1">OFFSET(#REF!,MATCH(DATE($H$1,MONTH("1/"&amp;$B$325),E337),#REF!,0)+2,)</f>
        <v>#REF!</v>
      </c>
      <c r="F339" s="119" t="e">
        <f ca="1">OFFSET(#REF!,MATCH(DATE($H$1,MONTH("1/"&amp;$B$325),F337),#REF!,0)+2,)</f>
        <v>#REF!</v>
      </c>
      <c r="G339" s="119" t="e">
        <f ca="1">OFFSET(#REF!,MATCH(DATE($H$1,MONTH("1/"&amp;$B$325),G337),#REF!,0)+2,)</f>
        <v>#REF!</v>
      </c>
      <c r="H339" s="119" t="e">
        <f ca="1">OFFSET(#REF!,MATCH(DATE($H$1,MONTH("1/"&amp;$B$325),H337),#REF!,0)+2,)</f>
        <v>#REF!</v>
      </c>
      <c r="I339" s="3"/>
      <c r="J339" s="98"/>
    </row>
    <row r="340" spans="1:10" ht="15" customHeight="1" x14ac:dyDescent="0.3">
      <c r="A340" s="114"/>
      <c r="B340" s="119" t="e">
        <f ca="1">OFFSET(#REF!,MATCH(DATE($H$1,MONTH("1/"&amp;$B$325),B337),#REF!,0)+8,-1)</f>
        <v>#REF!</v>
      </c>
      <c r="C340" s="119" t="e">
        <f ca="1">OFFSET(#REF!,MATCH(DATE($H$1,MONTH("1/"&amp;$B$325),C337),#REF!,0)+8,-1)</f>
        <v>#REF!</v>
      </c>
      <c r="D340" s="119" t="e">
        <f ca="1">OFFSET(#REF!,MATCH(DATE($H$1,MONTH("1/"&amp;$B$325),D337),#REF!,0)+8,-1)</f>
        <v>#REF!</v>
      </c>
      <c r="E340" s="119" t="e">
        <f ca="1">OFFSET(#REF!,MATCH(DATE($H$1,MONTH("1/"&amp;$B$325),E337),#REF!,0)+8,-1)</f>
        <v>#REF!</v>
      </c>
      <c r="F340" s="119" t="e">
        <f ca="1">OFFSET(#REF!,MATCH(DATE($H$1,MONTH("1/"&amp;$B$325),F337),#REF!,0)+8,-1)</f>
        <v>#REF!</v>
      </c>
      <c r="G340" s="119" t="e">
        <f ca="1">OFFSET(#REF!,MATCH(DATE($H$1,MONTH("1/"&amp;$B$325),G337),#REF!,0)+8,-1)</f>
        <v>#REF!</v>
      </c>
      <c r="H340" s="119" t="e">
        <f ca="1">OFFSET(#REF!,MATCH(DATE($H$1,MONTH("1/"&amp;$B$325),H337),#REF!,0)+8,-1)</f>
        <v>#REF!</v>
      </c>
      <c r="I340" s="106" t="e">
        <f ca="1">SUM(B340:H340)</f>
        <v>#REF!</v>
      </c>
      <c r="J340" s="112"/>
    </row>
    <row r="341" spans="1:10" ht="15" customHeight="1" x14ac:dyDescent="0.3">
      <c r="A341" s="114"/>
      <c r="B341" s="120" t="e">
        <f ca="1">OFFSET(#REF!,MATCH(DATE($H$1,MONTH("1/"&amp;$B$325),B337),#REF!,0)+9,11)</f>
        <v>#REF!</v>
      </c>
      <c r="C341" s="120" t="e">
        <f ca="1">OFFSET(#REF!,MATCH(DATE($H$1,MONTH("1/"&amp;$B$325),C337),#REF!,0)+9,11)</f>
        <v>#REF!</v>
      </c>
      <c r="D341" s="120" t="e">
        <f ca="1">OFFSET(#REF!,MATCH(DATE($H$1,MONTH("1/"&amp;$B$325),D337),#REF!,0)+9,11)</f>
        <v>#REF!</v>
      </c>
      <c r="E341" s="120" t="e">
        <f ca="1">OFFSET(#REF!,MATCH(DATE($H$1,MONTH("1/"&amp;$B$325),E337),#REF!,0)+9,11)</f>
        <v>#REF!</v>
      </c>
      <c r="F341" s="120" t="e">
        <f ca="1">OFFSET(#REF!,MATCH(DATE($H$1,MONTH("1/"&amp;$B$325),F337),#REF!,0)+9,11)</f>
        <v>#REF!</v>
      </c>
      <c r="G341" s="120" t="e">
        <f ca="1">OFFSET(#REF!,MATCH(DATE($H$1,MONTH("1/"&amp;$B$325),G337),#REF!,0)+9,11)</f>
        <v>#REF!</v>
      </c>
      <c r="H341" s="120" t="e">
        <f ca="1">OFFSET(#REF!,MATCH(DATE($H$1,MONTH("1/"&amp;$B$325),H337),#REF!,0)+9,11)</f>
        <v>#REF!</v>
      </c>
      <c r="I341" s="107" t="s">
        <v>39</v>
      </c>
      <c r="J341" s="102" t="e">
        <f ca="1">SUM(B341:H341)</f>
        <v>#REF!</v>
      </c>
    </row>
    <row r="342" spans="1:10" ht="15" customHeight="1" x14ac:dyDescent="0.3">
      <c r="A342" s="114"/>
      <c r="B342" s="125">
        <f>H337+1</f>
        <v>16</v>
      </c>
      <c r="C342" s="125">
        <f t="shared" ref="C342" si="192">B342+1</f>
        <v>17</v>
      </c>
      <c r="D342" s="125">
        <f t="shared" ref="D342" si="193">C342+1</f>
        <v>18</v>
      </c>
      <c r="E342" s="125">
        <f t="shared" ref="E342" si="194">D342+1</f>
        <v>19</v>
      </c>
      <c r="F342" s="125">
        <f t="shared" ref="F342" si="195">E342+1</f>
        <v>20</v>
      </c>
      <c r="G342" s="125">
        <f t="shared" ref="G342" si="196">F342+1</f>
        <v>21</v>
      </c>
      <c r="H342" s="124">
        <f t="shared" ref="H342" si="197">G342+1</f>
        <v>22</v>
      </c>
      <c r="I342" s="3"/>
      <c r="J342" s="97"/>
    </row>
    <row r="343" spans="1:10" ht="15" customHeight="1" x14ac:dyDescent="0.3">
      <c r="A343" s="114"/>
      <c r="B343" s="119" t="e">
        <f ca="1">OFFSET(#REF!,MATCH(DATE($H$1,MONTH("1/"&amp;$B$325),B342),#REF!,0)+1,)</f>
        <v>#REF!</v>
      </c>
      <c r="C343" s="119" t="e">
        <f ca="1">OFFSET(#REF!,MATCH(DATE($H$1,MONTH("1/"&amp;$B$325),C342),#REF!,0)+1,)</f>
        <v>#REF!</v>
      </c>
      <c r="D343" s="119" t="e">
        <f ca="1">OFFSET(#REF!,MATCH(DATE($H$1,MONTH("1/"&amp;$B$325),D342),#REF!,0)+1,)</f>
        <v>#REF!</v>
      </c>
      <c r="E343" s="119" t="e">
        <f ca="1">OFFSET(#REF!,MATCH(DATE($H$1,MONTH("1/"&amp;$B$325),E342),#REF!,0)+1,)</f>
        <v>#REF!</v>
      </c>
      <c r="F343" s="119" t="e">
        <f ca="1">OFFSET(#REF!,MATCH(DATE($H$1,MONTH("1/"&amp;$B$325),F342),#REF!,0)+1,)</f>
        <v>#REF!</v>
      </c>
      <c r="G343" s="119" t="e">
        <f ca="1">OFFSET(#REF!,MATCH(DATE($H$1,MONTH("1/"&amp;$B$325),G342),#REF!,0)+1,)</f>
        <v>#REF!</v>
      </c>
      <c r="H343" s="119" t="e">
        <f ca="1">OFFSET(#REF!,MATCH(DATE($H$1,MONTH("1/"&amp;$B$325),H342),#REF!,0)+1,)</f>
        <v>#REF!</v>
      </c>
      <c r="I343" s="106"/>
      <c r="J343" s="98"/>
    </row>
    <row r="344" spans="1:10" ht="15" customHeight="1" x14ac:dyDescent="0.3">
      <c r="A344" s="114"/>
      <c r="B344" s="119" t="e">
        <f ca="1">OFFSET(#REF!,MATCH(DATE($H$1,MONTH("1/"&amp;$B$325),B342),#REF!,0)+2,)</f>
        <v>#REF!</v>
      </c>
      <c r="C344" s="119" t="e">
        <f ca="1">OFFSET(#REF!,MATCH(DATE($H$1,MONTH("1/"&amp;$B$325),C342),#REF!,0)+2,)</f>
        <v>#REF!</v>
      </c>
      <c r="D344" s="119" t="e">
        <f ca="1">OFFSET(#REF!,MATCH(DATE($H$1,MONTH("1/"&amp;$B$325),D342),#REF!,0)+2,)</f>
        <v>#REF!</v>
      </c>
      <c r="E344" s="119" t="e">
        <f ca="1">OFFSET(#REF!,MATCH(DATE($H$1,MONTH("1/"&amp;$B$325),E342),#REF!,0)+2,)</f>
        <v>#REF!</v>
      </c>
      <c r="F344" s="119" t="e">
        <f ca="1">OFFSET(#REF!,MATCH(DATE($H$1,MONTH("1/"&amp;$B$325),F342),#REF!,0)+2,)</f>
        <v>#REF!</v>
      </c>
      <c r="G344" s="119" t="e">
        <f ca="1">OFFSET(#REF!,MATCH(DATE($H$1,MONTH("1/"&amp;$B$325),G342),#REF!,0)+2,)</f>
        <v>#REF!</v>
      </c>
      <c r="H344" s="119" t="e">
        <f ca="1">OFFSET(#REF!,MATCH(DATE($H$1,MONTH("1/"&amp;$B$325),H342),#REF!,0)+2,)</f>
        <v>#REF!</v>
      </c>
      <c r="I344" s="3"/>
      <c r="J344" s="98"/>
    </row>
    <row r="345" spans="1:10" ht="15" customHeight="1" x14ac:dyDescent="0.3">
      <c r="A345" s="11"/>
      <c r="B345" s="119" t="e">
        <f ca="1">OFFSET(#REF!,MATCH(DATE($H$1,MONTH("1/"&amp;$B$325),B342),#REF!,0)+8,-1)</f>
        <v>#REF!</v>
      </c>
      <c r="C345" s="119" t="e">
        <f ca="1">OFFSET(#REF!,MATCH(DATE($H$1,MONTH("1/"&amp;$B$325),C342),#REF!,0)+8,-1)</f>
        <v>#REF!</v>
      </c>
      <c r="D345" s="119" t="e">
        <f ca="1">OFFSET(#REF!,MATCH(DATE($H$1,MONTH("1/"&amp;$B$325),D342),#REF!,0)+8,-1)</f>
        <v>#REF!</v>
      </c>
      <c r="E345" s="119" t="e">
        <f ca="1">OFFSET(#REF!,MATCH(DATE($H$1,MONTH("1/"&amp;$B$325),E342),#REF!,0)+8,-1)</f>
        <v>#REF!</v>
      </c>
      <c r="F345" s="119" t="e">
        <f ca="1">OFFSET(#REF!,MATCH(DATE($H$1,MONTH("1/"&amp;$B$325),F342),#REF!,0)+8,-1)</f>
        <v>#REF!</v>
      </c>
      <c r="G345" s="119" t="e">
        <f ca="1">OFFSET(#REF!,MATCH(DATE($H$1,MONTH("1/"&amp;$B$325),G342),#REF!,0)+8,-1)</f>
        <v>#REF!</v>
      </c>
      <c r="H345" s="119" t="e">
        <f ca="1">OFFSET(#REF!,MATCH(DATE($H$1,MONTH("1/"&amp;$B$325),H342),#REF!,0)+8,-1)</f>
        <v>#REF!</v>
      </c>
      <c r="I345" s="106" t="e">
        <f ca="1">SUM(B345:H345)</f>
        <v>#REF!</v>
      </c>
      <c r="J345" s="112"/>
    </row>
    <row r="346" spans="1:10" ht="15" customHeight="1" x14ac:dyDescent="0.3">
      <c r="A346" s="114"/>
      <c r="B346" s="120" t="e">
        <f ca="1">OFFSET(#REF!,MATCH(DATE($H$1,MONTH("1/"&amp;$B$325),B342),#REF!,0)+9,11)</f>
        <v>#REF!</v>
      </c>
      <c r="C346" s="120" t="e">
        <f ca="1">OFFSET(#REF!,MATCH(DATE($H$1,MONTH("1/"&amp;$B$325),C342),#REF!,0)+9,11)</f>
        <v>#REF!</v>
      </c>
      <c r="D346" s="120" t="e">
        <f ca="1">OFFSET(#REF!,MATCH(DATE($H$1,MONTH("1/"&amp;$B$325),D342),#REF!,0)+9,11)</f>
        <v>#REF!</v>
      </c>
      <c r="E346" s="120" t="e">
        <f ca="1">OFFSET(#REF!,MATCH(DATE($H$1,MONTH("1/"&amp;$B$325),E342),#REF!,0)+9,11)</f>
        <v>#REF!</v>
      </c>
      <c r="F346" s="120" t="e">
        <f ca="1">OFFSET(#REF!,MATCH(DATE($H$1,MONTH("1/"&amp;$B$325),F342),#REF!,0)+9,11)</f>
        <v>#REF!</v>
      </c>
      <c r="G346" s="120" t="e">
        <f ca="1">OFFSET(#REF!,MATCH(DATE($H$1,MONTH("1/"&amp;$B$325),G342),#REF!,0)+9,11)</f>
        <v>#REF!</v>
      </c>
      <c r="H346" s="120" t="e">
        <f ca="1">OFFSET(#REF!,MATCH(DATE($H$1,MONTH("1/"&amp;$B$325),H342),#REF!,0)+9,11)</f>
        <v>#REF!</v>
      </c>
      <c r="I346" s="107" t="s">
        <v>39</v>
      </c>
      <c r="J346" s="102" t="e">
        <f ca="1">SUM(B346:H346)</f>
        <v>#REF!</v>
      </c>
    </row>
    <row r="347" spans="1:10" ht="15" customHeight="1" x14ac:dyDescent="0.3">
      <c r="A347" s="114"/>
      <c r="B347" s="125">
        <f>H342+1</f>
        <v>23</v>
      </c>
      <c r="C347" s="125">
        <f t="shared" ref="C347" si="198">B347+1</f>
        <v>24</v>
      </c>
      <c r="D347" s="125">
        <f t="shared" ref="D347" si="199">C347+1</f>
        <v>25</v>
      </c>
      <c r="E347" s="125">
        <f t="shared" ref="E347" si="200">D347+1</f>
        <v>26</v>
      </c>
      <c r="F347" s="125">
        <f t="shared" ref="F347" si="201">E347+1</f>
        <v>27</v>
      </c>
      <c r="G347" s="125">
        <f t="shared" ref="G347" si="202">F347+1</f>
        <v>28</v>
      </c>
      <c r="H347" s="124">
        <f t="shared" ref="H347" si="203">G347+1</f>
        <v>29</v>
      </c>
      <c r="I347" s="106"/>
      <c r="J347" s="98"/>
    </row>
    <row r="348" spans="1:10" ht="15" customHeight="1" x14ac:dyDescent="0.3">
      <c r="A348" s="114"/>
      <c r="B348" s="119" t="e">
        <f ca="1">OFFSET(#REF!,MATCH(DATE($H$1,MONTH("1/"&amp;$B$325),B347),#REF!,0)+1,)</f>
        <v>#REF!</v>
      </c>
      <c r="C348" s="119" t="e">
        <f ca="1">OFFSET(#REF!,MATCH(DATE($H$1,MONTH("1/"&amp;$B$325),C347),#REF!,0)+1,)</f>
        <v>#REF!</v>
      </c>
      <c r="D348" s="119" t="e">
        <f ca="1">OFFSET(#REF!,MATCH(DATE($H$1,MONTH("1/"&amp;$B$325),D347),#REF!,0)+1,)</f>
        <v>#REF!</v>
      </c>
      <c r="E348" s="119" t="e">
        <f ca="1">OFFSET(#REF!,MATCH(DATE($H$1,MONTH("1/"&amp;$B$325),E347),#REF!,0)+1,)</f>
        <v>#REF!</v>
      </c>
      <c r="F348" s="119" t="e">
        <f ca="1">OFFSET(#REF!,MATCH(DATE($H$1,MONTH("1/"&amp;$B$325),F347),#REF!,0)+1,)</f>
        <v>#REF!</v>
      </c>
      <c r="G348" s="119" t="e">
        <f ca="1">OFFSET(#REF!,MATCH(DATE($H$1,MONTH("1/"&amp;$B$325),G347),#REF!,0)+1,)</f>
        <v>#REF!</v>
      </c>
      <c r="H348" s="119" t="e">
        <f ca="1">OFFSET(#REF!,MATCH(DATE($H$1,MONTH("1/"&amp;$B$325),H347),#REF!,0)+1,)</f>
        <v>#REF!</v>
      </c>
      <c r="I348" s="107"/>
      <c r="J348" s="102"/>
    </row>
    <row r="349" spans="1:10" ht="15" customHeight="1" x14ac:dyDescent="0.3">
      <c r="A349" s="11"/>
      <c r="B349" s="119" t="e">
        <f ca="1">OFFSET(#REF!,MATCH(DATE($H$1,MONTH("1/"&amp;$B$325),B347),#REF!,0)+2,)</f>
        <v>#REF!</v>
      </c>
      <c r="C349" s="119" t="e">
        <f ca="1">OFFSET(#REF!,MATCH(DATE($H$1,MONTH("1/"&amp;$B$325),C347),#REF!,0)+2,)</f>
        <v>#REF!</v>
      </c>
      <c r="D349" s="119" t="e">
        <f ca="1">OFFSET(#REF!,MATCH(DATE($H$1,MONTH("1/"&amp;$B$325),D347),#REF!,0)+2,)</f>
        <v>#REF!</v>
      </c>
      <c r="E349" s="119" t="e">
        <f ca="1">OFFSET(#REF!,MATCH(DATE($H$1,MONTH("1/"&amp;$B$325),E347),#REF!,0)+2,)</f>
        <v>#REF!</v>
      </c>
      <c r="F349" s="119" t="e">
        <f ca="1">OFFSET(#REF!,MATCH(DATE($H$1,MONTH("1/"&amp;$B$325),F347),#REF!,0)+2,)</f>
        <v>#REF!</v>
      </c>
      <c r="G349" s="119" t="e">
        <f ca="1">OFFSET(#REF!,MATCH(DATE($H$1,MONTH("1/"&amp;$B$325),G347),#REF!,0)+2,)</f>
        <v>#REF!</v>
      </c>
      <c r="H349" s="119" t="e">
        <f ca="1">OFFSET(#REF!,MATCH(DATE($H$1,MONTH("1/"&amp;$B$325),H347),#REF!,0)+2,)</f>
        <v>#REF!</v>
      </c>
      <c r="I349" s="3"/>
      <c r="J349" s="98"/>
    </row>
    <row r="350" spans="1:10" ht="15" customHeight="1" x14ac:dyDescent="0.3">
      <c r="A350" s="11"/>
      <c r="B350" s="119" t="e">
        <f ca="1">OFFSET(#REF!,MATCH(DATE($H$1,MONTH("1/"&amp;$B$325),B347),#REF!,0)+8,-1)</f>
        <v>#REF!</v>
      </c>
      <c r="C350" s="119" t="e">
        <f ca="1">OFFSET(#REF!,MATCH(DATE($H$1,MONTH("1/"&amp;$B$325),C347),#REF!,0)+8,-1)</f>
        <v>#REF!</v>
      </c>
      <c r="D350" s="119" t="e">
        <f ca="1">OFFSET(#REF!,MATCH(DATE($H$1,MONTH("1/"&amp;$B$325),D347),#REF!,0)+8,-1)</f>
        <v>#REF!</v>
      </c>
      <c r="E350" s="119" t="e">
        <f ca="1">OFFSET(#REF!,MATCH(DATE($H$1,MONTH("1/"&amp;$B$325),E347),#REF!,0)+8,-1)</f>
        <v>#REF!</v>
      </c>
      <c r="F350" s="119" t="e">
        <f ca="1">OFFSET(#REF!,MATCH(DATE($H$1,MONTH("1/"&amp;$B$325),F347),#REF!,0)+8,-1)</f>
        <v>#REF!</v>
      </c>
      <c r="G350" s="119" t="e">
        <f ca="1">OFFSET(#REF!,MATCH(DATE($H$1,MONTH("1/"&amp;$B$325),G347),#REF!,0)+8,-1)</f>
        <v>#REF!</v>
      </c>
      <c r="H350" s="119" t="e">
        <f ca="1">OFFSET(#REF!,MATCH(DATE($H$1,MONTH("1/"&amp;$B$325),H347),#REF!,0)+8,-1)</f>
        <v>#REF!</v>
      </c>
      <c r="I350" s="106" t="e">
        <f ca="1">SUM(B350:H350)</f>
        <v>#REF!</v>
      </c>
      <c r="J350" s="112"/>
    </row>
    <row r="351" spans="1:10" ht="15" customHeight="1" x14ac:dyDescent="0.3">
      <c r="A351" s="11"/>
      <c r="B351" s="120" t="e">
        <f ca="1">OFFSET(#REF!,MATCH(DATE($H$1,MONTH("1/"&amp;$B$325),B347),#REF!,0)+9,11)</f>
        <v>#REF!</v>
      </c>
      <c r="C351" s="120" t="e">
        <f ca="1">OFFSET(#REF!,MATCH(DATE($H$1,MONTH("1/"&amp;$B$325),C347),#REF!,0)+9,11)</f>
        <v>#REF!</v>
      </c>
      <c r="D351" s="120" t="e">
        <f ca="1">OFFSET(#REF!,MATCH(DATE($H$1,MONTH("1/"&amp;$B$325),D347),#REF!,0)+9,11)</f>
        <v>#REF!</v>
      </c>
      <c r="E351" s="120" t="e">
        <f ca="1">OFFSET(#REF!,MATCH(DATE($H$1,MONTH("1/"&amp;$B$325),E347),#REF!,0)+9,11)</f>
        <v>#REF!</v>
      </c>
      <c r="F351" s="120" t="e">
        <f ca="1">OFFSET(#REF!,MATCH(DATE($H$1,MONTH("1/"&amp;$B$325),F347),#REF!,0)+9,11)</f>
        <v>#REF!</v>
      </c>
      <c r="G351" s="120" t="e">
        <f ca="1">OFFSET(#REF!,MATCH(DATE($H$1,MONTH("1/"&amp;$B$325),G347),#REF!,0)+9,11)</f>
        <v>#REF!</v>
      </c>
      <c r="H351" s="120" t="e">
        <f ca="1">OFFSET(#REF!,MATCH(DATE($H$1,MONTH("1/"&amp;$B$325),H347),#REF!,0)+9,11)</f>
        <v>#REF!</v>
      </c>
      <c r="I351" s="107" t="s">
        <v>39</v>
      </c>
      <c r="J351" s="102" t="e">
        <f ca="1">SUM(B351:H351)</f>
        <v>#REF!</v>
      </c>
    </row>
    <row r="352" spans="1:10" ht="15" customHeight="1" x14ac:dyDescent="0.3">
      <c r="A352" s="11"/>
      <c r="B352" s="125">
        <f>H347+1</f>
        <v>30</v>
      </c>
      <c r="C352" s="125">
        <f t="shared" ref="C352" si="204">B352+1</f>
        <v>31</v>
      </c>
      <c r="D352" s="125"/>
      <c r="E352" s="125"/>
      <c r="F352" s="125"/>
      <c r="G352" s="125"/>
      <c r="H352" s="124"/>
      <c r="I352" s="107"/>
      <c r="J352" s="102"/>
    </row>
    <row r="353" spans="1:13" x14ac:dyDescent="0.3">
      <c r="A353" s="3"/>
      <c r="B353" s="119" t="e">
        <f ca="1">OFFSET(#REF!,MATCH(DATE($H$1,MONTH("1/"&amp;$B$325),B352),#REF!,0)+1,)</f>
        <v>#REF!</v>
      </c>
      <c r="C353" s="119" t="e">
        <f ca="1">OFFSET(#REF!,MATCH(DATE($H$1,MONTH("1/"&amp;$B$325),C352),#REF!,0)+1,)</f>
        <v>#REF!</v>
      </c>
      <c r="D353" s="126"/>
      <c r="E353" s="126"/>
      <c r="F353" s="126"/>
      <c r="G353" s="126"/>
      <c r="H353" s="131"/>
      <c r="I353" s="108"/>
      <c r="J353" s="109"/>
    </row>
    <row r="354" spans="1:13" ht="14.25" customHeight="1" x14ac:dyDescent="0.3">
      <c r="A354" s="3"/>
      <c r="B354" s="119" t="e">
        <f ca="1">OFFSET(#REF!,MATCH(DATE($H$1,MONTH("1/"&amp;$B$325),B352),#REF!,0)+2,)</f>
        <v>#REF!</v>
      </c>
      <c r="C354" s="119" t="e">
        <f ca="1">OFFSET(#REF!,MATCH(DATE($H$1,MONTH("1/"&amp;$B$325),C352),#REF!,0)+2,)</f>
        <v>#REF!</v>
      </c>
      <c r="D354" s="126"/>
      <c r="E354" s="126"/>
      <c r="F354" s="126"/>
      <c r="G354" s="126"/>
      <c r="H354" s="131"/>
      <c r="I354" s="3"/>
      <c r="J354" s="98"/>
    </row>
    <row r="355" spans="1:13" ht="14.25" customHeight="1" x14ac:dyDescent="0.3">
      <c r="A355" s="3"/>
      <c r="B355" s="119" t="e">
        <f ca="1">OFFSET(#REF!,MATCH(DATE($H$1,MONTH("1/"&amp;$B$325),B352),#REF!,0)+8,-1)</f>
        <v>#REF!</v>
      </c>
      <c r="C355" s="119" t="e">
        <f ca="1">OFFSET(#REF!,MATCH(DATE($H$1,MONTH("1/"&amp;$B$325),C352),#REF!,0)+8,-1)</f>
        <v>#REF!</v>
      </c>
      <c r="D355" s="126"/>
      <c r="E355" s="126"/>
      <c r="F355" s="126"/>
      <c r="G355" s="126"/>
      <c r="H355" s="132"/>
      <c r="I355" s="106"/>
      <c r="J355" s="112"/>
    </row>
    <row r="356" spans="1:13" ht="14.25" customHeight="1" x14ac:dyDescent="0.3">
      <c r="A356" s="11"/>
      <c r="B356" s="120" t="e">
        <f ca="1">OFFSET(#REF!,MATCH(DATE($H$1,MONTH("1/"&amp;$B$325),B352),#REF!,0)+9,11)</f>
        <v>#REF!</v>
      </c>
      <c r="C356" s="120" t="e">
        <f ca="1">OFFSET(#REF!,MATCH(DATE($H$1,MONTH("1/"&amp;$B$325),C352),#REF!,0)+9,11)</f>
        <v>#REF!</v>
      </c>
      <c r="D356" s="127"/>
      <c r="E356" s="127"/>
      <c r="F356" s="127"/>
      <c r="G356" s="127"/>
      <c r="H356" s="133"/>
      <c r="I356" s="10" t="s">
        <v>39</v>
      </c>
      <c r="J356" s="102" t="e">
        <f ca="1">SUM(B356:H356)</f>
        <v>#REF!</v>
      </c>
    </row>
    <row r="357" spans="1:13" ht="14.25" customHeight="1" x14ac:dyDescent="0.3">
      <c r="A357" s="33"/>
      <c r="B357" s="110"/>
      <c r="C357" s="110"/>
      <c r="D357" s="110"/>
      <c r="E357" s="110"/>
      <c r="F357" s="110"/>
      <c r="G357" s="110"/>
      <c r="H357" s="110"/>
      <c r="I357" s="111" t="s">
        <v>39</v>
      </c>
      <c r="J357" s="102" t="e">
        <f ca="1">SUM(J331,J336,J341,J346,J351,J356)</f>
        <v>#REF!</v>
      </c>
    </row>
    <row r="358" spans="1:13" ht="14.25" customHeight="1" x14ac:dyDescent="0.3">
      <c r="A358" s="33"/>
      <c r="B358" s="110"/>
      <c r="C358" s="110"/>
      <c r="D358" s="110"/>
      <c r="E358" s="110"/>
      <c r="F358" s="110"/>
      <c r="G358" s="110"/>
      <c r="H358" s="110"/>
      <c r="I358" s="10"/>
      <c r="J358" s="102"/>
    </row>
    <row r="360" spans="1:13" ht="16.5" x14ac:dyDescent="0.3">
      <c r="A360"/>
      <c r="F360" s="2"/>
    </row>
    <row r="361" spans="1:13" ht="57.75" customHeight="1" x14ac:dyDescent="0.3">
      <c r="A361"/>
      <c r="B361" s="121" t="s">
        <v>41</v>
      </c>
      <c r="C361" s="123"/>
      <c r="D361" s="123"/>
      <c r="E361" s="123"/>
      <c r="F361" s="123"/>
      <c r="J361"/>
    </row>
    <row r="362" spans="1:13" customFormat="1" ht="29.25" customHeight="1" x14ac:dyDescent="0.3">
      <c r="A362" s="11"/>
      <c r="B362" s="122" t="s">
        <v>6</v>
      </c>
      <c r="C362" s="122" t="s">
        <v>0</v>
      </c>
      <c r="D362" s="122" t="s">
        <v>1</v>
      </c>
      <c r="E362" s="122" t="s">
        <v>2</v>
      </c>
      <c r="F362" s="122" t="s">
        <v>3</v>
      </c>
      <c r="G362" s="122" t="s">
        <v>4</v>
      </c>
      <c r="H362" s="122" t="s">
        <v>5</v>
      </c>
      <c r="J362" s="136"/>
    </row>
    <row r="363" spans="1:13" customFormat="1" ht="15" customHeight="1" x14ac:dyDescent="0.3">
      <c r="A363" s="11"/>
      <c r="B363" s="117"/>
      <c r="C363" s="125"/>
      <c r="D363" s="125">
        <f>C363+1</f>
        <v>1</v>
      </c>
      <c r="E363" s="125">
        <f>D363+1</f>
        <v>2</v>
      </c>
      <c r="F363" s="125">
        <f>E363+1</f>
        <v>3</v>
      </c>
      <c r="G363" s="125">
        <f t="shared" ref="G363" si="205">F363+1</f>
        <v>4</v>
      </c>
      <c r="H363" s="124">
        <f t="shared" ref="H363" si="206">G363+1</f>
        <v>5</v>
      </c>
      <c r="I363" s="3"/>
      <c r="J363" s="3"/>
    </row>
    <row r="364" spans="1:13" customFormat="1" ht="15" customHeight="1" x14ac:dyDescent="0.3">
      <c r="A364" s="11"/>
      <c r="B364" s="118"/>
      <c r="C364" s="128"/>
      <c r="D364" s="126" t="e">
        <f ca="1">OFFSET(#REF!,MATCH(DATE($H$1,MONTH("1/"&amp;$B$361),D363),#REF!,0)+1,)</f>
        <v>#REF!</v>
      </c>
      <c r="E364" s="126" t="e">
        <f ca="1">OFFSET(#REF!,MATCH(DATE($H$1,MONTH("1/"&amp;$B$361),E363),#REF!,0)+1,)</f>
        <v>#REF!</v>
      </c>
      <c r="F364" s="126" t="e">
        <f ca="1">OFFSET(#REF!,MATCH(DATE($H$1,MONTH("1/"&amp;$B$361),F363),#REF!,0)+1,)</f>
        <v>#REF!</v>
      </c>
      <c r="G364" s="126" t="e">
        <f ca="1">OFFSET(#REF!,MATCH(DATE($H$1,MONTH("1/"&amp;$B$361),G363),#REF!,0)+1,)</f>
        <v>#REF!</v>
      </c>
      <c r="H364" s="119" t="e">
        <f ca="1">OFFSET(#REF!,MATCH(DATE($H$1,MONTH("1/"&amp;$B$361),H363),#REF!,0)+1,)</f>
        <v>#REF!</v>
      </c>
      <c r="I364" s="3"/>
      <c r="J364" s="3"/>
    </row>
    <row r="365" spans="1:13" customFormat="1" ht="15" customHeight="1" x14ac:dyDescent="0.3">
      <c r="A365" s="11"/>
      <c r="B365" s="118"/>
      <c r="C365" s="128"/>
      <c r="D365" s="126" t="e">
        <f ca="1">OFFSET(#REF!,MATCH(DATE($H$1,MONTH("1/"&amp;$B$361),D363),#REF!,0)+2,)</f>
        <v>#REF!</v>
      </c>
      <c r="E365" s="126" t="e">
        <f ca="1">OFFSET(#REF!,MATCH(DATE($H$1,MONTH("1/"&amp;$B$361),E363),#REF!,0)+2,)</f>
        <v>#REF!</v>
      </c>
      <c r="F365" s="126" t="e">
        <f ca="1">OFFSET(#REF!,MATCH(DATE($H$1,MONTH("1/"&amp;$B$361),F363),#REF!,0)+2,)</f>
        <v>#REF!</v>
      </c>
      <c r="G365" s="126" t="e">
        <f ca="1">OFFSET(#REF!,MATCH(DATE($H$1,MONTH("1/"&amp;$B$361),G363),#REF!,0)+2,)</f>
        <v>#REF!</v>
      </c>
      <c r="H365" s="119" t="e">
        <f ca="1">OFFSET(#REF!,MATCH(DATE($H$1,MONTH("1/"&amp;$B$361),H363),#REF!,0)+2,)</f>
        <v>#REF!</v>
      </c>
      <c r="I365" s="3"/>
      <c r="J365" s="98"/>
    </row>
    <row r="366" spans="1:13" customFormat="1" ht="15" customHeight="1" x14ac:dyDescent="0.3">
      <c r="A366" s="11"/>
      <c r="B366" s="118"/>
      <c r="C366" s="129"/>
      <c r="D366" s="126" t="e">
        <f ca="1">OFFSET(#REF!,MATCH(DATE($H$1,MONTH("1/"&amp;$B$361),D363),#REF!,0)+8,-1)</f>
        <v>#REF!</v>
      </c>
      <c r="E366" s="126" t="e">
        <f ca="1">OFFSET(#REF!,MATCH(DATE($H$1,MONTH("1/"&amp;$B$361),E363),#REF!,0)+8,-1)</f>
        <v>#REF!</v>
      </c>
      <c r="F366" s="126" t="e">
        <f ca="1">OFFSET(#REF!,MATCH(DATE($H$1,MONTH("1/"&amp;$B$361),F363),#REF!,0)+8,-1)</f>
        <v>#REF!</v>
      </c>
      <c r="G366" s="126" t="e">
        <f ca="1">OFFSET(#REF!,MATCH(DATE($H$1,MONTH("1/"&amp;$B$361),G363),#REF!,0)+8,-1)</f>
        <v>#REF!</v>
      </c>
      <c r="H366" s="119" t="e">
        <f ca="1">OFFSET(#REF!,MATCH(DATE($H$1,MONTH("1/"&amp;$B$361),H363),#REF!,0)+8,-1)</f>
        <v>#REF!</v>
      </c>
      <c r="I366" s="106" t="e">
        <f ca="1">SUM(B366:H366)</f>
        <v>#REF!</v>
      </c>
      <c r="J366" s="112"/>
    </row>
    <row r="367" spans="1:13" customFormat="1" ht="15" customHeight="1" x14ac:dyDescent="0.3">
      <c r="A367" s="11"/>
      <c r="B367" s="133"/>
      <c r="C367" s="130"/>
      <c r="D367" s="127" t="e">
        <f ca="1">OFFSET(#REF!,MATCH(DATE($H$1,MONTH("1/"&amp;$B$361),D363),#REF!,0)+9,11)</f>
        <v>#REF!</v>
      </c>
      <c r="E367" s="127" t="e">
        <f ca="1">OFFSET(#REF!,MATCH(DATE($H$1,MONTH("1/"&amp;$B$361),E363),#REF!,0)+9,11)</f>
        <v>#REF!</v>
      </c>
      <c r="F367" s="127" t="e">
        <f ca="1">OFFSET(#REF!,MATCH(DATE($H$1,MONTH("1/"&amp;$B$361),F363),#REF!,0)+9,11)</f>
        <v>#REF!</v>
      </c>
      <c r="G367" s="127" t="e">
        <f ca="1">OFFSET(#REF!,MATCH(DATE($H$1,MONTH("1/"&amp;$B$361),G363),#REF!,0)+9,11)</f>
        <v>#REF!</v>
      </c>
      <c r="H367" s="120" t="e">
        <f ca="1">OFFSET(#REF!,MATCH(DATE($H$1,MONTH("1/"&amp;$B$361),H363),#REF!,0)+9,11)</f>
        <v>#REF!</v>
      </c>
      <c r="I367" s="107" t="s">
        <v>39</v>
      </c>
      <c r="J367" s="102" t="e">
        <f ca="1">SUM(B367:H367)</f>
        <v>#REF!</v>
      </c>
      <c r="M367" s="115"/>
    </row>
    <row r="368" spans="1:13" ht="15" customHeight="1" x14ac:dyDescent="0.3">
      <c r="A368" s="11"/>
      <c r="B368" s="135">
        <f>H363+1</f>
        <v>6</v>
      </c>
      <c r="C368" s="125">
        <f>B368+1</f>
        <v>7</v>
      </c>
      <c r="D368" s="125">
        <f t="shared" ref="D368" si="207">C368+1</f>
        <v>8</v>
      </c>
      <c r="E368" s="125">
        <f t="shared" ref="E368" si="208">D368+1</f>
        <v>9</v>
      </c>
      <c r="F368" s="125">
        <f t="shared" ref="F368" si="209">E368+1</f>
        <v>10</v>
      </c>
      <c r="G368" s="125">
        <f t="shared" ref="G368" si="210">F368+1</f>
        <v>11</v>
      </c>
      <c r="H368" s="124">
        <f t="shared" ref="H368" si="211">G368+1</f>
        <v>12</v>
      </c>
      <c r="I368" s="3"/>
      <c r="J368" s="3"/>
      <c r="M368" s="116"/>
    </row>
    <row r="369" spans="1:10" ht="15" customHeight="1" x14ac:dyDescent="0.3">
      <c r="A369" s="114"/>
      <c r="B369" s="126" t="e">
        <f ca="1">OFFSET(#REF!,MATCH(DATE($H$1,MONTH("1/"&amp;$B$361),B368),#REF!,0)+1,)</f>
        <v>#REF!</v>
      </c>
      <c r="C369" s="126" t="e">
        <f ca="1">OFFSET(#REF!,MATCH(DATE($H$1,MONTH("1/"&amp;$B$361),C368),#REF!,0)+1,)</f>
        <v>#REF!</v>
      </c>
      <c r="D369" s="126" t="e">
        <f ca="1">OFFSET(#REF!,MATCH(DATE($H$1,MONTH("1/"&amp;$B$361),D368),#REF!,0)+1,)</f>
        <v>#REF!</v>
      </c>
      <c r="E369" s="126" t="e">
        <f ca="1">OFFSET(#REF!,MATCH(DATE($H$1,MONTH("1/"&amp;$B$361),E368),#REF!,0)+1,)</f>
        <v>#REF!</v>
      </c>
      <c r="F369" s="126" t="e">
        <f ca="1">OFFSET(#REF!,MATCH(DATE($H$1,MONTH("1/"&amp;$B$361),F368),#REF!,0)+1,)</f>
        <v>#REF!</v>
      </c>
      <c r="G369" s="126" t="e">
        <f ca="1">OFFSET(#REF!,MATCH(DATE($H$1,MONTH("1/"&amp;$B$361),G368),#REF!,0)+1,)</f>
        <v>#REF!</v>
      </c>
      <c r="H369" s="119" t="e">
        <f ca="1">OFFSET(#REF!,MATCH(DATE($H$1,MONTH("1/"&amp;$B$361),H368),#REF!,0)+1,)</f>
        <v>#REF!</v>
      </c>
      <c r="I369" s="3"/>
      <c r="J369" s="3"/>
    </row>
    <row r="370" spans="1:10" ht="15" customHeight="1" x14ac:dyDescent="0.3">
      <c r="A370" s="114"/>
      <c r="B370" s="126" t="e">
        <f ca="1">OFFSET(#REF!,MATCH(DATE($H$1,MONTH("1/"&amp;$B$361),B368),#REF!,0)+2,)</f>
        <v>#REF!</v>
      </c>
      <c r="C370" s="126" t="e">
        <f ca="1">OFFSET(#REF!,MATCH(DATE($H$1,MONTH("1/"&amp;$B$361),C368),#REF!,0)+2,)</f>
        <v>#REF!</v>
      </c>
      <c r="D370" s="126" t="e">
        <f ca="1">OFFSET(#REF!,MATCH(DATE($H$1,MONTH("1/"&amp;$B$361),D368),#REF!,0)+2,)</f>
        <v>#REF!</v>
      </c>
      <c r="E370" s="126" t="e">
        <f ca="1">OFFSET(#REF!,MATCH(DATE($H$1,MONTH("1/"&amp;$B$361),E368),#REF!,0)+2,)</f>
        <v>#REF!</v>
      </c>
      <c r="F370" s="126" t="e">
        <f ca="1">OFFSET(#REF!,MATCH(DATE($H$1,MONTH("1/"&amp;$B$361),F368),#REF!,0)+2,)</f>
        <v>#REF!</v>
      </c>
      <c r="G370" s="126" t="e">
        <f ca="1">OFFSET(#REF!,MATCH(DATE($H$1,MONTH("1/"&amp;$B$361),G368),#REF!,0)+2,)</f>
        <v>#REF!</v>
      </c>
      <c r="H370" s="119" t="e">
        <f ca="1">OFFSET(#REF!,MATCH(DATE($H$1,MONTH("1/"&amp;$B$361),H368),#REF!,0)+2,)</f>
        <v>#REF!</v>
      </c>
      <c r="I370" s="3"/>
      <c r="J370" s="98"/>
    </row>
    <row r="371" spans="1:10" ht="15" customHeight="1" x14ac:dyDescent="0.3">
      <c r="A371" s="114"/>
      <c r="B371" s="126" t="e">
        <f ca="1">OFFSET(#REF!,MATCH(DATE($H$1,MONTH("1/"&amp;$B$361),B368),#REF!,0)+8,-1)</f>
        <v>#REF!</v>
      </c>
      <c r="C371" s="126" t="e">
        <f ca="1">OFFSET(#REF!,MATCH(DATE($H$1,MONTH("1/"&amp;$B$361),C368),#REF!,0)+8,-1)</f>
        <v>#REF!</v>
      </c>
      <c r="D371" s="126" t="e">
        <f ca="1">OFFSET(#REF!,MATCH(DATE($H$1,MONTH("1/"&amp;$B$361),D368),#REF!,0)+8,-1)</f>
        <v>#REF!</v>
      </c>
      <c r="E371" s="126" t="e">
        <f ca="1">OFFSET(#REF!,MATCH(DATE($H$1,MONTH("1/"&amp;$B$361),E368),#REF!,0)+8,-1)</f>
        <v>#REF!</v>
      </c>
      <c r="F371" s="126" t="e">
        <f ca="1">OFFSET(#REF!,MATCH(DATE($H$1,MONTH("1/"&amp;$B$361),F368),#REF!,0)+8,-1)</f>
        <v>#REF!</v>
      </c>
      <c r="G371" s="126" t="e">
        <f ca="1">OFFSET(#REF!,MATCH(DATE($H$1,MONTH("1/"&amp;$B$361),G368),#REF!,0)+8,-1)</f>
        <v>#REF!</v>
      </c>
      <c r="H371" s="119" t="e">
        <f ca="1">OFFSET(#REF!,MATCH(DATE($H$1,MONTH("1/"&amp;$B$361),H368),#REF!,0)+8,-1)</f>
        <v>#REF!</v>
      </c>
      <c r="I371" s="106" t="e">
        <f ca="1">SUM(B371:H371)</f>
        <v>#REF!</v>
      </c>
      <c r="J371" s="112"/>
    </row>
    <row r="372" spans="1:10" ht="15" customHeight="1" x14ac:dyDescent="0.3">
      <c r="A372" s="11"/>
      <c r="B372" s="127" t="e">
        <f ca="1">OFFSET(#REF!,MATCH(DATE($H$1,MONTH("1/"&amp;$B$361),B368),#REF!,0)+9,11)</f>
        <v>#REF!</v>
      </c>
      <c r="C372" s="127" t="e">
        <f ca="1">OFFSET(#REF!,MATCH(DATE($H$1,MONTH("1/"&amp;$B$361),C368),#REF!,0)+9,11)</f>
        <v>#REF!</v>
      </c>
      <c r="D372" s="127" t="e">
        <f ca="1">OFFSET(#REF!,MATCH(DATE($H$1,MONTH("1/"&amp;$B$361),D368),#REF!,0)+9,11)</f>
        <v>#REF!</v>
      </c>
      <c r="E372" s="127" t="e">
        <f ca="1">OFFSET(#REF!,MATCH(DATE($H$1,MONTH("1/"&amp;$B$361),E368),#REF!,0)+9,11)</f>
        <v>#REF!</v>
      </c>
      <c r="F372" s="127" t="e">
        <f ca="1">OFFSET(#REF!,MATCH(DATE($H$1,MONTH("1/"&amp;$B$361),F368),#REF!,0)+9,11)</f>
        <v>#REF!</v>
      </c>
      <c r="G372" s="127" t="e">
        <f ca="1">OFFSET(#REF!,MATCH(DATE($H$1,MONTH("1/"&amp;$B$361),G368),#REF!,0)+9,11)</f>
        <v>#REF!</v>
      </c>
      <c r="H372" s="120" t="e">
        <f ca="1">OFFSET(#REF!,MATCH(DATE($H$1,MONTH("1/"&amp;$B$361),H368),#REF!,0)+9,11)</f>
        <v>#REF!</v>
      </c>
      <c r="I372" s="107" t="s">
        <v>39</v>
      </c>
      <c r="J372" s="102" t="e">
        <f ca="1">SUM(B372:H372)</f>
        <v>#REF!</v>
      </c>
    </row>
    <row r="373" spans="1:10" ht="15" customHeight="1" x14ac:dyDescent="0.3">
      <c r="A373" s="114"/>
      <c r="B373" s="125">
        <f>H368+1</f>
        <v>13</v>
      </c>
      <c r="C373" s="125">
        <f>B373+1</f>
        <v>14</v>
      </c>
      <c r="D373" s="125">
        <f t="shared" ref="D373" si="212">C373+1</f>
        <v>15</v>
      </c>
      <c r="E373" s="125">
        <f t="shared" ref="E373" si="213">D373+1</f>
        <v>16</v>
      </c>
      <c r="F373" s="125">
        <f t="shared" ref="F373" si="214">E373+1</f>
        <v>17</v>
      </c>
      <c r="G373" s="125">
        <f t="shared" ref="G373" si="215">F373+1</f>
        <v>18</v>
      </c>
      <c r="H373" s="124">
        <f t="shared" ref="H373" si="216">G373+1</f>
        <v>19</v>
      </c>
      <c r="I373" s="3"/>
      <c r="J373" s="3"/>
    </row>
    <row r="374" spans="1:10" ht="15" customHeight="1" x14ac:dyDescent="0.3">
      <c r="A374" s="114"/>
      <c r="B374" s="126" t="e">
        <f ca="1">OFFSET(#REF!,MATCH(DATE($H$1,MONTH("1/"&amp;$B$361),B373),#REF!,0)+1,)</f>
        <v>#REF!</v>
      </c>
      <c r="C374" s="126" t="e">
        <f ca="1">OFFSET(#REF!,MATCH(DATE($H$1,MONTH("1/"&amp;$B$361),C373),#REF!,0)+1,)</f>
        <v>#REF!</v>
      </c>
      <c r="D374" s="126" t="e">
        <f ca="1">OFFSET(#REF!,MATCH(DATE($H$1,MONTH("1/"&amp;$B$361),D373),#REF!,0)+1,)</f>
        <v>#REF!</v>
      </c>
      <c r="E374" s="126" t="e">
        <f ca="1">OFFSET(#REF!,MATCH(DATE($H$1,MONTH("1/"&amp;$B$361),E373),#REF!,0)+1,)</f>
        <v>#REF!</v>
      </c>
      <c r="F374" s="126" t="e">
        <f ca="1">OFFSET(#REF!,MATCH(DATE($H$1,MONTH("1/"&amp;$B$361),F373),#REF!,0)+1,)</f>
        <v>#REF!</v>
      </c>
      <c r="G374" s="126" t="e">
        <f ca="1">OFFSET(#REF!,MATCH(DATE($H$1,MONTH("1/"&amp;$B$361),G373),#REF!,0)+1,)</f>
        <v>#REF!</v>
      </c>
      <c r="H374" s="119" t="e">
        <f ca="1">OFFSET(#REF!,MATCH(DATE($H$1,MONTH("1/"&amp;$B$361),H373),#REF!,0)+1,)</f>
        <v>#REF!</v>
      </c>
      <c r="I374" s="3"/>
      <c r="J374" s="97"/>
    </row>
    <row r="375" spans="1:10" ht="15" customHeight="1" x14ac:dyDescent="0.3">
      <c r="A375" s="114"/>
      <c r="B375" s="126" t="e">
        <f ca="1">OFFSET(#REF!,MATCH(DATE($H$1,MONTH("1/"&amp;$B$361),B373),#REF!,0)+2,)</f>
        <v>#REF!</v>
      </c>
      <c r="C375" s="126" t="e">
        <f ca="1">OFFSET(#REF!,MATCH(DATE($H$1,MONTH("1/"&amp;$B$361),C373),#REF!,0)+2,)</f>
        <v>#REF!</v>
      </c>
      <c r="D375" s="126" t="e">
        <f ca="1">OFFSET(#REF!,MATCH(DATE($H$1,MONTH("1/"&amp;$B$361),D373),#REF!,0)+2,)</f>
        <v>#REF!</v>
      </c>
      <c r="E375" s="126" t="e">
        <f ca="1">OFFSET(#REF!,MATCH(DATE($H$1,MONTH("1/"&amp;$B$361),E373),#REF!,0)+2,)</f>
        <v>#REF!</v>
      </c>
      <c r="F375" s="126" t="e">
        <f ca="1">OFFSET(#REF!,MATCH(DATE($H$1,MONTH("1/"&amp;$B$361),F373),#REF!,0)+2,)</f>
        <v>#REF!</v>
      </c>
      <c r="G375" s="126" t="e">
        <f ca="1">OFFSET(#REF!,MATCH(DATE($H$1,MONTH("1/"&amp;$B$361),G373),#REF!,0)+2,)</f>
        <v>#REF!</v>
      </c>
      <c r="H375" s="119" t="e">
        <f ca="1">OFFSET(#REF!,MATCH(DATE($H$1,MONTH("1/"&amp;$B$361),H373),#REF!,0)+2,)</f>
        <v>#REF!</v>
      </c>
      <c r="I375" s="3"/>
      <c r="J375" s="98"/>
    </row>
    <row r="376" spans="1:10" ht="15" customHeight="1" x14ac:dyDescent="0.3">
      <c r="A376" s="114"/>
      <c r="B376" s="126" t="e">
        <f ca="1">OFFSET(#REF!,MATCH(DATE($H$1,MONTH("1/"&amp;$B$361),B373),#REF!,0)+8,-1)</f>
        <v>#REF!</v>
      </c>
      <c r="C376" s="126" t="e">
        <f ca="1">OFFSET(#REF!,MATCH(DATE($H$1,MONTH("1/"&amp;$B$361),C373),#REF!,0)+8,-1)</f>
        <v>#REF!</v>
      </c>
      <c r="D376" s="126" t="e">
        <f ca="1">OFFSET(#REF!,MATCH(DATE($H$1,MONTH("1/"&amp;$B$361),D373),#REF!,0)+8,-1)</f>
        <v>#REF!</v>
      </c>
      <c r="E376" s="126" t="e">
        <f ca="1">OFFSET(#REF!,MATCH(DATE($H$1,MONTH("1/"&amp;$B$361),E373),#REF!,0)+8,-1)</f>
        <v>#REF!</v>
      </c>
      <c r="F376" s="126" t="e">
        <f ca="1">OFFSET(#REF!,MATCH(DATE($H$1,MONTH("1/"&amp;$B$361),F373),#REF!,0)+8,-1)</f>
        <v>#REF!</v>
      </c>
      <c r="G376" s="126" t="e">
        <f ca="1">OFFSET(#REF!,MATCH(DATE($H$1,MONTH("1/"&amp;$B$361),G373),#REF!,0)+8,-1)</f>
        <v>#REF!</v>
      </c>
      <c r="H376" s="119" t="e">
        <f ca="1">OFFSET(#REF!,MATCH(DATE($H$1,MONTH("1/"&amp;$B$361),H373),#REF!,0)+8,-1)</f>
        <v>#REF!</v>
      </c>
      <c r="I376" s="106" t="e">
        <f ca="1">SUM(B376:H376)</f>
        <v>#REF!</v>
      </c>
      <c r="J376" s="112"/>
    </row>
    <row r="377" spans="1:10" ht="15" customHeight="1" x14ac:dyDescent="0.3">
      <c r="A377" s="114"/>
      <c r="B377" s="127" t="e">
        <f ca="1">OFFSET(#REF!,MATCH(DATE($H$1,MONTH("1/"&amp;$B$361),B373),#REF!,0)+9,11)</f>
        <v>#REF!</v>
      </c>
      <c r="C377" s="127" t="e">
        <f ca="1">OFFSET(#REF!,MATCH(DATE($H$1,MONTH("1/"&amp;$B$361),C373),#REF!,0)+9,11)</f>
        <v>#REF!</v>
      </c>
      <c r="D377" s="127" t="e">
        <f ca="1">OFFSET(#REF!,MATCH(DATE($H$1,MONTH("1/"&amp;$B$361),D373),#REF!,0)+9,11)</f>
        <v>#REF!</v>
      </c>
      <c r="E377" s="127" t="e">
        <f ca="1">OFFSET(#REF!,MATCH(DATE($H$1,MONTH("1/"&amp;$B$361),E373),#REF!,0)+9,11)</f>
        <v>#REF!</v>
      </c>
      <c r="F377" s="127" t="e">
        <f ca="1">OFFSET(#REF!,MATCH(DATE($H$1,MONTH("1/"&amp;$B$361),F373),#REF!,0)+9,11)</f>
        <v>#REF!</v>
      </c>
      <c r="G377" s="127" t="e">
        <f ca="1">OFFSET(#REF!,MATCH(DATE($H$1,MONTH("1/"&amp;$B$361),G373),#REF!,0)+9,11)</f>
        <v>#REF!</v>
      </c>
      <c r="H377" s="120" t="e">
        <f ca="1">OFFSET(#REF!,MATCH(DATE($H$1,MONTH("1/"&amp;$B$361),H373),#REF!,0)+9,11)</f>
        <v>#REF!</v>
      </c>
      <c r="I377" s="107" t="s">
        <v>39</v>
      </c>
      <c r="J377" s="102" t="e">
        <f ca="1">SUM(B377:H377)</f>
        <v>#REF!</v>
      </c>
    </row>
    <row r="378" spans="1:10" ht="15" customHeight="1" x14ac:dyDescent="0.3">
      <c r="A378" s="114"/>
      <c r="B378" s="125">
        <f>H373+1</f>
        <v>20</v>
      </c>
      <c r="C378" s="125">
        <f t="shared" ref="C378" si="217">B378+1</f>
        <v>21</v>
      </c>
      <c r="D378" s="125">
        <f t="shared" ref="D378" si="218">C378+1</f>
        <v>22</v>
      </c>
      <c r="E378" s="125">
        <f t="shared" ref="E378" si="219">D378+1</f>
        <v>23</v>
      </c>
      <c r="F378" s="125">
        <f t="shared" ref="F378" si="220">E378+1</f>
        <v>24</v>
      </c>
      <c r="G378" s="125">
        <f t="shared" ref="G378" si="221">F378+1</f>
        <v>25</v>
      </c>
      <c r="H378" s="124">
        <f t="shared" ref="H378" si="222">G378+1</f>
        <v>26</v>
      </c>
      <c r="I378" s="3"/>
      <c r="J378" s="97"/>
    </row>
    <row r="379" spans="1:10" ht="15" customHeight="1" x14ac:dyDescent="0.3">
      <c r="A379" s="114"/>
      <c r="B379" s="126" t="e">
        <f ca="1">OFFSET(#REF!,MATCH(DATE($H$1,MONTH("1/"&amp;$B$361),B378),#REF!,0)+1,)</f>
        <v>#REF!</v>
      </c>
      <c r="C379" s="126" t="e">
        <f ca="1">OFFSET(#REF!,MATCH(DATE($H$1,MONTH("1/"&amp;$B$361),C378),#REF!,0)+1,)</f>
        <v>#REF!</v>
      </c>
      <c r="D379" s="126" t="e">
        <f ca="1">OFFSET(#REF!,MATCH(DATE($H$1,MONTH("1/"&amp;$B$361),D378),#REF!,0)+1,)</f>
        <v>#REF!</v>
      </c>
      <c r="E379" s="126" t="e">
        <f ca="1">OFFSET(#REF!,MATCH(DATE($H$1,MONTH("1/"&amp;$B$361),E378),#REF!,0)+1,)</f>
        <v>#REF!</v>
      </c>
      <c r="F379" s="126" t="e">
        <f ca="1">OFFSET(#REF!,MATCH(DATE($H$1,MONTH("1/"&amp;$B$361),F378),#REF!,0)+1,)</f>
        <v>#REF!</v>
      </c>
      <c r="G379" s="126" t="e">
        <f ca="1">OFFSET(#REF!,MATCH(DATE($H$1,MONTH("1/"&amp;$B$361),G378),#REF!,0)+1,)</f>
        <v>#REF!</v>
      </c>
      <c r="H379" s="119" t="e">
        <f ca="1">OFFSET(#REF!,MATCH(DATE($H$1,MONTH("1/"&amp;$B$361),H378),#REF!,0)+1,)</f>
        <v>#REF!</v>
      </c>
      <c r="I379" s="106"/>
      <c r="J379" s="98"/>
    </row>
    <row r="380" spans="1:10" ht="15" customHeight="1" x14ac:dyDescent="0.3">
      <c r="A380" s="114"/>
      <c r="B380" s="126" t="e">
        <f ca="1">OFFSET(#REF!,MATCH(DATE($H$1,MONTH("1/"&amp;$B$361),B378),#REF!,0)+2,)</f>
        <v>#REF!</v>
      </c>
      <c r="C380" s="126" t="e">
        <f ca="1">OFFSET(#REF!,MATCH(DATE($H$1,MONTH("1/"&amp;$B$361),C378),#REF!,0)+2,)</f>
        <v>#REF!</v>
      </c>
      <c r="D380" s="126" t="e">
        <f ca="1">OFFSET(#REF!,MATCH(DATE($H$1,MONTH("1/"&amp;$B$361),D378),#REF!,0)+2,)</f>
        <v>#REF!</v>
      </c>
      <c r="E380" s="126" t="e">
        <f ca="1">OFFSET(#REF!,MATCH(DATE($H$1,MONTH("1/"&amp;$B$361),E378),#REF!,0)+2,)</f>
        <v>#REF!</v>
      </c>
      <c r="F380" s="126" t="e">
        <f ca="1">OFFSET(#REF!,MATCH(DATE($H$1,MONTH("1/"&amp;$B$361),F378),#REF!,0)+2,)</f>
        <v>#REF!</v>
      </c>
      <c r="G380" s="126" t="e">
        <f ca="1">OFFSET(#REF!,MATCH(DATE($H$1,MONTH("1/"&amp;$B$361),G378),#REF!,0)+2,)</f>
        <v>#REF!</v>
      </c>
      <c r="H380" s="119" t="e">
        <f ca="1">OFFSET(#REF!,MATCH(DATE($H$1,MONTH("1/"&amp;$B$361),H378),#REF!,0)+2,)</f>
        <v>#REF!</v>
      </c>
      <c r="I380" s="3"/>
      <c r="J380" s="98"/>
    </row>
    <row r="381" spans="1:10" ht="15" customHeight="1" x14ac:dyDescent="0.3">
      <c r="A381" s="11"/>
      <c r="B381" s="126" t="e">
        <f ca="1">OFFSET(#REF!,MATCH(DATE($H$1,MONTH("1/"&amp;$B$361),B378),#REF!,0)+8,-1)</f>
        <v>#REF!</v>
      </c>
      <c r="C381" s="126" t="e">
        <f ca="1">OFFSET(#REF!,MATCH(DATE($H$1,MONTH("1/"&amp;$B$361),C378),#REF!,0)+8,-1)</f>
        <v>#REF!</v>
      </c>
      <c r="D381" s="126" t="e">
        <f ca="1">OFFSET(#REF!,MATCH(DATE($H$1,MONTH("1/"&amp;$B$361),D378),#REF!,0)+8,-1)</f>
        <v>#REF!</v>
      </c>
      <c r="E381" s="126" t="e">
        <f ca="1">OFFSET(#REF!,MATCH(DATE($H$1,MONTH("1/"&amp;$B$361),E378),#REF!,0)+8,-1)</f>
        <v>#REF!</v>
      </c>
      <c r="F381" s="126" t="e">
        <f ca="1">OFFSET(#REF!,MATCH(DATE($H$1,MONTH("1/"&amp;$B$361),F378),#REF!,0)+8,-1)</f>
        <v>#REF!</v>
      </c>
      <c r="G381" s="126" t="e">
        <f ca="1">OFFSET(#REF!,MATCH(DATE($H$1,MONTH("1/"&amp;$B$361),G378),#REF!,0)+8,-1)</f>
        <v>#REF!</v>
      </c>
      <c r="H381" s="119" t="e">
        <f ca="1">OFFSET(#REF!,MATCH(DATE($H$1,MONTH("1/"&amp;$B$361),H378),#REF!,0)+8,-1)</f>
        <v>#REF!</v>
      </c>
      <c r="I381" s="106" t="e">
        <f ca="1">SUM(B381:H381)</f>
        <v>#REF!</v>
      </c>
      <c r="J381" s="112"/>
    </row>
    <row r="382" spans="1:10" ht="15" customHeight="1" x14ac:dyDescent="0.3">
      <c r="A382" s="114"/>
      <c r="B382" s="127" t="e">
        <f ca="1">OFFSET(#REF!,MATCH(DATE($H$1,MONTH("1/"&amp;$B$361),B378),#REF!,0)+9,11)</f>
        <v>#REF!</v>
      </c>
      <c r="C382" s="127" t="e">
        <f ca="1">OFFSET(#REF!,MATCH(DATE($H$1,MONTH("1/"&amp;$B$361),C378),#REF!,0)+9,11)</f>
        <v>#REF!</v>
      </c>
      <c r="D382" s="127" t="e">
        <f ca="1">OFFSET(#REF!,MATCH(DATE($H$1,MONTH("1/"&amp;$B$361),D378),#REF!,0)+9,11)</f>
        <v>#REF!</v>
      </c>
      <c r="E382" s="127" t="e">
        <f ca="1">OFFSET(#REF!,MATCH(DATE($H$1,MONTH("1/"&amp;$B$361),E378),#REF!,0)+9,11)</f>
        <v>#REF!</v>
      </c>
      <c r="F382" s="127" t="e">
        <f ca="1">OFFSET(#REF!,MATCH(DATE($H$1,MONTH("1/"&amp;$B$361),F378),#REF!,0)+9,11)</f>
        <v>#REF!</v>
      </c>
      <c r="G382" s="127" t="e">
        <f ca="1">OFFSET(#REF!,MATCH(DATE($H$1,MONTH("1/"&amp;$B$361),G378),#REF!,0)+9,11)</f>
        <v>#REF!</v>
      </c>
      <c r="H382" s="120" t="e">
        <f ca="1">OFFSET(#REF!,MATCH(DATE($H$1,MONTH("1/"&amp;$B$361),H378),#REF!,0)+9,11)</f>
        <v>#REF!</v>
      </c>
      <c r="I382" s="107" t="s">
        <v>39</v>
      </c>
      <c r="J382" s="102" t="e">
        <f ca="1">SUM(B382:H382)</f>
        <v>#REF!</v>
      </c>
    </row>
    <row r="383" spans="1:10" ht="15" customHeight="1" x14ac:dyDescent="0.3">
      <c r="A383" s="114"/>
      <c r="B383" s="125">
        <f>H378+1</f>
        <v>27</v>
      </c>
      <c r="C383" s="125">
        <f t="shared" ref="C383" si="223">B383+1</f>
        <v>28</v>
      </c>
      <c r="D383" s="125">
        <f t="shared" ref="D383" si="224">C383+1</f>
        <v>29</v>
      </c>
      <c r="E383" s="125">
        <f t="shared" ref="E383" si="225">D383+1</f>
        <v>30</v>
      </c>
      <c r="F383" s="125"/>
      <c r="G383" s="125"/>
      <c r="H383" s="124"/>
      <c r="I383" s="106"/>
      <c r="J383" s="98"/>
    </row>
    <row r="384" spans="1:10" ht="15" customHeight="1" x14ac:dyDescent="0.3">
      <c r="A384" s="114"/>
      <c r="B384" s="126" t="e">
        <f ca="1">OFFSET(#REF!,MATCH(DATE($H$1,MONTH("1/"&amp;$B$361),B383),#REF!,0)+1,)</f>
        <v>#REF!</v>
      </c>
      <c r="C384" s="126" t="e">
        <f ca="1">OFFSET(#REF!,MATCH(DATE($H$1,MONTH("1/"&amp;$B$361),C383),#REF!,0)+1,)</f>
        <v>#REF!</v>
      </c>
      <c r="D384" s="126" t="e">
        <f ca="1">OFFSET(#REF!,MATCH(DATE($H$1,MONTH("1/"&amp;$B$361),D383),#REF!,0)+1,)</f>
        <v>#REF!</v>
      </c>
      <c r="E384" s="126" t="e">
        <f ca="1">OFFSET(#REF!,MATCH(DATE($H$1,MONTH("1/"&amp;$B$361),E383),#REF!,0)+1,)</f>
        <v>#REF!</v>
      </c>
      <c r="F384" s="126"/>
      <c r="G384" s="126"/>
      <c r="H384" s="119"/>
      <c r="I384" s="107"/>
      <c r="J384" s="102"/>
    </row>
    <row r="385" spans="1:10" ht="15" customHeight="1" x14ac:dyDescent="0.3">
      <c r="A385" s="11"/>
      <c r="B385" s="126" t="e">
        <f ca="1">OFFSET(#REF!,MATCH(DATE($H$1,MONTH("1/"&amp;$B$361),B383),#REF!,0)+2,)</f>
        <v>#REF!</v>
      </c>
      <c r="C385" s="126" t="e">
        <f ca="1">OFFSET(#REF!,MATCH(DATE($H$1,MONTH("1/"&amp;$B$361),C383),#REF!,0)+2,)</f>
        <v>#REF!</v>
      </c>
      <c r="D385" s="126" t="e">
        <f ca="1">OFFSET(#REF!,MATCH(DATE($H$1,MONTH("1/"&amp;$B$361),D383),#REF!,0)+2,)</f>
        <v>#REF!</v>
      </c>
      <c r="E385" s="126" t="e">
        <f ca="1">OFFSET(#REF!,MATCH(DATE($H$1,MONTH("1/"&amp;$B$361),E383),#REF!,0)+2,)</f>
        <v>#REF!</v>
      </c>
      <c r="F385" s="126"/>
      <c r="G385" s="126"/>
      <c r="H385" s="119"/>
      <c r="I385" s="3"/>
      <c r="J385" s="98"/>
    </row>
    <row r="386" spans="1:10" ht="15" customHeight="1" x14ac:dyDescent="0.3">
      <c r="A386" s="11"/>
      <c r="B386" s="126" t="e">
        <f ca="1">OFFSET(#REF!,MATCH(DATE($H$1,MONTH("1/"&amp;$B$361),B383),#REF!,0)+8,-1)</f>
        <v>#REF!</v>
      </c>
      <c r="C386" s="126" t="e">
        <f ca="1">OFFSET(#REF!,MATCH(DATE($H$1,MONTH("1/"&amp;$B$361),C383),#REF!,0)+8,-1)</f>
        <v>#REF!</v>
      </c>
      <c r="D386" s="126" t="e">
        <f ca="1">OFFSET(#REF!,MATCH(DATE($H$1,MONTH("1/"&amp;$B$361),D383),#REF!,0)+8,-1)</f>
        <v>#REF!</v>
      </c>
      <c r="E386" s="126" t="e">
        <f ca="1">OFFSET(#REF!,MATCH(DATE($H$1,MONTH("1/"&amp;$B$361),E383),#REF!,0)+8,-1)</f>
        <v>#REF!</v>
      </c>
      <c r="F386" s="126"/>
      <c r="G386" s="126"/>
      <c r="H386" s="119"/>
      <c r="I386" s="106" t="e">
        <f ca="1">SUM(B386:H386)</f>
        <v>#REF!</v>
      </c>
      <c r="J386" s="112"/>
    </row>
    <row r="387" spans="1:10" ht="15" customHeight="1" x14ac:dyDescent="0.3">
      <c r="A387" s="11"/>
      <c r="B387" s="127" t="e">
        <f ca="1">OFFSET(#REF!,MATCH(DATE($H$1,MONTH("1/"&amp;$B$361),B383),#REF!,0)+9,11)</f>
        <v>#REF!</v>
      </c>
      <c r="C387" s="127" t="e">
        <f ca="1">OFFSET(#REF!,MATCH(DATE($H$1,MONTH("1/"&amp;$B$361),C383),#REF!,0)+9,11)</f>
        <v>#REF!</v>
      </c>
      <c r="D387" s="127" t="e">
        <f ca="1">OFFSET(#REF!,MATCH(DATE($H$1,MONTH("1/"&amp;$B$361),D383),#REF!,0)+9,11)</f>
        <v>#REF!</v>
      </c>
      <c r="E387" s="127" t="e">
        <f ca="1">OFFSET(#REF!,MATCH(DATE($H$1,MONTH("1/"&amp;$B$361),E383),#REF!,0)+9,11)</f>
        <v>#REF!</v>
      </c>
      <c r="F387" s="127"/>
      <c r="G387" s="127"/>
      <c r="H387" s="120"/>
      <c r="I387" s="107" t="s">
        <v>39</v>
      </c>
      <c r="J387" s="102" t="e">
        <f ca="1">SUM(B387:H387)</f>
        <v>#REF!</v>
      </c>
    </row>
    <row r="388" spans="1:10" ht="15" customHeight="1" x14ac:dyDescent="0.3">
      <c r="A388" s="11"/>
      <c r="B388" s="125"/>
      <c r="C388" s="125"/>
      <c r="D388" s="125"/>
      <c r="E388" s="125"/>
      <c r="F388" s="125"/>
      <c r="G388" s="125"/>
      <c r="H388" s="124"/>
      <c r="I388" s="107"/>
      <c r="J388" s="102"/>
    </row>
    <row r="389" spans="1:10" ht="15" customHeight="1" x14ac:dyDescent="0.3">
      <c r="A389" s="3"/>
      <c r="B389" s="134"/>
      <c r="C389" s="128"/>
      <c r="D389" s="128"/>
      <c r="E389" s="128"/>
      <c r="F389" s="128"/>
      <c r="G389" s="128"/>
      <c r="H389" s="131"/>
      <c r="I389" s="108"/>
      <c r="J389" s="109"/>
    </row>
    <row r="390" spans="1:10" ht="15" customHeight="1" x14ac:dyDescent="0.3">
      <c r="A390" s="3"/>
      <c r="B390" s="134"/>
      <c r="C390" s="128"/>
      <c r="D390" s="128"/>
      <c r="E390" s="128"/>
      <c r="F390" s="128"/>
      <c r="G390" s="128"/>
      <c r="H390" s="131"/>
      <c r="I390" s="3"/>
      <c r="J390" s="98"/>
    </row>
    <row r="391" spans="1:10" ht="15" customHeight="1" x14ac:dyDescent="0.3">
      <c r="A391" s="3"/>
      <c r="B391" s="134"/>
      <c r="C391" s="129"/>
      <c r="D391" s="129"/>
      <c r="E391" s="129"/>
      <c r="F391" s="129"/>
      <c r="G391" s="129"/>
      <c r="H391" s="132"/>
      <c r="I391" s="106">
        <f>SUM(B391:H391)</f>
        <v>0</v>
      </c>
      <c r="J391" s="112"/>
    </row>
    <row r="392" spans="1:10" ht="15" customHeight="1" x14ac:dyDescent="0.3">
      <c r="A392" s="11"/>
      <c r="B392" s="130"/>
      <c r="C392" s="130"/>
      <c r="D392" s="130"/>
      <c r="E392" s="130"/>
      <c r="F392" s="130"/>
      <c r="G392" s="130"/>
      <c r="H392" s="133"/>
      <c r="I392" s="10" t="s">
        <v>39</v>
      </c>
      <c r="J392" s="102">
        <f>SUM(B392:H392)</f>
        <v>0</v>
      </c>
    </row>
    <row r="393" spans="1:10" ht="14.25" customHeight="1" x14ac:dyDescent="0.3">
      <c r="A393" s="33"/>
      <c r="B393" s="110"/>
      <c r="C393" s="110"/>
      <c r="D393" s="110"/>
      <c r="E393" s="110"/>
      <c r="F393" s="110"/>
      <c r="G393" s="110"/>
      <c r="H393" s="110"/>
      <c r="I393" s="111" t="s">
        <v>39</v>
      </c>
      <c r="J393" s="102" t="e">
        <f ca="1">SUM(J367,J372,J377,J382,J387,J392)</f>
        <v>#REF!</v>
      </c>
    </row>
    <row r="394" spans="1:10" ht="14.25" customHeight="1" x14ac:dyDescent="0.3">
      <c r="A394" s="33"/>
      <c r="B394" s="110"/>
      <c r="C394" s="110"/>
      <c r="D394" s="110"/>
      <c r="E394" s="110"/>
      <c r="F394" s="110"/>
      <c r="G394" s="110"/>
      <c r="H394" s="110"/>
      <c r="I394" s="10"/>
      <c r="J394" s="102"/>
    </row>
    <row r="396" spans="1:10" ht="16.5" x14ac:dyDescent="0.3">
      <c r="A396"/>
      <c r="F396" s="2"/>
    </row>
    <row r="397" spans="1:10" ht="52.5" x14ac:dyDescent="0.3">
      <c r="A397"/>
      <c r="B397" s="137" t="s">
        <v>104</v>
      </c>
      <c r="C397" s="123"/>
      <c r="D397" s="123"/>
      <c r="E397" s="123"/>
      <c r="F397" s="123"/>
    </row>
    <row r="398" spans="1:10" customFormat="1" ht="29.25" customHeight="1" x14ac:dyDescent="0.3">
      <c r="A398" s="11"/>
      <c r="B398" s="122" t="s">
        <v>6</v>
      </c>
      <c r="C398" s="122" t="s">
        <v>0</v>
      </c>
      <c r="D398" s="122" t="s">
        <v>1</v>
      </c>
      <c r="E398" s="122" t="s">
        <v>2</v>
      </c>
      <c r="F398" s="122" t="s">
        <v>3</v>
      </c>
      <c r="G398" s="122" t="s">
        <v>4</v>
      </c>
      <c r="H398" s="122" t="s">
        <v>5</v>
      </c>
      <c r="J398" s="136"/>
    </row>
    <row r="399" spans="1:10" customFormat="1" ht="15" customHeight="1" x14ac:dyDescent="0.3">
      <c r="A399" s="11"/>
      <c r="B399" s="117"/>
      <c r="C399" s="125"/>
      <c r="D399" s="125"/>
      <c r="E399" s="125"/>
      <c r="F399" s="125">
        <f>E399+1</f>
        <v>1</v>
      </c>
      <c r="G399" s="125">
        <f t="shared" ref="G399" si="226">F399+1</f>
        <v>2</v>
      </c>
      <c r="H399" s="124">
        <f t="shared" ref="H399" si="227">G399+1</f>
        <v>3</v>
      </c>
      <c r="I399" s="3"/>
      <c r="J399" s="3"/>
    </row>
    <row r="400" spans="1:10" customFormat="1" ht="15" customHeight="1" x14ac:dyDescent="0.3">
      <c r="A400" s="11"/>
      <c r="B400" s="118"/>
      <c r="C400" s="128"/>
      <c r="D400" s="128"/>
      <c r="E400" s="128"/>
      <c r="F400" s="126" t="e">
        <f ca="1">OFFSET(#REF!,MATCH(DATE($H$1,MONTH("1/"&amp;$B$397),F399),#REF!,0)+1,)</f>
        <v>#REF!</v>
      </c>
      <c r="G400" s="126" t="e">
        <f ca="1">OFFSET(#REF!,MATCH(DATE($H$1,MONTH("1/"&amp;$B$397),G399),#REF!,0)+1,)</f>
        <v>#REF!</v>
      </c>
      <c r="H400" s="119" t="e">
        <f ca="1">OFFSET(#REF!,MATCH(DATE($H$1,MONTH("1/"&amp;$B$397),H399),#REF!,0)+1,)</f>
        <v>#REF!</v>
      </c>
      <c r="I400" s="3"/>
      <c r="J400" s="3"/>
    </row>
    <row r="401" spans="1:13" customFormat="1" ht="15" customHeight="1" x14ac:dyDescent="0.3">
      <c r="A401" s="11"/>
      <c r="B401" s="118"/>
      <c r="C401" s="128"/>
      <c r="D401" s="128"/>
      <c r="E401" s="128"/>
      <c r="F401" s="126" t="e">
        <f ca="1">OFFSET(#REF!,MATCH(DATE($H$1,MONTH("1/"&amp;$B$397),F399),#REF!,0)+2,)</f>
        <v>#REF!</v>
      </c>
      <c r="G401" s="126" t="e">
        <f ca="1">OFFSET(#REF!,MATCH(DATE($H$1,MONTH("1/"&amp;$B$397),G399),#REF!,0)+2,)</f>
        <v>#REF!</v>
      </c>
      <c r="H401" s="119" t="e">
        <f ca="1">OFFSET(#REF!,MATCH(DATE($H$1,MONTH("1/"&amp;$B$397),H399),#REF!,0)+2,)</f>
        <v>#REF!</v>
      </c>
      <c r="I401" s="3"/>
      <c r="J401" s="98"/>
    </row>
    <row r="402" spans="1:13" customFormat="1" ht="15" customHeight="1" x14ac:dyDescent="0.3">
      <c r="A402" s="11"/>
      <c r="B402" s="118"/>
      <c r="C402" s="129"/>
      <c r="D402" s="129"/>
      <c r="E402" s="129"/>
      <c r="F402" s="126" t="e">
        <f ca="1">OFFSET(#REF!,MATCH(DATE($H$1,MONTH("1/"&amp;$B$397),F399),#REF!,0)+8,-1)</f>
        <v>#REF!</v>
      </c>
      <c r="G402" s="126" t="e">
        <f ca="1">OFFSET(#REF!,MATCH(DATE($H$1,MONTH("1/"&amp;$B$397),G399),#REF!,0)+8,-1)</f>
        <v>#REF!</v>
      </c>
      <c r="H402" s="119" t="e">
        <f ca="1">OFFSET(#REF!,MATCH(DATE($H$1,MONTH("1/"&amp;$B$397),H399),#REF!,0)+8,-1)</f>
        <v>#REF!</v>
      </c>
      <c r="I402" s="106" t="e">
        <f ca="1">SUM(B402:H402)</f>
        <v>#REF!</v>
      </c>
      <c r="J402" s="112"/>
    </row>
    <row r="403" spans="1:13" customFormat="1" ht="15" customHeight="1" x14ac:dyDescent="0.3">
      <c r="A403" s="11"/>
      <c r="B403" s="133"/>
      <c r="C403" s="130"/>
      <c r="D403" s="130"/>
      <c r="E403" s="130"/>
      <c r="F403" s="127" t="e">
        <f ca="1">OFFSET(#REF!,MATCH(DATE($H$1,MONTH("1/"&amp;$B$397),F399),#REF!,0)+9,11)</f>
        <v>#REF!</v>
      </c>
      <c r="G403" s="127" t="e">
        <f ca="1">OFFSET(#REF!,MATCH(DATE($H$1,MONTH("1/"&amp;$B$397),G399),#REF!,0)+9,11)</f>
        <v>#REF!</v>
      </c>
      <c r="H403" s="120" t="e">
        <f ca="1">OFFSET(#REF!,MATCH(DATE($H$1,MONTH("1/"&amp;$B$397),H399),#REF!,0)+9,11)</f>
        <v>#REF!</v>
      </c>
      <c r="I403" s="107" t="s">
        <v>39</v>
      </c>
      <c r="J403" s="102" t="e">
        <f ca="1">SUM(B403:H403)</f>
        <v>#REF!</v>
      </c>
      <c r="M403" s="115"/>
    </row>
    <row r="404" spans="1:13" ht="15" customHeight="1" x14ac:dyDescent="0.3">
      <c r="A404" s="11"/>
      <c r="B404" s="135">
        <f>H399+1</f>
        <v>4</v>
      </c>
      <c r="C404" s="125">
        <f>B404+1</f>
        <v>5</v>
      </c>
      <c r="D404" s="125">
        <f t="shared" ref="D404" si="228">C404+1</f>
        <v>6</v>
      </c>
      <c r="E404" s="125">
        <f t="shared" ref="E404" si="229">D404+1</f>
        <v>7</v>
      </c>
      <c r="F404" s="125">
        <f t="shared" ref="F404" si="230">E404+1</f>
        <v>8</v>
      </c>
      <c r="G404" s="125">
        <f t="shared" ref="G404" si="231">F404+1</f>
        <v>9</v>
      </c>
      <c r="H404" s="124">
        <f t="shared" ref="H404" si="232">G404+1</f>
        <v>10</v>
      </c>
      <c r="I404" s="3"/>
      <c r="J404" s="3"/>
      <c r="M404" s="116"/>
    </row>
    <row r="405" spans="1:13" ht="15" customHeight="1" x14ac:dyDescent="0.3">
      <c r="A405" s="114"/>
      <c r="B405" s="126" t="e">
        <f ca="1">OFFSET(#REF!,MATCH(DATE($H$1,MONTH("1/"&amp;$B$397),B404),#REF!,0)+1,)</f>
        <v>#REF!</v>
      </c>
      <c r="C405" s="126" t="e">
        <f ca="1">OFFSET(#REF!,MATCH(DATE($H$1,MONTH("1/"&amp;$B$397),C404),#REF!,0)+1,)</f>
        <v>#REF!</v>
      </c>
      <c r="D405" s="126" t="e">
        <f ca="1">OFFSET(#REF!,MATCH(DATE($H$1,MONTH("1/"&amp;$B$397),D404),#REF!,0)+1,)</f>
        <v>#REF!</v>
      </c>
      <c r="E405" s="126" t="e">
        <f ca="1">OFFSET(#REF!,MATCH(DATE($H$1,MONTH("1/"&amp;$B$397),E404),#REF!,0)+1,)</f>
        <v>#REF!</v>
      </c>
      <c r="F405" s="126" t="e">
        <f ca="1">OFFSET(#REF!,MATCH(DATE($H$1,MONTH("1/"&amp;$B$397),F404),#REF!,0)+1,)</f>
        <v>#REF!</v>
      </c>
      <c r="G405" s="126" t="e">
        <f ca="1">OFFSET(#REF!,MATCH(DATE($H$1,MONTH("1/"&amp;$B$397),G404),#REF!,0)+1,)</f>
        <v>#REF!</v>
      </c>
      <c r="H405" s="119" t="e">
        <f ca="1">OFFSET(#REF!,MATCH(DATE($H$1,MONTH("1/"&amp;$B$397),H404),#REF!,0)+1,)</f>
        <v>#REF!</v>
      </c>
      <c r="I405" s="3"/>
      <c r="J405" s="3"/>
    </row>
    <row r="406" spans="1:13" ht="15" customHeight="1" x14ac:dyDescent="0.3">
      <c r="A406" s="114"/>
      <c r="B406" s="126" t="e">
        <f ca="1">OFFSET(#REF!,MATCH(DATE($H$1,MONTH("1/"&amp;$B$397),B404),#REF!,0)+2,)</f>
        <v>#REF!</v>
      </c>
      <c r="C406" s="126" t="e">
        <f ca="1">OFFSET(#REF!,MATCH(DATE($H$1,MONTH("1/"&amp;$B$397),C404),#REF!,0)+2,)</f>
        <v>#REF!</v>
      </c>
      <c r="D406" s="126" t="e">
        <f ca="1">OFFSET(#REF!,MATCH(DATE($H$1,MONTH("1/"&amp;$B$397),D404),#REF!,0)+2,)</f>
        <v>#REF!</v>
      </c>
      <c r="E406" s="126" t="e">
        <f ca="1">OFFSET(#REF!,MATCH(DATE($H$1,MONTH("1/"&amp;$B$397),E404),#REF!,0)+2,)</f>
        <v>#REF!</v>
      </c>
      <c r="F406" s="126" t="e">
        <f ca="1">OFFSET(#REF!,MATCH(DATE($H$1,MONTH("1/"&amp;$B$397),F404),#REF!,0)+2,)</f>
        <v>#REF!</v>
      </c>
      <c r="G406" s="126" t="e">
        <f ca="1">OFFSET(#REF!,MATCH(DATE($H$1,MONTH("1/"&amp;$B$397),G404),#REF!,0)+2,)</f>
        <v>#REF!</v>
      </c>
      <c r="H406" s="119" t="e">
        <f ca="1">OFFSET(#REF!,MATCH(DATE($H$1,MONTH("1/"&amp;$B$397),H404),#REF!,0)+2,)</f>
        <v>#REF!</v>
      </c>
      <c r="I406" s="3"/>
      <c r="J406" s="98"/>
    </row>
    <row r="407" spans="1:13" ht="15" customHeight="1" x14ac:dyDescent="0.3">
      <c r="A407" s="114"/>
      <c r="B407" s="126" t="e">
        <f ca="1">OFFSET(#REF!,MATCH(DATE($H$1,MONTH("1/"&amp;$B$397),B404),#REF!,0)+8,-1)</f>
        <v>#REF!</v>
      </c>
      <c r="C407" s="126" t="e">
        <f ca="1">OFFSET(#REF!,MATCH(DATE($H$1,MONTH("1/"&amp;$B$397),C404),#REF!,0)+8,-1)</f>
        <v>#REF!</v>
      </c>
      <c r="D407" s="126" t="e">
        <f ca="1">OFFSET(#REF!,MATCH(DATE($H$1,MONTH("1/"&amp;$B$397),D404),#REF!,0)+8,-1)</f>
        <v>#REF!</v>
      </c>
      <c r="E407" s="126" t="e">
        <f ca="1">OFFSET(#REF!,MATCH(DATE($H$1,MONTH("1/"&amp;$B$397),E404),#REF!,0)+8,-1)</f>
        <v>#REF!</v>
      </c>
      <c r="F407" s="126" t="e">
        <f ca="1">OFFSET(#REF!,MATCH(DATE($H$1,MONTH("1/"&amp;$B$397),F404),#REF!,0)+8,-1)</f>
        <v>#REF!</v>
      </c>
      <c r="G407" s="126" t="e">
        <f ca="1">OFFSET(#REF!,MATCH(DATE($H$1,MONTH("1/"&amp;$B$397),G404),#REF!,0)+8,-1)</f>
        <v>#REF!</v>
      </c>
      <c r="H407" s="119" t="e">
        <f ca="1">OFFSET(#REF!,MATCH(DATE($H$1,MONTH("1/"&amp;$B$397),H404),#REF!,0)+8,-1)</f>
        <v>#REF!</v>
      </c>
      <c r="I407" s="106" t="e">
        <f ca="1">SUM(B407:H407)</f>
        <v>#REF!</v>
      </c>
      <c r="J407" s="112"/>
    </row>
    <row r="408" spans="1:13" ht="15" customHeight="1" x14ac:dyDescent="0.3">
      <c r="A408" s="11"/>
      <c r="B408" s="127" t="e">
        <f ca="1">OFFSET(#REF!,MATCH(DATE($H$1,MONTH("1/"&amp;$B$397),B404),#REF!,0)+9,11)</f>
        <v>#REF!</v>
      </c>
      <c r="C408" s="127" t="e">
        <f ca="1">OFFSET(#REF!,MATCH(DATE($H$1,MONTH("1/"&amp;$B$397),C404),#REF!,0)+9,11)</f>
        <v>#REF!</v>
      </c>
      <c r="D408" s="127" t="e">
        <f ca="1">OFFSET(#REF!,MATCH(DATE($H$1,MONTH("1/"&amp;$B$397),D404),#REF!,0)+9,11)</f>
        <v>#REF!</v>
      </c>
      <c r="E408" s="127" t="e">
        <f ca="1">OFFSET(#REF!,MATCH(DATE($H$1,MONTH("1/"&amp;$B$397),E404),#REF!,0)+9,11)</f>
        <v>#REF!</v>
      </c>
      <c r="F408" s="127" t="e">
        <f ca="1">OFFSET(#REF!,MATCH(DATE($H$1,MONTH("1/"&amp;$B$397),F404),#REF!,0)+9,11)</f>
        <v>#REF!</v>
      </c>
      <c r="G408" s="127" t="e">
        <f ca="1">OFFSET(#REF!,MATCH(DATE($H$1,MONTH("1/"&amp;$B$397),G404),#REF!,0)+9,11)</f>
        <v>#REF!</v>
      </c>
      <c r="H408" s="120" t="e">
        <f ca="1">OFFSET(#REF!,MATCH(DATE($H$1,MONTH("1/"&amp;$B$397),H404),#REF!,0)+9,11)</f>
        <v>#REF!</v>
      </c>
      <c r="I408" s="107" t="s">
        <v>39</v>
      </c>
      <c r="J408" s="102" t="e">
        <f ca="1">SUM(B408:H408)</f>
        <v>#REF!</v>
      </c>
    </row>
    <row r="409" spans="1:13" ht="15" customHeight="1" x14ac:dyDescent="0.3">
      <c r="A409" s="114"/>
      <c r="B409" s="125">
        <f>H404+1</f>
        <v>11</v>
      </c>
      <c r="C409" s="125">
        <f>B409+1</f>
        <v>12</v>
      </c>
      <c r="D409" s="125">
        <f t="shared" ref="D409" si="233">C409+1</f>
        <v>13</v>
      </c>
      <c r="E409" s="125">
        <f t="shared" ref="E409" si="234">D409+1</f>
        <v>14</v>
      </c>
      <c r="F409" s="125">
        <f t="shared" ref="F409" si="235">E409+1</f>
        <v>15</v>
      </c>
      <c r="G409" s="125">
        <f t="shared" ref="G409" si="236">F409+1</f>
        <v>16</v>
      </c>
      <c r="H409" s="124">
        <f t="shared" ref="H409" si="237">G409+1</f>
        <v>17</v>
      </c>
      <c r="I409" s="3"/>
      <c r="J409" s="3"/>
    </row>
    <row r="410" spans="1:13" ht="15" customHeight="1" x14ac:dyDescent="0.3">
      <c r="A410" s="114"/>
      <c r="B410" s="126" t="e">
        <f ca="1">OFFSET(#REF!,MATCH(DATE($H$1,MONTH("1/"&amp;$B$397),B409),#REF!,0)+1,)</f>
        <v>#REF!</v>
      </c>
      <c r="C410" s="126" t="e">
        <f ca="1">OFFSET(#REF!,MATCH(DATE($H$1,MONTH("1/"&amp;$B$397),C409),#REF!,0)+1,)</f>
        <v>#REF!</v>
      </c>
      <c r="D410" s="126" t="e">
        <f ca="1">OFFSET(#REF!,MATCH(DATE($H$1,MONTH("1/"&amp;$B$397),D409),#REF!,0)+1,)</f>
        <v>#REF!</v>
      </c>
      <c r="E410" s="126" t="e">
        <f ca="1">OFFSET(#REF!,MATCH(DATE($H$1,MONTH("1/"&amp;$B$397),E409),#REF!,0)+1,)</f>
        <v>#REF!</v>
      </c>
      <c r="F410" s="126" t="e">
        <f ca="1">OFFSET(#REF!,MATCH(DATE($H$1,MONTH("1/"&amp;$B$397),F409),#REF!,0)+1,)</f>
        <v>#REF!</v>
      </c>
      <c r="G410" s="126" t="e">
        <f ca="1">OFFSET(#REF!,MATCH(DATE($H$1,MONTH("1/"&amp;$B$397),G409),#REF!,0)+1,)</f>
        <v>#REF!</v>
      </c>
      <c r="H410" s="119" t="e">
        <f ca="1">OFFSET(#REF!,MATCH(DATE($H$1,MONTH("1/"&amp;$B$397),H409),#REF!,0)+1,)</f>
        <v>#REF!</v>
      </c>
      <c r="I410" s="3"/>
      <c r="J410" s="97"/>
    </row>
    <row r="411" spans="1:13" ht="15" customHeight="1" x14ac:dyDescent="0.3">
      <c r="A411" s="114"/>
      <c r="B411" s="126" t="e">
        <f ca="1">OFFSET(#REF!,MATCH(DATE($H$1,MONTH("1/"&amp;$B$397),B409),#REF!,0)+2,)</f>
        <v>#REF!</v>
      </c>
      <c r="C411" s="126" t="e">
        <f ca="1">OFFSET(#REF!,MATCH(DATE($H$1,MONTH("1/"&amp;$B$397),C409),#REF!,0)+2,)</f>
        <v>#REF!</v>
      </c>
      <c r="D411" s="126" t="e">
        <f ca="1">OFFSET(#REF!,MATCH(DATE($H$1,MONTH("1/"&amp;$B$397),D409),#REF!,0)+2,)</f>
        <v>#REF!</v>
      </c>
      <c r="E411" s="126" t="e">
        <f ca="1">OFFSET(#REF!,MATCH(DATE($H$1,MONTH("1/"&amp;$B$397),E409),#REF!,0)+2,)</f>
        <v>#REF!</v>
      </c>
      <c r="F411" s="126" t="e">
        <f ca="1">OFFSET(#REF!,MATCH(DATE($H$1,MONTH("1/"&amp;$B$397),F409),#REF!,0)+2,)</f>
        <v>#REF!</v>
      </c>
      <c r="G411" s="126" t="e">
        <f ca="1">OFFSET(#REF!,MATCH(DATE($H$1,MONTH("1/"&amp;$B$397),G409),#REF!,0)+2,)</f>
        <v>#REF!</v>
      </c>
      <c r="H411" s="119" t="e">
        <f ca="1">OFFSET(#REF!,MATCH(DATE($H$1,MONTH("1/"&amp;$B$397),H409),#REF!,0)+2,)</f>
        <v>#REF!</v>
      </c>
      <c r="I411" s="3"/>
      <c r="J411" s="98"/>
    </row>
    <row r="412" spans="1:13" ht="15" customHeight="1" x14ac:dyDescent="0.3">
      <c r="A412" s="114"/>
      <c r="B412" s="126" t="e">
        <f ca="1">OFFSET(#REF!,MATCH(DATE($H$1,MONTH("1/"&amp;$B$397),B409),#REF!,0)+8,-1)</f>
        <v>#REF!</v>
      </c>
      <c r="C412" s="126" t="e">
        <f ca="1">OFFSET(#REF!,MATCH(DATE($H$1,MONTH("1/"&amp;$B$397),C409),#REF!,0)+8,-1)</f>
        <v>#REF!</v>
      </c>
      <c r="D412" s="126" t="e">
        <f ca="1">OFFSET(#REF!,MATCH(DATE($H$1,MONTH("1/"&amp;$B$397),D409),#REF!,0)+8,-1)</f>
        <v>#REF!</v>
      </c>
      <c r="E412" s="126" t="e">
        <f ca="1">OFFSET(#REF!,MATCH(DATE($H$1,MONTH("1/"&amp;$B$397),E409),#REF!,0)+8,-1)</f>
        <v>#REF!</v>
      </c>
      <c r="F412" s="126" t="e">
        <f ca="1">OFFSET(#REF!,MATCH(DATE($H$1,MONTH("1/"&amp;$B$397),F409),#REF!,0)+8,-1)</f>
        <v>#REF!</v>
      </c>
      <c r="G412" s="126" t="e">
        <f ca="1">OFFSET(#REF!,MATCH(DATE($H$1,MONTH("1/"&amp;$B$397),G409),#REF!,0)+8,-1)</f>
        <v>#REF!</v>
      </c>
      <c r="H412" s="119" t="e">
        <f ca="1">OFFSET(#REF!,MATCH(DATE($H$1,MONTH("1/"&amp;$B$397),H409),#REF!,0)+8,-1)</f>
        <v>#REF!</v>
      </c>
      <c r="I412" s="106" t="e">
        <f ca="1">SUM(B412:H412)</f>
        <v>#REF!</v>
      </c>
      <c r="J412" s="112"/>
    </row>
    <row r="413" spans="1:13" ht="15" customHeight="1" x14ac:dyDescent="0.3">
      <c r="A413" s="114"/>
      <c r="B413" s="127" t="e">
        <f ca="1">OFFSET(#REF!,MATCH(DATE($H$1,MONTH("1/"&amp;$B$397),B409),#REF!,0)+9,11)</f>
        <v>#REF!</v>
      </c>
      <c r="C413" s="127" t="e">
        <f ca="1">OFFSET(#REF!,MATCH(DATE($H$1,MONTH("1/"&amp;$B$397),C409),#REF!,0)+9,11)</f>
        <v>#REF!</v>
      </c>
      <c r="D413" s="127" t="e">
        <f ca="1">OFFSET(#REF!,MATCH(DATE($H$1,MONTH("1/"&amp;$B$397),D409),#REF!,0)+9,11)</f>
        <v>#REF!</v>
      </c>
      <c r="E413" s="127" t="e">
        <f ca="1">OFFSET(#REF!,MATCH(DATE($H$1,MONTH("1/"&amp;$B$397),E409),#REF!,0)+9,11)</f>
        <v>#REF!</v>
      </c>
      <c r="F413" s="127" t="e">
        <f ca="1">OFFSET(#REF!,MATCH(DATE($H$1,MONTH("1/"&amp;$B$397),F409),#REF!,0)+9,11)</f>
        <v>#REF!</v>
      </c>
      <c r="G413" s="127" t="e">
        <f ca="1">OFFSET(#REF!,MATCH(DATE($H$1,MONTH("1/"&amp;$B$397),G409),#REF!,0)+9,11)</f>
        <v>#REF!</v>
      </c>
      <c r="H413" s="120" t="e">
        <f ca="1">OFFSET(#REF!,MATCH(DATE($H$1,MONTH("1/"&amp;$B$397),H409),#REF!,0)+9,11)</f>
        <v>#REF!</v>
      </c>
      <c r="I413" s="107" t="s">
        <v>39</v>
      </c>
      <c r="J413" s="102" t="e">
        <f ca="1">SUM(B413:H413)</f>
        <v>#REF!</v>
      </c>
    </row>
    <row r="414" spans="1:13" ht="15" customHeight="1" x14ac:dyDescent="0.3">
      <c r="A414" s="114"/>
      <c r="B414" s="125">
        <f>H409+1</f>
        <v>18</v>
      </c>
      <c r="C414" s="125">
        <f t="shared" ref="C414" si="238">B414+1</f>
        <v>19</v>
      </c>
      <c r="D414" s="125">
        <f t="shared" ref="D414" si="239">C414+1</f>
        <v>20</v>
      </c>
      <c r="E414" s="125">
        <f t="shared" ref="E414" si="240">D414+1</f>
        <v>21</v>
      </c>
      <c r="F414" s="125">
        <f t="shared" ref="F414" si="241">E414+1</f>
        <v>22</v>
      </c>
      <c r="G414" s="125">
        <f t="shared" ref="G414" si="242">F414+1</f>
        <v>23</v>
      </c>
      <c r="H414" s="124">
        <f t="shared" ref="H414" si="243">G414+1</f>
        <v>24</v>
      </c>
      <c r="I414" s="3"/>
      <c r="J414" s="97"/>
    </row>
    <row r="415" spans="1:13" ht="15" customHeight="1" x14ac:dyDescent="0.3">
      <c r="A415" s="114"/>
      <c r="B415" s="126" t="e">
        <f ca="1">OFFSET(#REF!,MATCH(DATE($H$1,MONTH("1/"&amp;$B$397),B414),#REF!,0)+1,)</f>
        <v>#REF!</v>
      </c>
      <c r="C415" s="126" t="e">
        <f ca="1">OFFSET(#REF!,MATCH(DATE($H$1,MONTH("1/"&amp;$B$397),C414),#REF!,0)+1,)</f>
        <v>#REF!</v>
      </c>
      <c r="D415" s="126" t="e">
        <f ca="1">OFFSET(#REF!,MATCH(DATE($H$1,MONTH("1/"&amp;$B$397),D414),#REF!,0)+1,)</f>
        <v>#REF!</v>
      </c>
      <c r="E415" s="126" t="e">
        <f ca="1">OFFSET(#REF!,MATCH(DATE($H$1,MONTH("1/"&amp;$B$397),E414),#REF!,0)+1,)</f>
        <v>#REF!</v>
      </c>
      <c r="F415" s="126" t="e">
        <f ca="1">OFFSET(#REF!,MATCH(DATE($H$1,MONTH("1/"&amp;$B$397),F414),#REF!,0)+1,)</f>
        <v>#REF!</v>
      </c>
      <c r="G415" s="126" t="e">
        <f ca="1">OFFSET(#REF!,MATCH(DATE($H$1,MONTH("1/"&amp;$B$397),G414),#REF!,0)+1,)</f>
        <v>#REF!</v>
      </c>
      <c r="H415" s="119" t="e">
        <f ca="1">OFFSET(#REF!,MATCH(DATE($H$1,MONTH("1/"&amp;$B$397),H414),#REF!,0)+1,)</f>
        <v>#REF!</v>
      </c>
      <c r="I415" s="106"/>
      <c r="J415" s="98"/>
    </row>
    <row r="416" spans="1:13" ht="15" customHeight="1" x14ac:dyDescent="0.3">
      <c r="A416" s="114"/>
      <c r="B416" s="126" t="e">
        <f ca="1">OFFSET(#REF!,MATCH(DATE($H$1,MONTH("1/"&amp;$B$397),B414),#REF!,0)+2,)</f>
        <v>#REF!</v>
      </c>
      <c r="C416" s="126" t="e">
        <f ca="1">OFFSET(#REF!,MATCH(DATE($H$1,MONTH("1/"&amp;$B$397),C414),#REF!,0)+2,)</f>
        <v>#REF!</v>
      </c>
      <c r="D416" s="126" t="e">
        <f ca="1">OFFSET(#REF!,MATCH(DATE($H$1,MONTH("1/"&amp;$B$397),D414),#REF!,0)+2,)</f>
        <v>#REF!</v>
      </c>
      <c r="E416" s="126" t="e">
        <f ca="1">OFFSET(#REF!,MATCH(DATE($H$1,MONTH("1/"&amp;$B$397),E414),#REF!,0)+2,)</f>
        <v>#REF!</v>
      </c>
      <c r="F416" s="126" t="e">
        <f ca="1">OFFSET(#REF!,MATCH(DATE($H$1,MONTH("1/"&amp;$B$397),F414),#REF!,0)+2,)</f>
        <v>#REF!</v>
      </c>
      <c r="G416" s="126" t="e">
        <f ca="1">OFFSET(#REF!,MATCH(DATE($H$1,MONTH("1/"&amp;$B$397),G414),#REF!,0)+2,)</f>
        <v>#REF!</v>
      </c>
      <c r="H416" s="119" t="e">
        <f ca="1">OFFSET(#REF!,MATCH(DATE($H$1,MONTH("1/"&amp;$B$397),H414),#REF!,0)+2,)</f>
        <v>#REF!</v>
      </c>
      <c r="I416" s="3"/>
      <c r="J416" s="98"/>
    </row>
    <row r="417" spans="1:10" ht="15" customHeight="1" x14ac:dyDescent="0.3">
      <c r="A417" s="11"/>
      <c r="B417" s="126" t="e">
        <f ca="1">OFFSET(#REF!,MATCH(DATE($H$1,MONTH("1/"&amp;$B$397),B414),#REF!,0)+8,-1)</f>
        <v>#REF!</v>
      </c>
      <c r="C417" s="126" t="e">
        <f ca="1">OFFSET(#REF!,MATCH(DATE($H$1,MONTH("1/"&amp;$B$397),C414),#REF!,0)+8,-1)</f>
        <v>#REF!</v>
      </c>
      <c r="D417" s="126" t="e">
        <f ca="1">OFFSET(#REF!,MATCH(DATE($H$1,MONTH("1/"&amp;$B$397),D414),#REF!,0)+8,-1)</f>
        <v>#REF!</v>
      </c>
      <c r="E417" s="126" t="e">
        <f ca="1">OFFSET(#REF!,MATCH(DATE($H$1,MONTH("1/"&amp;$B$397),E414),#REF!,0)+8,-1)</f>
        <v>#REF!</v>
      </c>
      <c r="F417" s="126" t="e">
        <f ca="1">OFFSET(#REF!,MATCH(DATE($H$1,MONTH("1/"&amp;$B$397),F414),#REF!,0)+8,-1)</f>
        <v>#REF!</v>
      </c>
      <c r="G417" s="126" t="e">
        <f ca="1">OFFSET(#REF!,MATCH(DATE($H$1,MONTH("1/"&amp;$B$397),G414),#REF!,0)+8,-1)</f>
        <v>#REF!</v>
      </c>
      <c r="H417" s="119" t="e">
        <f ca="1">OFFSET(#REF!,MATCH(DATE($H$1,MONTH("1/"&amp;$B$397),H414),#REF!,0)+8,-1)</f>
        <v>#REF!</v>
      </c>
      <c r="I417" s="106" t="e">
        <f ca="1">SUM(B417:H417)</f>
        <v>#REF!</v>
      </c>
      <c r="J417" s="112"/>
    </row>
    <row r="418" spans="1:10" ht="15" customHeight="1" x14ac:dyDescent="0.3">
      <c r="A418" s="114"/>
      <c r="B418" s="127" t="e">
        <f ca="1">OFFSET(#REF!,MATCH(DATE($H$1,MONTH("1/"&amp;$B$397),B414),#REF!,0)+9,11)</f>
        <v>#REF!</v>
      </c>
      <c r="C418" s="127" t="e">
        <f ca="1">OFFSET(#REF!,MATCH(DATE($H$1,MONTH("1/"&amp;$B$397),C414),#REF!,0)+9,11)</f>
        <v>#REF!</v>
      </c>
      <c r="D418" s="127" t="e">
        <f ca="1">OFFSET(#REF!,MATCH(DATE($H$1,MONTH("1/"&amp;$B$397),D414),#REF!,0)+9,11)</f>
        <v>#REF!</v>
      </c>
      <c r="E418" s="127" t="e">
        <f ca="1">OFFSET(#REF!,MATCH(DATE($H$1,MONTH("1/"&amp;$B$397),E414),#REF!,0)+9,11)</f>
        <v>#REF!</v>
      </c>
      <c r="F418" s="127" t="e">
        <f ca="1">OFFSET(#REF!,MATCH(DATE($H$1,MONTH("1/"&amp;$B$397),F414),#REF!,0)+9,11)</f>
        <v>#REF!</v>
      </c>
      <c r="G418" s="127" t="e">
        <f ca="1">OFFSET(#REF!,MATCH(DATE($H$1,MONTH("1/"&amp;$B$397),G414),#REF!,0)+9,11)</f>
        <v>#REF!</v>
      </c>
      <c r="H418" s="120" t="e">
        <f ca="1">OFFSET(#REF!,MATCH(DATE($H$1,MONTH("1/"&amp;$B$397),H414),#REF!,0)+9,11)</f>
        <v>#REF!</v>
      </c>
      <c r="I418" s="107" t="s">
        <v>39</v>
      </c>
      <c r="J418" s="102" t="e">
        <f ca="1">SUM(B418:H418)</f>
        <v>#REF!</v>
      </c>
    </row>
    <row r="419" spans="1:10" ht="15" customHeight="1" x14ac:dyDescent="0.3">
      <c r="A419" s="114"/>
      <c r="B419" s="125">
        <f>H414+1</f>
        <v>25</v>
      </c>
      <c r="C419" s="125">
        <f t="shared" ref="C419" si="244">B419+1</f>
        <v>26</v>
      </c>
      <c r="D419" s="125">
        <f t="shared" ref="D419" si="245">C419+1</f>
        <v>27</v>
      </c>
      <c r="E419" s="125">
        <f t="shared" ref="E419" si="246">D419+1</f>
        <v>28</v>
      </c>
      <c r="F419" s="125">
        <f t="shared" ref="F419" si="247">E419+1</f>
        <v>29</v>
      </c>
      <c r="G419" s="125">
        <f t="shared" ref="G419" si="248">F419+1</f>
        <v>30</v>
      </c>
      <c r="H419" s="124">
        <f t="shared" ref="H419" si="249">G419+1</f>
        <v>31</v>
      </c>
      <c r="I419" s="106"/>
      <c r="J419" s="98"/>
    </row>
    <row r="420" spans="1:10" ht="15" customHeight="1" x14ac:dyDescent="0.3">
      <c r="A420" s="114"/>
      <c r="B420" s="126" t="e">
        <f ca="1">OFFSET(#REF!,MATCH(DATE($H$1,MONTH("1/"&amp;$B$397),B419),#REF!,0)+1,)</f>
        <v>#REF!</v>
      </c>
      <c r="C420" s="126" t="e">
        <f ca="1">OFFSET(#REF!,MATCH(DATE($H$1,MONTH("1/"&amp;$B$397),C419),#REF!,0)+1,)</f>
        <v>#REF!</v>
      </c>
      <c r="D420" s="126" t="e">
        <f ca="1">OFFSET(#REF!,MATCH(DATE($H$1,MONTH("1/"&amp;$B$397),D419),#REF!,0)+1,)</f>
        <v>#REF!</v>
      </c>
      <c r="E420" s="126" t="e">
        <f ca="1">OFFSET(#REF!,MATCH(DATE($H$1,MONTH("1/"&amp;$B$397),E419),#REF!,0)+1,)</f>
        <v>#REF!</v>
      </c>
      <c r="F420" s="126" t="e">
        <f ca="1">OFFSET(#REF!,MATCH(DATE($H$1,MONTH("1/"&amp;$B$397),F419),#REF!,0)+1,)</f>
        <v>#REF!</v>
      </c>
      <c r="G420" s="126" t="e">
        <f ca="1">OFFSET(#REF!,MATCH(DATE($H$1,MONTH("1/"&amp;$B$397),G419),#REF!,0)+1,)</f>
        <v>#REF!</v>
      </c>
      <c r="H420" s="119" t="e">
        <f ca="1">OFFSET(#REF!,MATCH(DATE($H$1,MONTH("1/"&amp;$B$397),H419),#REF!,0)+1,)</f>
        <v>#REF!</v>
      </c>
      <c r="I420" s="107"/>
      <c r="J420" s="102"/>
    </row>
    <row r="421" spans="1:10" ht="15" customHeight="1" x14ac:dyDescent="0.3">
      <c r="A421" s="11"/>
      <c r="B421" s="126" t="e">
        <f ca="1">OFFSET(#REF!,MATCH(DATE($H$1,MONTH("1/"&amp;$B$397),B419),#REF!,0)+2,)</f>
        <v>#REF!</v>
      </c>
      <c r="C421" s="126" t="e">
        <f ca="1">OFFSET(#REF!,MATCH(DATE($H$1,MONTH("1/"&amp;$B$397),C419),#REF!,0)+2,)</f>
        <v>#REF!</v>
      </c>
      <c r="D421" s="126" t="e">
        <f ca="1">OFFSET(#REF!,MATCH(DATE($H$1,MONTH("1/"&amp;$B$397),D419),#REF!,0)+2,)</f>
        <v>#REF!</v>
      </c>
      <c r="E421" s="126" t="e">
        <f ca="1">OFFSET(#REF!,MATCH(DATE($H$1,MONTH("1/"&amp;$B$397),E419),#REF!,0)+2,)</f>
        <v>#REF!</v>
      </c>
      <c r="F421" s="126" t="e">
        <f ca="1">OFFSET(#REF!,MATCH(DATE($H$1,MONTH("1/"&amp;$B$397),F419),#REF!,0)+2,)</f>
        <v>#REF!</v>
      </c>
      <c r="G421" s="126" t="e">
        <f ca="1">OFFSET(#REF!,MATCH(DATE($H$1,MONTH("1/"&amp;$B$397),G419),#REF!,0)+2,)</f>
        <v>#REF!</v>
      </c>
      <c r="H421" s="119" t="e">
        <f ca="1">OFFSET(#REF!,MATCH(DATE($H$1,MONTH("1/"&amp;$B$397),H419),#REF!,0)+2,)</f>
        <v>#REF!</v>
      </c>
      <c r="I421" s="3"/>
      <c r="J421" s="98"/>
    </row>
    <row r="422" spans="1:10" ht="15" customHeight="1" x14ac:dyDescent="0.3">
      <c r="A422" s="11"/>
      <c r="B422" s="126" t="e">
        <f ca="1">OFFSET(#REF!,MATCH(DATE($H$1,MONTH("1/"&amp;$B$397),B419),#REF!,0)+8,-1)</f>
        <v>#REF!</v>
      </c>
      <c r="C422" s="126" t="e">
        <f ca="1">OFFSET(#REF!,MATCH(DATE($H$1,MONTH("1/"&amp;$B$397),C419),#REF!,0)+8,-1)</f>
        <v>#REF!</v>
      </c>
      <c r="D422" s="126" t="e">
        <f ca="1">OFFSET(#REF!,MATCH(DATE($H$1,MONTH("1/"&amp;$B$397),D419),#REF!,0)+8,-1)</f>
        <v>#REF!</v>
      </c>
      <c r="E422" s="126" t="e">
        <f ca="1">OFFSET(#REF!,MATCH(DATE($H$1,MONTH("1/"&amp;$B$397),E419),#REF!,0)+8,-1)</f>
        <v>#REF!</v>
      </c>
      <c r="F422" s="126" t="e">
        <f ca="1">OFFSET(#REF!,MATCH(DATE($H$1,MONTH("1/"&amp;$B$397),F419),#REF!,0)+8,-1)</f>
        <v>#REF!</v>
      </c>
      <c r="G422" s="126" t="e">
        <f ca="1">OFFSET(#REF!,MATCH(DATE($H$1,MONTH("1/"&amp;$B$397),G419),#REF!,0)+8,-1)</f>
        <v>#REF!</v>
      </c>
      <c r="H422" s="119" t="e">
        <f ca="1">OFFSET(#REF!,MATCH(DATE($H$1,MONTH("1/"&amp;$B$397),H419),#REF!,0)+8,-1)</f>
        <v>#REF!</v>
      </c>
      <c r="I422" s="106" t="e">
        <f ca="1">SUM(B422:H422)</f>
        <v>#REF!</v>
      </c>
      <c r="J422" s="112"/>
    </row>
    <row r="423" spans="1:10" ht="15" customHeight="1" x14ac:dyDescent="0.3">
      <c r="A423" s="11"/>
      <c r="B423" s="127" t="e">
        <f ca="1">OFFSET(#REF!,MATCH(DATE($H$1,MONTH("1/"&amp;$B$397),B419),#REF!,0)+9,11)</f>
        <v>#REF!</v>
      </c>
      <c r="C423" s="127" t="e">
        <f ca="1">OFFSET(#REF!,MATCH(DATE($H$1,MONTH("1/"&amp;$B$397),C419),#REF!,0)+9,11)</f>
        <v>#REF!</v>
      </c>
      <c r="D423" s="127" t="e">
        <f ca="1">OFFSET(#REF!,MATCH(DATE($H$1,MONTH("1/"&amp;$B$397),D419),#REF!,0)+9,11)</f>
        <v>#REF!</v>
      </c>
      <c r="E423" s="127" t="e">
        <f ca="1">OFFSET(#REF!,MATCH(DATE($H$1,MONTH("1/"&amp;$B$397),E419),#REF!,0)+9,11)</f>
        <v>#REF!</v>
      </c>
      <c r="F423" s="127" t="e">
        <f ca="1">OFFSET(#REF!,MATCH(DATE($H$1,MONTH("1/"&amp;$B$397),F419),#REF!,0)+9,11)</f>
        <v>#REF!</v>
      </c>
      <c r="G423" s="127" t="e">
        <f ca="1">OFFSET(#REF!,MATCH(DATE($H$1,MONTH("1/"&amp;$B$397),G419),#REF!,0)+9,11)</f>
        <v>#REF!</v>
      </c>
      <c r="H423" s="120" t="e">
        <f ca="1">OFFSET(#REF!,MATCH(DATE($H$1,MONTH("1/"&amp;$B$397),H419),#REF!,0)+9,11)</f>
        <v>#REF!</v>
      </c>
      <c r="I423" s="107" t="s">
        <v>39</v>
      </c>
      <c r="J423" s="102" t="e">
        <f ca="1">SUM(B423:H423)</f>
        <v>#REF!</v>
      </c>
    </row>
    <row r="424" spans="1:10" ht="15" customHeight="1" x14ac:dyDescent="0.3">
      <c r="A424" s="11"/>
      <c r="B424" s="125"/>
      <c r="C424" s="125"/>
      <c r="D424" s="125"/>
      <c r="E424" s="125"/>
      <c r="F424" s="125"/>
      <c r="G424" s="125"/>
      <c r="H424" s="124"/>
      <c r="I424" s="107"/>
      <c r="J424" s="102"/>
    </row>
    <row r="425" spans="1:10" x14ac:dyDescent="0.3">
      <c r="A425" s="3"/>
      <c r="B425" s="126"/>
      <c r="C425" s="126"/>
      <c r="D425" s="126"/>
      <c r="E425" s="126"/>
      <c r="F425" s="126"/>
      <c r="G425" s="126"/>
      <c r="H425" s="131"/>
      <c r="I425" s="108"/>
      <c r="J425" s="109"/>
    </row>
    <row r="426" spans="1:10" ht="14.25" customHeight="1" x14ac:dyDescent="0.3">
      <c r="A426" s="3"/>
      <c r="B426" s="126"/>
      <c r="C426" s="126"/>
      <c r="D426" s="126"/>
      <c r="E426" s="126"/>
      <c r="F426" s="126"/>
      <c r="G426" s="126"/>
      <c r="H426" s="131"/>
      <c r="I426" s="3"/>
      <c r="J426" s="98"/>
    </row>
    <row r="427" spans="1:10" ht="14.25" customHeight="1" x14ac:dyDescent="0.3">
      <c r="A427" s="3"/>
      <c r="B427" s="126"/>
      <c r="C427" s="126"/>
      <c r="D427" s="126"/>
      <c r="E427" s="126"/>
      <c r="F427" s="126"/>
      <c r="G427" s="126"/>
      <c r="H427" s="132"/>
      <c r="I427" s="106"/>
      <c r="J427" s="112"/>
    </row>
    <row r="428" spans="1:10" ht="14.25" customHeight="1" x14ac:dyDescent="0.3">
      <c r="A428" s="11"/>
      <c r="B428" s="127"/>
      <c r="C428" s="127"/>
      <c r="D428" s="127"/>
      <c r="E428" s="127"/>
      <c r="F428" s="127"/>
      <c r="G428" s="127"/>
      <c r="H428" s="133"/>
      <c r="I428" s="10" t="s">
        <v>39</v>
      </c>
      <c r="J428" s="102">
        <f>SUM(B428:H428)</f>
        <v>0</v>
      </c>
    </row>
    <row r="429" spans="1:10" ht="14.25" customHeight="1" x14ac:dyDescent="0.3">
      <c r="A429" s="33"/>
      <c r="B429" s="110"/>
      <c r="C429" s="110"/>
      <c r="D429" s="110"/>
      <c r="E429" s="110"/>
      <c r="F429" s="110"/>
      <c r="G429" s="110"/>
      <c r="H429" s="110"/>
      <c r="I429" s="111" t="s">
        <v>39</v>
      </c>
      <c r="J429" s="102" t="e">
        <f ca="1">SUM(J403,J408,J413,J418,J423,J428)</f>
        <v>#REF!</v>
      </c>
    </row>
    <row r="430" spans="1:10" ht="14.25" customHeight="1" x14ac:dyDescent="0.3">
      <c r="A430" s="33"/>
      <c r="B430" s="110"/>
      <c r="C430" s="110"/>
      <c r="D430" s="110"/>
      <c r="E430" s="110"/>
      <c r="F430" s="110"/>
      <c r="G430" s="110"/>
      <c r="H430" s="110"/>
      <c r="I430" s="10"/>
      <c r="J430" s="102"/>
    </row>
  </sheetData>
  <dataConsolidate/>
  <hyperlinks>
    <hyperlink ref="F39" location="Octobre!B2" display="Octobre!B2"/>
    <hyperlink ref="G39" location="Octobre!B15" display="Octobre!B15"/>
    <hyperlink ref="H39" location="Janvier!B119" display="Janvier!B119"/>
    <hyperlink ref="F75" location="Octobre!B2" display="Octobre!B2"/>
    <hyperlink ref="G75" location="Octobre!B15" display="Octobre!B15"/>
    <hyperlink ref="H75" location="Janvier!B119" display="Janvier!B119"/>
    <hyperlink ref="G111" location="Octobre!B15" display="Octobre!B15"/>
    <hyperlink ref="H111" location="Janvier!B119" display="Janvier!B119"/>
    <hyperlink ref="F147" location="Octobre!B2" display="Octobre!B2"/>
    <hyperlink ref="G147" location="Octobre!B15" display="Octobre!B15"/>
    <hyperlink ref="H147" location="Janvier!B119" display="Janvier!B119"/>
    <hyperlink ref="F183" location="Octobre!B2" display="Octobre!B2"/>
    <hyperlink ref="G183" location="Octobre!B15" display="Octobre!B15"/>
    <hyperlink ref="H183" location="Janvier!B119" display="Janvier!B119"/>
    <hyperlink ref="G219" location="Octobre!B15" display="Octobre!B15"/>
    <hyperlink ref="H219" location="Janvier!B119" display="Janvier!B119"/>
    <hyperlink ref="F255" location="Octobre!B2" display="Octobre!B2"/>
    <hyperlink ref="G255" location="Octobre!B15" display="Octobre!B15"/>
    <hyperlink ref="H255" location="Janvier!B119" display="Janvier!B119"/>
    <hyperlink ref="F291" location="Octobre!B2" display="Octobre!B2"/>
    <hyperlink ref="G291" location="Octobre!B15" display="Octobre!B15"/>
    <hyperlink ref="H291" location="Janvier!B119" display="Janvier!B119"/>
    <hyperlink ref="H327" location="Janvier!B119" display="Janvier!B119"/>
    <hyperlink ref="F363" location="Octobre!B2" display="Octobre!B2"/>
    <hyperlink ref="G363" location="Octobre!B15" display="Octobre!B15"/>
    <hyperlink ref="H363" location="Janvier!B119" display="Janvier!B119"/>
    <hyperlink ref="F399" location="Octobre!B2" display="Octobre!B2"/>
    <hyperlink ref="G399" location="Octobre!B15" display="Octobre!B15"/>
    <hyperlink ref="H399" location="Janvier!B119" display="Janvier!B119"/>
    <hyperlink ref="E39" location="Octobre!B2" display="Octobre!B2"/>
    <hyperlink ref="D39" location="Octobre!B2" display="Octobre!B2"/>
    <hyperlink ref="C39" location="Octobre!B2" display="Octobre!B2"/>
    <hyperlink ref="D75" location="Octobre!B2" display="Octobre!B2"/>
    <hyperlink ref="E75" location="Octobre!B2" display="Octobre!B2"/>
    <hyperlink ref="B147:E147" location="Octobre!B2" display="Octobre!B2"/>
    <hyperlink ref="E183" location="Octobre!B2" display="Octobre!B2"/>
    <hyperlink ref="E255" location="Octobre!B2" display="Octobre!B2"/>
    <hyperlink ref="D255" location="Octobre!B2" display="Octobre!B2"/>
    <hyperlink ref="C255" location="Octobre!B2" display="Octobre!B2"/>
    <hyperlink ref="D363" location="Octobre!B2" display="Octobre!B2"/>
    <hyperlink ref="E363" location="Octobre!B2" display="Octobre!B2"/>
  </hyperlinks>
  <printOptions horizontalCentered="1" verticalCentered="1"/>
  <pageMargins left="0.2" right="0.2" top="0.25" bottom="0.25" header="0" footer="0"/>
  <pageSetup scale="95" orientation="landscape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X404"/>
  <sheetViews>
    <sheetView showGridLines="0" showZeros="0" zoomScale="80" zoomScaleNormal="80" workbookViewId="0">
      <selection activeCell="B15" sqref="B15"/>
    </sheetView>
  </sheetViews>
  <sheetFormatPr baseColWidth="10" defaultColWidth="6.6640625" defaultRowHeight="15.75" x14ac:dyDescent="0.3"/>
  <cols>
    <col min="1" max="1" width="12.44140625" style="1" customWidth="1"/>
    <col min="2" max="2" width="20" style="1" bestFit="1" customWidth="1"/>
    <col min="3" max="8" width="13.77734375" style="1" customWidth="1"/>
    <col min="9" max="10" width="13.88671875" style="1" customWidth="1"/>
    <col min="11" max="11" width="13.77734375" style="1" customWidth="1"/>
    <col min="12" max="12" width="10.44140625" style="1" customWidth="1"/>
    <col min="13" max="13" width="12.21875" style="1" bestFit="1" customWidth="1"/>
    <col min="14" max="23" width="6.6640625" style="1"/>
    <col min="24" max="24" width="9.77734375" style="1" customWidth="1"/>
    <col min="25" max="25" width="9.44140625" style="1" customWidth="1"/>
    <col min="26" max="16384" width="6.6640625" style="1"/>
  </cols>
  <sheetData>
    <row r="1" spans="1:24" ht="15.75" customHeight="1" x14ac:dyDescent="0.3">
      <c r="A1" s="29"/>
      <c r="B1" s="29"/>
      <c r="C1" s="29"/>
      <c r="D1" s="29"/>
      <c r="E1" s="29"/>
      <c r="F1" s="29"/>
      <c r="G1" s="29"/>
      <c r="H1" s="29"/>
      <c r="I1" s="29"/>
      <c r="J1" s="29"/>
      <c r="K1" s="29"/>
      <c r="L1" s="6"/>
      <c r="M1" s="6"/>
      <c r="N1" s="140" t="s">
        <v>92</v>
      </c>
    </row>
    <row r="2" spans="1:24" customFormat="1" ht="16.5" x14ac:dyDescent="0.3">
      <c r="A2" s="73" t="s">
        <v>7</v>
      </c>
      <c r="B2" s="24">
        <v>42370</v>
      </c>
      <c r="C2" s="30"/>
      <c r="D2" s="90" t="s">
        <v>12</v>
      </c>
      <c r="E2" s="91"/>
      <c r="F2" s="92" t="s">
        <v>13</v>
      </c>
      <c r="G2" s="93">
        <f>IF(E3=0,0,(MOD(E3-E2,1)*24))</f>
        <v>0</v>
      </c>
      <c r="H2" s="6"/>
      <c r="I2" s="100"/>
      <c r="J2" s="31"/>
      <c r="K2" s="31"/>
      <c r="L2" s="32"/>
      <c r="M2" s="33"/>
      <c r="N2" s="140"/>
    </row>
    <row r="3" spans="1:24" customFormat="1" ht="16.5" x14ac:dyDescent="0.3">
      <c r="A3" s="73" t="s">
        <v>8</v>
      </c>
      <c r="B3" s="34"/>
      <c r="C3" s="29"/>
      <c r="D3" s="82" t="s">
        <v>21</v>
      </c>
      <c r="E3" s="83"/>
      <c r="F3" s="84" t="s">
        <v>13</v>
      </c>
      <c r="G3" s="85">
        <f>IF(E4=0,0,(MOD(E4-E3,1)*24))</f>
        <v>0</v>
      </c>
      <c r="H3" s="29"/>
      <c r="I3" s="29"/>
      <c r="J3" s="31"/>
      <c r="K3" s="31"/>
      <c r="L3" s="33"/>
      <c r="M3" s="33"/>
      <c r="N3" s="140"/>
    </row>
    <row r="4" spans="1:24" customFormat="1" ht="16.5" x14ac:dyDescent="0.3">
      <c r="A4" s="75" t="s">
        <v>32</v>
      </c>
      <c r="B4" s="9"/>
      <c r="C4" s="29"/>
      <c r="D4" s="78" t="s">
        <v>29</v>
      </c>
      <c r="E4" s="79"/>
      <c r="F4" s="80" t="s">
        <v>13</v>
      </c>
      <c r="G4" s="81">
        <f>IF(E5=0,0,(MOD(E5-E4,1)*24))</f>
        <v>0</v>
      </c>
      <c r="H4" s="29"/>
      <c r="I4" s="31"/>
      <c r="J4" s="31"/>
      <c r="K4" s="31"/>
      <c r="L4" s="33"/>
      <c r="M4" s="33"/>
      <c r="N4" s="140"/>
      <c r="S4" s="4"/>
      <c r="X4" s="6"/>
    </row>
    <row r="5" spans="1:24" customFormat="1" ht="16.5" x14ac:dyDescent="0.3">
      <c r="A5" s="75" t="s">
        <v>33</v>
      </c>
      <c r="B5" s="34"/>
      <c r="C5" s="29"/>
      <c r="D5" s="82" t="s">
        <v>31</v>
      </c>
      <c r="E5" s="83"/>
      <c r="F5" s="84" t="s">
        <v>13</v>
      </c>
      <c r="G5" s="85">
        <f>IF(E6=0,0,(MOD(E6-E5,1)*24))</f>
        <v>0</v>
      </c>
      <c r="H5" s="113" t="s">
        <v>18</v>
      </c>
      <c r="I5" s="53" t="s">
        <v>19</v>
      </c>
      <c r="J5" s="113" t="s">
        <v>16</v>
      </c>
      <c r="K5" s="25" t="s">
        <v>87</v>
      </c>
      <c r="L5" s="53" t="s">
        <v>20</v>
      </c>
      <c r="M5" s="6"/>
      <c r="N5" s="140"/>
      <c r="O5" s="1"/>
      <c r="P5" s="1"/>
      <c r="T5" s="5"/>
      <c r="X5" s="6"/>
    </row>
    <row r="6" spans="1:24" customFormat="1" ht="16.5" x14ac:dyDescent="0.3">
      <c r="A6" s="73" t="s">
        <v>10</v>
      </c>
      <c r="B6" s="43"/>
      <c r="C6" s="29"/>
      <c r="D6" s="78" t="s">
        <v>29</v>
      </c>
      <c r="E6" s="79"/>
      <c r="F6" s="80" t="s">
        <v>13</v>
      </c>
      <c r="G6" s="81">
        <f>IF(E7=0,0,(MOD(E7-E6,1)*24))</f>
        <v>0</v>
      </c>
      <c r="H6" s="76">
        <f>B8</f>
        <v>0</v>
      </c>
      <c r="I6" s="63">
        <f>IF(B6="Forfait",IF(B3="",0,VLOOKUP(B3,Liste!F$2:H$4,3)),IF(B3="",0,VLOOKUP(B3,Liste!F$2:G$4,2)))</f>
        <v>0</v>
      </c>
      <c r="J6" s="36">
        <v>5</v>
      </c>
      <c r="K6" s="64">
        <v>0.8</v>
      </c>
      <c r="L6" s="35">
        <v>0</v>
      </c>
      <c r="M6" s="6"/>
      <c r="N6" s="140"/>
      <c r="O6" s="1"/>
      <c r="P6" s="1"/>
      <c r="X6" s="6"/>
    </row>
    <row r="7" spans="1:24" customFormat="1" ht="17.25" thickBot="1" x14ac:dyDescent="0.35">
      <c r="A7" s="74" t="s">
        <v>85</v>
      </c>
      <c r="B7" s="44"/>
      <c r="C7" s="29"/>
      <c r="D7" s="82" t="s">
        <v>37</v>
      </c>
      <c r="E7" s="83"/>
      <c r="F7" s="84" t="s">
        <v>39</v>
      </c>
      <c r="G7" s="86">
        <f>SUM(G2+G4+G6)</f>
        <v>0</v>
      </c>
      <c r="H7" s="77"/>
      <c r="I7" s="65"/>
      <c r="J7" s="38"/>
      <c r="K7" s="66">
        <v>0</v>
      </c>
      <c r="L7" s="39">
        <v>0</v>
      </c>
      <c r="M7" s="6"/>
      <c r="N7" s="140"/>
      <c r="O7" s="1"/>
      <c r="P7" s="1"/>
      <c r="X7" s="6"/>
    </row>
    <row r="8" spans="1:24" customFormat="1" ht="16.5" x14ac:dyDescent="0.3">
      <c r="A8" s="73" t="s">
        <v>11</v>
      </c>
      <c r="B8" s="45">
        <f>IF(B5="",0,VLOOKUP(B5,Liste!B$2:C$32,2))</f>
        <v>0</v>
      </c>
      <c r="C8" s="29"/>
      <c r="D8" s="87"/>
      <c r="E8" s="88"/>
      <c r="F8" s="89" t="s">
        <v>89</v>
      </c>
      <c r="G8" s="96">
        <f>SUM((IF(G3&lt;0.99,G3,0))+(IF(G5&lt;0.99,G5,0)))</f>
        <v>0</v>
      </c>
      <c r="H8" s="47">
        <f>PRODUCT(H6*H7)</f>
        <v>0</v>
      </c>
      <c r="I8" s="70">
        <f>PRODUCT(I6*I7)</f>
        <v>0</v>
      </c>
      <c r="J8" s="47">
        <f>PRODUCT(J6*J7)</f>
        <v>0</v>
      </c>
      <c r="K8" s="69">
        <f>PRODUCT(K6*K7)</f>
        <v>0</v>
      </c>
      <c r="L8" s="46">
        <f>PRODUCT(L6:L7)</f>
        <v>0</v>
      </c>
      <c r="M8" s="6"/>
      <c r="N8" s="140"/>
      <c r="O8" s="1"/>
      <c r="P8" s="1"/>
    </row>
    <row r="9" spans="1:24" ht="15.75" customHeight="1" x14ac:dyDescent="0.3">
      <c r="A9" s="72"/>
      <c r="B9" s="141" t="s">
        <v>14</v>
      </c>
      <c r="C9" s="141"/>
      <c r="D9" s="142"/>
      <c r="E9" s="143"/>
      <c r="F9" s="144" t="s">
        <v>84</v>
      </c>
      <c r="G9" s="145"/>
      <c r="H9" s="146"/>
      <c r="I9" s="141" t="s">
        <v>15</v>
      </c>
      <c r="J9" s="147"/>
      <c r="K9" s="52" t="s">
        <v>17</v>
      </c>
      <c r="L9" s="53" t="s">
        <v>38</v>
      </c>
      <c r="M9" s="6"/>
      <c r="N9" s="140"/>
    </row>
    <row r="10" spans="1:24" ht="15.75" customHeight="1" x14ac:dyDescent="0.3">
      <c r="A10" s="54" t="s">
        <v>22</v>
      </c>
      <c r="B10" s="48" t="s">
        <v>23</v>
      </c>
      <c r="C10" s="56" t="s">
        <v>24</v>
      </c>
      <c r="D10" s="49" t="s">
        <v>25</v>
      </c>
      <c r="E10" s="58" t="s">
        <v>88</v>
      </c>
      <c r="F10" s="101">
        <f>IF(B7="Magasine",0.08333333333333,0.125)</f>
        <v>0.125</v>
      </c>
      <c r="G10" s="59">
        <v>0.16666666666666666</v>
      </c>
      <c r="H10" s="50">
        <v>0.25</v>
      </c>
      <c r="I10" s="60" t="s">
        <v>26</v>
      </c>
      <c r="J10" s="48" t="s">
        <v>27</v>
      </c>
      <c r="K10" s="61"/>
      <c r="L10" s="51">
        <v>1</v>
      </c>
      <c r="M10" s="6"/>
      <c r="N10" s="140"/>
    </row>
    <row r="11" spans="1:24" ht="16.5" customHeight="1" thickBot="1" x14ac:dyDescent="0.35">
      <c r="A11" s="55">
        <f>IF(B6=10,IF(SUM((G2+G4+G6)+G8)&gt;10,SUM((G2+G4+G6)+G8),10),IF(B6=7,IF(SUM((G2+G4+G6)+G8)&gt;7,SUM((G2+G4+G6)+G8),7),IF(B6=5,IF(SUM((G2+G4+G6)+G8)&gt;5,SUM((G2+G4+G6)+G8),5),SUM((G2+G4+G6)+G8))))</f>
        <v>0</v>
      </c>
      <c r="B11" s="28">
        <f>IF(B6="Forfait",1,IF(B6=10,IF(G7&lt;10,A11,10+G8),IF(B6=7,IF(G7&lt;8,A11,8+G8),IF(G7&lt;5,A11,5+G8))))</f>
        <v>0</v>
      </c>
      <c r="C11" s="57">
        <f>IF(B6="Forfait",0,IF(B6=10,IF((A11-B11)&lt;2,A11-B11,2),IF(B6=7,IF((A11-B11)&lt;4,A11-B11,4),IF((A11-B11)&lt;7,A11-B11,7))))</f>
        <v>0</v>
      </c>
      <c r="D11" s="28">
        <f>IF(B6="Forfait",0,IF((A11-B11-C11)&lt;4,A11-B11-C11,4))</f>
        <v>0</v>
      </c>
      <c r="E11" s="57">
        <f>IF(B6="Forfait",0,IF((A11-B11-C11-D11)&gt;0,A11-B11-C11-D11,0))</f>
        <v>0</v>
      </c>
      <c r="F11" s="28">
        <f>IF(B7="Autre",IF((G7-12)&gt;0,IF((G7-12)&lt;2,G7-12,2),0),IF(B7="Magasine",IF((G7-11)&gt;0,IF((G7-11)&lt;1,G7-11,1),0),0))</f>
        <v>0</v>
      </c>
      <c r="G11" s="57">
        <f>IF(B7="Autre",IF((G7-14)&gt;0,IF((G7-14)&lt;2,G7-14,2),0),IF(B7="Magasine",IF((G7-12)&gt;0,IF((G7-12)&lt;4,G7-12,4),0),0))</f>
        <v>0</v>
      </c>
      <c r="H11" s="28">
        <f>IF(B6="Forfait",IF((G7-16)&lt;0,0,(G7-16)),0)</f>
        <v>0</v>
      </c>
      <c r="I11" s="71">
        <f>IF(B7="5-5",IF(G2&gt;5,G2-5,0),IF(B7="6-6",IF(G2&gt;6,G2-6,0),0))</f>
        <v>0</v>
      </c>
      <c r="J11" s="28">
        <f>IF(B7="5-5",IF(G4&gt;5,G4-5,0),IF(B7="6-6",IF(G4&gt;6,G4-6,0),0))</f>
        <v>0</v>
      </c>
      <c r="K11" s="62"/>
      <c r="L11" s="39">
        <v>0</v>
      </c>
      <c r="M11" s="37" t="s">
        <v>39</v>
      </c>
      <c r="N11" s="140"/>
    </row>
    <row r="12" spans="1:24" ht="15.75" customHeight="1" x14ac:dyDescent="0.3">
      <c r="A12" s="41"/>
      <c r="B12" s="40">
        <f>PRODUCT(B11*B8*1)</f>
        <v>0</v>
      </c>
      <c r="C12" s="67">
        <f>PRODUCT(C11*B8*1.5)</f>
        <v>0</v>
      </c>
      <c r="D12" s="40">
        <f>PRODUCT(D11*B8*2)</f>
        <v>0</v>
      </c>
      <c r="E12" s="67">
        <f>PRODUCT(E11*B8*3)</f>
        <v>0</v>
      </c>
      <c r="F12" s="104">
        <f>PRODUCT(B8*F10*F11)</f>
        <v>0</v>
      </c>
      <c r="G12" s="105">
        <f>PRODUCT(B8*G10*G11)</f>
        <v>0</v>
      </c>
      <c r="H12" s="104">
        <f>PRODUCT(B8*H10*H11)</f>
        <v>0</v>
      </c>
      <c r="I12" s="68">
        <f>PRODUCT(I11*B8*0.5)</f>
        <v>0</v>
      </c>
      <c r="J12" s="40">
        <f>PRODUCT(J11*B8*0.5)</f>
        <v>0</v>
      </c>
      <c r="K12" s="67">
        <f>PRODUCT(K10:K11)</f>
        <v>0</v>
      </c>
      <c r="L12" s="40">
        <f>PRODUCT(L10:L11)</f>
        <v>0</v>
      </c>
      <c r="M12" s="42">
        <f>SUM(B12:L12)+SUM(H8:L8)</f>
        <v>0</v>
      </c>
      <c r="N12" s="140"/>
    </row>
    <row r="13" spans="1:24" ht="16.5" customHeight="1" thickBot="1" x14ac:dyDescent="0.35">
      <c r="A13" s="94"/>
      <c r="B13" s="94"/>
      <c r="C13" s="94"/>
      <c r="D13" s="94"/>
      <c r="E13" s="95"/>
      <c r="F13" s="95"/>
      <c r="G13" s="95"/>
      <c r="H13" s="95"/>
      <c r="I13" s="94"/>
      <c r="J13" s="94"/>
      <c r="K13" s="94"/>
      <c r="L13" s="94"/>
      <c r="M13" s="94"/>
      <c r="N13" s="140"/>
    </row>
    <row r="14" spans="1:24" ht="16.5" thickTop="1" x14ac:dyDescent="0.3">
      <c r="A14" s="29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6"/>
      <c r="M14" s="6"/>
      <c r="N14" s="140"/>
    </row>
    <row r="15" spans="1:24" ht="16.5" x14ac:dyDescent="0.3">
      <c r="A15" s="73" t="s">
        <v>7</v>
      </c>
      <c r="B15" s="24">
        <f>B2+1</f>
        <v>42371</v>
      </c>
      <c r="C15" s="30"/>
      <c r="D15" s="90" t="s">
        <v>12</v>
      </c>
      <c r="E15" s="91"/>
      <c r="F15" s="92" t="s">
        <v>13</v>
      </c>
      <c r="G15" s="93">
        <f>IF(E16=0,0,(MOD(E16-E15,1)*24))</f>
        <v>0</v>
      </c>
      <c r="H15" s="6"/>
      <c r="I15" s="100"/>
      <c r="J15" s="31"/>
      <c r="K15" s="31"/>
      <c r="L15" s="32"/>
      <c r="M15" s="33"/>
      <c r="N15" s="140"/>
    </row>
    <row r="16" spans="1:24" ht="16.5" x14ac:dyDescent="0.3">
      <c r="A16" s="73" t="s">
        <v>8</v>
      </c>
      <c r="B16" s="34"/>
      <c r="C16" s="29"/>
      <c r="D16" s="82" t="s">
        <v>21</v>
      </c>
      <c r="E16" s="83"/>
      <c r="F16" s="84" t="s">
        <v>13</v>
      </c>
      <c r="G16" s="85">
        <f>IF(E17=0,0,(MOD(E17-E16,1)*24))</f>
        <v>0</v>
      </c>
      <c r="H16" s="29"/>
      <c r="I16" s="29"/>
      <c r="J16" s="31"/>
      <c r="K16" s="31"/>
      <c r="L16" s="33"/>
      <c r="M16" s="33"/>
      <c r="N16" s="140"/>
    </row>
    <row r="17" spans="1:14" ht="16.5" x14ac:dyDescent="0.3">
      <c r="A17" s="75" t="s">
        <v>32</v>
      </c>
      <c r="B17" s="9"/>
      <c r="C17" s="29"/>
      <c r="D17" s="78" t="s">
        <v>29</v>
      </c>
      <c r="E17" s="79"/>
      <c r="F17" s="80" t="s">
        <v>13</v>
      </c>
      <c r="G17" s="81">
        <f>IF(E18=0,0,(MOD(E18-E17,1)*24))</f>
        <v>0</v>
      </c>
      <c r="H17" s="29"/>
      <c r="I17" s="31"/>
      <c r="J17" s="31"/>
      <c r="K17" s="31"/>
      <c r="L17" s="33"/>
      <c r="M17" s="33"/>
      <c r="N17" s="140"/>
    </row>
    <row r="18" spans="1:14" x14ac:dyDescent="0.3">
      <c r="A18" s="75" t="s">
        <v>33</v>
      </c>
      <c r="B18" s="34"/>
      <c r="C18" s="29"/>
      <c r="D18" s="82" t="s">
        <v>31</v>
      </c>
      <c r="E18" s="83"/>
      <c r="F18" s="84" t="s">
        <v>13</v>
      </c>
      <c r="G18" s="85">
        <f>IF(E19=0,0,(MOD(E19-E18,1)*24))</f>
        <v>0</v>
      </c>
      <c r="H18" s="113" t="s">
        <v>18</v>
      </c>
      <c r="I18" s="53" t="s">
        <v>19</v>
      </c>
      <c r="J18" s="113" t="s">
        <v>16</v>
      </c>
      <c r="K18" s="25" t="s">
        <v>87</v>
      </c>
      <c r="L18" s="53" t="s">
        <v>20</v>
      </c>
      <c r="M18" s="6"/>
      <c r="N18" s="140"/>
    </row>
    <row r="19" spans="1:14" x14ac:dyDescent="0.3">
      <c r="A19" s="73" t="s">
        <v>10</v>
      </c>
      <c r="B19" s="43"/>
      <c r="C19" s="29"/>
      <c r="D19" s="78" t="s">
        <v>29</v>
      </c>
      <c r="E19" s="79"/>
      <c r="F19" s="80" t="s">
        <v>13</v>
      </c>
      <c r="G19" s="81">
        <f>IF(E20=0,0,(MOD(E20-E19,1)*24))</f>
        <v>0</v>
      </c>
      <c r="H19" s="76">
        <f>B21</f>
        <v>0</v>
      </c>
      <c r="I19" s="63">
        <f>IF(B19="Forfait",IF(B16="",0,VLOOKUP(B16,Liste!F$2:H$4,3)),IF(B16="",0,VLOOKUP(B16,Liste!F$2:G$4,2)))</f>
        <v>0</v>
      </c>
      <c r="J19" s="36">
        <v>5</v>
      </c>
      <c r="K19" s="64">
        <v>0.8</v>
      </c>
      <c r="L19" s="35">
        <v>0</v>
      </c>
      <c r="M19" s="6"/>
      <c r="N19" s="140"/>
    </row>
    <row r="20" spans="1:14" ht="16.5" thickBot="1" x14ac:dyDescent="0.35">
      <c r="A20" s="74" t="s">
        <v>85</v>
      </c>
      <c r="B20" s="44"/>
      <c r="C20" s="29"/>
      <c r="D20" s="82" t="s">
        <v>37</v>
      </c>
      <c r="E20" s="83"/>
      <c r="F20" s="84" t="s">
        <v>39</v>
      </c>
      <c r="G20" s="86">
        <f>SUM(G15+G17+G19)</f>
        <v>0</v>
      </c>
      <c r="H20" s="77"/>
      <c r="I20" s="65"/>
      <c r="J20" s="38"/>
      <c r="K20" s="66">
        <v>0</v>
      </c>
      <c r="L20" s="39">
        <v>0</v>
      </c>
      <c r="M20" s="6"/>
      <c r="N20" s="140"/>
    </row>
    <row r="21" spans="1:14" x14ac:dyDescent="0.3">
      <c r="A21" s="73" t="s">
        <v>11</v>
      </c>
      <c r="B21" s="45">
        <f>IF(B18="",0,VLOOKUP(B18,Liste!B$2:C$32,2))</f>
        <v>0</v>
      </c>
      <c r="C21" s="29"/>
      <c r="D21" s="87"/>
      <c r="E21" s="88"/>
      <c r="F21" s="89" t="s">
        <v>89</v>
      </c>
      <c r="G21" s="96">
        <f>SUM((IF(G16&lt;0.99,G16,0))+(IF(G18&lt;0.99,G18,0)))</f>
        <v>0</v>
      </c>
      <c r="H21" s="47">
        <f>PRODUCT(H19*H20)</f>
        <v>0</v>
      </c>
      <c r="I21" s="70">
        <f>PRODUCT(I19*I20)</f>
        <v>0</v>
      </c>
      <c r="J21" s="47">
        <f>PRODUCT(J19*J20)</f>
        <v>0</v>
      </c>
      <c r="K21" s="69">
        <f>PRODUCT(K19*K20)</f>
        <v>0</v>
      </c>
      <c r="L21" s="46">
        <f>PRODUCT(L19:L20)</f>
        <v>0</v>
      </c>
      <c r="M21" s="6"/>
      <c r="N21" s="140"/>
    </row>
    <row r="22" spans="1:14" x14ac:dyDescent="0.3">
      <c r="A22" s="72"/>
      <c r="B22" s="141" t="s">
        <v>14</v>
      </c>
      <c r="C22" s="141"/>
      <c r="D22" s="142"/>
      <c r="E22" s="143"/>
      <c r="F22" s="144" t="s">
        <v>84</v>
      </c>
      <c r="G22" s="145"/>
      <c r="H22" s="146"/>
      <c r="I22" s="141" t="s">
        <v>15</v>
      </c>
      <c r="J22" s="147"/>
      <c r="K22" s="52" t="s">
        <v>17</v>
      </c>
      <c r="L22" s="53" t="s">
        <v>38</v>
      </c>
      <c r="M22" s="6"/>
      <c r="N22" s="140"/>
    </row>
    <row r="23" spans="1:14" x14ac:dyDescent="0.3">
      <c r="A23" s="54" t="s">
        <v>22</v>
      </c>
      <c r="B23" s="48" t="s">
        <v>23</v>
      </c>
      <c r="C23" s="56" t="s">
        <v>24</v>
      </c>
      <c r="D23" s="49" t="s">
        <v>25</v>
      </c>
      <c r="E23" s="58" t="s">
        <v>88</v>
      </c>
      <c r="F23" s="101">
        <f>IF(B20="Magasine",0.08333333333333,0.125)</f>
        <v>0.125</v>
      </c>
      <c r="G23" s="59">
        <v>0.16666666666666666</v>
      </c>
      <c r="H23" s="50">
        <v>0.25</v>
      </c>
      <c r="I23" s="60" t="s">
        <v>26</v>
      </c>
      <c r="J23" s="48" t="s">
        <v>27</v>
      </c>
      <c r="K23" s="61"/>
      <c r="L23" s="51">
        <v>1</v>
      </c>
      <c r="M23" s="6"/>
      <c r="N23" s="140"/>
    </row>
    <row r="24" spans="1:14" ht="16.5" thickBot="1" x14ac:dyDescent="0.35">
      <c r="A24" s="55">
        <f>IF(B19=10,IF(SUM((G15+G17+G19)+G21)&gt;10,SUM((G15+G17+G19)+G21),10),IF(B19=7,IF(SUM((G15+G17+G19)+G21)&gt;7,SUM((G15+G17+G19)+G21),7),IF(B19=5,IF(SUM((G15+G17+G19)+G21)&gt;5,SUM((G15+G17+G19)+G21),5),SUM((G15+G17+G19)+G21))))</f>
        <v>0</v>
      </c>
      <c r="B24" s="28">
        <f>IF(B19="Forfait",1,IF(B19=10,IF(G20&lt;10,A24,10+G21),IF(B19=7,IF(G20&lt;8,A24,8+G21),IF(G20&lt;5,A24,5+G21))))</f>
        <v>0</v>
      </c>
      <c r="C24" s="57">
        <f>IF(B19="Forfait",0,IF(B19=10,IF((A24-B24)&lt;2,A24-B24,2),IF(B19=7,IF((A24-B24)&lt;4,A24-B24,4),IF((A24-B24)&lt;7,A24-B24,7))))</f>
        <v>0</v>
      </c>
      <c r="D24" s="28">
        <f>IF(B19="Forfait",0,IF((A24-B24-C24)&lt;4,A24-B24-C24,4))</f>
        <v>0</v>
      </c>
      <c r="E24" s="57">
        <f>IF(B19="Forfait",0,IF((A24-B24-C24-D24)&gt;0,A24-B24-C24-D24,0))</f>
        <v>0</v>
      </c>
      <c r="F24" s="28">
        <f>IF(B20="Autre",IF((G20-12)&gt;0,IF((G20-12)&lt;2,G20-12,2),0),IF(B20="Magasine",IF((G20-11)&gt;0,IF((G20-11)&lt;1,G20-11,1),0),0))</f>
        <v>0</v>
      </c>
      <c r="G24" s="57">
        <f>IF(B20="Autre",IF((G20-14)&gt;0,IF((G20-14)&lt;2,G20-14,2),0),IF(B20="Magasine",IF((G20-12)&gt;0,IF((G20-12)&lt;4,G20-12,4),0),0))</f>
        <v>0</v>
      </c>
      <c r="H24" s="28">
        <f>IF(B19="Forfait",IF((G20-16)&lt;0,0,(G20-16)),0)</f>
        <v>0</v>
      </c>
      <c r="I24" s="71">
        <f>IF(B20="5-5",IF(G15&gt;5,G15-5,0),IF(B20="6-6",IF(G15&gt;6,G15-6,0),0))</f>
        <v>0</v>
      </c>
      <c r="J24" s="28">
        <f>IF(B20="5-5",IF(G17&gt;5,G17-5,0),IF(B20="6-6",IF(G17&gt;6,G17-6,0),0))</f>
        <v>0</v>
      </c>
      <c r="K24" s="62"/>
      <c r="L24" s="39">
        <v>0</v>
      </c>
      <c r="M24" s="37" t="s">
        <v>39</v>
      </c>
      <c r="N24" s="140"/>
    </row>
    <row r="25" spans="1:14" x14ac:dyDescent="0.3">
      <c r="A25" s="41"/>
      <c r="B25" s="40">
        <f>PRODUCT(B24*B21*1)</f>
        <v>0</v>
      </c>
      <c r="C25" s="67">
        <f>PRODUCT(C24*B21*1.5)</f>
        <v>0</v>
      </c>
      <c r="D25" s="40">
        <f>PRODUCT(D24*B21*2)</f>
        <v>0</v>
      </c>
      <c r="E25" s="67">
        <f>PRODUCT(E24*B21*3)</f>
        <v>0</v>
      </c>
      <c r="F25" s="104">
        <f>PRODUCT(B21*F23*F24)</f>
        <v>0</v>
      </c>
      <c r="G25" s="105">
        <f>PRODUCT(B21*G23*G24)</f>
        <v>0</v>
      </c>
      <c r="H25" s="104">
        <f>PRODUCT(B21*H23*H24)</f>
        <v>0</v>
      </c>
      <c r="I25" s="68">
        <f>PRODUCT(I24*B21*0.5)</f>
        <v>0</v>
      </c>
      <c r="J25" s="40">
        <f>PRODUCT(J24*B21*0.5)</f>
        <v>0</v>
      </c>
      <c r="K25" s="67">
        <f>PRODUCT(K23:K24)</f>
        <v>0</v>
      </c>
      <c r="L25" s="40">
        <f>PRODUCT(L23:L24)</f>
        <v>0</v>
      </c>
      <c r="M25" s="42">
        <f>SUM(B25:L25)+SUM(H21:L21)</f>
        <v>0</v>
      </c>
      <c r="N25" s="140"/>
    </row>
    <row r="26" spans="1:14" ht="16.5" thickBot="1" x14ac:dyDescent="0.35">
      <c r="A26" s="94"/>
      <c r="B26" s="94"/>
      <c r="C26" s="94"/>
      <c r="D26" s="94"/>
      <c r="E26" s="95"/>
      <c r="F26" s="95"/>
      <c r="G26" s="95"/>
      <c r="H26" s="95"/>
      <c r="I26" s="94"/>
      <c r="J26" s="94"/>
      <c r="K26" s="94"/>
      <c r="L26" s="94"/>
      <c r="M26" s="94"/>
      <c r="N26" s="140"/>
    </row>
    <row r="27" spans="1:14" ht="16.5" thickTop="1" x14ac:dyDescent="0.3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6"/>
      <c r="M27" s="6"/>
      <c r="N27" s="140"/>
    </row>
    <row r="28" spans="1:14" ht="16.5" x14ac:dyDescent="0.3">
      <c r="A28" s="73" t="s">
        <v>7</v>
      </c>
      <c r="B28" s="24">
        <f>B15+1</f>
        <v>42372</v>
      </c>
      <c r="C28" s="30"/>
      <c r="D28" s="90" t="s">
        <v>12</v>
      </c>
      <c r="E28" s="91"/>
      <c r="F28" s="92" t="s">
        <v>13</v>
      </c>
      <c r="G28" s="93">
        <f>IF(E29=0,0,(MOD(E29-E28,1)*24))</f>
        <v>0</v>
      </c>
      <c r="H28" s="6"/>
      <c r="I28" s="100"/>
      <c r="J28" s="31"/>
      <c r="K28" s="31"/>
      <c r="L28" s="32"/>
      <c r="M28" s="33"/>
      <c r="N28" s="140"/>
    </row>
    <row r="29" spans="1:14" ht="16.5" x14ac:dyDescent="0.3">
      <c r="A29" s="73" t="s">
        <v>8</v>
      </c>
      <c r="B29" s="34"/>
      <c r="C29" s="29"/>
      <c r="D29" s="82" t="s">
        <v>21</v>
      </c>
      <c r="E29" s="83"/>
      <c r="F29" s="84" t="s">
        <v>13</v>
      </c>
      <c r="G29" s="85">
        <f>IF(E30=0,0,(MOD(E30-E29,1)*24))</f>
        <v>0</v>
      </c>
      <c r="H29" s="29"/>
      <c r="I29" s="29"/>
      <c r="J29" s="31"/>
      <c r="K29" s="31"/>
      <c r="L29" s="33"/>
      <c r="M29" s="33"/>
      <c r="N29" s="140"/>
    </row>
    <row r="30" spans="1:14" ht="16.5" x14ac:dyDescent="0.3">
      <c r="A30" s="75" t="s">
        <v>32</v>
      </c>
      <c r="B30" s="9"/>
      <c r="C30" s="29"/>
      <c r="D30" s="78" t="s">
        <v>29</v>
      </c>
      <c r="E30" s="79"/>
      <c r="F30" s="80" t="s">
        <v>13</v>
      </c>
      <c r="G30" s="81">
        <f>IF(E31=0,0,(MOD(E31-E30,1)*24))</f>
        <v>0</v>
      </c>
      <c r="H30" s="29"/>
      <c r="I30" s="31"/>
      <c r="J30" s="31"/>
      <c r="K30" s="31"/>
      <c r="L30" s="33"/>
      <c r="M30" s="33"/>
      <c r="N30" s="140"/>
    </row>
    <row r="31" spans="1:14" x14ac:dyDescent="0.3">
      <c r="A31" s="75" t="s">
        <v>33</v>
      </c>
      <c r="B31" s="34"/>
      <c r="C31" s="29"/>
      <c r="D31" s="82" t="s">
        <v>31</v>
      </c>
      <c r="E31" s="83"/>
      <c r="F31" s="84" t="s">
        <v>13</v>
      </c>
      <c r="G31" s="85">
        <f>IF(E32=0,0,(MOD(E32-E31,1)*24))</f>
        <v>0</v>
      </c>
      <c r="H31" s="113" t="s">
        <v>18</v>
      </c>
      <c r="I31" s="53" t="s">
        <v>19</v>
      </c>
      <c r="J31" s="113" t="s">
        <v>16</v>
      </c>
      <c r="K31" s="25" t="s">
        <v>87</v>
      </c>
      <c r="L31" s="53" t="s">
        <v>20</v>
      </c>
      <c r="M31" s="6"/>
      <c r="N31" s="140"/>
    </row>
    <row r="32" spans="1:14" x14ac:dyDescent="0.3">
      <c r="A32" s="73" t="s">
        <v>10</v>
      </c>
      <c r="B32" s="43"/>
      <c r="C32" s="29"/>
      <c r="D32" s="78" t="s">
        <v>29</v>
      </c>
      <c r="E32" s="79"/>
      <c r="F32" s="80" t="s">
        <v>13</v>
      </c>
      <c r="G32" s="81">
        <f>IF(E33=0,0,(MOD(E33-E32,1)*24))</f>
        <v>0</v>
      </c>
      <c r="H32" s="76">
        <f>B34</f>
        <v>0</v>
      </c>
      <c r="I32" s="63">
        <f>IF(B32="Forfait",IF(B29="",0,VLOOKUP(B29,Liste!F$2:H$4,3)),IF(B29="",0,VLOOKUP(B29,Liste!F$2:G$4,2)))</f>
        <v>0</v>
      </c>
      <c r="J32" s="36">
        <v>5</v>
      </c>
      <c r="K32" s="64">
        <v>0.8</v>
      </c>
      <c r="L32" s="35">
        <v>0</v>
      </c>
      <c r="M32" s="6"/>
      <c r="N32" s="140"/>
    </row>
    <row r="33" spans="1:14" ht="16.5" thickBot="1" x14ac:dyDescent="0.35">
      <c r="A33" s="74" t="s">
        <v>85</v>
      </c>
      <c r="B33" s="44"/>
      <c r="C33" s="29"/>
      <c r="D33" s="82" t="s">
        <v>37</v>
      </c>
      <c r="E33" s="83"/>
      <c r="F33" s="84" t="s">
        <v>39</v>
      </c>
      <c r="G33" s="86">
        <f>SUM(G28+G30+G32)</f>
        <v>0</v>
      </c>
      <c r="H33" s="77"/>
      <c r="I33" s="65"/>
      <c r="J33" s="38"/>
      <c r="K33" s="66">
        <v>0</v>
      </c>
      <c r="L33" s="39">
        <v>0</v>
      </c>
      <c r="M33" s="6"/>
      <c r="N33" s="140"/>
    </row>
    <row r="34" spans="1:14" x14ac:dyDescent="0.3">
      <c r="A34" s="73" t="s">
        <v>11</v>
      </c>
      <c r="B34" s="45">
        <f>IF(B31="",0,VLOOKUP(B31,Liste!B$2:C$32,2))</f>
        <v>0</v>
      </c>
      <c r="C34" s="29"/>
      <c r="D34" s="87"/>
      <c r="E34" s="88"/>
      <c r="F34" s="89" t="s">
        <v>89</v>
      </c>
      <c r="G34" s="96">
        <f>SUM((IF(G29&lt;0.99,G29,0))+(IF(G31&lt;0.99,G31,0)))</f>
        <v>0</v>
      </c>
      <c r="H34" s="47">
        <f>PRODUCT(H32*H33)</f>
        <v>0</v>
      </c>
      <c r="I34" s="70">
        <f>PRODUCT(I32*I33)</f>
        <v>0</v>
      </c>
      <c r="J34" s="47">
        <f>PRODUCT(J32*J33)</f>
        <v>0</v>
      </c>
      <c r="K34" s="69">
        <f>PRODUCT(K32*K33)</f>
        <v>0</v>
      </c>
      <c r="L34" s="46">
        <f>PRODUCT(L32:L33)</f>
        <v>0</v>
      </c>
      <c r="M34" s="6"/>
      <c r="N34" s="140"/>
    </row>
    <row r="35" spans="1:14" x14ac:dyDescent="0.3">
      <c r="A35" s="72"/>
      <c r="B35" s="141" t="s">
        <v>14</v>
      </c>
      <c r="C35" s="141"/>
      <c r="D35" s="142"/>
      <c r="E35" s="143"/>
      <c r="F35" s="144" t="s">
        <v>84</v>
      </c>
      <c r="G35" s="145"/>
      <c r="H35" s="146"/>
      <c r="I35" s="141" t="s">
        <v>15</v>
      </c>
      <c r="J35" s="147"/>
      <c r="K35" s="52" t="s">
        <v>17</v>
      </c>
      <c r="L35" s="53" t="s">
        <v>38</v>
      </c>
      <c r="M35" s="6"/>
      <c r="N35" s="140"/>
    </row>
    <row r="36" spans="1:14" x14ac:dyDescent="0.3">
      <c r="A36" s="54" t="s">
        <v>22</v>
      </c>
      <c r="B36" s="48" t="s">
        <v>23</v>
      </c>
      <c r="C36" s="56" t="s">
        <v>24</v>
      </c>
      <c r="D36" s="49" t="s">
        <v>25</v>
      </c>
      <c r="E36" s="58" t="s">
        <v>88</v>
      </c>
      <c r="F36" s="101">
        <f>IF(B33="Magasine",0.08333333333333,0.125)</f>
        <v>0.125</v>
      </c>
      <c r="G36" s="59">
        <v>0.16666666666666666</v>
      </c>
      <c r="H36" s="50">
        <v>0.25</v>
      </c>
      <c r="I36" s="60" t="s">
        <v>26</v>
      </c>
      <c r="J36" s="48" t="s">
        <v>27</v>
      </c>
      <c r="K36" s="61"/>
      <c r="L36" s="51">
        <v>1</v>
      </c>
      <c r="M36" s="6"/>
      <c r="N36" s="140"/>
    </row>
    <row r="37" spans="1:14" ht="16.5" thickBot="1" x14ac:dyDescent="0.35">
      <c r="A37" s="55">
        <f>IF(B32=10,IF(SUM((G28+G30+G32)+G34)&gt;10,SUM((G28+G30+G32)+G34),10),IF(B32=7,IF(SUM((G28+G30+G32)+G34)&gt;7,SUM((G28+G30+G32)+G34),7),IF(B32=5,IF(SUM((G28+G30+G32)+G34)&gt;5,SUM((G28+G30+G32)+G34),5),SUM((G28+G30+G32)+G34))))</f>
        <v>0</v>
      </c>
      <c r="B37" s="28">
        <f>IF(B32="Forfait",1,IF(B32=10,IF(G33&lt;10,A37,10+G34),IF(B32=7,IF(G33&lt;8,A37,8+G34),IF(G33&lt;5,A37,5+G34))))</f>
        <v>0</v>
      </c>
      <c r="C37" s="57">
        <f>IF(B32="Forfait",0,IF(B32=10,IF((A37-B37)&lt;2,A37-B37,2),IF(B32=7,IF((A37-B37)&lt;4,A37-B37,4),IF((A37-B37)&lt;7,A37-B37,7))))</f>
        <v>0</v>
      </c>
      <c r="D37" s="28">
        <f>IF(B32="Forfait",0,IF((A37-B37-C37)&lt;4,A37-B37-C37,4))</f>
        <v>0</v>
      </c>
      <c r="E37" s="57">
        <f>IF(B32="Forfait",0,IF((A37-B37-C37-D37)&gt;0,A37-B37-C37-D37,0))</f>
        <v>0</v>
      </c>
      <c r="F37" s="28">
        <f>IF(B33="Autre",IF((G33-12)&gt;0,IF((G33-12)&lt;2,G33-12,2),0),IF(B33="Magasine",IF((G33-11)&gt;0,IF((G33-11)&lt;1,G33-11,1),0),0))</f>
        <v>0</v>
      </c>
      <c r="G37" s="57">
        <f>IF(B33="Autre",IF((G33-14)&gt;0,IF((G33-14)&lt;2,G33-14,2),0),IF(B33="Magasine",IF((G33-12)&gt;0,IF((G33-12)&lt;4,G33-12,4),0),0))</f>
        <v>0</v>
      </c>
      <c r="H37" s="28">
        <f>IF(B32="Forfait",IF((G33-16)&lt;0,0,(G33-16)),0)</f>
        <v>0</v>
      </c>
      <c r="I37" s="71">
        <f>IF(B33="5-5",IF(G28&gt;5,G28-5,0),IF(B33="6-6",IF(G28&gt;6,G28-6,0),0))</f>
        <v>0</v>
      </c>
      <c r="J37" s="28">
        <f>IF(B33="5-5",IF(G30&gt;5,G30-5,0),IF(B33="6-6",IF(G30&gt;6,G30-6,0),0))</f>
        <v>0</v>
      </c>
      <c r="K37" s="62"/>
      <c r="L37" s="39">
        <v>0</v>
      </c>
      <c r="M37" s="37" t="s">
        <v>39</v>
      </c>
      <c r="N37" s="140"/>
    </row>
    <row r="38" spans="1:14" x14ac:dyDescent="0.3">
      <c r="A38" s="41"/>
      <c r="B38" s="40">
        <f>PRODUCT(B37*B34*1)</f>
        <v>0</v>
      </c>
      <c r="C38" s="67">
        <f>PRODUCT(C37*B34*1.5)</f>
        <v>0</v>
      </c>
      <c r="D38" s="40">
        <f>PRODUCT(D37*B34*2)</f>
        <v>0</v>
      </c>
      <c r="E38" s="67">
        <f>PRODUCT(E37*B34*3)</f>
        <v>0</v>
      </c>
      <c r="F38" s="104">
        <f>PRODUCT(B34*F36*F37)</f>
        <v>0</v>
      </c>
      <c r="G38" s="105">
        <f>PRODUCT(B34*G36*G37)</f>
        <v>0</v>
      </c>
      <c r="H38" s="104">
        <f>PRODUCT(B34*H36*H37)</f>
        <v>0</v>
      </c>
      <c r="I38" s="68">
        <f>PRODUCT(I37*B34*0.5)</f>
        <v>0</v>
      </c>
      <c r="J38" s="40">
        <f>PRODUCT(J37*B34*0.5)</f>
        <v>0</v>
      </c>
      <c r="K38" s="67">
        <f>PRODUCT(K36:K37)</f>
        <v>0</v>
      </c>
      <c r="L38" s="40">
        <f>PRODUCT(L36:L37)</f>
        <v>0</v>
      </c>
      <c r="M38" s="42">
        <f>SUM(B38:L38)+SUM(H34:L34)</f>
        <v>0</v>
      </c>
      <c r="N38" s="140"/>
    </row>
    <row r="39" spans="1:14" ht="16.5" thickBot="1" x14ac:dyDescent="0.35">
      <c r="A39" s="94"/>
      <c r="B39" s="94"/>
      <c r="C39" s="94"/>
      <c r="D39" s="94"/>
      <c r="E39" s="95"/>
      <c r="F39" s="95"/>
      <c r="G39" s="95"/>
      <c r="H39" s="95"/>
      <c r="I39" s="94"/>
      <c r="J39" s="94"/>
      <c r="K39" s="94"/>
      <c r="L39" s="94"/>
      <c r="M39" s="94"/>
      <c r="N39" s="140"/>
    </row>
    <row r="40" spans="1:14" ht="16.5" thickTop="1" x14ac:dyDescent="0.3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6"/>
      <c r="M40" s="6"/>
      <c r="N40" s="140"/>
    </row>
    <row r="41" spans="1:14" ht="16.5" x14ac:dyDescent="0.3">
      <c r="A41" s="73" t="s">
        <v>7</v>
      </c>
      <c r="B41" s="24">
        <f>B28+1</f>
        <v>42373</v>
      </c>
      <c r="C41" s="30"/>
      <c r="D41" s="90" t="s">
        <v>12</v>
      </c>
      <c r="E41" s="91"/>
      <c r="F41" s="92" t="s">
        <v>13</v>
      </c>
      <c r="G41" s="93">
        <f>IF(E42=0,0,(MOD(E42-E41,1)*24))</f>
        <v>0</v>
      </c>
      <c r="H41" s="6"/>
      <c r="I41" s="100"/>
      <c r="J41" s="31"/>
      <c r="K41" s="31"/>
      <c r="L41" s="32"/>
      <c r="M41" s="33"/>
      <c r="N41" s="140"/>
    </row>
    <row r="42" spans="1:14" ht="16.5" x14ac:dyDescent="0.3">
      <c r="A42" s="73" t="s">
        <v>8</v>
      </c>
      <c r="B42" s="34"/>
      <c r="C42" s="29"/>
      <c r="D42" s="82" t="s">
        <v>21</v>
      </c>
      <c r="E42" s="83"/>
      <c r="F42" s="84" t="s">
        <v>13</v>
      </c>
      <c r="G42" s="85">
        <f>IF(E43=0,0,(MOD(E43-E42,1)*24))</f>
        <v>0</v>
      </c>
      <c r="H42" s="29"/>
      <c r="I42" s="29"/>
      <c r="J42" s="31"/>
      <c r="K42" s="31"/>
      <c r="L42" s="33"/>
      <c r="M42" s="33"/>
      <c r="N42" s="140"/>
    </row>
    <row r="43" spans="1:14" ht="16.5" x14ac:dyDescent="0.3">
      <c r="A43" s="75" t="s">
        <v>32</v>
      </c>
      <c r="B43" s="9"/>
      <c r="C43" s="29"/>
      <c r="D43" s="78" t="s">
        <v>29</v>
      </c>
      <c r="E43" s="79"/>
      <c r="F43" s="80" t="s">
        <v>13</v>
      </c>
      <c r="G43" s="81">
        <f>IF(E44=0,0,(MOD(E44-E43,1)*24))</f>
        <v>0</v>
      </c>
      <c r="H43" s="29"/>
      <c r="I43" s="31"/>
      <c r="J43" s="31"/>
      <c r="K43" s="31"/>
      <c r="L43" s="33"/>
      <c r="M43" s="33"/>
      <c r="N43" s="140"/>
    </row>
    <row r="44" spans="1:14" x14ac:dyDescent="0.3">
      <c r="A44" s="75" t="s">
        <v>33</v>
      </c>
      <c r="B44" s="34"/>
      <c r="C44" s="29"/>
      <c r="D44" s="82" t="s">
        <v>31</v>
      </c>
      <c r="E44" s="83"/>
      <c r="F44" s="84" t="s">
        <v>13</v>
      </c>
      <c r="G44" s="85">
        <f>IF(E45=0,0,(MOD(E45-E44,1)*24))</f>
        <v>0</v>
      </c>
      <c r="H44" s="113" t="s">
        <v>18</v>
      </c>
      <c r="I44" s="53" t="s">
        <v>19</v>
      </c>
      <c r="J44" s="113" t="s">
        <v>16</v>
      </c>
      <c r="K44" s="25" t="s">
        <v>87</v>
      </c>
      <c r="L44" s="53" t="s">
        <v>20</v>
      </c>
      <c r="M44" s="6"/>
      <c r="N44" s="140"/>
    </row>
    <row r="45" spans="1:14" x14ac:dyDescent="0.3">
      <c r="A45" s="73" t="s">
        <v>10</v>
      </c>
      <c r="B45" s="43"/>
      <c r="C45" s="29"/>
      <c r="D45" s="78" t="s">
        <v>29</v>
      </c>
      <c r="E45" s="79"/>
      <c r="F45" s="80" t="s">
        <v>13</v>
      </c>
      <c r="G45" s="81">
        <f>IF(E46=0,0,(MOD(E46-E45,1)*24))</f>
        <v>0</v>
      </c>
      <c r="H45" s="76">
        <f>B47</f>
        <v>0</v>
      </c>
      <c r="I45" s="63">
        <f>IF(B45="Forfait",IF(B42="",0,VLOOKUP(B42,Liste!F$2:H$4,3)),IF(B42="",0,VLOOKUP(B42,Liste!F$2:G$4,2)))</f>
        <v>0</v>
      </c>
      <c r="J45" s="36">
        <v>5</v>
      </c>
      <c r="K45" s="64">
        <v>0.8</v>
      </c>
      <c r="L45" s="35">
        <v>0</v>
      </c>
      <c r="M45" s="6"/>
      <c r="N45" s="140"/>
    </row>
    <row r="46" spans="1:14" ht="16.5" thickBot="1" x14ac:dyDescent="0.35">
      <c r="A46" s="74" t="s">
        <v>85</v>
      </c>
      <c r="B46" s="44"/>
      <c r="C46" s="29"/>
      <c r="D46" s="82" t="s">
        <v>37</v>
      </c>
      <c r="E46" s="83"/>
      <c r="F46" s="84" t="s">
        <v>39</v>
      </c>
      <c r="G46" s="86">
        <f>SUM(G41+G43+G45)</f>
        <v>0</v>
      </c>
      <c r="H46" s="77"/>
      <c r="I46" s="65"/>
      <c r="J46" s="38"/>
      <c r="K46" s="66">
        <v>0</v>
      </c>
      <c r="L46" s="39">
        <v>0</v>
      </c>
      <c r="M46" s="6"/>
      <c r="N46" s="140"/>
    </row>
    <row r="47" spans="1:14" x14ac:dyDescent="0.3">
      <c r="A47" s="73" t="s">
        <v>11</v>
      </c>
      <c r="B47" s="45">
        <f>IF(B44="",0,VLOOKUP(B44,Liste!B$2:C$32,2))</f>
        <v>0</v>
      </c>
      <c r="C47" s="29"/>
      <c r="D47" s="87"/>
      <c r="E47" s="88"/>
      <c r="F47" s="89" t="s">
        <v>89</v>
      </c>
      <c r="G47" s="96">
        <f>SUM((IF(G42&lt;0.99,G42,0))+(IF(G44&lt;0.99,G44,0)))</f>
        <v>0</v>
      </c>
      <c r="H47" s="47">
        <f>PRODUCT(H45*H46)</f>
        <v>0</v>
      </c>
      <c r="I47" s="70">
        <f>PRODUCT(I45*I46)</f>
        <v>0</v>
      </c>
      <c r="J47" s="47">
        <f>PRODUCT(J45*J46)</f>
        <v>0</v>
      </c>
      <c r="K47" s="69">
        <f>PRODUCT(K45*K46)</f>
        <v>0</v>
      </c>
      <c r="L47" s="46">
        <f>PRODUCT(L45:L46)</f>
        <v>0</v>
      </c>
      <c r="M47" s="6"/>
      <c r="N47" s="140"/>
    </row>
    <row r="48" spans="1:14" x14ac:dyDescent="0.3">
      <c r="A48" s="72"/>
      <c r="B48" s="141" t="s">
        <v>14</v>
      </c>
      <c r="C48" s="141"/>
      <c r="D48" s="142"/>
      <c r="E48" s="143"/>
      <c r="F48" s="144" t="s">
        <v>84</v>
      </c>
      <c r="G48" s="145"/>
      <c r="H48" s="146"/>
      <c r="I48" s="141" t="s">
        <v>15</v>
      </c>
      <c r="J48" s="147"/>
      <c r="K48" s="52" t="s">
        <v>17</v>
      </c>
      <c r="L48" s="53" t="s">
        <v>38</v>
      </c>
      <c r="M48" s="6"/>
      <c r="N48" s="140"/>
    </row>
    <row r="49" spans="1:14" x14ac:dyDescent="0.3">
      <c r="A49" s="54" t="s">
        <v>22</v>
      </c>
      <c r="B49" s="48" t="s">
        <v>23</v>
      </c>
      <c r="C49" s="56" t="s">
        <v>24</v>
      </c>
      <c r="D49" s="49" t="s">
        <v>25</v>
      </c>
      <c r="E49" s="58" t="s">
        <v>88</v>
      </c>
      <c r="F49" s="101">
        <f>IF(B46="Magasine",0.08333333333333,0.125)</f>
        <v>0.125</v>
      </c>
      <c r="G49" s="59">
        <v>0.16666666666666666</v>
      </c>
      <c r="H49" s="50">
        <v>0.25</v>
      </c>
      <c r="I49" s="60" t="s">
        <v>26</v>
      </c>
      <c r="J49" s="48" t="s">
        <v>27</v>
      </c>
      <c r="K49" s="61"/>
      <c r="L49" s="51">
        <v>1</v>
      </c>
      <c r="M49" s="6"/>
      <c r="N49" s="140"/>
    </row>
    <row r="50" spans="1:14" ht="16.5" thickBot="1" x14ac:dyDescent="0.35">
      <c r="A50" s="55">
        <f>IF(B45=10,IF(SUM((G41+G43+G45)+G47)&gt;10,SUM((G41+G43+G45)+G47),10),IF(B45=7,IF(SUM((G41+G43+G45)+G47)&gt;7,SUM((G41+G43+G45)+G47),7),IF(B45=5,IF(SUM((G41+G43+G45)+G47)&gt;5,SUM((G41+G43+G45)+G47),5),SUM((G41+G43+G45)+G47))))</f>
        <v>0</v>
      </c>
      <c r="B50" s="28">
        <f>IF(B45="Forfait",1,IF(B45=10,IF(G46&lt;10,A50,10+G47),IF(B45=7,IF(G46&lt;8,A50,8+G47),IF(G46&lt;5,A50,5+G47))))</f>
        <v>0</v>
      </c>
      <c r="C50" s="57">
        <f>IF(B45="Forfait",0,IF(B45=10,IF((A50-B50)&lt;2,A50-B50,2),IF(B45=7,IF((A50-B50)&lt;4,A50-B50,4),IF((A50-B50)&lt;7,A50-B50,7))))</f>
        <v>0</v>
      </c>
      <c r="D50" s="28">
        <f>IF(B45="Forfait",0,IF((A50-B50-C50)&lt;4,A50-B50-C50,4))</f>
        <v>0</v>
      </c>
      <c r="E50" s="57">
        <f>IF(B45="Forfait",0,IF((A50-B50-C50-D50)&gt;0,A50-B50-C50-D50,0))</f>
        <v>0</v>
      </c>
      <c r="F50" s="28">
        <f>IF(B46="Autre",IF((G46-12)&gt;0,IF((G46-12)&lt;2,G46-12,2),0),IF(B46="Magasine",IF((G46-11)&gt;0,IF((G46-11)&lt;1,G46-11,1),0),0))</f>
        <v>0</v>
      </c>
      <c r="G50" s="57">
        <f>IF(B46="Autre",IF((G46-14)&gt;0,IF((G46-14)&lt;2,G46-14,2),0),IF(B46="Magasine",IF((G46-12)&gt;0,IF((G46-12)&lt;4,G46-12,4),0),0))</f>
        <v>0</v>
      </c>
      <c r="H50" s="28">
        <f>IF(B45="Forfait",IF((G46-16)&lt;0,0,(G46-16)),0)</f>
        <v>0</v>
      </c>
      <c r="I50" s="71">
        <f>IF(B46="5-5",IF(G41&gt;5,G41-5,0),IF(B46="6-6",IF(G41&gt;6,G41-6,0),0))</f>
        <v>0</v>
      </c>
      <c r="J50" s="28">
        <f>IF(B46="5-5",IF(G43&gt;5,G43-5,0),IF(B46="6-6",IF(G43&gt;6,G43-6,0),0))</f>
        <v>0</v>
      </c>
      <c r="K50" s="62"/>
      <c r="L50" s="39">
        <v>0</v>
      </c>
      <c r="M50" s="37" t="s">
        <v>39</v>
      </c>
      <c r="N50" s="140"/>
    </row>
    <row r="51" spans="1:14" x14ac:dyDescent="0.3">
      <c r="A51" s="41"/>
      <c r="B51" s="40">
        <f>PRODUCT(B50*B47*1)</f>
        <v>0</v>
      </c>
      <c r="C51" s="67">
        <f>PRODUCT(C50*B47*1.5)</f>
        <v>0</v>
      </c>
      <c r="D51" s="40">
        <f>PRODUCT(D50*B47*2)</f>
        <v>0</v>
      </c>
      <c r="E51" s="67">
        <f>PRODUCT(E50*B47*3)</f>
        <v>0</v>
      </c>
      <c r="F51" s="104">
        <f>PRODUCT(B47*F49*F50)</f>
        <v>0</v>
      </c>
      <c r="G51" s="105">
        <f>PRODUCT(B47*G49*G50)</f>
        <v>0</v>
      </c>
      <c r="H51" s="104">
        <f>PRODUCT(B47*H49*H50)</f>
        <v>0</v>
      </c>
      <c r="I51" s="68">
        <f>PRODUCT(I50*B47*0.5)</f>
        <v>0</v>
      </c>
      <c r="J51" s="40">
        <f>PRODUCT(J50*B47*0.5)</f>
        <v>0</v>
      </c>
      <c r="K51" s="67">
        <f>PRODUCT(K49:K50)</f>
        <v>0</v>
      </c>
      <c r="L51" s="40">
        <f>PRODUCT(L49:L50)</f>
        <v>0</v>
      </c>
      <c r="M51" s="42">
        <f>SUM(B51:L51)+SUM(H47:L47)</f>
        <v>0</v>
      </c>
      <c r="N51" s="140"/>
    </row>
    <row r="52" spans="1:14" ht="16.5" thickBot="1" x14ac:dyDescent="0.35">
      <c r="A52" s="94"/>
      <c r="B52" s="94"/>
      <c r="C52" s="94"/>
      <c r="D52" s="94"/>
      <c r="E52" s="95"/>
      <c r="F52" s="95"/>
      <c r="G52" s="95"/>
      <c r="H52" s="95"/>
      <c r="I52" s="94"/>
      <c r="J52" s="94"/>
      <c r="K52" s="94"/>
      <c r="L52" s="94"/>
      <c r="M52" s="94"/>
      <c r="N52" s="140"/>
    </row>
    <row r="53" spans="1:14" ht="16.5" thickTop="1" x14ac:dyDescent="0.3">
      <c r="A53" s="29"/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6"/>
      <c r="M53" s="6"/>
      <c r="N53" s="140"/>
    </row>
    <row r="54" spans="1:14" ht="16.5" x14ac:dyDescent="0.3">
      <c r="A54" s="73" t="s">
        <v>7</v>
      </c>
      <c r="B54" s="24">
        <f>B41+1</f>
        <v>42374</v>
      </c>
      <c r="C54" s="30"/>
      <c r="D54" s="90" t="s">
        <v>12</v>
      </c>
      <c r="E54" s="91"/>
      <c r="F54" s="92" t="s">
        <v>13</v>
      </c>
      <c r="G54" s="93">
        <f>IF(E55=0,0,(MOD(E55-E54,1)*24))</f>
        <v>0</v>
      </c>
      <c r="H54" s="6"/>
      <c r="I54" s="100"/>
      <c r="J54" s="31"/>
      <c r="K54" s="31"/>
      <c r="L54" s="32"/>
      <c r="M54" s="33"/>
      <c r="N54" s="140"/>
    </row>
    <row r="55" spans="1:14" ht="16.5" x14ac:dyDescent="0.3">
      <c r="A55" s="73" t="s">
        <v>8</v>
      </c>
      <c r="B55" s="34"/>
      <c r="C55" s="29"/>
      <c r="D55" s="82" t="s">
        <v>21</v>
      </c>
      <c r="E55" s="83"/>
      <c r="F55" s="84" t="s">
        <v>13</v>
      </c>
      <c r="G55" s="85">
        <f>IF(E56=0,0,(MOD(E56-E55,1)*24))</f>
        <v>0</v>
      </c>
      <c r="H55" s="29"/>
      <c r="I55" s="29"/>
      <c r="J55" s="31"/>
      <c r="K55" s="31"/>
      <c r="L55" s="33"/>
      <c r="M55" s="33"/>
      <c r="N55" s="140"/>
    </row>
    <row r="56" spans="1:14" ht="16.5" x14ac:dyDescent="0.3">
      <c r="A56" s="75" t="s">
        <v>32</v>
      </c>
      <c r="B56" s="9"/>
      <c r="C56" s="29"/>
      <c r="D56" s="78" t="s">
        <v>29</v>
      </c>
      <c r="E56" s="79"/>
      <c r="F56" s="80" t="s">
        <v>13</v>
      </c>
      <c r="G56" s="81">
        <f>IF(E57=0,0,(MOD(E57-E56,1)*24))</f>
        <v>0</v>
      </c>
      <c r="H56" s="29"/>
      <c r="I56" s="31"/>
      <c r="J56" s="31"/>
      <c r="K56" s="31"/>
      <c r="L56" s="33"/>
      <c r="M56" s="33"/>
      <c r="N56" s="140"/>
    </row>
    <row r="57" spans="1:14" x14ac:dyDescent="0.3">
      <c r="A57" s="75" t="s">
        <v>33</v>
      </c>
      <c r="B57" s="34"/>
      <c r="C57" s="29"/>
      <c r="D57" s="82" t="s">
        <v>31</v>
      </c>
      <c r="E57" s="83"/>
      <c r="F57" s="84" t="s">
        <v>13</v>
      </c>
      <c r="G57" s="85">
        <f>IF(E58=0,0,(MOD(E58-E57,1)*24))</f>
        <v>0</v>
      </c>
      <c r="H57" s="113" t="s">
        <v>18</v>
      </c>
      <c r="I57" s="53" t="s">
        <v>19</v>
      </c>
      <c r="J57" s="113" t="s">
        <v>16</v>
      </c>
      <c r="K57" s="25" t="s">
        <v>87</v>
      </c>
      <c r="L57" s="53" t="s">
        <v>20</v>
      </c>
      <c r="M57" s="6"/>
      <c r="N57" s="140"/>
    </row>
    <row r="58" spans="1:14" x14ac:dyDescent="0.3">
      <c r="A58" s="73" t="s">
        <v>10</v>
      </c>
      <c r="B58" s="43"/>
      <c r="C58" s="29"/>
      <c r="D58" s="78" t="s">
        <v>29</v>
      </c>
      <c r="E58" s="79"/>
      <c r="F58" s="80" t="s">
        <v>13</v>
      </c>
      <c r="G58" s="81">
        <f>IF(E59=0,0,(MOD(E59-E58,1)*24))</f>
        <v>0</v>
      </c>
      <c r="H58" s="76">
        <f>B60</f>
        <v>0</v>
      </c>
      <c r="I58" s="63">
        <f>IF(B58="Forfait",IF(B55="",0,VLOOKUP(B55,Liste!F$2:H$4,3)),IF(B55="",0,VLOOKUP(B55,Liste!F$2:G$4,2)))</f>
        <v>0</v>
      </c>
      <c r="J58" s="36">
        <v>5</v>
      </c>
      <c r="K58" s="64">
        <v>0.8</v>
      </c>
      <c r="L58" s="35">
        <v>0</v>
      </c>
      <c r="M58" s="6"/>
      <c r="N58" s="140"/>
    </row>
    <row r="59" spans="1:14" ht="16.5" thickBot="1" x14ac:dyDescent="0.35">
      <c r="A59" s="74" t="s">
        <v>85</v>
      </c>
      <c r="B59" s="44"/>
      <c r="C59" s="29"/>
      <c r="D59" s="82" t="s">
        <v>37</v>
      </c>
      <c r="E59" s="83"/>
      <c r="F59" s="84" t="s">
        <v>39</v>
      </c>
      <c r="G59" s="86">
        <f>SUM(G54+G56+G58)</f>
        <v>0</v>
      </c>
      <c r="H59" s="77"/>
      <c r="I59" s="65"/>
      <c r="J59" s="38"/>
      <c r="K59" s="66">
        <v>0</v>
      </c>
      <c r="L59" s="39">
        <v>0</v>
      </c>
      <c r="M59" s="6"/>
      <c r="N59" s="140"/>
    </row>
    <row r="60" spans="1:14" x14ac:dyDescent="0.3">
      <c r="A60" s="73" t="s">
        <v>11</v>
      </c>
      <c r="B60" s="45">
        <f>IF(B57="",0,VLOOKUP(B57,Liste!B$2:C$32,2))</f>
        <v>0</v>
      </c>
      <c r="C60" s="29"/>
      <c r="D60" s="87"/>
      <c r="E60" s="88"/>
      <c r="F60" s="89" t="s">
        <v>89</v>
      </c>
      <c r="G60" s="96">
        <f>SUM((IF(G55&lt;0.99,G55,0))+(IF(G57&lt;0.99,G57,0)))</f>
        <v>0</v>
      </c>
      <c r="H60" s="47">
        <f>PRODUCT(H58*H59)</f>
        <v>0</v>
      </c>
      <c r="I60" s="70">
        <f>PRODUCT(I58*I59)</f>
        <v>0</v>
      </c>
      <c r="J60" s="47">
        <f>PRODUCT(J58*J59)</f>
        <v>0</v>
      </c>
      <c r="K60" s="69">
        <f>PRODUCT(K58*K59)</f>
        <v>0</v>
      </c>
      <c r="L60" s="46">
        <f>PRODUCT(L58:L59)</f>
        <v>0</v>
      </c>
      <c r="M60" s="6"/>
      <c r="N60" s="140"/>
    </row>
    <row r="61" spans="1:14" x14ac:dyDescent="0.3">
      <c r="A61" s="72"/>
      <c r="B61" s="141" t="s">
        <v>14</v>
      </c>
      <c r="C61" s="141"/>
      <c r="D61" s="142"/>
      <c r="E61" s="143"/>
      <c r="F61" s="144" t="s">
        <v>84</v>
      </c>
      <c r="G61" s="145"/>
      <c r="H61" s="146"/>
      <c r="I61" s="141" t="s">
        <v>15</v>
      </c>
      <c r="J61" s="147"/>
      <c r="K61" s="52" t="s">
        <v>17</v>
      </c>
      <c r="L61" s="53" t="s">
        <v>38</v>
      </c>
      <c r="M61" s="6"/>
      <c r="N61" s="140"/>
    </row>
    <row r="62" spans="1:14" x14ac:dyDescent="0.3">
      <c r="A62" s="54" t="s">
        <v>22</v>
      </c>
      <c r="B62" s="48" t="s">
        <v>23</v>
      </c>
      <c r="C62" s="56" t="s">
        <v>24</v>
      </c>
      <c r="D62" s="49" t="s">
        <v>25</v>
      </c>
      <c r="E62" s="58" t="s">
        <v>88</v>
      </c>
      <c r="F62" s="101">
        <f>IF(B59="Magasine",0.08333333333333,0.125)</f>
        <v>0.125</v>
      </c>
      <c r="G62" s="59">
        <v>0.16666666666666666</v>
      </c>
      <c r="H62" s="50">
        <v>0.25</v>
      </c>
      <c r="I62" s="60" t="s">
        <v>26</v>
      </c>
      <c r="J62" s="48" t="s">
        <v>27</v>
      </c>
      <c r="K62" s="61"/>
      <c r="L62" s="51">
        <v>1</v>
      </c>
      <c r="M62" s="6"/>
      <c r="N62" s="140"/>
    </row>
    <row r="63" spans="1:14" ht="16.5" thickBot="1" x14ac:dyDescent="0.35">
      <c r="A63" s="55">
        <f>IF(B58=10,IF(SUM((G54+G56+G58)+G60)&gt;10,SUM((G54+G56+G58)+G60),10),IF(B58=7,IF(SUM((G54+G56+G58)+G60)&gt;7,SUM((G54+G56+G58)+G60),7),IF(B58=5,IF(SUM((G54+G56+G58)+G60)&gt;5,SUM((G54+G56+G58)+G60),5),SUM((G54+G56+G58)+G60))))</f>
        <v>0</v>
      </c>
      <c r="B63" s="28">
        <f>IF(B58="Forfait",1,IF(B58=10,IF(G59&lt;10,A63,10+G60),IF(B58=7,IF(G59&lt;8,A63,8+G60),IF(G59&lt;5,A63,5+G60))))</f>
        <v>0</v>
      </c>
      <c r="C63" s="57">
        <f>IF(B58="Forfait",0,IF(B58=10,IF((A63-B63)&lt;2,A63-B63,2),IF(B58=7,IF((A63-B63)&lt;4,A63-B63,4),IF((A63-B63)&lt;7,A63-B63,7))))</f>
        <v>0</v>
      </c>
      <c r="D63" s="28">
        <f>IF(B58="Forfait",0,IF((A63-B63-C63)&lt;4,A63-B63-C63,4))</f>
        <v>0</v>
      </c>
      <c r="E63" s="57">
        <f>IF(B58="Forfait",0,IF((A63-B63-C63-D63)&gt;0,A63-B63-C63-D63,0))</f>
        <v>0</v>
      </c>
      <c r="F63" s="28">
        <f>IF(B59="Autre",IF((G59-12)&gt;0,IF((G59-12)&lt;2,G59-12,2),0),IF(B59="Magasine",IF((G59-11)&gt;0,IF((G59-11)&lt;1,G59-11,1),0),0))</f>
        <v>0</v>
      </c>
      <c r="G63" s="57">
        <f>IF(B59="Autre",IF((G59-14)&gt;0,IF((G59-14)&lt;2,G59-14,2),0),IF(B59="Magasine",IF((G59-12)&gt;0,IF((G59-12)&lt;4,G59-12,4),0),0))</f>
        <v>0</v>
      </c>
      <c r="H63" s="28">
        <f>IF(B58="Forfait",IF((G59-16)&lt;0,0,(G59-16)),0)</f>
        <v>0</v>
      </c>
      <c r="I63" s="71">
        <f>IF(B59="5-5",IF(G54&gt;5,G54-5,0),IF(B59="6-6",IF(G54&gt;6,G54-6,0),0))</f>
        <v>0</v>
      </c>
      <c r="J63" s="28">
        <f>IF(B59="5-5",IF(G56&gt;5,G56-5,0),IF(B59="6-6",IF(G56&gt;6,G56-6,0),0))</f>
        <v>0</v>
      </c>
      <c r="K63" s="62"/>
      <c r="L63" s="39">
        <v>0</v>
      </c>
      <c r="M63" s="37" t="s">
        <v>39</v>
      </c>
      <c r="N63" s="140"/>
    </row>
    <row r="64" spans="1:14" x14ac:dyDescent="0.3">
      <c r="A64" s="41"/>
      <c r="B64" s="40">
        <f>PRODUCT(B63*B60*1)</f>
        <v>0</v>
      </c>
      <c r="C64" s="67">
        <f>PRODUCT(C63*B60*1.5)</f>
        <v>0</v>
      </c>
      <c r="D64" s="40">
        <f>PRODUCT(D63*B60*2)</f>
        <v>0</v>
      </c>
      <c r="E64" s="67">
        <f>PRODUCT(E63*B60*3)</f>
        <v>0</v>
      </c>
      <c r="F64" s="104">
        <f>PRODUCT(B60*F62*F63)</f>
        <v>0</v>
      </c>
      <c r="G64" s="105">
        <f>PRODUCT(B60*G62*G63)</f>
        <v>0</v>
      </c>
      <c r="H64" s="104">
        <f>PRODUCT(B60*H62*H63)</f>
        <v>0</v>
      </c>
      <c r="I64" s="68">
        <f>PRODUCT(I63*B60*0.5)</f>
        <v>0</v>
      </c>
      <c r="J64" s="40">
        <f>PRODUCT(J63*B60*0.5)</f>
        <v>0</v>
      </c>
      <c r="K64" s="67">
        <f>PRODUCT(K62:K63)</f>
        <v>0</v>
      </c>
      <c r="L64" s="40">
        <f>PRODUCT(L62:L63)</f>
        <v>0</v>
      </c>
      <c r="M64" s="42">
        <f>SUM(B64:L64)+SUM(H60:L60)</f>
        <v>0</v>
      </c>
      <c r="N64" s="140"/>
    </row>
    <row r="65" spans="1:14" ht="16.5" thickBot="1" x14ac:dyDescent="0.35">
      <c r="A65" s="94"/>
      <c r="B65" s="94"/>
      <c r="C65" s="94"/>
      <c r="D65" s="94"/>
      <c r="E65" s="95"/>
      <c r="F65" s="95"/>
      <c r="G65" s="95"/>
      <c r="H65" s="95"/>
      <c r="I65" s="94"/>
      <c r="J65" s="94"/>
      <c r="K65" s="94"/>
      <c r="L65" s="94"/>
      <c r="M65" s="94"/>
      <c r="N65" s="140"/>
    </row>
    <row r="66" spans="1:14" ht="16.5" thickTop="1" x14ac:dyDescent="0.3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6"/>
      <c r="M66" s="6"/>
      <c r="N66" s="140"/>
    </row>
    <row r="67" spans="1:14" ht="16.5" x14ac:dyDescent="0.3">
      <c r="A67" s="73" t="s">
        <v>7</v>
      </c>
      <c r="B67" s="24">
        <f>B54+1</f>
        <v>42375</v>
      </c>
      <c r="C67" s="30"/>
      <c r="D67" s="90" t="s">
        <v>12</v>
      </c>
      <c r="E67" s="91"/>
      <c r="F67" s="92" t="s">
        <v>13</v>
      </c>
      <c r="G67" s="93">
        <f>IF(E68=0,0,(MOD(E68-E67,1)*24))</f>
        <v>0</v>
      </c>
      <c r="H67" s="6"/>
      <c r="I67" s="100"/>
      <c r="J67" s="31"/>
      <c r="K67" s="31"/>
      <c r="L67" s="32"/>
      <c r="M67" s="33"/>
      <c r="N67" s="140"/>
    </row>
    <row r="68" spans="1:14" ht="16.5" x14ac:dyDescent="0.3">
      <c r="A68" s="73" t="s">
        <v>8</v>
      </c>
      <c r="B68" s="34"/>
      <c r="C68" s="29"/>
      <c r="D68" s="82" t="s">
        <v>21</v>
      </c>
      <c r="E68" s="83"/>
      <c r="F68" s="84" t="s">
        <v>13</v>
      </c>
      <c r="G68" s="85">
        <f>IF(E69=0,0,(MOD(E69-E68,1)*24))</f>
        <v>0</v>
      </c>
      <c r="H68" s="29"/>
      <c r="I68" s="29"/>
      <c r="J68" s="31"/>
      <c r="K68" s="31"/>
      <c r="L68" s="33"/>
      <c r="M68" s="33"/>
      <c r="N68" s="140"/>
    </row>
    <row r="69" spans="1:14" ht="16.5" x14ac:dyDescent="0.3">
      <c r="A69" s="75" t="s">
        <v>32</v>
      </c>
      <c r="B69" s="9"/>
      <c r="C69" s="29"/>
      <c r="D69" s="78" t="s">
        <v>29</v>
      </c>
      <c r="E69" s="79"/>
      <c r="F69" s="80" t="s">
        <v>13</v>
      </c>
      <c r="G69" s="81">
        <f>IF(E70=0,0,(MOD(E70-E69,1)*24))</f>
        <v>0</v>
      </c>
      <c r="H69" s="29"/>
      <c r="I69" s="31"/>
      <c r="J69" s="31"/>
      <c r="K69" s="31"/>
      <c r="L69" s="33"/>
      <c r="M69" s="33"/>
      <c r="N69" s="140"/>
    </row>
    <row r="70" spans="1:14" x14ac:dyDescent="0.3">
      <c r="A70" s="75" t="s">
        <v>33</v>
      </c>
      <c r="B70" s="34"/>
      <c r="C70" s="29"/>
      <c r="D70" s="82" t="s">
        <v>31</v>
      </c>
      <c r="E70" s="83"/>
      <c r="F70" s="84" t="s">
        <v>13</v>
      </c>
      <c r="G70" s="85">
        <f>IF(E71=0,0,(MOD(E71-E70,1)*24))</f>
        <v>0</v>
      </c>
      <c r="H70" s="113" t="s">
        <v>18</v>
      </c>
      <c r="I70" s="53" t="s">
        <v>19</v>
      </c>
      <c r="J70" s="113" t="s">
        <v>16</v>
      </c>
      <c r="K70" s="25" t="s">
        <v>87</v>
      </c>
      <c r="L70" s="53" t="s">
        <v>20</v>
      </c>
      <c r="M70" s="6"/>
      <c r="N70" s="140"/>
    </row>
    <row r="71" spans="1:14" x14ac:dyDescent="0.3">
      <c r="A71" s="73" t="s">
        <v>10</v>
      </c>
      <c r="B71" s="43"/>
      <c r="C71" s="29"/>
      <c r="D71" s="78" t="s">
        <v>29</v>
      </c>
      <c r="E71" s="79"/>
      <c r="F71" s="80" t="s">
        <v>13</v>
      </c>
      <c r="G71" s="81">
        <f>IF(E72=0,0,(MOD(E72-E71,1)*24))</f>
        <v>0</v>
      </c>
      <c r="H71" s="76">
        <f>B73</f>
        <v>0</v>
      </c>
      <c r="I71" s="63">
        <f>IF(B71="Forfait",IF(B68="",0,VLOOKUP(B68,Liste!F$2:H$4,3)),IF(B68="",0,VLOOKUP(B68,Liste!F$2:G$4,2)))</f>
        <v>0</v>
      </c>
      <c r="J71" s="36">
        <v>5</v>
      </c>
      <c r="K71" s="64">
        <v>0.8</v>
      </c>
      <c r="L71" s="35">
        <v>0</v>
      </c>
      <c r="M71" s="6"/>
      <c r="N71" s="140"/>
    </row>
    <row r="72" spans="1:14" ht="16.5" thickBot="1" x14ac:dyDescent="0.35">
      <c r="A72" s="74" t="s">
        <v>85</v>
      </c>
      <c r="B72" s="44"/>
      <c r="C72" s="29"/>
      <c r="D72" s="82" t="s">
        <v>37</v>
      </c>
      <c r="E72" s="83"/>
      <c r="F72" s="84" t="s">
        <v>39</v>
      </c>
      <c r="G72" s="86">
        <f>SUM(G67+G69+G71)</f>
        <v>0</v>
      </c>
      <c r="H72" s="77"/>
      <c r="I72" s="65"/>
      <c r="J72" s="38"/>
      <c r="K72" s="66">
        <v>0</v>
      </c>
      <c r="L72" s="39">
        <v>0</v>
      </c>
      <c r="M72" s="6"/>
      <c r="N72" s="140"/>
    </row>
    <row r="73" spans="1:14" x14ac:dyDescent="0.3">
      <c r="A73" s="73" t="s">
        <v>11</v>
      </c>
      <c r="B73" s="45">
        <f>IF(B70="",0,VLOOKUP(B70,Liste!B$2:C$32,2))</f>
        <v>0</v>
      </c>
      <c r="C73" s="29"/>
      <c r="D73" s="87"/>
      <c r="E73" s="88"/>
      <c r="F73" s="89" t="s">
        <v>89</v>
      </c>
      <c r="G73" s="96">
        <f>SUM((IF(G68&lt;0.99,G68,0))+(IF(G70&lt;0.99,G70,0)))</f>
        <v>0</v>
      </c>
      <c r="H73" s="47">
        <f>PRODUCT(H71*H72)</f>
        <v>0</v>
      </c>
      <c r="I73" s="70">
        <f>PRODUCT(I71*I72)</f>
        <v>0</v>
      </c>
      <c r="J73" s="47">
        <f>PRODUCT(J71*J72)</f>
        <v>0</v>
      </c>
      <c r="K73" s="69">
        <f>PRODUCT(K71*K72)</f>
        <v>0</v>
      </c>
      <c r="L73" s="46">
        <f>PRODUCT(L71:L72)</f>
        <v>0</v>
      </c>
      <c r="M73" s="6"/>
      <c r="N73" s="140"/>
    </row>
    <row r="74" spans="1:14" x14ac:dyDescent="0.3">
      <c r="A74" s="72"/>
      <c r="B74" s="141" t="s">
        <v>14</v>
      </c>
      <c r="C74" s="141"/>
      <c r="D74" s="142"/>
      <c r="E74" s="143"/>
      <c r="F74" s="144" t="s">
        <v>84</v>
      </c>
      <c r="G74" s="145"/>
      <c r="H74" s="146"/>
      <c r="I74" s="141" t="s">
        <v>15</v>
      </c>
      <c r="J74" s="147"/>
      <c r="K74" s="52" t="s">
        <v>17</v>
      </c>
      <c r="L74" s="53" t="s">
        <v>38</v>
      </c>
      <c r="M74" s="6"/>
      <c r="N74" s="140"/>
    </row>
    <row r="75" spans="1:14" x14ac:dyDescent="0.3">
      <c r="A75" s="54" t="s">
        <v>22</v>
      </c>
      <c r="B75" s="48" t="s">
        <v>23</v>
      </c>
      <c r="C75" s="56" t="s">
        <v>24</v>
      </c>
      <c r="D75" s="49" t="s">
        <v>25</v>
      </c>
      <c r="E75" s="58" t="s">
        <v>88</v>
      </c>
      <c r="F75" s="101">
        <f>IF(B72="Magasine",0.08333333333333,0.125)</f>
        <v>0.125</v>
      </c>
      <c r="G75" s="59">
        <v>0.16666666666666666</v>
      </c>
      <c r="H75" s="50">
        <v>0.25</v>
      </c>
      <c r="I75" s="60" t="s">
        <v>26</v>
      </c>
      <c r="J75" s="48" t="s">
        <v>27</v>
      </c>
      <c r="K75" s="61"/>
      <c r="L75" s="51">
        <v>1</v>
      </c>
      <c r="M75" s="6"/>
      <c r="N75" s="140"/>
    </row>
    <row r="76" spans="1:14" ht="16.5" thickBot="1" x14ac:dyDescent="0.35">
      <c r="A76" s="55">
        <f>IF(B71=10,IF(SUM((G67+G69+G71)+G73)&gt;10,SUM((G67+G69+G71)+G73),10),IF(B71=7,IF(SUM((G67+G69+G71)+G73)&gt;7,SUM((G67+G69+G71)+G73),7),IF(B71=5,IF(SUM((G67+G69+G71)+G73)&gt;5,SUM((G67+G69+G71)+G73),5),SUM((G67+G69+G71)+G73))))</f>
        <v>0</v>
      </c>
      <c r="B76" s="28">
        <f>IF(B71="Forfait",1,IF(B71=10,IF(G72&lt;10,A76,10+G73),IF(B71=7,IF(G72&lt;8,A76,8+G73),IF(G72&lt;5,A76,5+G73))))</f>
        <v>0</v>
      </c>
      <c r="C76" s="57">
        <f>IF(B71="Forfait",0,IF(B71=10,IF((A76-B76)&lt;2,A76-B76,2),IF(B71=7,IF((A76-B76)&lt;4,A76-B76,4),IF((A76-B76)&lt;7,A76-B76,7))))</f>
        <v>0</v>
      </c>
      <c r="D76" s="28">
        <f>IF(B71="Forfait",0,IF((A76-B76-C76)&lt;4,A76-B76-C76,4))</f>
        <v>0</v>
      </c>
      <c r="E76" s="57">
        <f>IF(B71="Forfait",0,IF((A76-B76-C76-D76)&gt;0,A76-B76-C76-D76,0))</f>
        <v>0</v>
      </c>
      <c r="F76" s="28">
        <f>IF(B72="Autre",IF((G72-12)&gt;0,IF((G72-12)&lt;2,G72-12,2),0),IF(B72="Magasine",IF((G72-11)&gt;0,IF((G72-11)&lt;1,G72-11,1),0),0))</f>
        <v>0</v>
      </c>
      <c r="G76" s="57">
        <f>IF(B72="Autre",IF((G72-14)&gt;0,IF((G72-14)&lt;2,G72-14,2),0),IF(B72="Magasine",IF((G72-12)&gt;0,IF((G72-12)&lt;4,G72-12,4),0),0))</f>
        <v>0</v>
      </c>
      <c r="H76" s="28">
        <f>IF(B71="Forfait",IF((G72-16)&lt;0,0,(G72-16)),0)</f>
        <v>0</v>
      </c>
      <c r="I76" s="71">
        <f>IF(B72="5-5",IF(G67&gt;5,G67-5,0),IF(B72="6-6",IF(G67&gt;6,G67-6,0),0))</f>
        <v>0</v>
      </c>
      <c r="J76" s="28">
        <f>IF(B72="5-5",IF(G69&gt;5,G69-5,0),IF(B72="6-6",IF(G69&gt;6,G69-6,0),0))</f>
        <v>0</v>
      </c>
      <c r="K76" s="62"/>
      <c r="L76" s="39">
        <v>0</v>
      </c>
      <c r="M76" s="37" t="s">
        <v>39</v>
      </c>
      <c r="N76" s="140"/>
    </row>
    <row r="77" spans="1:14" x14ac:dyDescent="0.3">
      <c r="A77" s="41"/>
      <c r="B77" s="40">
        <f>PRODUCT(B76*B73*1)</f>
        <v>0</v>
      </c>
      <c r="C77" s="67">
        <f>PRODUCT(C76*B73*1.5)</f>
        <v>0</v>
      </c>
      <c r="D77" s="40">
        <f>PRODUCT(D76*B73*2)</f>
        <v>0</v>
      </c>
      <c r="E77" s="67">
        <f>PRODUCT(E76*B73*3)</f>
        <v>0</v>
      </c>
      <c r="F77" s="104">
        <f>PRODUCT(B73*F75*F76)</f>
        <v>0</v>
      </c>
      <c r="G77" s="105">
        <f>PRODUCT(B73*G75*G76)</f>
        <v>0</v>
      </c>
      <c r="H77" s="104">
        <f>PRODUCT(B73*H75*H76)</f>
        <v>0</v>
      </c>
      <c r="I77" s="68">
        <f>PRODUCT(I76*B73*0.5)</f>
        <v>0</v>
      </c>
      <c r="J77" s="40">
        <f>PRODUCT(J76*B73*0.5)</f>
        <v>0</v>
      </c>
      <c r="K77" s="67">
        <f>PRODUCT(K75:K76)</f>
        <v>0</v>
      </c>
      <c r="L77" s="40">
        <f>PRODUCT(L75:L76)</f>
        <v>0</v>
      </c>
      <c r="M77" s="42">
        <f>SUM(B77:L77)+SUM(H73:L73)</f>
        <v>0</v>
      </c>
      <c r="N77" s="140"/>
    </row>
    <row r="78" spans="1:14" ht="16.5" thickBot="1" x14ac:dyDescent="0.35">
      <c r="A78" s="94"/>
      <c r="B78" s="94"/>
      <c r="C78" s="94"/>
      <c r="D78" s="94"/>
      <c r="E78" s="95"/>
      <c r="F78" s="95"/>
      <c r="G78" s="95"/>
      <c r="H78" s="95"/>
      <c r="I78" s="94"/>
      <c r="J78" s="94"/>
      <c r="K78" s="94"/>
      <c r="L78" s="94"/>
      <c r="M78" s="94"/>
      <c r="N78" s="140"/>
    </row>
    <row r="79" spans="1:14" ht="16.5" thickTop="1" x14ac:dyDescent="0.3">
      <c r="A79" s="29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6"/>
      <c r="M79" s="6"/>
      <c r="N79" s="140"/>
    </row>
    <row r="80" spans="1:14" ht="16.5" x14ac:dyDescent="0.3">
      <c r="A80" s="73" t="s">
        <v>7</v>
      </c>
      <c r="B80" s="24">
        <f>B67+1</f>
        <v>42376</v>
      </c>
      <c r="C80" s="30"/>
      <c r="D80" s="90" t="s">
        <v>12</v>
      </c>
      <c r="E80" s="91"/>
      <c r="F80" s="92" t="s">
        <v>13</v>
      </c>
      <c r="G80" s="93">
        <f>IF(E81=0,0,(MOD(E81-E80,1)*24))</f>
        <v>0</v>
      </c>
      <c r="H80" s="6"/>
      <c r="I80" s="100"/>
      <c r="J80" s="31"/>
      <c r="K80" s="31"/>
      <c r="L80" s="32"/>
      <c r="M80" s="33"/>
      <c r="N80" s="140"/>
    </row>
    <row r="81" spans="1:14" ht="16.5" x14ac:dyDescent="0.3">
      <c r="A81" s="73" t="s">
        <v>8</v>
      </c>
      <c r="B81" s="34"/>
      <c r="C81" s="29"/>
      <c r="D81" s="82" t="s">
        <v>21</v>
      </c>
      <c r="E81" s="83"/>
      <c r="F81" s="84" t="s">
        <v>13</v>
      </c>
      <c r="G81" s="85">
        <f>IF(E82=0,0,(MOD(E82-E81,1)*24))</f>
        <v>0</v>
      </c>
      <c r="H81" s="29"/>
      <c r="I81" s="29"/>
      <c r="J81" s="31"/>
      <c r="K81" s="31"/>
      <c r="L81" s="33"/>
      <c r="M81" s="33"/>
      <c r="N81" s="140"/>
    </row>
    <row r="82" spans="1:14" ht="16.5" x14ac:dyDescent="0.3">
      <c r="A82" s="75" t="s">
        <v>32</v>
      </c>
      <c r="B82" s="9"/>
      <c r="C82" s="29"/>
      <c r="D82" s="78" t="s">
        <v>29</v>
      </c>
      <c r="E82" s="79"/>
      <c r="F82" s="80" t="s">
        <v>13</v>
      </c>
      <c r="G82" s="81">
        <f>IF(E83=0,0,(MOD(E83-E82,1)*24))</f>
        <v>0</v>
      </c>
      <c r="H82" s="29"/>
      <c r="I82" s="31"/>
      <c r="J82" s="31"/>
      <c r="K82" s="31"/>
      <c r="L82" s="33"/>
      <c r="M82" s="33"/>
      <c r="N82" s="140"/>
    </row>
    <row r="83" spans="1:14" x14ac:dyDescent="0.3">
      <c r="A83" s="75" t="s">
        <v>33</v>
      </c>
      <c r="B83" s="34"/>
      <c r="C83" s="29"/>
      <c r="D83" s="82" t="s">
        <v>31</v>
      </c>
      <c r="E83" s="83"/>
      <c r="F83" s="84" t="s">
        <v>13</v>
      </c>
      <c r="G83" s="85">
        <f>IF(E84=0,0,(MOD(E84-E83,1)*24))</f>
        <v>0</v>
      </c>
      <c r="H83" s="113" t="s">
        <v>18</v>
      </c>
      <c r="I83" s="53" t="s">
        <v>19</v>
      </c>
      <c r="J83" s="113" t="s">
        <v>16</v>
      </c>
      <c r="K83" s="25" t="s">
        <v>87</v>
      </c>
      <c r="L83" s="53" t="s">
        <v>20</v>
      </c>
      <c r="M83" s="6"/>
      <c r="N83" s="140"/>
    </row>
    <row r="84" spans="1:14" x14ac:dyDescent="0.3">
      <c r="A84" s="73" t="s">
        <v>10</v>
      </c>
      <c r="B84" s="43"/>
      <c r="C84" s="29"/>
      <c r="D84" s="78" t="s">
        <v>29</v>
      </c>
      <c r="E84" s="79"/>
      <c r="F84" s="80" t="s">
        <v>13</v>
      </c>
      <c r="G84" s="81">
        <f>IF(E85=0,0,(MOD(E85-E84,1)*24))</f>
        <v>0</v>
      </c>
      <c r="H84" s="76">
        <f>B86</f>
        <v>0</v>
      </c>
      <c r="I84" s="63">
        <f>IF(B84="Forfait",IF(B81="",0,VLOOKUP(B81,Liste!F$2:H$4,3)),IF(B81="",0,VLOOKUP(B81,Liste!F$2:G$4,2)))</f>
        <v>0</v>
      </c>
      <c r="J84" s="36">
        <v>5</v>
      </c>
      <c r="K84" s="64">
        <v>0.8</v>
      </c>
      <c r="L84" s="35">
        <v>0</v>
      </c>
      <c r="M84" s="6"/>
      <c r="N84" s="140"/>
    </row>
    <row r="85" spans="1:14" ht="16.5" thickBot="1" x14ac:dyDescent="0.35">
      <c r="A85" s="74" t="s">
        <v>85</v>
      </c>
      <c r="B85" s="44"/>
      <c r="C85" s="29"/>
      <c r="D85" s="82" t="s">
        <v>37</v>
      </c>
      <c r="E85" s="83"/>
      <c r="F85" s="84" t="s">
        <v>39</v>
      </c>
      <c r="G85" s="86">
        <f>SUM(G80+G82+G84)</f>
        <v>0</v>
      </c>
      <c r="H85" s="77"/>
      <c r="I85" s="65"/>
      <c r="J85" s="38"/>
      <c r="K85" s="66">
        <v>0</v>
      </c>
      <c r="L85" s="39">
        <v>0</v>
      </c>
      <c r="M85" s="6"/>
      <c r="N85" s="140"/>
    </row>
    <row r="86" spans="1:14" x14ac:dyDescent="0.3">
      <c r="A86" s="73" t="s">
        <v>11</v>
      </c>
      <c r="B86" s="45">
        <f>IF(B83="",0,VLOOKUP(B83,Liste!B$2:C$32,2))</f>
        <v>0</v>
      </c>
      <c r="C86" s="29"/>
      <c r="D86" s="87"/>
      <c r="E86" s="88"/>
      <c r="F86" s="89" t="s">
        <v>89</v>
      </c>
      <c r="G86" s="96">
        <f>SUM((IF(G81&lt;0.99,G81,0))+(IF(G83&lt;0.99,G83,0)))</f>
        <v>0</v>
      </c>
      <c r="H86" s="47">
        <f>PRODUCT(H84*H85)</f>
        <v>0</v>
      </c>
      <c r="I86" s="70">
        <f>PRODUCT(I84*I85)</f>
        <v>0</v>
      </c>
      <c r="J86" s="47">
        <f>PRODUCT(J84*J85)</f>
        <v>0</v>
      </c>
      <c r="K86" s="69">
        <f>PRODUCT(K84*K85)</f>
        <v>0</v>
      </c>
      <c r="L86" s="46">
        <f>PRODUCT(L84:L85)</f>
        <v>0</v>
      </c>
      <c r="M86" s="6"/>
      <c r="N86" s="140"/>
    </row>
    <row r="87" spans="1:14" x14ac:dyDescent="0.3">
      <c r="A87" s="72"/>
      <c r="B87" s="141" t="s">
        <v>14</v>
      </c>
      <c r="C87" s="141"/>
      <c r="D87" s="142"/>
      <c r="E87" s="143"/>
      <c r="F87" s="144" t="s">
        <v>84</v>
      </c>
      <c r="G87" s="145"/>
      <c r="H87" s="146"/>
      <c r="I87" s="141" t="s">
        <v>15</v>
      </c>
      <c r="J87" s="147"/>
      <c r="K87" s="52" t="s">
        <v>17</v>
      </c>
      <c r="L87" s="53" t="s">
        <v>38</v>
      </c>
      <c r="M87" s="6"/>
      <c r="N87" s="140"/>
    </row>
    <row r="88" spans="1:14" x14ac:dyDescent="0.3">
      <c r="A88" s="54" t="s">
        <v>22</v>
      </c>
      <c r="B88" s="48" t="s">
        <v>23</v>
      </c>
      <c r="C88" s="56" t="s">
        <v>24</v>
      </c>
      <c r="D88" s="49" t="s">
        <v>25</v>
      </c>
      <c r="E88" s="58" t="s">
        <v>88</v>
      </c>
      <c r="F88" s="101">
        <f>IF(B85="Magasine",0.08333333333333,0.125)</f>
        <v>0.125</v>
      </c>
      <c r="G88" s="59">
        <v>0.16666666666666666</v>
      </c>
      <c r="H88" s="50">
        <v>0.25</v>
      </c>
      <c r="I88" s="60" t="s">
        <v>26</v>
      </c>
      <c r="J88" s="48" t="s">
        <v>27</v>
      </c>
      <c r="K88" s="61"/>
      <c r="L88" s="51">
        <v>1</v>
      </c>
      <c r="M88" s="6"/>
      <c r="N88" s="140"/>
    </row>
    <row r="89" spans="1:14" ht="16.5" thickBot="1" x14ac:dyDescent="0.35">
      <c r="A89" s="55">
        <f>IF(B84=10,IF(SUM((G80+G82+G84)+G86)&gt;10,SUM((G80+G82+G84)+G86),10),IF(B84=7,IF(SUM((G80+G82+G84)+G86)&gt;7,SUM((G80+G82+G84)+G86),7),IF(B84=5,IF(SUM((G80+G82+G84)+G86)&gt;5,SUM((G80+G82+G84)+G86),5),SUM((G80+G82+G84)+G86))))</f>
        <v>0</v>
      </c>
      <c r="B89" s="28">
        <f>IF(B84="Forfait",1,IF(B84=10,IF(G85&lt;10,A89,10+G86),IF(B84=7,IF(G85&lt;8,A89,8+G86),IF(G85&lt;5,A89,5+G86))))</f>
        <v>0</v>
      </c>
      <c r="C89" s="57">
        <f>IF(B84="Forfait",0,IF(B84=10,IF((A89-B89)&lt;2,A89-B89,2),IF(B84=7,IF((A89-B89)&lt;4,A89-B89,4),IF((A89-B89)&lt;7,A89-B89,7))))</f>
        <v>0</v>
      </c>
      <c r="D89" s="28">
        <f>IF(B84="Forfait",0,IF((A89-B89-C89)&lt;4,A89-B89-C89,4))</f>
        <v>0</v>
      </c>
      <c r="E89" s="57">
        <f>IF(B84="Forfait",0,IF((A89-B89-C89-D89)&gt;0,A89-B89-C89-D89,0))</f>
        <v>0</v>
      </c>
      <c r="F89" s="28">
        <f>IF(B85="Autre",IF((G85-12)&gt;0,IF((G85-12)&lt;2,G85-12,2),0),IF(B85="Magasine",IF((G85-11)&gt;0,IF((G85-11)&lt;1,G85-11,1),0),0))</f>
        <v>0</v>
      </c>
      <c r="G89" s="57">
        <f>IF(B85="Autre",IF((G85-14)&gt;0,IF((G85-14)&lt;2,G85-14,2),0),IF(B85="Magasine",IF((G85-12)&gt;0,IF((G85-12)&lt;4,G85-12,4),0),0))</f>
        <v>0</v>
      </c>
      <c r="H89" s="28">
        <f>IF(B84="Forfait",IF((G85-16)&lt;0,0,(G85-16)),0)</f>
        <v>0</v>
      </c>
      <c r="I89" s="71">
        <f>IF(B85="5-5",IF(G80&gt;5,G80-5,0),IF(B85="6-6",IF(G80&gt;6,G80-6,0),0))</f>
        <v>0</v>
      </c>
      <c r="J89" s="28">
        <f>IF(B85="5-5",IF(G82&gt;5,G82-5,0),IF(B85="6-6",IF(G82&gt;6,G82-6,0),0))</f>
        <v>0</v>
      </c>
      <c r="K89" s="62"/>
      <c r="L89" s="39">
        <v>0</v>
      </c>
      <c r="M89" s="37" t="s">
        <v>39</v>
      </c>
      <c r="N89" s="140"/>
    </row>
    <row r="90" spans="1:14" x14ac:dyDescent="0.3">
      <c r="A90" s="41"/>
      <c r="B90" s="40">
        <f>PRODUCT(B89*B86*1)</f>
        <v>0</v>
      </c>
      <c r="C90" s="67">
        <f>PRODUCT(C89*B86*1.5)</f>
        <v>0</v>
      </c>
      <c r="D90" s="40">
        <f>PRODUCT(D89*B86*2)</f>
        <v>0</v>
      </c>
      <c r="E90" s="67">
        <f>PRODUCT(E89*B86*3)</f>
        <v>0</v>
      </c>
      <c r="F90" s="104">
        <f>PRODUCT(B86*F88*F89)</f>
        <v>0</v>
      </c>
      <c r="G90" s="105">
        <f>PRODUCT(B86*G88*G89)</f>
        <v>0</v>
      </c>
      <c r="H90" s="104">
        <f>PRODUCT(B86*H88*H89)</f>
        <v>0</v>
      </c>
      <c r="I90" s="68">
        <f>PRODUCT(I89*B86*0.5)</f>
        <v>0</v>
      </c>
      <c r="J90" s="40">
        <f>PRODUCT(J89*B86*0.5)</f>
        <v>0</v>
      </c>
      <c r="K90" s="67">
        <f>PRODUCT(K88:K89)</f>
        <v>0</v>
      </c>
      <c r="L90" s="40">
        <f>PRODUCT(L88:L89)</f>
        <v>0</v>
      </c>
      <c r="M90" s="42">
        <f>SUM(B90:L90)+SUM(H86:L86)</f>
        <v>0</v>
      </c>
      <c r="N90" s="140"/>
    </row>
    <row r="91" spans="1:14" ht="16.5" thickBot="1" x14ac:dyDescent="0.35">
      <c r="A91" s="94"/>
      <c r="B91" s="94"/>
      <c r="C91" s="94"/>
      <c r="D91" s="94"/>
      <c r="E91" s="95"/>
      <c r="F91" s="95"/>
      <c r="G91" s="95"/>
      <c r="H91" s="95"/>
      <c r="I91" s="94"/>
      <c r="J91" s="94"/>
      <c r="K91" s="94"/>
      <c r="L91" s="94"/>
      <c r="M91" s="94"/>
      <c r="N91" s="140"/>
    </row>
    <row r="92" spans="1:14" ht="16.5" thickTop="1" x14ac:dyDescent="0.3">
      <c r="A92" s="29"/>
      <c r="B92" s="29"/>
      <c r="C92" s="29"/>
      <c r="D92" s="29"/>
      <c r="E92" s="29"/>
      <c r="F92" s="29"/>
      <c r="G92" s="29"/>
      <c r="H92" s="29"/>
      <c r="I92" s="29"/>
      <c r="J92" s="29"/>
      <c r="K92" s="29"/>
      <c r="L92" s="6"/>
      <c r="M92" s="6"/>
      <c r="N92" s="140"/>
    </row>
    <row r="93" spans="1:14" ht="16.5" x14ac:dyDescent="0.3">
      <c r="A93" s="73" t="s">
        <v>7</v>
      </c>
      <c r="B93" s="24">
        <f>B80+1</f>
        <v>42377</v>
      </c>
      <c r="C93" s="30"/>
      <c r="D93" s="90" t="s">
        <v>12</v>
      </c>
      <c r="E93" s="91"/>
      <c r="F93" s="92" t="s">
        <v>13</v>
      </c>
      <c r="G93" s="93">
        <f>IF(E94=0,0,(MOD(E94-E93,1)*24))</f>
        <v>0</v>
      </c>
      <c r="H93" s="6"/>
      <c r="I93" s="100"/>
      <c r="J93" s="31"/>
      <c r="K93" s="31"/>
      <c r="L93" s="32"/>
      <c r="M93" s="33"/>
      <c r="N93" s="140"/>
    </row>
    <row r="94" spans="1:14" ht="16.5" x14ac:dyDescent="0.3">
      <c r="A94" s="73" t="s">
        <v>8</v>
      </c>
      <c r="B94" s="34"/>
      <c r="C94" s="29"/>
      <c r="D94" s="82" t="s">
        <v>21</v>
      </c>
      <c r="E94" s="83"/>
      <c r="F94" s="84" t="s">
        <v>13</v>
      </c>
      <c r="G94" s="85">
        <f>IF(E95=0,0,(MOD(E95-E94,1)*24))</f>
        <v>0</v>
      </c>
      <c r="H94" s="29"/>
      <c r="I94" s="29"/>
      <c r="J94" s="31"/>
      <c r="K94" s="31"/>
      <c r="L94" s="33"/>
      <c r="M94" s="33"/>
      <c r="N94" s="140"/>
    </row>
    <row r="95" spans="1:14" ht="16.5" x14ac:dyDescent="0.3">
      <c r="A95" s="75" t="s">
        <v>32</v>
      </c>
      <c r="B95" s="9"/>
      <c r="C95" s="29"/>
      <c r="D95" s="78" t="s">
        <v>29</v>
      </c>
      <c r="E95" s="79"/>
      <c r="F95" s="80" t="s">
        <v>13</v>
      </c>
      <c r="G95" s="81">
        <f>IF(E96=0,0,(MOD(E96-E95,1)*24))</f>
        <v>0</v>
      </c>
      <c r="H95" s="29"/>
      <c r="I95" s="31"/>
      <c r="J95" s="31"/>
      <c r="K95" s="31"/>
      <c r="L95" s="33"/>
      <c r="M95" s="33"/>
      <c r="N95" s="140"/>
    </row>
    <row r="96" spans="1:14" x14ac:dyDescent="0.3">
      <c r="A96" s="75" t="s">
        <v>33</v>
      </c>
      <c r="B96" s="34"/>
      <c r="C96" s="29"/>
      <c r="D96" s="82" t="s">
        <v>31</v>
      </c>
      <c r="E96" s="83"/>
      <c r="F96" s="84" t="s">
        <v>13</v>
      </c>
      <c r="G96" s="85">
        <f>IF(E97=0,0,(MOD(E97-E96,1)*24))</f>
        <v>0</v>
      </c>
      <c r="H96" s="113" t="s">
        <v>18</v>
      </c>
      <c r="I96" s="53" t="s">
        <v>19</v>
      </c>
      <c r="J96" s="113" t="s">
        <v>16</v>
      </c>
      <c r="K96" s="25" t="s">
        <v>87</v>
      </c>
      <c r="L96" s="53" t="s">
        <v>20</v>
      </c>
      <c r="M96" s="6"/>
      <c r="N96" s="140"/>
    </row>
    <row r="97" spans="1:14" x14ac:dyDescent="0.3">
      <c r="A97" s="73" t="s">
        <v>10</v>
      </c>
      <c r="B97" s="43"/>
      <c r="C97" s="29"/>
      <c r="D97" s="78" t="s">
        <v>29</v>
      </c>
      <c r="E97" s="79"/>
      <c r="F97" s="80" t="s">
        <v>13</v>
      </c>
      <c r="G97" s="81">
        <f>IF(E98=0,0,(MOD(E98-E97,1)*24))</f>
        <v>0</v>
      </c>
      <c r="H97" s="76">
        <f>B99</f>
        <v>0</v>
      </c>
      <c r="I97" s="63">
        <f>IF(B97="Forfait",IF(B94="",0,VLOOKUP(B94,Liste!F$2:H$4,3)),IF(B94="",0,VLOOKUP(B94,Liste!F$2:G$4,2)))</f>
        <v>0</v>
      </c>
      <c r="J97" s="36">
        <v>5</v>
      </c>
      <c r="K97" s="64">
        <v>0.8</v>
      </c>
      <c r="L97" s="35">
        <v>0</v>
      </c>
      <c r="M97" s="6"/>
      <c r="N97" s="140"/>
    </row>
    <row r="98" spans="1:14" ht="16.5" thickBot="1" x14ac:dyDescent="0.35">
      <c r="A98" s="74" t="s">
        <v>85</v>
      </c>
      <c r="B98" s="44"/>
      <c r="C98" s="29"/>
      <c r="D98" s="82" t="s">
        <v>37</v>
      </c>
      <c r="E98" s="83"/>
      <c r="F98" s="84" t="s">
        <v>39</v>
      </c>
      <c r="G98" s="86">
        <f>SUM(G93+G95+G97)</f>
        <v>0</v>
      </c>
      <c r="H98" s="77"/>
      <c r="I98" s="65"/>
      <c r="J98" s="38"/>
      <c r="K98" s="66">
        <v>0</v>
      </c>
      <c r="L98" s="39">
        <v>0</v>
      </c>
      <c r="M98" s="6"/>
      <c r="N98" s="140"/>
    </row>
    <row r="99" spans="1:14" x14ac:dyDescent="0.3">
      <c r="A99" s="73" t="s">
        <v>11</v>
      </c>
      <c r="B99" s="45">
        <f>IF(B96="",0,VLOOKUP(B96,Liste!B$2:C$32,2))</f>
        <v>0</v>
      </c>
      <c r="C99" s="29"/>
      <c r="D99" s="87"/>
      <c r="E99" s="88"/>
      <c r="F99" s="89" t="s">
        <v>89</v>
      </c>
      <c r="G99" s="96">
        <f>SUM((IF(G94&lt;0.99,G94,0))+(IF(G96&lt;0.99,G96,0)))</f>
        <v>0</v>
      </c>
      <c r="H99" s="47">
        <f>PRODUCT(H97*H98)</f>
        <v>0</v>
      </c>
      <c r="I99" s="70">
        <f>PRODUCT(I97*I98)</f>
        <v>0</v>
      </c>
      <c r="J99" s="47">
        <f>PRODUCT(J97*J98)</f>
        <v>0</v>
      </c>
      <c r="K99" s="69">
        <f>PRODUCT(K97*K98)</f>
        <v>0</v>
      </c>
      <c r="L99" s="46">
        <f>PRODUCT(L97:L98)</f>
        <v>0</v>
      </c>
      <c r="M99" s="6"/>
      <c r="N99" s="140"/>
    </row>
    <row r="100" spans="1:14" x14ac:dyDescent="0.3">
      <c r="A100" s="72"/>
      <c r="B100" s="141" t="s">
        <v>14</v>
      </c>
      <c r="C100" s="141"/>
      <c r="D100" s="142"/>
      <c r="E100" s="143"/>
      <c r="F100" s="144" t="s">
        <v>84</v>
      </c>
      <c r="G100" s="145"/>
      <c r="H100" s="146"/>
      <c r="I100" s="141" t="s">
        <v>15</v>
      </c>
      <c r="J100" s="147"/>
      <c r="K100" s="52" t="s">
        <v>17</v>
      </c>
      <c r="L100" s="53" t="s">
        <v>38</v>
      </c>
      <c r="M100" s="6"/>
      <c r="N100" s="140"/>
    </row>
    <row r="101" spans="1:14" x14ac:dyDescent="0.3">
      <c r="A101" s="54" t="s">
        <v>22</v>
      </c>
      <c r="B101" s="48" t="s">
        <v>23</v>
      </c>
      <c r="C101" s="56" t="s">
        <v>24</v>
      </c>
      <c r="D101" s="49" t="s">
        <v>25</v>
      </c>
      <c r="E101" s="58" t="s">
        <v>88</v>
      </c>
      <c r="F101" s="101">
        <f>IF(B98="Magasine",0.08333333333333,0.125)</f>
        <v>0.125</v>
      </c>
      <c r="G101" s="59">
        <v>0.16666666666666666</v>
      </c>
      <c r="H101" s="50">
        <v>0.25</v>
      </c>
      <c r="I101" s="60" t="s">
        <v>26</v>
      </c>
      <c r="J101" s="48" t="s">
        <v>27</v>
      </c>
      <c r="K101" s="61"/>
      <c r="L101" s="51">
        <v>1</v>
      </c>
      <c r="M101" s="6"/>
      <c r="N101" s="140"/>
    </row>
    <row r="102" spans="1:14" ht="16.5" thickBot="1" x14ac:dyDescent="0.35">
      <c r="A102" s="55">
        <f>IF(B97=10,IF(SUM((G93+G95+G97)+G99)&gt;10,SUM((G93+G95+G97)+G99),10),IF(B97=7,IF(SUM((G93+G95+G97)+G99)&gt;7,SUM((G93+G95+G97)+G99),7),IF(B97=5,IF(SUM((G93+G95+G97)+G99)&gt;5,SUM((G93+G95+G97)+G99),5),SUM((G93+G95+G97)+G99))))</f>
        <v>0</v>
      </c>
      <c r="B102" s="28">
        <f>IF(B97="Forfait",1,IF(B97=10,IF(G98&lt;10,A102,10+G99),IF(B97=7,IF(G98&lt;8,A102,8+G99),IF(G98&lt;5,A102,5+G99))))</f>
        <v>0</v>
      </c>
      <c r="C102" s="57">
        <f>IF(B97="Forfait",0,IF(B97=10,IF((A102-B102)&lt;2,A102-B102,2),IF(B97=7,IF((A102-B102)&lt;4,A102-B102,4),IF((A102-B102)&lt;7,A102-B102,7))))</f>
        <v>0</v>
      </c>
      <c r="D102" s="28">
        <f>IF(B97="Forfait",0,IF((A102-B102-C102)&lt;4,A102-B102-C102,4))</f>
        <v>0</v>
      </c>
      <c r="E102" s="57">
        <f>IF(B97="Forfait",0,IF((A102-B102-C102-D102)&gt;0,A102-B102-C102-D102,0))</f>
        <v>0</v>
      </c>
      <c r="F102" s="28">
        <f>IF(B98="Autre",IF((G98-12)&gt;0,IF((G98-12)&lt;2,G98-12,2),0),IF(B98="Magasine",IF((G98-11)&gt;0,IF((G98-11)&lt;1,G98-11,1),0),0))</f>
        <v>0</v>
      </c>
      <c r="G102" s="57">
        <f>IF(B98="Autre",IF((G98-14)&gt;0,IF((G98-14)&lt;2,G98-14,2),0),IF(B98="Magasine",IF((G98-12)&gt;0,IF((G98-12)&lt;4,G98-12,4),0),0))</f>
        <v>0</v>
      </c>
      <c r="H102" s="28">
        <f>IF(B97="Forfait",IF((G98-16)&lt;0,0,(G98-16)),0)</f>
        <v>0</v>
      </c>
      <c r="I102" s="71">
        <f>IF(B98="5-5",IF(G93&gt;5,G93-5,0),IF(B98="6-6",IF(G93&gt;6,G93-6,0),0))</f>
        <v>0</v>
      </c>
      <c r="J102" s="28">
        <f>IF(B98="5-5",IF(G95&gt;5,G95-5,0),IF(B98="6-6",IF(G95&gt;6,G95-6,0),0))</f>
        <v>0</v>
      </c>
      <c r="K102" s="62"/>
      <c r="L102" s="39">
        <v>0</v>
      </c>
      <c r="M102" s="37" t="s">
        <v>39</v>
      </c>
      <c r="N102" s="140"/>
    </row>
    <row r="103" spans="1:14" x14ac:dyDescent="0.3">
      <c r="A103" s="41"/>
      <c r="B103" s="40">
        <f>PRODUCT(B102*B99*1)</f>
        <v>0</v>
      </c>
      <c r="C103" s="67">
        <f>PRODUCT(C102*B99*1.5)</f>
        <v>0</v>
      </c>
      <c r="D103" s="40">
        <f>PRODUCT(D102*B99*2)</f>
        <v>0</v>
      </c>
      <c r="E103" s="67">
        <f>PRODUCT(E102*B99*3)</f>
        <v>0</v>
      </c>
      <c r="F103" s="104">
        <f>PRODUCT(B99*F101*F102)</f>
        <v>0</v>
      </c>
      <c r="G103" s="105">
        <f>PRODUCT(B99*G101*G102)</f>
        <v>0</v>
      </c>
      <c r="H103" s="104">
        <f>PRODUCT(B99*H101*H102)</f>
        <v>0</v>
      </c>
      <c r="I103" s="68">
        <f>PRODUCT(I102*B99*0.5)</f>
        <v>0</v>
      </c>
      <c r="J103" s="40">
        <f>PRODUCT(J102*B99*0.5)</f>
        <v>0</v>
      </c>
      <c r="K103" s="67">
        <f>PRODUCT(K101:K102)</f>
        <v>0</v>
      </c>
      <c r="L103" s="40">
        <f>PRODUCT(L101:L102)</f>
        <v>0</v>
      </c>
      <c r="M103" s="42">
        <f>SUM(B103:L103)+SUM(H99:L99)</f>
        <v>0</v>
      </c>
      <c r="N103" s="140"/>
    </row>
    <row r="104" spans="1:14" ht="16.5" thickBot="1" x14ac:dyDescent="0.35">
      <c r="A104" s="94"/>
      <c r="B104" s="94"/>
      <c r="C104" s="94"/>
      <c r="D104" s="94"/>
      <c r="E104" s="95"/>
      <c r="F104" s="95"/>
      <c r="G104" s="95"/>
      <c r="H104" s="95"/>
      <c r="I104" s="94"/>
      <c r="J104" s="94"/>
      <c r="K104" s="94"/>
      <c r="L104" s="94"/>
      <c r="M104" s="94"/>
      <c r="N104" s="140"/>
    </row>
    <row r="105" spans="1:14" ht="16.5" thickTop="1" x14ac:dyDescent="0.3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6"/>
      <c r="M105" s="6"/>
      <c r="N105" s="140"/>
    </row>
    <row r="106" spans="1:14" ht="16.5" x14ac:dyDescent="0.3">
      <c r="A106" s="73" t="s">
        <v>7</v>
      </c>
      <c r="B106" s="24">
        <f>B93+1</f>
        <v>42378</v>
      </c>
      <c r="C106" s="30"/>
      <c r="D106" s="90" t="s">
        <v>12</v>
      </c>
      <c r="E106" s="91"/>
      <c r="F106" s="92" t="s">
        <v>13</v>
      </c>
      <c r="G106" s="93">
        <f>IF(E107=0,0,(MOD(E107-E106,1)*24))</f>
        <v>0</v>
      </c>
      <c r="H106" s="6"/>
      <c r="I106" s="100"/>
      <c r="J106" s="31"/>
      <c r="K106" s="31"/>
      <c r="L106" s="32"/>
      <c r="M106" s="33"/>
      <c r="N106" s="140"/>
    </row>
    <row r="107" spans="1:14" ht="16.5" x14ac:dyDescent="0.3">
      <c r="A107" s="73" t="s">
        <v>8</v>
      </c>
      <c r="B107" s="34"/>
      <c r="C107" s="29"/>
      <c r="D107" s="82" t="s">
        <v>21</v>
      </c>
      <c r="E107" s="83"/>
      <c r="F107" s="84" t="s">
        <v>13</v>
      </c>
      <c r="G107" s="85">
        <f>IF(E108=0,0,(MOD(E108-E107,1)*24))</f>
        <v>0</v>
      </c>
      <c r="H107" s="29"/>
      <c r="I107" s="29"/>
      <c r="J107" s="31"/>
      <c r="K107" s="31"/>
      <c r="L107" s="33"/>
      <c r="M107" s="33"/>
      <c r="N107" s="140"/>
    </row>
    <row r="108" spans="1:14" ht="16.5" x14ac:dyDescent="0.3">
      <c r="A108" s="75" t="s">
        <v>32</v>
      </c>
      <c r="B108" s="9"/>
      <c r="C108" s="29"/>
      <c r="D108" s="78" t="s">
        <v>29</v>
      </c>
      <c r="E108" s="79"/>
      <c r="F108" s="80" t="s">
        <v>13</v>
      </c>
      <c r="G108" s="81">
        <f>IF(E109=0,0,(MOD(E109-E108,1)*24))</f>
        <v>0</v>
      </c>
      <c r="H108" s="29"/>
      <c r="I108" s="31"/>
      <c r="J108" s="31"/>
      <c r="K108" s="31"/>
      <c r="L108" s="33"/>
      <c r="M108" s="33"/>
      <c r="N108" s="140"/>
    </row>
    <row r="109" spans="1:14" x14ac:dyDescent="0.3">
      <c r="A109" s="75" t="s">
        <v>33</v>
      </c>
      <c r="B109" s="34"/>
      <c r="C109" s="29"/>
      <c r="D109" s="82" t="s">
        <v>31</v>
      </c>
      <c r="E109" s="83"/>
      <c r="F109" s="84" t="s">
        <v>13</v>
      </c>
      <c r="G109" s="85">
        <f>IF(E110=0,0,(MOD(E110-E109,1)*24))</f>
        <v>0</v>
      </c>
      <c r="H109" s="113" t="s">
        <v>18</v>
      </c>
      <c r="I109" s="53" t="s">
        <v>19</v>
      </c>
      <c r="J109" s="113" t="s">
        <v>16</v>
      </c>
      <c r="K109" s="25" t="s">
        <v>87</v>
      </c>
      <c r="L109" s="53" t="s">
        <v>20</v>
      </c>
      <c r="M109" s="6"/>
      <c r="N109" s="140"/>
    </row>
    <row r="110" spans="1:14" x14ac:dyDescent="0.3">
      <c r="A110" s="73" t="s">
        <v>10</v>
      </c>
      <c r="B110" s="43"/>
      <c r="C110" s="29"/>
      <c r="D110" s="78" t="s">
        <v>29</v>
      </c>
      <c r="E110" s="79"/>
      <c r="F110" s="80" t="s">
        <v>13</v>
      </c>
      <c r="G110" s="81">
        <f>IF(E111=0,0,(MOD(E111-E110,1)*24))</f>
        <v>0</v>
      </c>
      <c r="H110" s="76">
        <f>B112</f>
        <v>0</v>
      </c>
      <c r="I110" s="63">
        <f>IF(B110="Forfait",IF(B107="",0,VLOOKUP(B107,Liste!F$2:H$4,3)),IF(B107="",0,VLOOKUP(B107,Liste!F$2:G$4,2)))</f>
        <v>0</v>
      </c>
      <c r="J110" s="36">
        <v>5</v>
      </c>
      <c r="K110" s="64">
        <v>0.8</v>
      </c>
      <c r="L110" s="35">
        <v>0</v>
      </c>
      <c r="M110" s="6"/>
      <c r="N110" s="140"/>
    </row>
    <row r="111" spans="1:14" ht="16.5" thickBot="1" x14ac:dyDescent="0.35">
      <c r="A111" s="74" t="s">
        <v>85</v>
      </c>
      <c r="B111" s="44"/>
      <c r="C111" s="29"/>
      <c r="D111" s="82" t="s">
        <v>37</v>
      </c>
      <c r="E111" s="83"/>
      <c r="F111" s="84" t="s">
        <v>39</v>
      </c>
      <c r="G111" s="86">
        <f>SUM(G106+G108+G110)</f>
        <v>0</v>
      </c>
      <c r="H111" s="77"/>
      <c r="I111" s="65"/>
      <c r="J111" s="38"/>
      <c r="K111" s="66">
        <v>0</v>
      </c>
      <c r="L111" s="39">
        <v>0</v>
      </c>
      <c r="M111" s="6"/>
      <c r="N111" s="140"/>
    </row>
    <row r="112" spans="1:14" x14ac:dyDescent="0.3">
      <c r="A112" s="73" t="s">
        <v>11</v>
      </c>
      <c r="B112" s="45">
        <f>IF(B109="",0,VLOOKUP(B109,Liste!B$2:C$32,2))</f>
        <v>0</v>
      </c>
      <c r="C112" s="29"/>
      <c r="D112" s="87"/>
      <c r="E112" s="88"/>
      <c r="F112" s="89" t="s">
        <v>89</v>
      </c>
      <c r="G112" s="96">
        <f>SUM((IF(G107&lt;0.99,G107,0))+(IF(G109&lt;0.99,G109,0)))</f>
        <v>0</v>
      </c>
      <c r="H112" s="47">
        <f>PRODUCT(H110*H111)</f>
        <v>0</v>
      </c>
      <c r="I112" s="70">
        <f>PRODUCT(I110*I111)</f>
        <v>0</v>
      </c>
      <c r="J112" s="47">
        <f>PRODUCT(J110*J111)</f>
        <v>0</v>
      </c>
      <c r="K112" s="69">
        <f>PRODUCT(K110*K111)</f>
        <v>0</v>
      </c>
      <c r="L112" s="46">
        <f>PRODUCT(L110:L111)</f>
        <v>0</v>
      </c>
      <c r="M112" s="6"/>
      <c r="N112" s="140"/>
    </row>
    <row r="113" spans="1:14" x14ac:dyDescent="0.3">
      <c r="A113" s="72"/>
      <c r="B113" s="141" t="s">
        <v>14</v>
      </c>
      <c r="C113" s="141"/>
      <c r="D113" s="142"/>
      <c r="E113" s="143"/>
      <c r="F113" s="144" t="s">
        <v>84</v>
      </c>
      <c r="G113" s="145"/>
      <c r="H113" s="146"/>
      <c r="I113" s="141" t="s">
        <v>15</v>
      </c>
      <c r="J113" s="147"/>
      <c r="K113" s="52" t="s">
        <v>17</v>
      </c>
      <c r="L113" s="53" t="s">
        <v>38</v>
      </c>
      <c r="M113" s="6"/>
      <c r="N113" s="140"/>
    </row>
    <row r="114" spans="1:14" x14ac:dyDescent="0.3">
      <c r="A114" s="54" t="s">
        <v>22</v>
      </c>
      <c r="B114" s="48" t="s">
        <v>23</v>
      </c>
      <c r="C114" s="56" t="s">
        <v>24</v>
      </c>
      <c r="D114" s="49" t="s">
        <v>25</v>
      </c>
      <c r="E114" s="58" t="s">
        <v>88</v>
      </c>
      <c r="F114" s="101">
        <f>IF(B111="Magasine",0.08333333333333,0.125)</f>
        <v>0.125</v>
      </c>
      <c r="G114" s="59">
        <v>0.16666666666666666</v>
      </c>
      <c r="H114" s="50">
        <v>0.25</v>
      </c>
      <c r="I114" s="60" t="s">
        <v>26</v>
      </c>
      <c r="J114" s="48" t="s">
        <v>27</v>
      </c>
      <c r="K114" s="61"/>
      <c r="L114" s="51">
        <v>1</v>
      </c>
      <c r="M114" s="6"/>
      <c r="N114" s="140"/>
    </row>
    <row r="115" spans="1:14" ht="16.5" thickBot="1" x14ac:dyDescent="0.35">
      <c r="A115" s="55">
        <f>IF(B110=10,IF(SUM((G106+G108+G110)+G112)&gt;10,SUM((G106+G108+G110)+G112),10),IF(B110=7,IF(SUM((G106+G108+G110)+G112)&gt;7,SUM((G106+G108+G110)+G112),7),IF(B110=5,IF(SUM((G106+G108+G110)+G112)&gt;5,SUM((G106+G108+G110)+G112),5),SUM((G106+G108+G110)+G112))))</f>
        <v>0</v>
      </c>
      <c r="B115" s="28">
        <f>IF(B110="Forfait",1,IF(B110=10,IF(G111&lt;10,A115,10+G112),IF(B110=7,IF(G111&lt;8,A115,8+G112),IF(G111&lt;5,A115,5+G112))))</f>
        <v>0</v>
      </c>
      <c r="C115" s="57">
        <f>IF(B110="Forfait",0,IF(B110=10,IF((A115-B115)&lt;2,A115-B115,2),IF(B110=7,IF((A115-B115)&lt;4,A115-B115,4),IF((A115-B115)&lt;7,A115-B115,7))))</f>
        <v>0</v>
      </c>
      <c r="D115" s="28">
        <f>IF(B110="Forfait",0,IF((A115-B115-C115)&lt;4,A115-B115-C115,4))</f>
        <v>0</v>
      </c>
      <c r="E115" s="57">
        <f>IF(B110="Forfait",0,IF((A115-B115-C115-D115)&gt;0,A115-B115-C115-D115,0))</f>
        <v>0</v>
      </c>
      <c r="F115" s="28">
        <f>IF(B111="Autre",IF((G111-12)&gt;0,IF((G111-12)&lt;2,G111-12,2),0),IF(B111="Magasine",IF((G111-11)&gt;0,IF((G111-11)&lt;1,G111-11,1),0),0))</f>
        <v>0</v>
      </c>
      <c r="G115" s="57">
        <f>IF(B111="Autre",IF((G111-14)&gt;0,IF((G111-14)&lt;2,G111-14,2),0),IF(B111="Magasine",IF((G111-12)&gt;0,IF((G111-12)&lt;4,G111-12,4),0),0))</f>
        <v>0</v>
      </c>
      <c r="H115" s="28">
        <f>IF(B110="Forfait",IF((G111-16)&lt;0,0,(G111-16)),0)</f>
        <v>0</v>
      </c>
      <c r="I115" s="71">
        <f>IF(B111="5-5",IF(G106&gt;5,G106-5,0),IF(B111="6-6",IF(G106&gt;6,G106-6,0),0))</f>
        <v>0</v>
      </c>
      <c r="J115" s="28">
        <f>IF(B111="5-5",IF(G108&gt;5,G108-5,0),IF(B111="6-6",IF(G108&gt;6,G108-6,0),0))</f>
        <v>0</v>
      </c>
      <c r="K115" s="62"/>
      <c r="L115" s="39">
        <v>0</v>
      </c>
      <c r="M115" s="37" t="s">
        <v>39</v>
      </c>
      <c r="N115" s="140"/>
    </row>
    <row r="116" spans="1:14" x14ac:dyDescent="0.3">
      <c r="A116" s="41"/>
      <c r="B116" s="40">
        <f>PRODUCT(B115*B112*1)</f>
        <v>0</v>
      </c>
      <c r="C116" s="67">
        <f>PRODUCT(C115*B112*1.5)</f>
        <v>0</v>
      </c>
      <c r="D116" s="40">
        <f>PRODUCT(D115*B112*2)</f>
        <v>0</v>
      </c>
      <c r="E116" s="67">
        <f>PRODUCT(E115*B112*3)</f>
        <v>0</v>
      </c>
      <c r="F116" s="104">
        <f>PRODUCT(B112*F114*F115)</f>
        <v>0</v>
      </c>
      <c r="G116" s="105">
        <f>PRODUCT(B112*G114*G115)</f>
        <v>0</v>
      </c>
      <c r="H116" s="104">
        <f>PRODUCT(B112*H114*H115)</f>
        <v>0</v>
      </c>
      <c r="I116" s="68">
        <f>PRODUCT(I115*B112*0.5)</f>
        <v>0</v>
      </c>
      <c r="J116" s="40">
        <f>PRODUCT(J115*B112*0.5)</f>
        <v>0</v>
      </c>
      <c r="K116" s="67">
        <f>PRODUCT(K114:K115)</f>
        <v>0</v>
      </c>
      <c r="L116" s="40">
        <f>PRODUCT(L114:L115)</f>
        <v>0</v>
      </c>
      <c r="M116" s="42">
        <f>SUM(B116:L116)+SUM(H112:L112)</f>
        <v>0</v>
      </c>
      <c r="N116" s="140"/>
    </row>
    <row r="117" spans="1:14" ht="16.5" thickBot="1" x14ac:dyDescent="0.35">
      <c r="A117" s="94"/>
      <c r="B117" s="94"/>
      <c r="C117" s="94"/>
      <c r="D117" s="94"/>
      <c r="E117" s="95"/>
      <c r="F117" s="95"/>
      <c r="G117" s="95"/>
      <c r="H117" s="95"/>
      <c r="I117" s="94"/>
      <c r="J117" s="94"/>
      <c r="K117" s="94"/>
      <c r="L117" s="94"/>
      <c r="M117" s="94"/>
      <c r="N117" s="140"/>
    </row>
    <row r="118" spans="1:14" ht="16.5" thickTop="1" x14ac:dyDescent="0.3">
      <c r="A118" s="29"/>
      <c r="B118" s="29"/>
      <c r="C118" s="29"/>
      <c r="D118" s="29"/>
      <c r="E118" s="29"/>
      <c r="F118" s="29"/>
      <c r="G118" s="29"/>
      <c r="H118" s="29"/>
      <c r="I118" s="29"/>
      <c r="J118" s="29"/>
      <c r="K118" s="29"/>
      <c r="L118" s="6"/>
      <c r="M118" s="6"/>
      <c r="N118" s="140"/>
    </row>
    <row r="119" spans="1:14" ht="16.5" x14ac:dyDescent="0.3">
      <c r="A119" s="73" t="s">
        <v>7</v>
      </c>
      <c r="B119" s="24">
        <f>B106+1</f>
        <v>42379</v>
      </c>
      <c r="C119" s="30"/>
      <c r="D119" s="90" t="s">
        <v>12</v>
      </c>
      <c r="E119" s="91"/>
      <c r="F119" s="92" t="s">
        <v>13</v>
      </c>
      <c r="G119" s="93">
        <f>IF(E120=0,0,(MOD(E120-E119,1)*24))</f>
        <v>0</v>
      </c>
      <c r="H119" s="6"/>
      <c r="I119" s="100"/>
      <c r="J119" s="31"/>
      <c r="K119" s="31"/>
      <c r="L119" s="32"/>
      <c r="M119" s="33"/>
      <c r="N119" s="140"/>
    </row>
    <row r="120" spans="1:14" ht="16.5" x14ac:dyDescent="0.3">
      <c r="A120" s="73" t="s">
        <v>8</v>
      </c>
      <c r="B120" s="34"/>
      <c r="C120" s="29"/>
      <c r="D120" s="82" t="s">
        <v>21</v>
      </c>
      <c r="E120" s="83"/>
      <c r="F120" s="84" t="s">
        <v>13</v>
      </c>
      <c r="G120" s="85">
        <f>IF(E121=0,0,(MOD(E121-E120,1)*24))</f>
        <v>0</v>
      </c>
      <c r="H120" s="29"/>
      <c r="I120" s="29"/>
      <c r="J120" s="31"/>
      <c r="K120" s="31"/>
      <c r="L120" s="33"/>
      <c r="M120" s="33"/>
      <c r="N120" s="140"/>
    </row>
    <row r="121" spans="1:14" ht="16.5" x14ac:dyDescent="0.3">
      <c r="A121" s="75" t="s">
        <v>32</v>
      </c>
      <c r="B121" s="9"/>
      <c r="C121" s="29"/>
      <c r="D121" s="78" t="s">
        <v>29</v>
      </c>
      <c r="E121" s="79"/>
      <c r="F121" s="80" t="s">
        <v>13</v>
      </c>
      <c r="G121" s="81">
        <f>IF(E122=0,0,(MOD(E122-E121,1)*24))</f>
        <v>0</v>
      </c>
      <c r="H121" s="29"/>
      <c r="I121" s="31"/>
      <c r="J121" s="31"/>
      <c r="K121" s="31"/>
      <c r="L121" s="33"/>
      <c r="M121" s="33"/>
      <c r="N121" s="140"/>
    </row>
    <row r="122" spans="1:14" x14ac:dyDescent="0.3">
      <c r="A122" s="75" t="s">
        <v>33</v>
      </c>
      <c r="B122" s="34"/>
      <c r="C122" s="29"/>
      <c r="D122" s="82" t="s">
        <v>31</v>
      </c>
      <c r="E122" s="83"/>
      <c r="F122" s="84" t="s">
        <v>13</v>
      </c>
      <c r="G122" s="85">
        <f>IF(E123=0,0,(MOD(E123-E122,1)*24))</f>
        <v>0</v>
      </c>
      <c r="H122" s="113" t="s">
        <v>18</v>
      </c>
      <c r="I122" s="53" t="s">
        <v>19</v>
      </c>
      <c r="J122" s="113" t="s">
        <v>16</v>
      </c>
      <c r="K122" s="25" t="s">
        <v>87</v>
      </c>
      <c r="L122" s="53" t="s">
        <v>20</v>
      </c>
      <c r="M122" s="6"/>
      <c r="N122" s="140"/>
    </row>
    <row r="123" spans="1:14" x14ac:dyDescent="0.3">
      <c r="A123" s="73" t="s">
        <v>10</v>
      </c>
      <c r="B123" s="43"/>
      <c r="C123" s="29"/>
      <c r="D123" s="78" t="s">
        <v>29</v>
      </c>
      <c r="E123" s="79"/>
      <c r="F123" s="80" t="s">
        <v>13</v>
      </c>
      <c r="G123" s="81">
        <f>IF(E124=0,0,(MOD(E124-E123,1)*24))</f>
        <v>0</v>
      </c>
      <c r="H123" s="76">
        <f>B125</f>
        <v>0</v>
      </c>
      <c r="I123" s="63">
        <f>IF(B123="Forfait",IF(B120="",0,VLOOKUP(B120,Liste!F$2:H$4,3)),IF(B120="",0,VLOOKUP(B120,Liste!F$2:G$4,2)))</f>
        <v>0</v>
      </c>
      <c r="J123" s="36">
        <v>5</v>
      </c>
      <c r="K123" s="64">
        <v>0.8</v>
      </c>
      <c r="L123" s="35">
        <v>0</v>
      </c>
      <c r="M123" s="6"/>
      <c r="N123" s="140"/>
    </row>
    <row r="124" spans="1:14" ht="16.5" thickBot="1" x14ac:dyDescent="0.35">
      <c r="A124" s="74" t="s">
        <v>85</v>
      </c>
      <c r="B124" s="44"/>
      <c r="C124" s="29"/>
      <c r="D124" s="82" t="s">
        <v>37</v>
      </c>
      <c r="E124" s="83"/>
      <c r="F124" s="84" t="s">
        <v>39</v>
      </c>
      <c r="G124" s="86">
        <f>SUM(G119+G121+G123)</f>
        <v>0</v>
      </c>
      <c r="H124" s="77"/>
      <c r="I124" s="65"/>
      <c r="J124" s="38"/>
      <c r="K124" s="66">
        <v>0</v>
      </c>
      <c r="L124" s="39">
        <v>0</v>
      </c>
      <c r="M124" s="6"/>
      <c r="N124" s="140"/>
    </row>
    <row r="125" spans="1:14" x14ac:dyDescent="0.3">
      <c r="A125" s="73" t="s">
        <v>11</v>
      </c>
      <c r="B125" s="45">
        <f>IF(B122="",0,VLOOKUP(B122,Liste!B$2:C$32,2))</f>
        <v>0</v>
      </c>
      <c r="C125" s="29"/>
      <c r="D125" s="87"/>
      <c r="E125" s="88"/>
      <c r="F125" s="89" t="s">
        <v>89</v>
      </c>
      <c r="G125" s="96">
        <f>SUM((IF(G120&lt;0.99,G120,0))+(IF(G122&lt;0.99,G122,0)))</f>
        <v>0</v>
      </c>
      <c r="H125" s="47">
        <f>PRODUCT(H123*H124)</f>
        <v>0</v>
      </c>
      <c r="I125" s="70">
        <f>PRODUCT(I123*I124)</f>
        <v>0</v>
      </c>
      <c r="J125" s="47">
        <f>PRODUCT(J123*J124)</f>
        <v>0</v>
      </c>
      <c r="K125" s="69">
        <f>PRODUCT(K123*K124)</f>
        <v>0</v>
      </c>
      <c r="L125" s="46">
        <f>PRODUCT(L123:L124)</f>
        <v>0</v>
      </c>
      <c r="M125" s="6"/>
      <c r="N125" s="140"/>
    </row>
    <row r="126" spans="1:14" x14ac:dyDescent="0.3">
      <c r="A126" s="72"/>
      <c r="B126" s="141" t="s">
        <v>14</v>
      </c>
      <c r="C126" s="141"/>
      <c r="D126" s="142"/>
      <c r="E126" s="143"/>
      <c r="F126" s="144" t="s">
        <v>84</v>
      </c>
      <c r="G126" s="145"/>
      <c r="H126" s="146"/>
      <c r="I126" s="141" t="s">
        <v>15</v>
      </c>
      <c r="J126" s="147"/>
      <c r="K126" s="52" t="s">
        <v>17</v>
      </c>
      <c r="L126" s="53" t="s">
        <v>38</v>
      </c>
      <c r="M126" s="6"/>
      <c r="N126" s="140"/>
    </row>
    <row r="127" spans="1:14" x14ac:dyDescent="0.3">
      <c r="A127" s="54" t="s">
        <v>22</v>
      </c>
      <c r="B127" s="48" t="s">
        <v>23</v>
      </c>
      <c r="C127" s="56" t="s">
        <v>24</v>
      </c>
      <c r="D127" s="49" t="s">
        <v>25</v>
      </c>
      <c r="E127" s="58" t="s">
        <v>88</v>
      </c>
      <c r="F127" s="101">
        <f>IF(B124="Magasine",0.08333333333333,0.125)</f>
        <v>0.125</v>
      </c>
      <c r="G127" s="59">
        <v>0.16666666666666666</v>
      </c>
      <c r="H127" s="50">
        <v>0.25</v>
      </c>
      <c r="I127" s="60" t="s">
        <v>26</v>
      </c>
      <c r="J127" s="48" t="s">
        <v>27</v>
      </c>
      <c r="K127" s="61"/>
      <c r="L127" s="51">
        <v>1</v>
      </c>
      <c r="M127" s="6"/>
      <c r="N127" s="140"/>
    </row>
    <row r="128" spans="1:14" ht="16.5" thickBot="1" x14ac:dyDescent="0.35">
      <c r="A128" s="55">
        <f>IF(B123=10,IF(SUM((G119+G121+G123)+G125)&gt;10,SUM((G119+G121+G123)+G125),10),IF(B123=7,IF(SUM((G119+G121+G123)+G125)&gt;7,SUM((G119+G121+G123)+G125),7),IF(B123=5,IF(SUM((G119+G121+G123)+G125)&gt;5,SUM((G119+G121+G123)+G125),5),SUM((G119+G121+G123)+G125))))</f>
        <v>0</v>
      </c>
      <c r="B128" s="28">
        <f>IF(B123="Forfait",1,IF(B123=10,IF(G124&lt;10,A128,10+G125),IF(B123=7,IF(G124&lt;8,A128,8+G125),IF(G124&lt;5,A128,5+G125))))</f>
        <v>0</v>
      </c>
      <c r="C128" s="57">
        <f>IF(B123="Forfait",0,IF(B123=10,IF((A128-B128)&lt;2,A128-B128,2),IF(B123=7,IF((A128-B128)&lt;4,A128-B128,4),IF((A128-B128)&lt;7,A128-B128,7))))</f>
        <v>0</v>
      </c>
      <c r="D128" s="28">
        <f>IF(B123="Forfait",0,IF((A128-B128-C128)&lt;4,A128-B128-C128,4))</f>
        <v>0</v>
      </c>
      <c r="E128" s="57">
        <f>IF(B123="Forfait",0,IF((A128-B128-C128-D128)&gt;0,A128-B128-C128-D128,0))</f>
        <v>0</v>
      </c>
      <c r="F128" s="28">
        <f>IF(B124="Autre",IF((G124-12)&gt;0,IF((G124-12)&lt;2,G124-12,2),0),IF(B124="Magasine",IF((G124-11)&gt;0,IF((G124-11)&lt;1,G124-11,1),0),0))</f>
        <v>0</v>
      </c>
      <c r="G128" s="57">
        <f>IF(B124="Autre",IF((G124-14)&gt;0,IF((G124-14)&lt;2,G124-14,2),0),IF(B124="Magasine",IF((G124-12)&gt;0,IF((G124-12)&lt;4,G124-12,4),0),0))</f>
        <v>0</v>
      </c>
      <c r="H128" s="28">
        <f>IF(B123="Forfait",IF((G124-16)&lt;0,0,(G124-16)),0)</f>
        <v>0</v>
      </c>
      <c r="I128" s="71">
        <f>IF(B124="5-5",IF(G119&gt;5,G119-5,0),IF(B124="6-6",IF(G119&gt;6,G119-6,0),0))</f>
        <v>0</v>
      </c>
      <c r="J128" s="28">
        <f>IF(B124="5-5",IF(G121&gt;5,G121-5,0),IF(B124="6-6",IF(G121&gt;6,G121-6,0),0))</f>
        <v>0</v>
      </c>
      <c r="K128" s="62"/>
      <c r="L128" s="39">
        <v>0</v>
      </c>
      <c r="M128" s="37" t="s">
        <v>39</v>
      </c>
      <c r="N128" s="140"/>
    </row>
    <row r="129" spans="1:14" x14ac:dyDescent="0.3">
      <c r="A129" s="41"/>
      <c r="B129" s="40">
        <f>PRODUCT(B128*B125*1)</f>
        <v>0</v>
      </c>
      <c r="C129" s="67">
        <f>PRODUCT(C128*B125*1.5)</f>
        <v>0</v>
      </c>
      <c r="D129" s="40">
        <f>PRODUCT(D128*B125*2)</f>
        <v>0</v>
      </c>
      <c r="E129" s="67">
        <f>PRODUCT(E128*B125*3)</f>
        <v>0</v>
      </c>
      <c r="F129" s="104">
        <f>PRODUCT(B125*F127*F128)</f>
        <v>0</v>
      </c>
      <c r="G129" s="105">
        <f>PRODUCT(B125*G127*G128)</f>
        <v>0</v>
      </c>
      <c r="H129" s="104">
        <f>PRODUCT(B125*H127*H128)</f>
        <v>0</v>
      </c>
      <c r="I129" s="68">
        <f>PRODUCT(I128*B125*0.5)</f>
        <v>0</v>
      </c>
      <c r="J129" s="40">
        <f>PRODUCT(J128*B125*0.5)</f>
        <v>0</v>
      </c>
      <c r="K129" s="67">
        <f>PRODUCT(K127:K128)</f>
        <v>0</v>
      </c>
      <c r="L129" s="40">
        <f>PRODUCT(L127:L128)</f>
        <v>0</v>
      </c>
      <c r="M129" s="42">
        <f>SUM(B129:L129)+SUM(H125:L125)</f>
        <v>0</v>
      </c>
      <c r="N129" s="140"/>
    </row>
    <row r="130" spans="1:14" ht="16.5" thickBot="1" x14ac:dyDescent="0.35">
      <c r="A130" s="94"/>
      <c r="B130" s="94"/>
      <c r="C130" s="94"/>
      <c r="D130" s="94"/>
      <c r="E130" s="95"/>
      <c r="F130" s="95"/>
      <c r="G130" s="95"/>
      <c r="H130" s="95"/>
      <c r="I130" s="94"/>
      <c r="J130" s="94"/>
      <c r="K130" s="94"/>
      <c r="L130" s="94"/>
      <c r="M130" s="94"/>
      <c r="N130" s="140"/>
    </row>
    <row r="131" spans="1:14" ht="16.5" thickTop="1" x14ac:dyDescent="0.3">
      <c r="A131" s="29"/>
      <c r="B131" s="29"/>
      <c r="C131" s="29"/>
      <c r="D131" s="29"/>
      <c r="E131" s="29"/>
      <c r="F131" s="29"/>
      <c r="G131" s="29"/>
      <c r="H131" s="29"/>
      <c r="I131" s="29"/>
      <c r="J131" s="29"/>
      <c r="K131" s="29"/>
      <c r="L131" s="6"/>
      <c r="M131" s="6"/>
      <c r="N131" s="140"/>
    </row>
    <row r="132" spans="1:14" ht="16.5" x14ac:dyDescent="0.3">
      <c r="A132" s="73" t="s">
        <v>7</v>
      </c>
      <c r="B132" s="24">
        <f>B119+1</f>
        <v>42380</v>
      </c>
      <c r="C132" s="30"/>
      <c r="D132" s="90" t="s">
        <v>12</v>
      </c>
      <c r="E132" s="91"/>
      <c r="F132" s="92" t="s">
        <v>13</v>
      </c>
      <c r="G132" s="93">
        <f>IF(E133=0,0,(MOD(E133-E132,1)*24))</f>
        <v>0</v>
      </c>
      <c r="H132" s="6"/>
      <c r="I132" s="100"/>
      <c r="J132" s="31"/>
      <c r="K132" s="31"/>
      <c r="L132" s="32"/>
      <c r="M132" s="33"/>
      <c r="N132" s="140"/>
    </row>
    <row r="133" spans="1:14" ht="16.5" x14ac:dyDescent="0.3">
      <c r="A133" s="73" t="s">
        <v>8</v>
      </c>
      <c r="B133" s="34"/>
      <c r="C133" s="29"/>
      <c r="D133" s="82" t="s">
        <v>21</v>
      </c>
      <c r="E133" s="83"/>
      <c r="F133" s="84" t="s">
        <v>13</v>
      </c>
      <c r="G133" s="85">
        <f>IF(E134=0,0,(MOD(E134-E133,1)*24))</f>
        <v>0</v>
      </c>
      <c r="H133" s="29"/>
      <c r="I133" s="29"/>
      <c r="J133" s="31"/>
      <c r="K133" s="31"/>
      <c r="L133" s="33"/>
      <c r="M133" s="33"/>
      <c r="N133" s="140"/>
    </row>
    <row r="134" spans="1:14" ht="16.5" x14ac:dyDescent="0.3">
      <c r="A134" s="75" t="s">
        <v>32</v>
      </c>
      <c r="B134" s="9"/>
      <c r="C134" s="29"/>
      <c r="D134" s="78" t="s">
        <v>29</v>
      </c>
      <c r="E134" s="79"/>
      <c r="F134" s="80" t="s">
        <v>13</v>
      </c>
      <c r="G134" s="81">
        <f>IF(E135=0,0,(MOD(E135-E134,1)*24))</f>
        <v>0</v>
      </c>
      <c r="H134" s="29"/>
      <c r="I134" s="31"/>
      <c r="J134" s="31"/>
      <c r="K134" s="31"/>
      <c r="L134" s="33"/>
      <c r="M134" s="33"/>
      <c r="N134" s="140"/>
    </row>
    <row r="135" spans="1:14" x14ac:dyDescent="0.3">
      <c r="A135" s="75" t="s">
        <v>33</v>
      </c>
      <c r="B135" s="34"/>
      <c r="C135" s="29"/>
      <c r="D135" s="82" t="s">
        <v>31</v>
      </c>
      <c r="E135" s="83"/>
      <c r="F135" s="84" t="s">
        <v>13</v>
      </c>
      <c r="G135" s="85">
        <f>IF(E136=0,0,(MOD(E136-E135,1)*24))</f>
        <v>0</v>
      </c>
      <c r="H135" s="113" t="s">
        <v>18</v>
      </c>
      <c r="I135" s="53" t="s">
        <v>19</v>
      </c>
      <c r="J135" s="113" t="s">
        <v>16</v>
      </c>
      <c r="K135" s="25" t="s">
        <v>87</v>
      </c>
      <c r="L135" s="53" t="s">
        <v>20</v>
      </c>
      <c r="M135" s="6"/>
      <c r="N135" s="140"/>
    </row>
    <row r="136" spans="1:14" x14ac:dyDescent="0.3">
      <c r="A136" s="73" t="s">
        <v>10</v>
      </c>
      <c r="B136" s="43"/>
      <c r="C136" s="29"/>
      <c r="D136" s="78" t="s">
        <v>29</v>
      </c>
      <c r="E136" s="79"/>
      <c r="F136" s="80" t="s">
        <v>13</v>
      </c>
      <c r="G136" s="81">
        <f>IF(E137=0,0,(MOD(E137-E136,1)*24))</f>
        <v>0</v>
      </c>
      <c r="H136" s="76">
        <f>B138</f>
        <v>0</v>
      </c>
      <c r="I136" s="63">
        <f>IF(B136="Forfait",IF(B133="",0,VLOOKUP(B133,Liste!F$2:H$4,3)),IF(B133="",0,VLOOKUP(B133,Liste!F$2:G$4,2)))</f>
        <v>0</v>
      </c>
      <c r="J136" s="36">
        <v>5</v>
      </c>
      <c r="K136" s="64">
        <v>0.8</v>
      </c>
      <c r="L136" s="35">
        <v>0</v>
      </c>
      <c r="M136" s="6"/>
      <c r="N136" s="140"/>
    </row>
    <row r="137" spans="1:14" ht="16.5" thickBot="1" x14ac:dyDescent="0.35">
      <c r="A137" s="74" t="s">
        <v>85</v>
      </c>
      <c r="B137" s="44"/>
      <c r="C137" s="29"/>
      <c r="D137" s="82" t="s">
        <v>37</v>
      </c>
      <c r="E137" s="83"/>
      <c r="F137" s="84" t="s">
        <v>39</v>
      </c>
      <c r="G137" s="86">
        <f>SUM(G132+G134+G136)</f>
        <v>0</v>
      </c>
      <c r="H137" s="77"/>
      <c r="I137" s="65"/>
      <c r="J137" s="38"/>
      <c r="K137" s="66">
        <v>0</v>
      </c>
      <c r="L137" s="39">
        <v>0</v>
      </c>
      <c r="M137" s="6"/>
      <c r="N137" s="140"/>
    </row>
    <row r="138" spans="1:14" x14ac:dyDescent="0.3">
      <c r="A138" s="73" t="s">
        <v>11</v>
      </c>
      <c r="B138" s="45">
        <f>IF(B135="",0,VLOOKUP(B135,Liste!B$2:C$32,2))</f>
        <v>0</v>
      </c>
      <c r="C138" s="29"/>
      <c r="D138" s="87"/>
      <c r="E138" s="88"/>
      <c r="F138" s="89" t="s">
        <v>89</v>
      </c>
      <c r="G138" s="96">
        <f>SUM((IF(G133&lt;0.99,G133,0))+(IF(G135&lt;0.99,G135,0)))</f>
        <v>0</v>
      </c>
      <c r="H138" s="47">
        <f>PRODUCT(H136*H137)</f>
        <v>0</v>
      </c>
      <c r="I138" s="70">
        <f>PRODUCT(I136*I137)</f>
        <v>0</v>
      </c>
      <c r="J138" s="47">
        <f>PRODUCT(J136*J137)</f>
        <v>0</v>
      </c>
      <c r="K138" s="69">
        <f>PRODUCT(K136*K137)</f>
        <v>0</v>
      </c>
      <c r="L138" s="46">
        <f>PRODUCT(L136:L137)</f>
        <v>0</v>
      </c>
      <c r="M138" s="6"/>
      <c r="N138" s="140"/>
    </row>
    <row r="139" spans="1:14" x14ac:dyDescent="0.3">
      <c r="A139" s="72"/>
      <c r="B139" s="141" t="s">
        <v>14</v>
      </c>
      <c r="C139" s="141"/>
      <c r="D139" s="142"/>
      <c r="E139" s="143"/>
      <c r="F139" s="144" t="s">
        <v>84</v>
      </c>
      <c r="G139" s="145"/>
      <c r="H139" s="146"/>
      <c r="I139" s="141" t="s">
        <v>15</v>
      </c>
      <c r="J139" s="147"/>
      <c r="K139" s="52" t="s">
        <v>17</v>
      </c>
      <c r="L139" s="53" t="s">
        <v>38</v>
      </c>
      <c r="M139" s="6"/>
      <c r="N139" s="140"/>
    </row>
    <row r="140" spans="1:14" x14ac:dyDescent="0.3">
      <c r="A140" s="54" t="s">
        <v>22</v>
      </c>
      <c r="B140" s="48" t="s">
        <v>23</v>
      </c>
      <c r="C140" s="56" t="s">
        <v>24</v>
      </c>
      <c r="D140" s="49" t="s">
        <v>25</v>
      </c>
      <c r="E140" s="58" t="s">
        <v>88</v>
      </c>
      <c r="F140" s="101">
        <f>IF(B137="Magasine",0.08333333333333,0.125)</f>
        <v>0.125</v>
      </c>
      <c r="G140" s="59">
        <v>0.16666666666666666</v>
      </c>
      <c r="H140" s="50">
        <v>0.25</v>
      </c>
      <c r="I140" s="60" t="s">
        <v>26</v>
      </c>
      <c r="J140" s="48" t="s">
        <v>27</v>
      </c>
      <c r="K140" s="61"/>
      <c r="L140" s="51">
        <v>1</v>
      </c>
      <c r="M140" s="6"/>
      <c r="N140" s="140"/>
    </row>
    <row r="141" spans="1:14" ht="16.5" thickBot="1" x14ac:dyDescent="0.35">
      <c r="A141" s="55">
        <f>IF(B136=10,IF(SUM((G132+G134+G136)+G138)&gt;10,SUM((G132+G134+G136)+G138),10),IF(B136=7,IF(SUM((G132+G134+G136)+G138)&gt;7,SUM((G132+G134+G136)+G138),7),IF(B136=5,IF(SUM((G132+G134+G136)+G138)&gt;5,SUM((G132+G134+G136)+G138),5),SUM((G132+G134+G136)+G138))))</f>
        <v>0</v>
      </c>
      <c r="B141" s="28">
        <f>IF(B136="Forfait",1,IF(B136=10,IF(G137&lt;10,A141,10+G138),IF(B136=7,IF(G137&lt;8,A141,8+G138),IF(G137&lt;5,A141,5+G138))))</f>
        <v>0</v>
      </c>
      <c r="C141" s="57">
        <f>IF(B136="Forfait",0,IF(B136=10,IF((A141-B141)&lt;2,A141-B141,2),IF(B136=7,IF((A141-B141)&lt;4,A141-B141,4),IF((A141-B141)&lt;7,A141-B141,7))))</f>
        <v>0</v>
      </c>
      <c r="D141" s="28">
        <f>IF(B136="Forfait",0,IF((A141-B141-C141)&lt;4,A141-B141-C141,4))</f>
        <v>0</v>
      </c>
      <c r="E141" s="57">
        <f>IF(B136="Forfait",0,IF((A141-B141-C141-D141)&gt;0,A141-B141-C141-D141,0))</f>
        <v>0</v>
      </c>
      <c r="F141" s="28">
        <f>IF(B137="Autre",IF((G137-12)&gt;0,IF((G137-12)&lt;2,G137-12,2),0),IF(B137="Magasine",IF((G137-11)&gt;0,IF((G137-11)&lt;1,G137-11,1),0),0))</f>
        <v>0</v>
      </c>
      <c r="G141" s="57">
        <f>IF(B137="Autre",IF((G137-14)&gt;0,IF((G137-14)&lt;2,G137-14,2),0),IF(B137="Magasine",IF((G137-12)&gt;0,IF((G137-12)&lt;4,G137-12,4),0),0))</f>
        <v>0</v>
      </c>
      <c r="H141" s="28">
        <f>IF(B136="Forfait",IF((G137-16)&lt;0,0,(G137-16)),0)</f>
        <v>0</v>
      </c>
      <c r="I141" s="71">
        <f>IF(B137="5-5",IF(G132&gt;5,G132-5,0),IF(B137="6-6",IF(G132&gt;6,G132-6,0),0))</f>
        <v>0</v>
      </c>
      <c r="J141" s="28">
        <f>IF(B137="5-5",IF(G134&gt;5,G134-5,0),IF(B137="6-6",IF(G134&gt;6,G134-6,0),0))</f>
        <v>0</v>
      </c>
      <c r="K141" s="62"/>
      <c r="L141" s="39">
        <v>0</v>
      </c>
      <c r="M141" s="37" t="s">
        <v>39</v>
      </c>
      <c r="N141" s="140"/>
    </row>
    <row r="142" spans="1:14" x14ac:dyDescent="0.3">
      <c r="A142" s="41"/>
      <c r="B142" s="40">
        <f>PRODUCT(B141*B138*1)</f>
        <v>0</v>
      </c>
      <c r="C142" s="67">
        <f>PRODUCT(C141*B138*1.5)</f>
        <v>0</v>
      </c>
      <c r="D142" s="40">
        <f>PRODUCT(D141*B138*2)</f>
        <v>0</v>
      </c>
      <c r="E142" s="67">
        <f>PRODUCT(E141*B138*3)</f>
        <v>0</v>
      </c>
      <c r="F142" s="104">
        <f>PRODUCT(B138*F140*F141)</f>
        <v>0</v>
      </c>
      <c r="G142" s="105">
        <f>PRODUCT(B138*G140*G141)</f>
        <v>0</v>
      </c>
      <c r="H142" s="104">
        <f>PRODUCT(B138*H140*H141)</f>
        <v>0</v>
      </c>
      <c r="I142" s="68">
        <f>PRODUCT(I141*B138*0.5)</f>
        <v>0</v>
      </c>
      <c r="J142" s="40">
        <f>PRODUCT(J141*B138*0.5)</f>
        <v>0</v>
      </c>
      <c r="K142" s="67">
        <f>PRODUCT(K140:K141)</f>
        <v>0</v>
      </c>
      <c r="L142" s="40">
        <f>PRODUCT(L140:L141)</f>
        <v>0</v>
      </c>
      <c r="M142" s="42">
        <f>SUM(B142:L142)+SUM(H138:L138)</f>
        <v>0</v>
      </c>
      <c r="N142" s="140"/>
    </row>
    <row r="143" spans="1:14" ht="16.5" thickBot="1" x14ac:dyDescent="0.35">
      <c r="A143" s="94"/>
      <c r="B143" s="94"/>
      <c r="C143" s="94"/>
      <c r="D143" s="94"/>
      <c r="E143" s="95"/>
      <c r="F143" s="95"/>
      <c r="G143" s="95"/>
      <c r="H143" s="95"/>
      <c r="I143" s="94"/>
      <c r="J143" s="94"/>
      <c r="K143" s="94"/>
      <c r="L143" s="94"/>
      <c r="M143" s="94"/>
      <c r="N143" s="140"/>
    </row>
    <row r="144" spans="1:14" ht="16.5" thickTop="1" x14ac:dyDescent="0.3">
      <c r="A144" s="29"/>
      <c r="B144" s="29"/>
      <c r="C144" s="29"/>
      <c r="D144" s="29"/>
      <c r="E144" s="29"/>
      <c r="F144" s="29"/>
      <c r="G144" s="29"/>
      <c r="H144" s="29"/>
      <c r="I144" s="29"/>
      <c r="J144" s="29"/>
      <c r="K144" s="29"/>
      <c r="L144" s="6"/>
      <c r="M144" s="6"/>
      <c r="N144" s="140"/>
    </row>
    <row r="145" spans="1:14" ht="16.5" x14ac:dyDescent="0.3">
      <c r="A145" s="73" t="s">
        <v>7</v>
      </c>
      <c r="B145" s="24">
        <f>B132+1</f>
        <v>42381</v>
      </c>
      <c r="C145" s="30"/>
      <c r="D145" s="90" t="s">
        <v>12</v>
      </c>
      <c r="E145" s="91"/>
      <c r="F145" s="92" t="s">
        <v>13</v>
      </c>
      <c r="G145" s="93">
        <f>IF(E146=0,0,(MOD(E146-E145,1)*24))</f>
        <v>0</v>
      </c>
      <c r="H145" s="6"/>
      <c r="I145" s="100"/>
      <c r="J145" s="31"/>
      <c r="K145" s="31"/>
      <c r="L145" s="32"/>
      <c r="M145" s="33"/>
      <c r="N145" s="140"/>
    </row>
    <row r="146" spans="1:14" ht="16.5" x14ac:dyDescent="0.3">
      <c r="A146" s="73" t="s">
        <v>8</v>
      </c>
      <c r="B146" s="34"/>
      <c r="C146" s="29"/>
      <c r="D146" s="82" t="s">
        <v>21</v>
      </c>
      <c r="E146" s="83"/>
      <c r="F146" s="84" t="s">
        <v>13</v>
      </c>
      <c r="G146" s="85">
        <f>IF(E147=0,0,(MOD(E147-E146,1)*24))</f>
        <v>0</v>
      </c>
      <c r="H146" s="29"/>
      <c r="I146" s="29"/>
      <c r="J146" s="31"/>
      <c r="K146" s="31"/>
      <c r="L146" s="33"/>
      <c r="M146" s="33"/>
      <c r="N146" s="140"/>
    </row>
    <row r="147" spans="1:14" ht="16.5" x14ac:dyDescent="0.3">
      <c r="A147" s="75" t="s">
        <v>32</v>
      </c>
      <c r="B147" s="9"/>
      <c r="C147" s="29"/>
      <c r="D147" s="78" t="s">
        <v>29</v>
      </c>
      <c r="E147" s="79"/>
      <c r="F147" s="80" t="s">
        <v>13</v>
      </c>
      <c r="G147" s="81">
        <f>IF(E148=0,0,(MOD(E148-E147,1)*24))</f>
        <v>0</v>
      </c>
      <c r="H147" s="29"/>
      <c r="I147" s="31"/>
      <c r="J147" s="31"/>
      <c r="K147" s="31"/>
      <c r="L147" s="33"/>
      <c r="M147" s="33"/>
      <c r="N147" s="140"/>
    </row>
    <row r="148" spans="1:14" x14ac:dyDescent="0.3">
      <c r="A148" s="75" t="s">
        <v>33</v>
      </c>
      <c r="B148" s="34"/>
      <c r="C148" s="29"/>
      <c r="D148" s="82" t="s">
        <v>31</v>
      </c>
      <c r="E148" s="83"/>
      <c r="F148" s="84" t="s">
        <v>13</v>
      </c>
      <c r="G148" s="85">
        <f>IF(E149=0,0,(MOD(E149-E148,1)*24))</f>
        <v>0</v>
      </c>
      <c r="H148" s="113" t="s">
        <v>18</v>
      </c>
      <c r="I148" s="53" t="s">
        <v>19</v>
      </c>
      <c r="J148" s="113" t="s">
        <v>16</v>
      </c>
      <c r="K148" s="25" t="s">
        <v>87</v>
      </c>
      <c r="L148" s="53" t="s">
        <v>20</v>
      </c>
      <c r="M148" s="6"/>
      <c r="N148" s="140"/>
    </row>
    <row r="149" spans="1:14" x14ac:dyDescent="0.3">
      <c r="A149" s="73" t="s">
        <v>10</v>
      </c>
      <c r="B149" s="43"/>
      <c r="C149" s="29"/>
      <c r="D149" s="78" t="s">
        <v>29</v>
      </c>
      <c r="E149" s="79"/>
      <c r="F149" s="80" t="s">
        <v>13</v>
      </c>
      <c r="G149" s="81">
        <f>IF(E150=0,0,(MOD(E150-E149,1)*24))</f>
        <v>0</v>
      </c>
      <c r="H149" s="76">
        <f>B151</f>
        <v>0</v>
      </c>
      <c r="I149" s="63">
        <f>IF(B149="Forfait",IF(B146="",0,VLOOKUP(B146,Liste!F$2:H$4,3)),IF(B146="",0,VLOOKUP(B146,Liste!F$2:G$4,2)))</f>
        <v>0</v>
      </c>
      <c r="J149" s="36">
        <v>5</v>
      </c>
      <c r="K149" s="64">
        <v>0.8</v>
      </c>
      <c r="L149" s="35">
        <v>0</v>
      </c>
      <c r="M149" s="6"/>
      <c r="N149" s="140"/>
    </row>
    <row r="150" spans="1:14" ht="16.5" thickBot="1" x14ac:dyDescent="0.35">
      <c r="A150" s="74" t="s">
        <v>85</v>
      </c>
      <c r="B150" s="44"/>
      <c r="C150" s="29"/>
      <c r="D150" s="82" t="s">
        <v>37</v>
      </c>
      <c r="E150" s="83"/>
      <c r="F150" s="84" t="s">
        <v>39</v>
      </c>
      <c r="G150" s="86">
        <f>SUM(G145+G147+G149)</f>
        <v>0</v>
      </c>
      <c r="H150" s="77"/>
      <c r="I150" s="65"/>
      <c r="J150" s="38"/>
      <c r="K150" s="66">
        <v>0</v>
      </c>
      <c r="L150" s="39">
        <v>0</v>
      </c>
      <c r="M150" s="6"/>
      <c r="N150" s="140"/>
    </row>
    <row r="151" spans="1:14" x14ac:dyDescent="0.3">
      <c r="A151" s="73" t="s">
        <v>11</v>
      </c>
      <c r="B151" s="45">
        <f>IF(B148="",0,VLOOKUP(B148,Liste!B$2:C$32,2))</f>
        <v>0</v>
      </c>
      <c r="C151" s="29"/>
      <c r="D151" s="87"/>
      <c r="E151" s="88"/>
      <c r="F151" s="89" t="s">
        <v>89</v>
      </c>
      <c r="G151" s="96">
        <f>SUM((IF(G146&lt;0.99,G146,0))+(IF(G148&lt;0.99,G148,0)))</f>
        <v>0</v>
      </c>
      <c r="H151" s="47">
        <f>PRODUCT(H149*H150)</f>
        <v>0</v>
      </c>
      <c r="I151" s="70">
        <f>PRODUCT(I149*I150)</f>
        <v>0</v>
      </c>
      <c r="J151" s="47">
        <f>PRODUCT(J149*J150)</f>
        <v>0</v>
      </c>
      <c r="K151" s="69">
        <f>PRODUCT(K149*K150)</f>
        <v>0</v>
      </c>
      <c r="L151" s="46">
        <f>PRODUCT(L149:L150)</f>
        <v>0</v>
      </c>
      <c r="M151" s="6"/>
      <c r="N151" s="140"/>
    </row>
    <row r="152" spans="1:14" x14ac:dyDescent="0.3">
      <c r="A152" s="72"/>
      <c r="B152" s="141" t="s">
        <v>14</v>
      </c>
      <c r="C152" s="141"/>
      <c r="D152" s="142"/>
      <c r="E152" s="143"/>
      <c r="F152" s="144" t="s">
        <v>84</v>
      </c>
      <c r="G152" s="145"/>
      <c r="H152" s="146"/>
      <c r="I152" s="141" t="s">
        <v>15</v>
      </c>
      <c r="J152" s="147"/>
      <c r="K152" s="52" t="s">
        <v>17</v>
      </c>
      <c r="L152" s="53" t="s">
        <v>38</v>
      </c>
      <c r="M152" s="6"/>
      <c r="N152" s="140"/>
    </row>
    <row r="153" spans="1:14" x14ac:dyDescent="0.3">
      <c r="A153" s="54" t="s">
        <v>22</v>
      </c>
      <c r="B153" s="48" t="s">
        <v>23</v>
      </c>
      <c r="C153" s="56" t="s">
        <v>24</v>
      </c>
      <c r="D153" s="49" t="s">
        <v>25</v>
      </c>
      <c r="E153" s="58" t="s">
        <v>88</v>
      </c>
      <c r="F153" s="101">
        <f>IF(B150="Magasine",0.08333333333333,0.125)</f>
        <v>0.125</v>
      </c>
      <c r="G153" s="59">
        <v>0.16666666666666666</v>
      </c>
      <c r="H153" s="50">
        <v>0.25</v>
      </c>
      <c r="I153" s="60" t="s">
        <v>26</v>
      </c>
      <c r="J153" s="48" t="s">
        <v>27</v>
      </c>
      <c r="K153" s="61"/>
      <c r="L153" s="51">
        <v>1</v>
      </c>
      <c r="M153" s="6"/>
      <c r="N153" s="140"/>
    </row>
    <row r="154" spans="1:14" ht="16.5" thickBot="1" x14ac:dyDescent="0.35">
      <c r="A154" s="55">
        <f>IF(B149=10,IF(SUM((G145+G147+G149)+G151)&gt;10,SUM((G145+G147+G149)+G151),10),IF(B149=7,IF(SUM((G145+G147+G149)+G151)&gt;7,SUM((G145+G147+G149)+G151),7),IF(B149=5,IF(SUM((G145+G147+G149)+G151)&gt;5,SUM((G145+G147+G149)+G151),5),SUM((G145+G147+G149)+G151))))</f>
        <v>0</v>
      </c>
      <c r="B154" s="28">
        <f>IF(B149="Forfait",1,IF(B149=10,IF(G150&lt;10,A154,10+G151),IF(B149=7,IF(G150&lt;8,A154,8+G151),IF(G150&lt;5,A154,5+G151))))</f>
        <v>0</v>
      </c>
      <c r="C154" s="57">
        <f>IF(B149="Forfait",0,IF(B149=10,IF((A154-B154)&lt;2,A154-B154,2),IF(B149=7,IF((A154-B154)&lt;4,A154-B154,4),IF((A154-B154)&lt;7,A154-B154,7))))</f>
        <v>0</v>
      </c>
      <c r="D154" s="28">
        <f>IF(B149="Forfait",0,IF((A154-B154-C154)&lt;4,A154-B154-C154,4))</f>
        <v>0</v>
      </c>
      <c r="E154" s="57">
        <f>IF(B149="Forfait",0,IF((A154-B154-C154-D154)&gt;0,A154-B154-C154-D154,0))</f>
        <v>0</v>
      </c>
      <c r="F154" s="28">
        <f>IF(B150="Autre",IF((G150-12)&gt;0,IF((G150-12)&lt;2,G150-12,2),0),IF(B150="Magasine",IF((G150-11)&gt;0,IF((G150-11)&lt;1,G150-11,1),0),0))</f>
        <v>0</v>
      </c>
      <c r="G154" s="57">
        <f>IF(B150="Autre",IF((G150-14)&gt;0,IF((G150-14)&lt;2,G150-14,2),0),IF(B150="Magasine",IF((G150-12)&gt;0,IF((G150-12)&lt;4,G150-12,4),0),0))</f>
        <v>0</v>
      </c>
      <c r="H154" s="28">
        <f>IF(B149="Forfait",IF((G150-16)&lt;0,0,(G150-16)),0)</f>
        <v>0</v>
      </c>
      <c r="I154" s="71">
        <f>IF(B150="5-5",IF(G145&gt;5,G145-5,0),IF(B150="6-6",IF(G145&gt;6,G145-6,0),0))</f>
        <v>0</v>
      </c>
      <c r="J154" s="28">
        <f>IF(B150="5-5",IF(G147&gt;5,G147-5,0),IF(B150="6-6",IF(G147&gt;6,G147-6,0),0))</f>
        <v>0</v>
      </c>
      <c r="K154" s="62"/>
      <c r="L154" s="39">
        <v>0</v>
      </c>
      <c r="M154" s="37" t="s">
        <v>39</v>
      </c>
      <c r="N154" s="140"/>
    </row>
    <row r="155" spans="1:14" x14ac:dyDescent="0.3">
      <c r="A155" s="41"/>
      <c r="B155" s="40">
        <f>PRODUCT(B154*B151*1)</f>
        <v>0</v>
      </c>
      <c r="C155" s="67">
        <f>PRODUCT(C154*B151*1.5)</f>
        <v>0</v>
      </c>
      <c r="D155" s="40">
        <f>PRODUCT(D154*B151*2)</f>
        <v>0</v>
      </c>
      <c r="E155" s="67">
        <f>PRODUCT(E154*B151*3)</f>
        <v>0</v>
      </c>
      <c r="F155" s="104">
        <f>PRODUCT(B151*F153*F154)</f>
        <v>0</v>
      </c>
      <c r="G155" s="105">
        <f>PRODUCT(B151*G153*G154)</f>
        <v>0</v>
      </c>
      <c r="H155" s="104">
        <f>PRODUCT(B151*H153*H154)</f>
        <v>0</v>
      </c>
      <c r="I155" s="68">
        <f>PRODUCT(I154*B151*0.5)</f>
        <v>0</v>
      </c>
      <c r="J155" s="40">
        <f>PRODUCT(J154*B151*0.5)</f>
        <v>0</v>
      </c>
      <c r="K155" s="67">
        <f>PRODUCT(K153:K154)</f>
        <v>0</v>
      </c>
      <c r="L155" s="40">
        <f>PRODUCT(L153:L154)</f>
        <v>0</v>
      </c>
      <c r="M155" s="42">
        <f>SUM(B155:L155)+SUM(H151:L151)</f>
        <v>0</v>
      </c>
      <c r="N155" s="140"/>
    </row>
    <row r="156" spans="1:14" ht="16.5" thickBot="1" x14ac:dyDescent="0.35">
      <c r="A156" s="94"/>
      <c r="B156" s="94"/>
      <c r="C156" s="94"/>
      <c r="D156" s="94"/>
      <c r="E156" s="95"/>
      <c r="F156" s="95"/>
      <c r="G156" s="95"/>
      <c r="H156" s="95"/>
      <c r="I156" s="94"/>
      <c r="J156" s="94"/>
      <c r="K156" s="94"/>
      <c r="L156" s="94"/>
      <c r="M156" s="94"/>
      <c r="N156" s="140"/>
    </row>
    <row r="157" spans="1:14" ht="16.5" thickTop="1" x14ac:dyDescent="0.3">
      <c r="A157" s="29"/>
      <c r="B157" s="29"/>
      <c r="C157" s="29"/>
      <c r="D157" s="29"/>
      <c r="E157" s="29"/>
      <c r="F157" s="29"/>
      <c r="G157" s="29"/>
      <c r="H157" s="29"/>
      <c r="I157" s="29"/>
      <c r="J157" s="29"/>
      <c r="K157" s="29"/>
      <c r="L157" s="6"/>
      <c r="M157" s="6"/>
      <c r="N157" s="140"/>
    </row>
    <row r="158" spans="1:14" ht="16.5" x14ac:dyDescent="0.3">
      <c r="A158" s="73" t="s">
        <v>7</v>
      </c>
      <c r="B158" s="24">
        <f>B145+1</f>
        <v>42382</v>
      </c>
      <c r="C158" s="30"/>
      <c r="D158" s="90" t="s">
        <v>12</v>
      </c>
      <c r="E158" s="91"/>
      <c r="F158" s="92" t="s">
        <v>13</v>
      </c>
      <c r="G158" s="93">
        <f>IF(E159=0,0,(MOD(E159-E158,1)*24))</f>
        <v>0</v>
      </c>
      <c r="H158" s="6"/>
      <c r="I158" s="100"/>
      <c r="J158" s="31"/>
      <c r="K158" s="31"/>
      <c r="L158" s="32"/>
      <c r="M158" s="33"/>
      <c r="N158" s="140"/>
    </row>
    <row r="159" spans="1:14" ht="16.5" x14ac:dyDescent="0.3">
      <c r="A159" s="73" t="s">
        <v>8</v>
      </c>
      <c r="B159" s="34"/>
      <c r="C159" s="29"/>
      <c r="D159" s="82" t="s">
        <v>21</v>
      </c>
      <c r="E159" s="83"/>
      <c r="F159" s="84" t="s">
        <v>13</v>
      </c>
      <c r="G159" s="85">
        <f>IF(E160=0,0,(MOD(E160-E159,1)*24))</f>
        <v>0</v>
      </c>
      <c r="H159" s="29"/>
      <c r="I159" s="29"/>
      <c r="J159" s="31"/>
      <c r="K159" s="31"/>
      <c r="L159" s="33"/>
      <c r="M159" s="33"/>
      <c r="N159" s="140"/>
    </row>
    <row r="160" spans="1:14" ht="16.5" x14ac:dyDescent="0.3">
      <c r="A160" s="75" t="s">
        <v>32</v>
      </c>
      <c r="B160" s="9"/>
      <c r="C160" s="29"/>
      <c r="D160" s="78" t="s">
        <v>29</v>
      </c>
      <c r="E160" s="79"/>
      <c r="F160" s="80" t="s">
        <v>13</v>
      </c>
      <c r="G160" s="81">
        <f>IF(E161=0,0,(MOD(E161-E160,1)*24))</f>
        <v>0</v>
      </c>
      <c r="H160" s="29"/>
      <c r="I160" s="31"/>
      <c r="J160" s="31"/>
      <c r="K160" s="31"/>
      <c r="L160" s="33"/>
      <c r="M160" s="33"/>
      <c r="N160" s="140"/>
    </row>
    <row r="161" spans="1:14" x14ac:dyDescent="0.3">
      <c r="A161" s="75" t="s">
        <v>33</v>
      </c>
      <c r="B161" s="34"/>
      <c r="C161" s="29"/>
      <c r="D161" s="82" t="s">
        <v>31</v>
      </c>
      <c r="E161" s="83"/>
      <c r="F161" s="84" t="s">
        <v>13</v>
      </c>
      <c r="G161" s="85">
        <f>IF(E162=0,0,(MOD(E162-E161,1)*24))</f>
        <v>0</v>
      </c>
      <c r="H161" s="113" t="s">
        <v>18</v>
      </c>
      <c r="I161" s="53" t="s">
        <v>19</v>
      </c>
      <c r="J161" s="113" t="s">
        <v>16</v>
      </c>
      <c r="K161" s="25" t="s">
        <v>87</v>
      </c>
      <c r="L161" s="53" t="s">
        <v>20</v>
      </c>
      <c r="M161" s="6"/>
      <c r="N161" s="140"/>
    </row>
    <row r="162" spans="1:14" x14ac:dyDescent="0.3">
      <c r="A162" s="73" t="s">
        <v>10</v>
      </c>
      <c r="B162" s="43"/>
      <c r="C162" s="29"/>
      <c r="D162" s="78" t="s">
        <v>29</v>
      </c>
      <c r="E162" s="79"/>
      <c r="F162" s="80" t="s">
        <v>13</v>
      </c>
      <c r="G162" s="81">
        <f>IF(E163=0,0,(MOD(E163-E162,1)*24))</f>
        <v>0</v>
      </c>
      <c r="H162" s="76">
        <f>B164</f>
        <v>0</v>
      </c>
      <c r="I162" s="63">
        <f>IF(B162="Forfait",IF(B159="",0,VLOOKUP(B159,Liste!F$2:H$4,3)),IF(B159="",0,VLOOKUP(B159,Liste!F$2:G$4,2)))</f>
        <v>0</v>
      </c>
      <c r="J162" s="36">
        <v>5</v>
      </c>
      <c r="K162" s="64">
        <v>0.8</v>
      </c>
      <c r="L162" s="35">
        <v>0</v>
      </c>
      <c r="M162" s="6"/>
      <c r="N162" s="140"/>
    </row>
    <row r="163" spans="1:14" ht="16.5" thickBot="1" x14ac:dyDescent="0.35">
      <c r="A163" s="74" t="s">
        <v>85</v>
      </c>
      <c r="B163" s="44"/>
      <c r="C163" s="29"/>
      <c r="D163" s="82" t="s">
        <v>37</v>
      </c>
      <c r="E163" s="83"/>
      <c r="F163" s="84" t="s">
        <v>39</v>
      </c>
      <c r="G163" s="86">
        <f>SUM(G158+G160+G162)</f>
        <v>0</v>
      </c>
      <c r="H163" s="77"/>
      <c r="I163" s="65"/>
      <c r="J163" s="38"/>
      <c r="K163" s="66">
        <v>0</v>
      </c>
      <c r="L163" s="39">
        <v>0</v>
      </c>
      <c r="M163" s="6"/>
      <c r="N163" s="140"/>
    </row>
    <row r="164" spans="1:14" x14ac:dyDescent="0.3">
      <c r="A164" s="73" t="s">
        <v>11</v>
      </c>
      <c r="B164" s="45">
        <f>IF(B161="",0,VLOOKUP(B161,Liste!B$2:C$32,2))</f>
        <v>0</v>
      </c>
      <c r="C164" s="29"/>
      <c r="D164" s="87"/>
      <c r="E164" s="88"/>
      <c r="F164" s="89" t="s">
        <v>89</v>
      </c>
      <c r="G164" s="96">
        <f>SUM((IF(G159&lt;0.99,G159,0))+(IF(G161&lt;0.99,G161,0)))</f>
        <v>0</v>
      </c>
      <c r="H164" s="47">
        <f>PRODUCT(H162*H163)</f>
        <v>0</v>
      </c>
      <c r="I164" s="70">
        <f>PRODUCT(I162*I163)</f>
        <v>0</v>
      </c>
      <c r="J164" s="47">
        <f>PRODUCT(J162*J163)</f>
        <v>0</v>
      </c>
      <c r="K164" s="69">
        <f>PRODUCT(K162*K163)</f>
        <v>0</v>
      </c>
      <c r="L164" s="46">
        <f>PRODUCT(L162:L163)</f>
        <v>0</v>
      </c>
      <c r="M164" s="6"/>
      <c r="N164" s="140"/>
    </row>
    <row r="165" spans="1:14" x14ac:dyDescent="0.3">
      <c r="A165" s="72"/>
      <c r="B165" s="141" t="s">
        <v>14</v>
      </c>
      <c r="C165" s="141"/>
      <c r="D165" s="142"/>
      <c r="E165" s="143"/>
      <c r="F165" s="144" t="s">
        <v>84</v>
      </c>
      <c r="G165" s="145"/>
      <c r="H165" s="146"/>
      <c r="I165" s="141" t="s">
        <v>15</v>
      </c>
      <c r="J165" s="147"/>
      <c r="K165" s="52" t="s">
        <v>17</v>
      </c>
      <c r="L165" s="53" t="s">
        <v>38</v>
      </c>
      <c r="M165" s="6"/>
      <c r="N165" s="140"/>
    </row>
    <row r="166" spans="1:14" x14ac:dyDescent="0.3">
      <c r="A166" s="54" t="s">
        <v>22</v>
      </c>
      <c r="B166" s="48" t="s">
        <v>23</v>
      </c>
      <c r="C166" s="56" t="s">
        <v>24</v>
      </c>
      <c r="D166" s="49" t="s">
        <v>25</v>
      </c>
      <c r="E166" s="58" t="s">
        <v>88</v>
      </c>
      <c r="F166" s="101">
        <f>IF(B163="Magasine",0.08333333333333,0.125)</f>
        <v>0.125</v>
      </c>
      <c r="G166" s="59">
        <v>0.16666666666666666</v>
      </c>
      <c r="H166" s="50">
        <v>0.25</v>
      </c>
      <c r="I166" s="60" t="s">
        <v>26</v>
      </c>
      <c r="J166" s="48" t="s">
        <v>27</v>
      </c>
      <c r="K166" s="61"/>
      <c r="L166" s="51">
        <v>1</v>
      </c>
      <c r="M166" s="6"/>
      <c r="N166" s="140"/>
    </row>
    <row r="167" spans="1:14" ht="16.5" thickBot="1" x14ac:dyDescent="0.35">
      <c r="A167" s="55">
        <f>IF(B162=10,IF(SUM((G158+G160+G162)+G164)&gt;10,SUM((G158+G160+G162)+G164),10),IF(B162=7,IF(SUM((G158+G160+G162)+G164)&gt;7,SUM((G158+G160+G162)+G164),7),IF(B162=5,IF(SUM((G158+G160+G162)+G164)&gt;5,SUM((G158+G160+G162)+G164),5),SUM((G158+G160+G162)+G164))))</f>
        <v>0</v>
      </c>
      <c r="B167" s="28">
        <f>IF(B162="Forfait",1,IF(B162=10,IF(G163&lt;10,A167,10+G164),IF(B162=7,IF(G163&lt;8,A167,8+G164),IF(G163&lt;5,A167,5+G164))))</f>
        <v>0</v>
      </c>
      <c r="C167" s="57">
        <f>IF(B162="Forfait",0,IF(B162=10,IF((A167-B167)&lt;2,A167-B167,2),IF(B162=7,IF((A167-B167)&lt;4,A167-B167,4),IF((A167-B167)&lt;7,A167-B167,7))))</f>
        <v>0</v>
      </c>
      <c r="D167" s="28">
        <f>IF(B162="Forfait",0,IF((A167-B167-C167)&lt;4,A167-B167-C167,4))</f>
        <v>0</v>
      </c>
      <c r="E167" s="57">
        <f>IF(B162="Forfait",0,IF((A167-B167-C167-D167)&gt;0,A167-B167-C167-D167,0))</f>
        <v>0</v>
      </c>
      <c r="F167" s="28">
        <f>IF(B163="Autre",IF((G163-12)&gt;0,IF((G163-12)&lt;2,G163-12,2),0),IF(B163="Magasine",IF((G163-11)&gt;0,IF((G163-11)&lt;1,G163-11,1),0),0))</f>
        <v>0</v>
      </c>
      <c r="G167" s="57">
        <f>IF(B163="Autre",IF((G163-14)&gt;0,IF((G163-14)&lt;2,G163-14,2),0),IF(B163="Magasine",IF((G163-12)&gt;0,IF((G163-12)&lt;4,G163-12,4),0),0))</f>
        <v>0</v>
      </c>
      <c r="H167" s="28">
        <f>IF(B162="Forfait",IF((G163-16)&lt;0,0,(G163-16)),0)</f>
        <v>0</v>
      </c>
      <c r="I167" s="71">
        <f>IF(B163="5-5",IF(G158&gt;5,G158-5,0),IF(B163="6-6",IF(G158&gt;6,G158-6,0),0))</f>
        <v>0</v>
      </c>
      <c r="J167" s="28">
        <f>IF(B163="5-5",IF(G160&gt;5,G160-5,0),IF(B163="6-6",IF(G160&gt;6,G160-6,0),0))</f>
        <v>0</v>
      </c>
      <c r="K167" s="62"/>
      <c r="L167" s="39">
        <v>0</v>
      </c>
      <c r="M167" s="37" t="s">
        <v>39</v>
      </c>
      <c r="N167" s="140"/>
    </row>
    <row r="168" spans="1:14" x14ac:dyDescent="0.3">
      <c r="A168" s="41"/>
      <c r="B168" s="40">
        <f>PRODUCT(B167*B164*1)</f>
        <v>0</v>
      </c>
      <c r="C168" s="67">
        <f>PRODUCT(C167*B164*1.5)</f>
        <v>0</v>
      </c>
      <c r="D168" s="40">
        <f>PRODUCT(D167*B164*2)</f>
        <v>0</v>
      </c>
      <c r="E168" s="67">
        <f>PRODUCT(E167*B164*3)</f>
        <v>0</v>
      </c>
      <c r="F168" s="104">
        <f>PRODUCT(B164*F166*F167)</f>
        <v>0</v>
      </c>
      <c r="G168" s="105">
        <f>PRODUCT(B164*G166*G167)</f>
        <v>0</v>
      </c>
      <c r="H168" s="104">
        <f>PRODUCT(B164*H166*H167)</f>
        <v>0</v>
      </c>
      <c r="I168" s="68">
        <f>PRODUCT(I167*B164*0.5)</f>
        <v>0</v>
      </c>
      <c r="J168" s="40">
        <f>PRODUCT(J167*B164*0.5)</f>
        <v>0</v>
      </c>
      <c r="K168" s="67">
        <f>PRODUCT(K166:K167)</f>
        <v>0</v>
      </c>
      <c r="L168" s="40">
        <f>PRODUCT(L166:L167)</f>
        <v>0</v>
      </c>
      <c r="M168" s="42">
        <f>SUM(B168:L168)+SUM(H164:L164)</f>
        <v>0</v>
      </c>
      <c r="N168" s="140"/>
    </row>
    <row r="169" spans="1:14" ht="16.5" thickBot="1" x14ac:dyDescent="0.35">
      <c r="A169" s="94"/>
      <c r="B169" s="94"/>
      <c r="C169" s="94"/>
      <c r="D169" s="94"/>
      <c r="E169" s="95"/>
      <c r="F169" s="95"/>
      <c r="G169" s="95"/>
      <c r="H169" s="95"/>
      <c r="I169" s="94"/>
      <c r="J169" s="94"/>
      <c r="K169" s="94"/>
      <c r="L169" s="94"/>
      <c r="M169" s="94"/>
      <c r="N169" s="140"/>
    </row>
    <row r="170" spans="1:14" ht="16.5" thickTop="1" x14ac:dyDescent="0.3">
      <c r="A170" s="29"/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6"/>
      <c r="M170" s="6"/>
      <c r="N170" s="140"/>
    </row>
    <row r="171" spans="1:14" ht="16.5" x14ac:dyDescent="0.3">
      <c r="A171" s="73" t="s">
        <v>7</v>
      </c>
      <c r="B171" s="24">
        <f>B158+1</f>
        <v>42383</v>
      </c>
      <c r="C171" s="30"/>
      <c r="D171" s="90" t="s">
        <v>12</v>
      </c>
      <c r="E171" s="91"/>
      <c r="F171" s="92" t="s">
        <v>13</v>
      </c>
      <c r="G171" s="93">
        <f>IF(E172=0,0,(MOD(E172-E171,1)*24))</f>
        <v>0</v>
      </c>
      <c r="H171" s="6"/>
      <c r="I171" s="100"/>
      <c r="J171" s="31"/>
      <c r="K171" s="31"/>
      <c r="L171" s="32"/>
      <c r="M171" s="33"/>
      <c r="N171" s="140"/>
    </row>
    <row r="172" spans="1:14" ht="16.5" x14ac:dyDescent="0.3">
      <c r="A172" s="73" t="s">
        <v>8</v>
      </c>
      <c r="B172" s="34"/>
      <c r="C172" s="29"/>
      <c r="D172" s="82" t="s">
        <v>21</v>
      </c>
      <c r="E172" s="83"/>
      <c r="F172" s="84" t="s">
        <v>13</v>
      </c>
      <c r="G172" s="85">
        <f>IF(E173=0,0,(MOD(E173-E172,1)*24))</f>
        <v>0</v>
      </c>
      <c r="H172" s="29"/>
      <c r="I172" s="29"/>
      <c r="J172" s="31"/>
      <c r="K172" s="31"/>
      <c r="L172" s="33"/>
      <c r="M172" s="33"/>
      <c r="N172" s="140"/>
    </row>
    <row r="173" spans="1:14" ht="16.5" x14ac:dyDescent="0.3">
      <c r="A173" s="75" t="s">
        <v>32</v>
      </c>
      <c r="B173" s="9"/>
      <c r="C173" s="29"/>
      <c r="D173" s="78" t="s">
        <v>29</v>
      </c>
      <c r="E173" s="79"/>
      <c r="F173" s="80" t="s">
        <v>13</v>
      </c>
      <c r="G173" s="81">
        <f>IF(E174=0,0,(MOD(E174-E173,1)*24))</f>
        <v>0</v>
      </c>
      <c r="H173" s="29"/>
      <c r="I173" s="31"/>
      <c r="J173" s="31"/>
      <c r="K173" s="31"/>
      <c r="L173" s="33"/>
      <c r="M173" s="33"/>
      <c r="N173" s="140"/>
    </row>
    <row r="174" spans="1:14" x14ac:dyDescent="0.3">
      <c r="A174" s="75" t="s">
        <v>33</v>
      </c>
      <c r="B174" s="34"/>
      <c r="C174" s="29"/>
      <c r="D174" s="82" t="s">
        <v>31</v>
      </c>
      <c r="E174" s="83"/>
      <c r="F174" s="84" t="s">
        <v>13</v>
      </c>
      <c r="G174" s="85">
        <f>IF(E175=0,0,(MOD(E175-E174,1)*24))</f>
        <v>0</v>
      </c>
      <c r="H174" s="113" t="s">
        <v>18</v>
      </c>
      <c r="I174" s="53" t="s">
        <v>19</v>
      </c>
      <c r="J174" s="113" t="s">
        <v>16</v>
      </c>
      <c r="K174" s="25" t="s">
        <v>87</v>
      </c>
      <c r="L174" s="53" t="s">
        <v>20</v>
      </c>
      <c r="M174" s="6"/>
      <c r="N174" s="140"/>
    </row>
    <row r="175" spans="1:14" x14ac:dyDescent="0.3">
      <c r="A175" s="73" t="s">
        <v>10</v>
      </c>
      <c r="B175" s="43"/>
      <c r="C175" s="29"/>
      <c r="D175" s="78" t="s">
        <v>29</v>
      </c>
      <c r="E175" s="79"/>
      <c r="F175" s="80" t="s">
        <v>13</v>
      </c>
      <c r="G175" s="81">
        <f>IF(E176=0,0,(MOD(E176-E175,1)*24))</f>
        <v>0</v>
      </c>
      <c r="H175" s="76">
        <f>B177</f>
        <v>0</v>
      </c>
      <c r="I175" s="63">
        <f>IF(B175="Forfait",IF(B172="",0,VLOOKUP(B172,Liste!F$2:H$4,3)),IF(B172="",0,VLOOKUP(B172,Liste!F$2:G$4,2)))</f>
        <v>0</v>
      </c>
      <c r="J175" s="36">
        <v>5</v>
      </c>
      <c r="K175" s="64">
        <v>0.8</v>
      </c>
      <c r="L175" s="35">
        <v>0</v>
      </c>
      <c r="M175" s="6"/>
      <c r="N175" s="140"/>
    </row>
    <row r="176" spans="1:14" ht="16.5" thickBot="1" x14ac:dyDescent="0.35">
      <c r="A176" s="74" t="s">
        <v>85</v>
      </c>
      <c r="B176" s="44"/>
      <c r="C176" s="29"/>
      <c r="D176" s="82" t="s">
        <v>37</v>
      </c>
      <c r="E176" s="83"/>
      <c r="F176" s="84" t="s">
        <v>39</v>
      </c>
      <c r="G176" s="86">
        <f>SUM(G171+G173+G175)</f>
        <v>0</v>
      </c>
      <c r="H176" s="77"/>
      <c r="I176" s="65"/>
      <c r="J176" s="38"/>
      <c r="K176" s="66">
        <v>0</v>
      </c>
      <c r="L176" s="39">
        <v>0</v>
      </c>
      <c r="M176" s="6"/>
      <c r="N176" s="140"/>
    </row>
    <row r="177" spans="1:14" x14ac:dyDescent="0.3">
      <c r="A177" s="73" t="s">
        <v>11</v>
      </c>
      <c r="B177" s="45">
        <f>IF(B174="",0,VLOOKUP(B174,Liste!B$2:C$32,2))</f>
        <v>0</v>
      </c>
      <c r="C177" s="29"/>
      <c r="D177" s="87"/>
      <c r="E177" s="88"/>
      <c r="F177" s="89" t="s">
        <v>89</v>
      </c>
      <c r="G177" s="96">
        <f>SUM((IF(G172&lt;0.99,G172,0))+(IF(G174&lt;0.99,G174,0)))</f>
        <v>0</v>
      </c>
      <c r="H177" s="47">
        <f>PRODUCT(H175*H176)</f>
        <v>0</v>
      </c>
      <c r="I177" s="70">
        <f>PRODUCT(I175*I176)</f>
        <v>0</v>
      </c>
      <c r="J177" s="47">
        <f>PRODUCT(J175*J176)</f>
        <v>0</v>
      </c>
      <c r="K177" s="69">
        <f>PRODUCT(K175*K176)</f>
        <v>0</v>
      </c>
      <c r="L177" s="46">
        <f>PRODUCT(L175:L176)</f>
        <v>0</v>
      </c>
      <c r="M177" s="6"/>
      <c r="N177" s="140"/>
    </row>
    <row r="178" spans="1:14" x14ac:dyDescent="0.3">
      <c r="A178" s="72"/>
      <c r="B178" s="141" t="s">
        <v>14</v>
      </c>
      <c r="C178" s="141"/>
      <c r="D178" s="142"/>
      <c r="E178" s="143"/>
      <c r="F178" s="144" t="s">
        <v>84</v>
      </c>
      <c r="G178" s="145"/>
      <c r="H178" s="146"/>
      <c r="I178" s="141" t="s">
        <v>15</v>
      </c>
      <c r="J178" s="147"/>
      <c r="K178" s="52" t="s">
        <v>17</v>
      </c>
      <c r="L178" s="53" t="s">
        <v>38</v>
      </c>
      <c r="M178" s="6"/>
      <c r="N178" s="140"/>
    </row>
    <row r="179" spans="1:14" x14ac:dyDescent="0.3">
      <c r="A179" s="54" t="s">
        <v>22</v>
      </c>
      <c r="B179" s="48" t="s">
        <v>23</v>
      </c>
      <c r="C179" s="56" t="s">
        <v>24</v>
      </c>
      <c r="D179" s="49" t="s">
        <v>25</v>
      </c>
      <c r="E179" s="58" t="s">
        <v>88</v>
      </c>
      <c r="F179" s="101">
        <f>IF(B176="Magasine",0.08333333333333,0.125)</f>
        <v>0.125</v>
      </c>
      <c r="G179" s="59">
        <v>0.16666666666666666</v>
      </c>
      <c r="H179" s="50">
        <v>0.25</v>
      </c>
      <c r="I179" s="60" t="s">
        <v>26</v>
      </c>
      <c r="J179" s="48" t="s">
        <v>27</v>
      </c>
      <c r="K179" s="61"/>
      <c r="L179" s="51">
        <v>1</v>
      </c>
      <c r="M179" s="6"/>
      <c r="N179" s="140"/>
    </row>
    <row r="180" spans="1:14" ht="16.5" thickBot="1" x14ac:dyDescent="0.35">
      <c r="A180" s="55">
        <f>IF(B175=10,IF(SUM((G171+G173+G175)+G177)&gt;10,SUM((G171+G173+G175)+G177),10),IF(B175=7,IF(SUM((G171+G173+G175)+G177)&gt;7,SUM((G171+G173+G175)+G177),7),IF(B175=5,IF(SUM((G171+G173+G175)+G177)&gt;5,SUM((G171+G173+G175)+G177),5),SUM((G171+G173+G175)+G177))))</f>
        <v>0</v>
      </c>
      <c r="B180" s="28">
        <f>IF(B175="Forfait",1,IF(B175=10,IF(G176&lt;10,A180,10+G177),IF(B175=7,IF(G176&lt;8,A180,8+G177),IF(G176&lt;5,A180,5+G177))))</f>
        <v>0</v>
      </c>
      <c r="C180" s="57">
        <f>IF(B175="Forfait",0,IF(B175=10,IF((A180-B180)&lt;2,A180-B180,2),IF(B175=7,IF((A180-B180)&lt;4,A180-B180,4),IF((A180-B180)&lt;7,A180-B180,7))))</f>
        <v>0</v>
      </c>
      <c r="D180" s="28">
        <f>IF(B175="Forfait",0,IF((A180-B180-C180)&lt;4,A180-B180-C180,4))</f>
        <v>0</v>
      </c>
      <c r="E180" s="57">
        <f>IF(B175="Forfait",0,IF((A180-B180-C180-D180)&gt;0,A180-B180-C180-D180,0))</f>
        <v>0</v>
      </c>
      <c r="F180" s="28">
        <f>IF(B176="Autre",IF((G176-12)&gt;0,IF((G176-12)&lt;2,G176-12,2),0),IF(B176="Magasine",IF((G176-11)&gt;0,IF((G176-11)&lt;1,G176-11,1),0),0))</f>
        <v>0</v>
      </c>
      <c r="G180" s="57">
        <f>IF(B176="Autre",IF((G176-14)&gt;0,IF((G176-14)&lt;2,G176-14,2),0),IF(B176="Magasine",IF((G176-12)&gt;0,IF((G176-12)&lt;4,G176-12,4),0),0))</f>
        <v>0</v>
      </c>
      <c r="H180" s="28">
        <f>IF(B175="Forfait",IF((G176-16)&lt;0,0,(G176-16)),0)</f>
        <v>0</v>
      </c>
      <c r="I180" s="71">
        <f>IF(B176="5-5",IF(G171&gt;5,G171-5,0),IF(B176="6-6",IF(G171&gt;6,G171-6,0),0))</f>
        <v>0</v>
      </c>
      <c r="J180" s="28">
        <f>IF(B176="5-5",IF(G173&gt;5,G173-5,0),IF(B176="6-6",IF(G173&gt;6,G173-6,0),0))</f>
        <v>0</v>
      </c>
      <c r="K180" s="62"/>
      <c r="L180" s="39">
        <v>0</v>
      </c>
      <c r="M180" s="37" t="s">
        <v>39</v>
      </c>
      <c r="N180" s="140"/>
    </row>
    <row r="181" spans="1:14" x14ac:dyDescent="0.3">
      <c r="A181" s="41"/>
      <c r="B181" s="40">
        <f>PRODUCT(B180*B177*1)</f>
        <v>0</v>
      </c>
      <c r="C181" s="67">
        <f>PRODUCT(C180*B177*1.5)</f>
        <v>0</v>
      </c>
      <c r="D181" s="40">
        <f>PRODUCT(D180*B177*2)</f>
        <v>0</v>
      </c>
      <c r="E181" s="67">
        <f>PRODUCT(E180*B177*3)</f>
        <v>0</v>
      </c>
      <c r="F181" s="104">
        <f>PRODUCT(B177*F179*F180)</f>
        <v>0</v>
      </c>
      <c r="G181" s="105">
        <f>PRODUCT(B177*G179*G180)</f>
        <v>0</v>
      </c>
      <c r="H181" s="104">
        <f>PRODUCT(B177*H179*H180)</f>
        <v>0</v>
      </c>
      <c r="I181" s="68">
        <f>PRODUCT(I180*B177*0.5)</f>
        <v>0</v>
      </c>
      <c r="J181" s="40">
        <f>PRODUCT(J180*B177*0.5)</f>
        <v>0</v>
      </c>
      <c r="K181" s="67">
        <f>PRODUCT(K179:K180)</f>
        <v>0</v>
      </c>
      <c r="L181" s="40">
        <f>PRODUCT(L179:L180)</f>
        <v>0</v>
      </c>
      <c r="M181" s="42">
        <f>SUM(B181:L181)+SUM(H177:L177)</f>
        <v>0</v>
      </c>
      <c r="N181" s="140"/>
    </row>
    <row r="182" spans="1:14" ht="16.5" thickBot="1" x14ac:dyDescent="0.35">
      <c r="A182" s="94"/>
      <c r="B182" s="94"/>
      <c r="C182" s="94"/>
      <c r="D182" s="94"/>
      <c r="E182" s="95"/>
      <c r="F182" s="95"/>
      <c r="G182" s="95"/>
      <c r="H182" s="95"/>
      <c r="I182" s="94"/>
      <c r="J182" s="94"/>
      <c r="K182" s="94"/>
      <c r="L182" s="94"/>
      <c r="M182" s="94"/>
      <c r="N182" s="140"/>
    </row>
    <row r="183" spans="1:14" ht="16.5" thickTop="1" x14ac:dyDescent="0.3">
      <c r="A183" s="29"/>
      <c r="B183" s="29"/>
      <c r="C183" s="29"/>
      <c r="D183" s="29"/>
      <c r="E183" s="29"/>
      <c r="F183" s="29"/>
      <c r="G183" s="29"/>
      <c r="H183" s="29"/>
      <c r="I183" s="29"/>
      <c r="J183" s="29"/>
      <c r="K183" s="29"/>
      <c r="L183" s="6"/>
      <c r="M183" s="6"/>
      <c r="N183" s="140"/>
    </row>
    <row r="184" spans="1:14" ht="16.5" x14ac:dyDescent="0.3">
      <c r="A184" s="73" t="s">
        <v>7</v>
      </c>
      <c r="B184" s="24">
        <f>B171+1</f>
        <v>42384</v>
      </c>
      <c r="C184" s="30"/>
      <c r="D184" s="90" t="s">
        <v>12</v>
      </c>
      <c r="E184" s="91"/>
      <c r="F184" s="92" t="s">
        <v>13</v>
      </c>
      <c r="G184" s="93">
        <f>IF(E185=0,0,(MOD(E185-E184,1)*24))</f>
        <v>0</v>
      </c>
      <c r="H184" s="6"/>
      <c r="I184" s="100"/>
      <c r="J184" s="31"/>
      <c r="K184" s="31"/>
      <c r="L184" s="32"/>
      <c r="M184" s="33"/>
      <c r="N184" s="140"/>
    </row>
    <row r="185" spans="1:14" ht="16.5" x14ac:dyDescent="0.3">
      <c r="A185" s="73" t="s">
        <v>8</v>
      </c>
      <c r="B185" s="34"/>
      <c r="C185" s="29"/>
      <c r="D185" s="82" t="s">
        <v>21</v>
      </c>
      <c r="E185" s="83"/>
      <c r="F185" s="84" t="s">
        <v>13</v>
      </c>
      <c r="G185" s="85">
        <f>IF(E186=0,0,(MOD(E186-E185,1)*24))</f>
        <v>0</v>
      </c>
      <c r="H185" s="29"/>
      <c r="I185" s="29"/>
      <c r="J185" s="31"/>
      <c r="K185" s="31"/>
      <c r="L185" s="33"/>
      <c r="M185" s="33"/>
      <c r="N185" s="140"/>
    </row>
    <row r="186" spans="1:14" ht="16.5" x14ac:dyDescent="0.3">
      <c r="A186" s="75" t="s">
        <v>32</v>
      </c>
      <c r="B186" s="9"/>
      <c r="C186" s="29"/>
      <c r="D186" s="78" t="s">
        <v>29</v>
      </c>
      <c r="E186" s="79"/>
      <c r="F186" s="80" t="s">
        <v>13</v>
      </c>
      <c r="G186" s="81">
        <f>IF(E187=0,0,(MOD(E187-E186,1)*24))</f>
        <v>0</v>
      </c>
      <c r="H186" s="29"/>
      <c r="I186" s="31"/>
      <c r="J186" s="31"/>
      <c r="K186" s="31"/>
      <c r="L186" s="33"/>
      <c r="M186" s="33"/>
      <c r="N186" s="140"/>
    </row>
    <row r="187" spans="1:14" x14ac:dyDescent="0.3">
      <c r="A187" s="75" t="s">
        <v>33</v>
      </c>
      <c r="B187" s="34"/>
      <c r="C187" s="29"/>
      <c r="D187" s="82" t="s">
        <v>31</v>
      </c>
      <c r="E187" s="83"/>
      <c r="F187" s="84" t="s">
        <v>13</v>
      </c>
      <c r="G187" s="85">
        <f>IF(E188=0,0,(MOD(E188-E187,1)*24))</f>
        <v>0</v>
      </c>
      <c r="H187" s="113" t="s">
        <v>18</v>
      </c>
      <c r="I187" s="53" t="s">
        <v>19</v>
      </c>
      <c r="J187" s="113" t="s">
        <v>16</v>
      </c>
      <c r="K187" s="25" t="s">
        <v>87</v>
      </c>
      <c r="L187" s="53" t="s">
        <v>20</v>
      </c>
      <c r="M187" s="6"/>
      <c r="N187" s="140"/>
    </row>
    <row r="188" spans="1:14" x14ac:dyDescent="0.3">
      <c r="A188" s="73" t="s">
        <v>10</v>
      </c>
      <c r="B188" s="43"/>
      <c r="C188" s="29"/>
      <c r="D188" s="78" t="s">
        <v>29</v>
      </c>
      <c r="E188" s="79"/>
      <c r="F188" s="80" t="s">
        <v>13</v>
      </c>
      <c r="G188" s="81">
        <f>IF(E189=0,0,(MOD(E189-E188,1)*24))</f>
        <v>0</v>
      </c>
      <c r="H188" s="76">
        <f>B190</f>
        <v>0</v>
      </c>
      <c r="I188" s="63">
        <f>IF(B188="Forfait",IF(B185="",0,VLOOKUP(B185,Liste!F$2:H$4,3)),IF(B185="",0,VLOOKUP(B185,Liste!F$2:G$4,2)))</f>
        <v>0</v>
      </c>
      <c r="J188" s="36">
        <v>5</v>
      </c>
      <c r="K188" s="64">
        <v>0.8</v>
      </c>
      <c r="L188" s="35">
        <v>0</v>
      </c>
      <c r="M188" s="6"/>
      <c r="N188" s="140"/>
    </row>
    <row r="189" spans="1:14" ht="16.5" thickBot="1" x14ac:dyDescent="0.35">
      <c r="A189" s="74" t="s">
        <v>85</v>
      </c>
      <c r="B189" s="44"/>
      <c r="C189" s="29"/>
      <c r="D189" s="82" t="s">
        <v>37</v>
      </c>
      <c r="E189" s="83"/>
      <c r="F189" s="84" t="s">
        <v>39</v>
      </c>
      <c r="G189" s="86">
        <f>SUM(G184+G186+G188)</f>
        <v>0</v>
      </c>
      <c r="H189" s="77"/>
      <c r="I189" s="65"/>
      <c r="J189" s="38"/>
      <c r="K189" s="66">
        <v>0</v>
      </c>
      <c r="L189" s="39">
        <v>0</v>
      </c>
      <c r="M189" s="6"/>
      <c r="N189" s="140"/>
    </row>
    <row r="190" spans="1:14" x14ac:dyDescent="0.3">
      <c r="A190" s="73" t="s">
        <v>11</v>
      </c>
      <c r="B190" s="45">
        <f>IF(B187="",0,VLOOKUP(B187,Liste!B$2:C$32,2))</f>
        <v>0</v>
      </c>
      <c r="C190" s="29"/>
      <c r="D190" s="87"/>
      <c r="E190" s="88"/>
      <c r="F190" s="89" t="s">
        <v>89</v>
      </c>
      <c r="G190" s="96">
        <f>SUM((IF(G185&lt;0.99,G185,0))+(IF(G187&lt;0.99,G187,0)))</f>
        <v>0</v>
      </c>
      <c r="H190" s="47">
        <f>PRODUCT(H188*H189)</f>
        <v>0</v>
      </c>
      <c r="I190" s="70">
        <f>PRODUCT(I188*I189)</f>
        <v>0</v>
      </c>
      <c r="J190" s="47">
        <f>PRODUCT(J188*J189)</f>
        <v>0</v>
      </c>
      <c r="K190" s="69">
        <f>PRODUCT(K188*K189)</f>
        <v>0</v>
      </c>
      <c r="L190" s="46">
        <f>PRODUCT(L188:L189)</f>
        <v>0</v>
      </c>
      <c r="M190" s="6"/>
      <c r="N190" s="140"/>
    </row>
    <row r="191" spans="1:14" x14ac:dyDescent="0.3">
      <c r="A191" s="72"/>
      <c r="B191" s="141" t="s">
        <v>14</v>
      </c>
      <c r="C191" s="141"/>
      <c r="D191" s="142"/>
      <c r="E191" s="143"/>
      <c r="F191" s="144" t="s">
        <v>84</v>
      </c>
      <c r="G191" s="145"/>
      <c r="H191" s="146"/>
      <c r="I191" s="141" t="s">
        <v>15</v>
      </c>
      <c r="J191" s="147"/>
      <c r="K191" s="52" t="s">
        <v>17</v>
      </c>
      <c r="L191" s="53" t="s">
        <v>38</v>
      </c>
      <c r="M191" s="6"/>
      <c r="N191" s="140"/>
    </row>
    <row r="192" spans="1:14" x14ac:dyDescent="0.3">
      <c r="A192" s="54" t="s">
        <v>22</v>
      </c>
      <c r="B192" s="48" t="s">
        <v>23</v>
      </c>
      <c r="C192" s="56" t="s">
        <v>24</v>
      </c>
      <c r="D192" s="49" t="s">
        <v>25</v>
      </c>
      <c r="E192" s="58" t="s">
        <v>88</v>
      </c>
      <c r="F192" s="101">
        <f>IF(B189="Magasine",0.08333333333333,0.125)</f>
        <v>0.125</v>
      </c>
      <c r="G192" s="59">
        <v>0.16666666666666666</v>
      </c>
      <c r="H192" s="50">
        <v>0.25</v>
      </c>
      <c r="I192" s="60" t="s">
        <v>26</v>
      </c>
      <c r="J192" s="48" t="s">
        <v>27</v>
      </c>
      <c r="K192" s="61"/>
      <c r="L192" s="51">
        <v>1</v>
      </c>
      <c r="M192" s="6"/>
      <c r="N192" s="140"/>
    </row>
    <row r="193" spans="1:14" ht="16.5" thickBot="1" x14ac:dyDescent="0.35">
      <c r="A193" s="55">
        <f>IF(B188=10,IF(SUM((G184+G186+G188)+G190)&gt;10,SUM((G184+G186+G188)+G190),10),IF(B188=7,IF(SUM((G184+G186+G188)+G190)&gt;7,SUM((G184+G186+G188)+G190),7),IF(B188=5,IF(SUM((G184+G186+G188)+G190)&gt;5,SUM((G184+G186+G188)+G190),5),SUM((G184+G186+G188)+G190))))</f>
        <v>0</v>
      </c>
      <c r="B193" s="28">
        <f>IF(B188="Forfait",1,IF(B188=10,IF(G189&lt;10,A193,10+G190),IF(B188=7,IF(G189&lt;8,A193,8+G190),IF(G189&lt;5,A193,5+G190))))</f>
        <v>0</v>
      </c>
      <c r="C193" s="57">
        <f>IF(B188="Forfait",0,IF(B188=10,IF((A193-B193)&lt;2,A193-B193,2),IF(B188=7,IF((A193-B193)&lt;4,A193-B193,4),IF((A193-B193)&lt;7,A193-B193,7))))</f>
        <v>0</v>
      </c>
      <c r="D193" s="28">
        <f>IF(B188="Forfait",0,IF((A193-B193-C193)&lt;4,A193-B193-C193,4))</f>
        <v>0</v>
      </c>
      <c r="E193" s="57">
        <f>IF(B188="Forfait",0,IF((A193-B193-C193-D193)&gt;0,A193-B193-C193-D193,0))</f>
        <v>0</v>
      </c>
      <c r="F193" s="28">
        <f>IF(B189="Autre",IF((G189-12)&gt;0,IF((G189-12)&lt;2,G189-12,2),0),IF(B189="Magasine",IF((G189-11)&gt;0,IF((G189-11)&lt;1,G189-11,1),0),0))</f>
        <v>0</v>
      </c>
      <c r="G193" s="57">
        <f>IF(B189="Autre",IF((G189-14)&gt;0,IF((G189-14)&lt;2,G189-14,2),0),IF(B189="Magasine",IF((G189-12)&gt;0,IF((G189-12)&lt;4,G189-12,4),0),0))</f>
        <v>0</v>
      </c>
      <c r="H193" s="28">
        <f>IF(B188="Forfait",IF((G189-16)&lt;0,0,(G189-16)),0)</f>
        <v>0</v>
      </c>
      <c r="I193" s="71">
        <f>IF(B189="5-5",IF(G184&gt;5,G184-5,0),IF(B189="6-6",IF(G184&gt;6,G184-6,0),0))</f>
        <v>0</v>
      </c>
      <c r="J193" s="28">
        <f>IF(B189="5-5",IF(G186&gt;5,G186-5,0),IF(B189="6-6",IF(G186&gt;6,G186-6,0),0))</f>
        <v>0</v>
      </c>
      <c r="K193" s="62"/>
      <c r="L193" s="39">
        <v>0</v>
      </c>
      <c r="M193" s="37" t="s">
        <v>39</v>
      </c>
      <c r="N193" s="140"/>
    </row>
    <row r="194" spans="1:14" x14ac:dyDescent="0.3">
      <c r="A194" s="41"/>
      <c r="B194" s="40">
        <f>PRODUCT(B193*B190*1)</f>
        <v>0</v>
      </c>
      <c r="C194" s="67">
        <f>PRODUCT(C193*B190*1.5)</f>
        <v>0</v>
      </c>
      <c r="D194" s="40">
        <f>PRODUCT(D193*B190*2)</f>
        <v>0</v>
      </c>
      <c r="E194" s="67">
        <f>PRODUCT(E193*B190*3)</f>
        <v>0</v>
      </c>
      <c r="F194" s="104">
        <f>PRODUCT(B190*F192*F193)</f>
        <v>0</v>
      </c>
      <c r="G194" s="105">
        <f>PRODUCT(B190*G192*G193)</f>
        <v>0</v>
      </c>
      <c r="H194" s="104">
        <f>PRODUCT(B190*H192*H193)</f>
        <v>0</v>
      </c>
      <c r="I194" s="68">
        <f>PRODUCT(I193*B190*0.5)</f>
        <v>0</v>
      </c>
      <c r="J194" s="40">
        <f>PRODUCT(J193*B190*0.5)</f>
        <v>0</v>
      </c>
      <c r="K194" s="67">
        <f>PRODUCT(K192:K193)</f>
        <v>0</v>
      </c>
      <c r="L194" s="40">
        <f>PRODUCT(L192:L193)</f>
        <v>0</v>
      </c>
      <c r="M194" s="42">
        <f>SUM(B194:L194)+SUM(H190:L190)</f>
        <v>0</v>
      </c>
      <c r="N194" s="140"/>
    </row>
    <row r="195" spans="1:14" ht="16.5" thickBot="1" x14ac:dyDescent="0.35">
      <c r="A195" s="94"/>
      <c r="B195" s="94"/>
      <c r="C195" s="94"/>
      <c r="D195" s="94"/>
      <c r="E195" s="95"/>
      <c r="F195" s="95"/>
      <c r="G195" s="95"/>
      <c r="H195" s="95"/>
      <c r="I195" s="94"/>
      <c r="J195" s="94"/>
      <c r="K195" s="94"/>
      <c r="L195" s="94"/>
      <c r="M195" s="94"/>
      <c r="N195" s="140"/>
    </row>
    <row r="196" spans="1:14" ht="16.5" thickTop="1" x14ac:dyDescent="0.3">
      <c r="A196" s="29"/>
      <c r="B196" s="29"/>
      <c r="C196" s="29"/>
      <c r="D196" s="29"/>
      <c r="E196" s="29"/>
      <c r="F196" s="29"/>
      <c r="G196" s="29"/>
      <c r="H196" s="29"/>
      <c r="I196" s="29"/>
      <c r="J196" s="29"/>
      <c r="K196" s="29"/>
      <c r="L196" s="6"/>
      <c r="M196" s="6"/>
      <c r="N196" s="140"/>
    </row>
    <row r="197" spans="1:14" ht="16.5" x14ac:dyDescent="0.3">
      <c r="A197" s="73" t="s">
        <v>7</v>
      </c>
      <c r="B197" s="24">
        <f>B184+1</f>
        <v>42385</v>
      </c>
      <c r="C197" s="30"/>
      <c r="D197" s="90" t="s">
        <v>12</v>
      </c>
      <c r="E197" s="91"/>
      <c r="F197" s="92" t="s">
        <v>13</v>
      </c>
      <c r="G197" s="93">
        <f>IF(E198=0,0,(MOD(E198-E197,1)*24))</f>
        <v>0</v>
      </c>
      <c r="H197" s="6"/>
      <c r="I197" s="100"/>
      <c r="J197" s="31"/>
      <c r="K197" s="31"/>
      <c r="L197" s="32"/>
      <c r="M197" s="33"/>
      <c r="N197" s="140"/>
    </row>
    <row r="198" spans="1:14" ht="16.5" x14ac:dyDescent="0.3">
      <c r="A198" s="73" t="s">
        <v>8</v>
      </c>
      <c r="B198" s="34"/>
      <c r="C198" s="29"/>
      <c r="D198" s="82" t="s">
        <v>21</v>
      </c>
      <c r="E198" s="83"/>
      <c r="F198" s="84" t="s">
        <v>13</v>
      </c>
      <c r="G198" s="85">
        <f>IF(E199=0,0,(MOD(E199-E198,1)*24))</f>
        <v>0</v>
      </c>
      <c r="H198" s="29"/>
      <c r="I198" s="29"/>
      <c r="J198" s="31"/>
      <c r="K198" s="31"/>
      <c r="L198" s="33"/>
      <c r="M198" s="33"/>
      <c r="N198" s="140"/>
    </row>
    <row r="199" spans="1:14" ht="16.5" x14ac:dyDescent="0.3">
      <c r="A199" s="75" t="s">
        <v>32</v>
      </c>
      <c r="B199" s="9"/>
      <c r="C199" s="29"/>
      <c r="D199" s="78" t="s">
        <v>29</v>
      </c>
      <c r="E199" s="79"/>
      <c r="F199" s="80" t="s">
        <v>13</v>
      </c>
      <c r="G199" s="81">
        <f>IF(E200=0,0,(MOD(E200-E199,1)*24))</f>
        <v>0</v>
      </c>
      <c r="H199" s="29"/>
      <c r="I199" s="31"/>
      <c r="J199" s="31"/>
      <c r="K199" s="31"/>
      <c r="L199" s="33"/>
      <c r="M199" s="33"/>
      <c r="N199" s="140"/>
    </row>
    <row r="200" spans="1:14" x14ac:dyDescent="0.3">
      <c r="A200" s="75" t="s">
        <v>33</v>
      </c>
      <c r="B200" s="34"/>
      <c r="C200" s="29"/>
      <c r="D200" s="82" t="s">
        <v>31</v>
      </c>
      <c r="E200" s="83"/>
      <c r="F200" s="84" t="s">
        <v>13</v>
      </c>
      <c r="G200" s="85">
        <f>IF(E201=0,0,(MOD(E201-E200,1)*24))</f>
        <v>0</v>
      </c>
      <c r="H200" s="113" t="s">
        <v>18</v>
      </c>
      <c r="I200" s="53" t="s">
        <v>19</v>
      </c>
      <c r="J200" s="113" t="s">
        <v>16</v>
      </c>
      <c r="K200" s="25" t="s">
        <v>87</v>
      </c>
      <c r="L200" s="53" t="s">
        <v>20</v>
      </c>
      <c r="M200" s="6"/>
      <c r="N200" s="140"/>
    </row>
    <row r="201" spans="1:14" x14ac:dyDescent="0.3">
      <c r="A201" s="73" t="s">
        <v>10</v>
      </c>
      <c r="B201" s="43"/>
      <c r="C201" s="29"/>
      <c r="D201" s="78" t="s">
        <v>29</v>
      </c>
      <c r="E201" s="79"/>
      <c r="F201" s="80" t="s">
        <v>13</v>
      </c>
      <c r="G201" s="81">
        <f>IF(E202=0,0,(MOD(E202-E201,1)*24))</f>
        <v>0</v>
      </c>
      <c r="H201" s="76">
        <f>B203</f>
        <v>0</v>
      </c>
      <c r="I201" s="63">
        <f>IF(B201="Forfait",IF(B198="",0,VLOOKUP(B198,Liste!F$2:H$4,3)),IF(B198="",0,VLOOKUP(B198,Liste!F$2:G$4,2)))</f>
        <v>0</v>
      </c>
      <c r="J201" s="36">
        <v>5</v>
      </c>
      <c r="K201" s="64">
        <v>0.8</v>
      </c>
      <c r="L201" s="35">
        <v>0</v>
      </c>
      <c r="M201" s="6"/>
      <c r="N201" s="140"/>
    </row>
    <row r="202" spans="1:14" ht="16.5" thickBot="1" x14ac:dyDescent="0.35">
      <c r="A202" s="74" t="s">
        <v>85</v>
      </c>
      <c r="B202" s="44"/>
      <c r="C202" s="29"/>
      <c r="D202" s="82" t="s">
        <v>37</v>
      </c>
      <c r="E202" s="83"/>
      <c r="F202" s="84" t="s">
        <v>39</v>
      </c>
      <c r="G202" s="86">
        <f>SUM(G197+G199+G201)</f>
        <v>0</v>
      </c>
      <c r="H202" s="77"/>
      <c r="I202" s="65"/>
      <c r="J202" s="38"/>
      <c r="K202" s="66">
        <v>0</v>
      </c>
      <c r="L202" s="39">
        <v>0</v>
      </c>
      <c r="M202" s="6"/>
      <c r="N202" s="140"/>
    </row>
    <row r="203" spans="1:14" x14ac:dyDescent="0.3">
      <c r="A203" s="73" t="s">
        <v>11</v>
      </c>
      <c r="B203" s="45">
        <f>IF(B200="",0,VLOOKUP(B200,Liste!B$2:C$32,2))</f>
        <v>0</v>
      </c>
      <c r="C203" s="29"/>
      <c r="D203" s="87"/>
      <c r="E203" s="88"/>
      <c r="F203" s="89" t="s">
        <v>89</v>
      </c>
      <c r="G203" s="96">
        <f>SUM((IF(G198&lt;0.99,G198,0))+(IF(G200&lt;0.99,G200,0)))</f>
        <v>0</v>
      </c>
      <c r="H203" s="47">
        <f>PRODUCT(H201*H202)</f>
        <v>0</v>
      </c>
      <c r="I203" s="70">
        <f>PRODUCT(I201*I202)</f>
        <v>0</v>
      </c>
      <c r="J203" s="47">
        <f>PRODUCT(J201*J202)</f>
        <v>0</v>
      </c>
      <c r="K203" s="69">
        <f>PRODUCT(K201*K202)</f>
        <v>0</v>
      </c>
      <c r="L203" s="46">
        <f>PRODUCT(L201:L202)</f>
        <v>0</v>
      </c>
      <c r="M203" s="6"/>
      <c r="N203" s="140"/>
    </row>
    <row r="204" spans="1:14" x14ac:dyDescent="0.3">
      <c r="A204" s="72"/>
      <c r="B204" s="141" t="s">
        <v>14</v>
      </c>
      <c r="C204" s="141"/>
      <c r="D204" s="142"/>
      <c r="E204" s="143"/>
      <c r="F204" s="144" t="s">
        <v>84</v>
      </c>
      <c r="G204" s="145"/>
      <c r="H204" s="146"/>
      <c r="I204" s="141" t="s">
        <v>15</v>
      </c>
      <c r="J204" s="147"/>
      <c r="K204" s="52" t="s">
        <v>17</v>
      </c>
      <c r="L204" s="53" t="s">
        <v>38</v>
      </c>
      <c r="M204" s="6"/>
      <c r="N204" s="140"/>
    </row>
    <row r="205" spans="1:14" x14ac:dyDescent="0.3">
      <c r="A205" s="54" t="s">
        <v>22</v>
      </c>
      <c r="B205" s="48" t="s">
        <v>23</v>
      </c>
      <c r="C205" s="56" t="s">
        <v>24</v>
      </c>
      <c r="D205" s="49" t="s">
        <v>25</v>
      </c>
      <c r="E205" s="58" t="s">
        <v>88</v>
      </c>
      <c r="F205" s="101">
        <f>IF(B202="Magasine",0.08333333333333,0.125)</f>
        <v>0.125</v>
      </c>
      <c r="G205" s="59">
        <v>0.16666666666666666</v>
      </c>
      <c r="H205" s="50">
        <v>0.25</v>
      </c>
      <c r="I205" s="60" t="s">
        <v>26</v>
      </c>
      <c r="J205" s="48" t="s">
        <v>27</v>
      </c>
      <c r="K205" s="61"/>
      <c r="L205" s="51">
        <v>1</v>
      </c>
      <c r="M205" s="6"/>
      <c r="N205" s="140"/>
    </row>
    <row r="206" spans="1:14" ht="16.5" thickBot="1" x14ac:dyDescent="0.35">
      <c r="A206" s="55">
        <f>IF(B201=10,IF(SUM((G197+G199+G201)+G203)&gt;10,SUM((G197+G199+G201)+G203),10),IF(B201=7,IF(SUM((G197+G199+G201)+G203)&gt;7,SUM((G197+G199+G201)+G203),7),IF(B201=5,IF(SUM((G197+G199+G201)+G203)&gt;5,SUM((G197+G199+G201)+G203),5),SUM((G197+G199+G201)+G203))))</f>
        <v>0</v>
      </c>
      <c r="B206" s="28">
        <f>IF(B201="Forfait",1,IF(B201=10,IF(G202&lt;10,A206,10+G203),IF(B201=7,IF(G202&lt;8,A206,8+G203),IF(G202&lt;5,A206,5+G203))))</f>
        <v>0</v>
      </c>
      <c r="C206" s="57">
        <f>IF(B201="Forfait",0,IF(B201=10,IF((A206-B206)&lt;2,A206-B206,2),IF(B201=7,IF((A206-B206)&lt;4,A206-B206,4),IF((A206-B206)&lt;7,A206-B206,7))))</f>
        <v>0</v>
      </c>
      <c r="D206" s="28">
        <f>IF(B201="Forfait",0,IF((A206-B206-C206)&lt;4,A206-B206-C206,4))</f>
        <v>0</v>
      </c>
      <c r="E206" s="57">
        <f>IF(B201="Forfait",0,IF((A206-B206-C206-D206)&gt;0,A206-B206-C206-D206,0))</f>
        <v>0</v>
      </c>
      <c r="F206" s="28">
        <f>IF(B202="Autre",IF((G202-12)&gt;0,IF((G202-12)&lt;2,G202-12,2),0),IF(B202="Magasine",IF((G202-11)&gt;0,IF((G202-11)&lt;1,G202-11,1),0),0))</f>
        <v>0</v>
      </c>
      <c r="G206" s="57">
        <f>IF(B202="Autre",IF((G202-14)&gt;0,IF((G202-14)&lt;2,G202-14,2),0),IF(B202="Magasine",IF((G202-12)&gt;0,IF((G202-12)&lt;4,G202-12,4),0),0))</f>
        <v>0</v>
      </c>
      <c r="H206" s="28">
        <f>IF(B201="Forfait",IF((G202-16)&lt;0,0,(G202-16)),0)</f>
        <v>0</v>
      </c>
      <c r="I206" s="71">
        <f>IF(B202="5-5",IF(G197&gt;5,G197-5,0),IF(B202="6-6",IF(G197&gt;6,G197-6,0),0))</f>
        <v>0</v>
      </c>
      <c r="J206" s="28">
        <f>IF(B202="5-5",IF(G199&gt;5,G199-5,0),IF(B202="6-6",IF(G199&gt;6,G199-6,0),0))</f>
        <v>0</v>
      </c>
      <c r="K206" s="62"/>
      <c r="L206" s="39">
        <v>0</v>
      </c>
      <c r="M206" s="37" t="s">
        <v>39</v>
      </c>
      <c r="N206" s="140"/>
    </row>
    <row r="207" spans="1:14" x14ac:dyDescent="0.3">
      <c r="A207" s="41"/>
      <c r="B207" s="40">
        <f>PRODUCT(B206*B203*1)</f>
        <v>0</v>
      </c>
      <c r="C207" s="67">
        <f>PRODUCT(C206*B203*1.5)</f>
        <v>0</v>
      </c>
      <c r="D207" s="40">
        <f>PRODUCT(D206*B203*2)</f>
        <v>0</v>
      </c>
      <c r="E207" s="67">
        <f>PRODUCT(E206*B203*3)</f>
        <v>0</v>
      </c>
      <c r="F207" s="104">
        <f>PRODUCT(B203*F205*F206)</f>
        <v>0</v>
      </c>
      <c r="G207" s="105">
        <f>PRODUCT(B203*G205*G206)</f>
        <v>0</v>
      </c>
      <c r="H207" s="104">
        <f>PRODUCT(B203*H205*H206)</f>
        <v>0</v>
      </c>
      <c r="I207" s="68">
        <f>PRODUCT(I206*B203*0.5)</f>
        <v>0</v>
      </c>
      <c r="J207" s="40">
        <f>PRODUCT(J206*B203*0.5)</f>
        <v>0</v>
      </c>
      <c r="K207" s="67">
        <f>PRODUCT(K205:K206)</f>
        <v>0</v>
      </c>
      <c r="L207" s="40">
        <f>PRODUCT(L205:L206)</f>
        <v>0</v>
      </c>
      <c r="M207" s="42">
        <f>SUM(B207:L207)+SUM(H203:L203)</f>
        <v>0</v>
      </c>
      <c r="N207" s="140"/>
    </row>
    <row r="208" spans="1:14" ht="16.5" thickBot="1" x14ac:dyDescent="0.35">
      <c r="A208" s="94"/>
      <c r="B208" s="94"/>
      <c r="C208" s="94"/>
      <c r="D208" s="94"/>
      <c r="E208" s="95"/>
      <c r="F208" s="95"/>
      <c r="G208" s="95"/>
      <c r="H208" s="95"/>
      <c r="I208" s="94"/>
      <c r="J208" s="94"/>
      <c r="K208" s="94"/>
      <c r="L208" s="94"/>
      <c r="M208" s="94"/>
      <c r="N208" s="140"/>
    </row>
    <row r="209" spans="1:14" ht="16.5" thickTop="1" x14ac:dyDescent="0.3">
      <c r="A209" s="29"/>
      <c r="B209" s="29"/>
      <c r="C209" s="29"/>
      <c r="D209" s="29"/>
      <c r="E209" s="29"/>
      <c r="F209" s="29"/>
      <c r="G209" s="29"/>
      <c r="H209" s="29"/>
      <c r="I209" s="29"/>
      <c r="J209" s="29"/>
      <c r="K209" s="29"/>
      <c r="L209" s="6"/>
      <c r="M209" s="6"/>
      <c r="N209" s="140"/>
    </row>
    <row r="210" spans="1:14" ht="16.5" x14ac:dyDescent="0.3">
      <c r="A210" s="73" t="s">
        <v>7</v>
      </c>
      <c r="B210" s="24">
        <f>B197+1</f>
        <v>42386</v>
      </c>
      <c r="C210" s="30"/>
      <c r="D210" s="90" t="s">
        <v>12</v>
      </c>
      <c r="E210" s="91"/>
      <c r="F210" s="92" t="s">
        <v>13</v>
      </c>
      <c r="G210" s="93">
        <f>IF(E211=0,0,(MOD(E211-E210,1)*24))</f>
        <v>0</v>
      </c>
      <c r="H210" s="6"/>
      <c r="I210" s="100"/>
      <c r="J210" s="31"/>
      <c r="K210" s="31"/>
      <c r="L210" s="32"/>
      <c r="M210" s="33"/>
      <c r="N210" s="140"/>
    </row>
    <row r="211" spans="1:14" ht="16.5" x14ac:dyDescent="0.3">
      <c r="A211" s="73" t="s">
        <v>8</v>
      </c>
      <c r="B211" s="34"/>
      <c r="C211" s="29"/>
      <c r="D211" s="82" t="s">
        <v>21</v>
      </c>
      <c r="E211" s="83"/>
      <c r="F211" s="84" t="s">
        <v>13</v>
      </c>
      <c r="G211" s="85">
        <f>IF(E212=0,0,(MOD(E212-E211,1)*24))</f>
        <v>0</v>
      </c>
      <c r="H211" s="29"/>
      <c r="I211" s="29"/>
      <c r="J211" s="31"/>
      <c r="K211" s="31"/>
      <c r="L211" s="33"/>
      <c r="M211" s="33"/>
      <c r="N211" s="140"/>
    </row>
    <row r="212" spans="1:14" ht="16.5" x14ac:dyDescent="0.3">
      <c r="A212" s="75" t="s">
        <v>32</v>
      </c>
      <c r="B212" s="9"/>
      <c r="C212" s="29"/>
      <c r="D212" s="78" t="s">
        <v>29</v>
      </c>
      <c r="E212" s="79"/>
      <c r="F212" s="80" t="s">
        <v>13</v>
      </c>
      <c r="G212" s="81">
        <f>IF(E213=0,0,(MOD(E213-E212,1)*24))</f>
        <v>0</v>
      </c>
      <c r="H212" s="29"/>
      <c r="I212" s="31"/>
      <c r="J212" s="31"/>
      <c r="K212" s="31"/>
      <c r="L212" s="33"/>
      <c r="M212" s="33"/>
      <c r="N212" s="140"/>
    </row>
    <row r="213" spans="1:14" x14ac:dyDescent="0.3">
      <c r="A213" s="75" t="s">
        <v>33</v>
      </c>
      <c r="B213" s="34"/>
      <c r="C213" s="29"/>
      <c r="D213" s="82" t="s">
        <v>31</v>
      </c>
      <c r="E213" s="83"/>
      <c r="F213" s="84" t="s">
        <v>13</v>
      </c>
      <c r="G213" s="85">
        <f>IF(E214=0,0,(MOD(E214-E213,1)*24))</f>
        <v>0</v>
      </c>
      <c r="H213" s="113" t="s">
        <v>18</v>
      </c>
      <c r="I213" s="53" t="s">
        <v>19</v>
      </c>
      <c r="J213" s="113" t="s">
        <v>16</v>
      </c>
      <c r="K213" s="25" t="s">
        <v>87</v>
      </c>
      <c r="L213" s="53" t="s">
        <v>20</v>
      </c>
      <c r="M213" s="6"/>
      <c r="N213" s="140"/>
    </row>
    <row r="214" spans="1:14" x14ac:dyDescent="0.3">
      <c r="A214" s="73" t="s">
        <v>10</v>
      </c>
      <c r="B214" s="43"/>
      <c r="C214" s="29"/>
      <c r="D214" s="78" t="s">
        <v>29</v>
      </c>
      <c r="E214" s="79"/>
      <c r="F214" s="80" t="s">
        <v>13</v>
      </c>
      <c r="G214" s="81">
        <f>IF(E215=0,0,(MOD(E215-E214,1)*24))</f>
        <v>0</v>
      </c>
      <c r="H214" s="76">
        <f>B216</f>
        <v>0</v>
      </c>
      <c r="I214" s="63">
        <f>IF(B214="Forfait",IF(B211="",0,VLOOKUP(B211,Liste!F$2:H$4,3)),IF(B211="",0,VLOOKUP(B211,Liste!F$2:G$4,2)))</f>
        <v>0</v>
      </c>
      <c r="J214" s="36">
        <v>5</v>
      </c>
      <c r="K214" s="64">
        <v>0.8</v>
      </c>
      <c r="L214" s="35">
        <v>0</v>
      </c>
      <c r="M214" s="6"/>
      <c r="N214" s="140"/>
    </row>
    <row r="215" spans="1:14" ht="16.5" thickBot="1" x14ac:dyDescent="0.35">
      <c r="A215" s="74" t="s">
        <v>85</v>
      </c>
      <c r="B215" s="44"/>
      <c r="C215" s="29"/>
      <c r="D215" s="82" t="s">
        <v>37</v>
      </c>
      <c r="E215" s="83"/>
      <c r="F215" s="84" t="s">
        <v>39</v>
      </c>
      <c r="G215" s="86">
        <f>SUM(G210+G212+G214)</f>
        <v>0</v>
      </c>
      <c r="H215" s="77"/>
      <c r="I215" s="65"/>
      <c r="J215" s="38"/>
      <c r="K215" s="66">
        <v>0</v>
      </c>
      <c r="L215" s="39">
        <v>0</v>
      </c>
      <c r="M215" s="6"/>
      <c r="N215" s="140"/>
    </row>
    <row r="216" spans="1:14" x14ac:dyDescent="0.3">
      <c r="A216" s="73" t="s">
        <v>11</v>
      </c>
      <c r="B216" s="45">
        <f>IF(B213="",0,VLOOKUP(B213,Liste!B$2:C$32,2))</f>
        <v>0</v>
      </c>
      <c r="C216" s="29"/>
      <c r="D216" s="87"/>
      <c r="E216" s="88"/>
      <c r="F216" s="89" t="s">
        <v>89</v>
      </c>
      <c r="G216" s="96">
        <f>SUM((IF(G211&lt;0.99,G211,0))+(IF(G213&lt;0.99,G213,0)))</f>
        <v>0</v>
      </c>
      <c r="H216" s="47">
        <f>PRODUCT(H214*H215)</f>
        <v>0</v>
      </c>
      <c r="I216" s="70">
        <f>PRODUCT(I214*I215)</f>
        <v>0</v>
      </c>
      <c r="J216" s="47">
        <f>PRODUCT(J214*J215)</f>
        <v>0</v>
      </c>
      <c r="K216" s="69">
        <f>PRODUCT(K214*K215)</f>
        <v>0</v>
      </c>
      <c r="L216" s="46">
        <f>PRODUCT(L214:L215)</f>
        <v>0</v>
      </c>
      <c r="M216" s="6"/>
      <c r="N216" s="140"/>
    </row>
    <row r="217" spans="1:14" x14ac:dyDescent="0.3">
      <c r="A217" s="72"/>
      <c r="B217" s="141" t="s">
        <v>14</v>
      </c>
      <c r="C217" s="141"/>
      <c r="D217" s="142"/>
      <c r="E217" s="143"/>
      <c r="F217" s="144" t="s">
        <v>84</v>
      </c>
      <c r="G217" s="145"/>
      <c r="H217" s="146"/>
      <c r="I217" s="141" t="s">
        <v>15</v>
      </c>
      <c r="J217" s="147"/>
      <c r="K217" s="52" t="s">
        <v>17</v>
      </c>
      <c r="L217" s="53" t="s">
        <v>38</v>
      </c>
      <c r="M217" s="6"/>
      <c r="N217" s="140"/>
    </row>
    <row r="218" spans="1:14" x14ac:dyDescent="0.3">
      <c r="A218" s="54" t="s">
        <v>22</v>
      </c>
      <c r="B218" s="48" t="s">
        <v>23</v>
      </c>
      <c r="C218" s="56" t="s">
        <v>24</v>
      </c>
      <c r="D218" s="49" t="s">
        <v>25</v>
      </c>
      <c r="E218" s="58" t="s">
        <v>88</v>
      </c>
      <c r="F218" s="101">
        <f>IF(B215="Magasine",0.08333333333333,0.125)</f>
        <v>0.125</v>
      </c>
      <c r="G218" s="59">
        <v>0.16666666666666666</v>
      </c>
      <c r="H218" s="50">
        <v>0.25</v>
      </c>
      <c r="I218" s="60" t="s">
        <v>26</v>
      </c>
      <c r="J218" s="48" t="s">
        <v>27</v>
      </c>
      <c r="K218" s="61"/>
      <c r="L218" s="51">
        <v>1</v>
      </c>
      <c r="M218" s="6"/>
      <c r="N218" s="140"/>
    </row>
    <row r="219" spans="1:14" ht="16.5" thickBot="1" x14ac:dyDescent="0.35">
      <c r="A219" s="55">
        <f>IF(B214=10,IF(SUM((G210+G212+G214)+G216)&gt;10,SUM((G210+G212+G214)+G216),10),IF(B214=7,IF(SUM((G210+G212+G214)+G216)&gt;7,SUM((G210+G212+G214)+G216),7),IF(B214=5,IF(SUM((G210+G212+G214)+G216)&gt;5,SUM((G210+G212+G214)+G216),5),SUM((G210+G212+G214)+G216))))</f>
        <v>0</v>
      </c>
      <c r="B219" s="28">
        <f>IF(B214="Forfait",1,IF(B214=10,IF(G215&lt;10,A219,10+G216),IF(B214=7,IF(G215&lt;8,A219,8+G216),IF(G215&lt;5,A219,5+G216))))</f>
        <v>0</v>
      </c>
      <c r="C219" s="57">
        <f>IF(B214="Forfait",0,IF(B214=10,IF((A219-B219)&lt;2,A219-B219,2),IF(B214=7,IF((A219-B219)&lt;4,A219-B219,4),IF((A219-B219)&lt;7,A219-B219,7))))</f>
        <v>0</v>
      </c>
      <c r="D219" s="28">
        <f>IF(B214="Forfait",0,IF((A219-B219-C219)&lt;4,A219-B219-C219,4))</f>
        <v>0</v>
      </c>
      <c r="E219" s="57">
        <f>IF(B214="Forfait",0,IF((A219-B219-C219-D219)&gt;0,A219-B219-C219-D219,0))</f>
        <v>0</v>
      </c>
      <c r="F219" s="28">
        <f>IF(B215="Autre",IF((G215-12)&gt;0,IF((G215-12)&lt;2,G215-12,2),0),IF(B215="Magasine",IF((G215-11)&gt;0,IF((G215-11)&lt;1,G215-11,1),0),0))</f>
        <v>0</v>
      </c>
      <c r="G219" s="57">
        <f>IF(B215="Autre",IF((G215-14)&gt;0,IF((G215-14)&lt;2,G215-14,2),0),IF(B215="Magasine",IF((G215-12)&gt;0,IF((G215-12)&lt;4,G215-12,4),0),0))</f>
        <v>0</v>
      </c>
      <c r="H219" s="28">
        <f>IF(B214="Forfait",IF((G215-16)&lt;0,0,(G215-16)),0)</f>
        <v>0</v>
      </c>
      <c r="I219" s="71">
        <f>IF(B215="5-5",IF(G210&gt;5,G210-5,0),IF(B215="6-6",IF(G210&gt;6,G210-6,0),0))</f>
        <v>0</v>
      </c>
      <c r="J219" s="28">
        <f>IF(B215="5-5",IF(G212&gt;5,G212-5,0),IF(B215="6-6",IF(G212&gt;6,G212-6,0),0))</f>
        <v>0</v>
      </c>
      <c r="K219" s="62"/>
      <c r="L219" s="39">
        <v>0</v>
      </c>
      <c r="M219" s="37" t="s">
        <v>39</v>
      </c>
      <c r="N219" s="140"/>
    </row>
    <row r="220" spans="1:14" x14ac:dyDescent="0.3">
      <c r="A220" s="41"/>
      <c r="B220" s="40">
        <f>PRODUCT(B219*B216*1)</f>
        <v>0</v>
      </c>
      <c r="C220" s="67">
        <f>PRODUCT(C219*B216*1.5)</f>
        <v>0</v>
      </c>
      <c r="D220" s="40">
        <f>PRODUCT(D219*B216*2)</f>
        <v>0</v>
      </c>
      <c r="E220" s="67">
        <f>PRODUCT(E219*B216*3)</f>
        <v>0</v>
      </c>
      <c r="F220" s="104">
        <f>PRODUCT(B216*F218*F219)</f>
        <v>0</v>
      </c>
      <c r="G220" s="105">
        <f>PRODUCT(B216*G218*G219)</f>
        <v>0</v>
      </c>
      <c r="H220" s="104">
        <f>PRODUCT(B216*H218*H219)</f>
        <v>0</v>
      </c>
      <c r="I220" s="68">
        <f>PRODUCT(I219*B216*0.5)</f>
        <v>0</v>
      </c>
      <c r="J220" s="40">
        <f>PRODUCT(J219*B216*0.5)</f>
        <v>0</v>
      </c>
      <c r="K220" s="67">
        <f>PRODUCT(K218:K219)</f>
        <v>0</v>
      </c>
      <c r="L220" s="40">
        <f>PRODUCT(L218:L219)</f>
        <v>0</v>
      </c>
      <c r="M220" s="42">
        <f>SUM(B220:L220)+SUM(H216:L216)</f>
        <v>0</v>
      </c>
      <c r="N220" s="140"/>
    </row>
    <row r="221" spans="1:14" ht="16.5" thickBot="1" x14ac:dyDescent="0.35">
      <c r="A221" s="94"/>
      <c r="B221" s="94"/>
      <c r="C221" s="94"/>
      <c r="D221" s="94"/>
      <c r="E221" s="95"/>
      <c r="F221" s="95"/>
      <c r="G221" s="95"/>
      <c r="H221" s="95"/>
      <c r="I221" s="94"/>
      <c r="J221" s="94"/>
      <c r="K221" s="94"/>
      <c r="L221" s="94"/>
      <c r="M221" s="94"/>
      <c r="N221" s="140"/>
    </row>
    <row r="222" spans="1:14" ht="16.5" thickTop="1" x14ac:dyDescent="0.3">
      <c r="A222" s="29"/>
      <c r="B222" s="29"/>
      <c r="C222" s="29"/>
      <c r="D222" s="29"/>
      <c r="E222" s="29"/>
      <c r="F222" s="29"/>
      <c r="G222" s="29"/>
      <c r="H222" s="29"/>
      <c r="I222" s="29"/>
      <c r="J222" s="29"/>
      <c r="K222" s="29"/>
      <c r="L222" s="6"/>
      <c r="M222" s="6"/>
      <c r="N222" s="140"/>
    </row>
    <row r="223" spans="1:14" ht="16.5" x14ac:dyDescent="0.3">
      <c r="A223" s="73" t="s">
        <v>7</v>
      </c>
      <c r="B223" s="24">
        <f>B210+1</f>
        <v>42387</v>
      </c>
      <c r="C223" s="30"/>
      <c r="D223" s="90" t="s">
        <v>12</v>
      </c>
      <c r="E223" s="91"/>
      <c r="F223" s="92" t="s">
        <v>13</v>
      </c>
      <c r="G223" s="93">
        <f>IF(E224=0,0,(MOD(E224-E223,1)*24))</f>
        <v>0</v>
      </c>
      <c r="H223" s="6"/>
      <c r="I223" s="100"/>
      <c r="J223" s="31"/>
      <c r="K223" s="31"/>
      <c r="L223" s="32"/>
      <c r="M223" s="33"/>
      <c r="N223" s="140"/>
    </row>
    <row r="224" spans="1:14" ht="16.5" x14ac:dyDescent="0.3">
      <c r="A224" s="73" t="s">
        <v>8</v>
      </c>
      <c r="B224" s="34"/>
      <c r="C224" s="29"/>
      <c r="D224" s="82" t="s">
        <v>21</v>
      </c>
      <c r="E224" s="83"/>
      <c r="F224" s="84" t="s">
        <v>13</v>
      </c>
      <c r="G224" s="85">
        <f>IF(E225=0,0,(MOD(E225-E224,1)*24))</f>
        <v>0</v>
      </c>
      <c r="H224" s="29"/>
      <c r="I224" s="29"/>
      <c r="J224" s="31"/>
      <c r="K224" s="31"/>
      <c r="L224" s="33"/>
      <c r="M224" s="33"/>
      <c r="N224" s="140"/>
    </row>
    <row r="225" spans="1:14" ht="16.5" x14ac:dyDescent="0.3">
      <c r="A225" s="75" t="s">
        <v>32</v>
      </c>
      <c r="B225" s="9"/>
      <c r="C225" s="29"/>
      <c r="D225" s="78" t="s">
        <v>29</v>
      </c>
      <c r="E225" s="79"/>
      <c r="F225" s="80" t="s">
        <v>13</v>
      </c>
      <c r="G225" s="81">
        <f>IF(E226=0,0,(MOD(E226-E225,1)*24))</f>
        <v>0</v>
      </c>
      <c r="H225" s="29"/>
      <c r="I225" s="31"/>
      <c r="J225" s="31"/>
      <c r="K225" s="31"/>
      <c r="L225" s="33"/>
      <c r="M225" s="33"/>
      <c r="N225" s="140"/>
    </row>
    <row r="226" spans="1:14" x14ac:dyDescent="0.3">
      <c r="A226" s="75" t="s">
        <v>33</v>
      </c>
      <c r="B226" s="34"/>
      <c r="C226" s="29"/>
      <c r="D226" s="82" t="s">
        <v>31</v>
      </c>
      <c r="E226" s="83"/>
      <c r="F226" s="84" t="s">
        <v>13</v>
      </c>
      <c r="G226" s="85">
        <f>IF(E227=0,0,(MOD(E227-E226,1)*24))</f>
        <v>0</v>
      </c>
      <c r="H226" s="113" t="s">
        <v>18</v>
      </c>
      <c r="I226" s="53" t="s">
        <v>19</v>
      </c>
      <c r="J226" s="113" t="s">
        <v>16</v>
      </c>
      <c r="K226" s="25" t="s">
        <v>87</v>
      </c>
      <c r="L226" s="53" t="s">
        <v>20</v>
      </c>
      <c r="M226" s="6"/>
      <c r="N226" s="140"/>
    </row>
    <row r="227" spans="1:14" x14ac:dyDescent="0.3">
      <c r="A227" s="73" t="s">
        <v>10</v>
      </c>
      <c r="B227" s="43"/>
      <c r="C227" s="29"/>
      <c r="D227" s="78" t="s">
        <v>29</v>
      </c>
      <c r="E227" s="79"/>
      <c r="F227" s="80" t="s">
        <v>13</v>
      </c>
      <c r="G227" s="81">
        <f>IF(E228=0,0,(MOD(E228-E227,1)*24))</f>
        <v>0</v>
      </c>
      <c r="H227" s="76">
        <f>B229</f>
        <v>0</v>
      </c>
      <c r="I227" s="63">
        <f>IF(B227="Forfait",IF(B224="",0,VLOOKUP(B224,Liste!F$2:H$4,3)),IF(B224="",0,VLOOKUP(B224,Liste!F$2:G$4,2)))</f>
        <v>0</v>
      </c>
      <c r="J227" s="36">
        <v>5</v>
      </c>
      <c r="K227" s="64">
        <v>0.8</v>
      </c>
      <c r="L227" s="35">
        <v>0</v>
      </c>
      <c r="M227" s="6"/>
      <c r="N227" s="140"/>
    </row>
    <row r="228" spans="1:14" ht="16.5" thickBot="1" x14ac:dyDescent="0.35">
      <c r="A228" s="74" t="s">
        <v>85</v>
      </c>
      <c r="B228" s="44"/>
      <c r="C228" s="29"/>
      <c r="D228" s="82" t="s">
        <v>37</v>
      </c>
      <c r="E228" s="83"/>
      <c r="F228" s="84" t="s">
        <v>39</v>
      </c>
      <c r="G228" s="86">
        <f>SUM(G223+G225+G227)</f>
        <v>0</v>
      </c>
      <c r="H228" s="77"/>
      <c r="I228" s="65"/>
      <c r="J228" s="38"/>
      <c r="K228" s="66">
        <v>0</v>
      </c>
      <c r="L228" s="39">
        <v>0</v>
      </c>
      <c r="M228" s="6"/>
      <c r="N228" s="140"/>
    </row>
    <row r="229" spans="1:14" x14ac:dyDescent="0.3">
      <c r="A229" s="73" t="s">
        <v>11</v>
      </c>
      <c r="B229" s="45">
        <f>IF(B226="",0,VLOOKUP(B226,Liste!B$2:C$32,2))</f>
        <v>0</v>
      </c>
      <c r="C229" s="29"/>
      <c r="D229" s="87"/>
      <c r="E229" s="88"/>
      <c r="F229" s="89" t="s">
        <v>89</v>
      </c>
      <c r="G229" s="96">
        <f>SUM((IF(G224&lt;0.99,G224,0))+(IF(G226&lt;0.99,G226,0)))</f>
        <v>0</v>
      </c>
      <c r="H229" s="47">
        <f>PRODUCT(H227*H228)</f>
        <v>0</v>
      </c>
      <c r="I229" s="70">
        <f>PRODUCT(I227*I228)</f>
        <v>0</v>
      </c>
      <c r="J229" s="47">
        <f>PRODUCT(J227*J228)</f>
        <v>0</v>
      </c>
      <c r="K229" s="69">
        <f>PRODUCT(K227*K228)</f>
        <v>0</v>
      </c>
      <c r="L229" s="46">
        <f>PRODUCT(L227:L228)</f>
        <v>0</v>
      </c>
      <c r="M229" s="6"/>
      <c r="N229" s="140"/>
    </row>
    <row r="230" spans="1:14" x14ac:dyDescent="0.3">
      <c r="A230" s="72"/>
      <c r="B230" s="141" t="s">
        <v>14</v>
      </c>
      <c r="C230" s="141"/>
      <c r="D230" s="142"/>
      <c r="E230" s="143"/>
      <c r="F230" s="144" t="s">
        <v>84</v>
      </c>
      <c r="G230" s="145"/>
      <c r="H230" s="146"/>
      <c r="I230" s="141" t="s">
        <v>15</v>
      </c>
      <c r="J230" s="147"/>
      <c r="K230" s="52" t="s">
        <v>17</v>
      </c>
      <c r="L230" s="53" t="s">
        <v>38</v>
      </c>
      <c r="M230" s="6"/>
      <c r="N230" s="140"/>
    </row>
    <row r="231" spans="1:14" x14ac:dyDescent="0.3">
      <c r="A231" s="54" t="s">
        <v>22</v>
      </c>
      <c r="B231" s="48" t="s">
        <v>23</v>
      </c>
      <c r="C231" s="56" t="s">
        <v>24</v>
      </c>
      <c r="D231" s="49" t="s">
        <v>25</v>
      </c>
      <c r="E231" s="58" t="s">
        <v>88</v>
      </c>
      <c r="F231" s="101">
        <f>IF(B228="Magasine",0.08333333333333,0.125)</f>
        <v>0.125</v>
      </c>
      <c r="G231" s="59">
        <v>0.16666666666666666</v>
      </c>
      <c r="H231" s="50">
        <v>0.25</v>
      </c>
      <c r="I231" s="60" t="s">
        <v>26</v>
      </c>
      <c r="J231" s="48" t="s">
        <v>27</v>
      </c>
      <c r="K231" s="61"/>
      <c r="L231" s="51">
        <v>1</v>
      </c>
      <c r="M231" s="6"/>
      <c r="N231" s="140"/>
    </row>
    <row r="232" spans="1:14" ht="16.5" thickBot="1" x14ac:dyDescent="0.35">
      <c r="A232" s="55">
        <f>IF(B227=10,IF(SUM((G223+G225+G227)+G229)&gt;10,SUM((G223+G225+G227)+G229),10),IF(B227=7,IF(SUM((G223+G225+G227)+G229)&gt;7,SUM((G223+G225+G227)+G229),7),IF(B227=5,IF(SUM((G223+G225+G227)+G229)&gt;5,SUM((G223+G225+G227)+G229),5),SUM((G223+G225+G227)+G229))))</f>
        <v>0</v>
      </c>
      <c r="B232" s="28">
        <f>IF(B227="Forfait",1,IF(B227=10,IF(G228&lt;10,A232,10+G229),IF(B227=7,IF(G228&lt;8,A232,8+G229),IF(G228&lt;5,A232,5+G229))))</f>
        <v>0</v>
      </c>
      <c r="C232" s="57">
        <f>IF(B227="Forfait",0,IF(B227=10,IF((A232-B232)&lt;2,A232-B232,2),IF(B227=7,IF((A232-B232)&lt;4,A232-B232,4),IF((A232-B232)&lt;7,A232-B232,7))))</f>
        <v>0</v>
      </c>
      <c r="D232" s="28">
        <f>IF(B227="Forfait",0,IF((A232-B232-C232)&lt;4,A232-B232-C232,4))</f>
        <v>0</v>
      </c>
      <c r="E232" s="57">
        <f>IF(B227="Forfait",0,IF((A232-B232-C232-D232)&gt;0,A232-B232-C232-D232,0))</f>
        <v>0</v>
      </c>
      <c r="F232" s="28">
        <f>IF(B228="Autre",IF((G228-12)&gt;0,IF((G228-12)&lt;2,G228-12,2),0),IF(B228="Magasine",IF((G228-11)&gt;0,IF((G228-11)&lt;1,G228-11,1),0),0))</f>
        <v>0</v>
      </c>
      <c r="G232" s="57">
        <f>IF(B228="Autre",IF((G228-14)&gt;0,IF((G228-14)&lt;2,G228-14,2),0),IF(B228="Magasine",IF((G228-12)&gt;0,IF((G228-12)&lt;4,G228-12,4),0),0))</f>
        <v>0</v>
      </c>
      <c r="H232" s="28">
        <f>IF(B227="Forfait",IF((G228-16)&lt;0,0,(G228-16)),0)</f>
        <v>0</v>
      </c>
      <c r="I232" s="71">
        <f>IF(B228="5-5",IF(G223&gt;5,G223-5,0),IF(B228="6-6",IF(G223&gt;6,G223-6,0),0))</f>
        <v>0</v>
      </c>
      <c r="J232" s="28">
        <f>IF(B228="5-5",IF(G225&gt;5,G225-5,0),IF(B228="6-6",IF(G225&gt;6,G225-6,0),0))</f>
        <v>0</v>
      </c>
      <c r="K232" s="62"/>
      <c r="L232" s="39">
        <v>0</v>
      </c>
      <c r="M232" s="37" t="s">
        <v>39</v>
      </c>
      <c r="N232" s="140"/>
    </row>
    <row r="233" spans="1:14" x14ac:dyDescent="0.3">
      <c r="A233" s="41"/>
      <c r="B233" s="40">
        <f>PRODUCT(B232*B229*1)</f>
        <v>0</v>
      </c>
      <c r="C233" s="67">
        <f>PRODUCT(C232*B229*1.5)</f>
        <v>0</v>
      </c>
      <c r="D233" s="40">
        <f>PRODUCT(D232*B229*2)</f>
        <v>0</v>
      </c>
      <c r="E233" s="67">
        <f>PRODUCT(E232*B229*3)</f>
        <v>0</v>
      </c>
      <c r="F233" s="104">
        <f>PRODUCT(B229*F231*F232)</f>
        <v>0</v>
      </c>
      <c r="G233" s="105">
        <f>PRODUCT(B229*G231*G232)</f>
        <v>0</v>
      </c>
      <c r="H233" s="104">
        <f>PRODUCT(B229*H231*H232)</f>
        <v>0</v>
      </c>
      <c r="I233" s="68">
        <f>PRODUCT(I232*B229*0.5)</f>
        <v>0</v>
      </c>
      <c r="J233" s="40">
        <f>PRODUCT(J232*B229*0.5)</f>
        <v>0</v>
      </c>
      <c r="K233" s="67">
        <f>PRODUCT(K231:K232)</f>
        <v>0</v>
      </c>
      <c r="L233" s="40">
        <f>PRODUCT(L231:L232)</f>
        <v>0</v>
      </c>
      <c r="M233" s="42">
        <f>SUM(B233:L233)+SUM(H229:L229)</f>
        <v>0</v>
      </c>
      <c r="N233" s="140"/>
    </row>
    <row r="234" spans="1:14" ht="16.5" thickBot="1" x14ac:dyDescent="0.35">
      <c r="A234" s="94"/>
      <c r="B234" s="94"/>
      <c r="C234" s="94"/>
      <c r="D234" s="94"/>
      <c r="E234" s="95"/>
      <c r="F234" s="95"/>
      <c r="G234" s="95"/>
      <c r="H234" s="95"/>
      <c r="I234" s="94"/>
      <c r="J234" s="94"/>
      <c r="K234" s="94"/>
      <c r="L234" s="94"/>
      <c r="M234" s="94"/>
      <c r="N234" s="140"/>
    </row>
    <row r="235" spans="1:14" ht="16.5" thickTop="1" x14ac:dyDescent="0.3">
      <c r="A235" s="29"/>
      <c r="B235" s="29"/>
      <c r="C235" s="29"/>
      <c r="D235" s="29"/>
      <c r="E235" s="29"/>
      <c r="F235" s="29"/>
      <c r="G235" s="29"/>
      <c r="H235" s="29"/>
      <c r="I235" s="29"/>
      <c r="J235" s="29"/>
      <c r="K235" s="29"/>
      <c r="L235" s="6"/>
      <c r="M235" s="6"/>
      <c r="N235" s="140"/>
    </row>
    <row r="236" spans="1:14" ht="16.5" x14ac:dyDescent="0.3">
      <c r="A236" s="73" t="s">
        <v>7</v>
      </c>
      <c r="B236" s="24">
        <f>B223+1</f>
        <v>42388</v>
      </c>
      <c r="C236" s="30"/>
      <c r="D236" s="90" t="s">
        <v>12</v>
      </c>
      <c r="E236" s="91"/>
      <c r="F236" s="92" t="s">
        <v>13</v>
      </c>
      <c r="G236" s="93">
        <f>IF(E237=0,0,(MOD(E237-E236,1)*24))</f>
        <v>0</v>
      </c>
      <c r="H236" s="6"/>
      <c r="I236" s="100"/>
      <c r="J236" s="31"/>
      <c r="K236" s="31"/>
      <c r="L236" s="32"/>
      <c r="M236" s="33"/>
      <c r="N236" s="140"/>
    </row>
    <row r="237" spans="1:14" ht="16.5" x14ac:dyDescent="0.3">
      <c r="A237" s="73" t="s">
        <v>8</v>
      </c>
      <c r="B237" s="34"/>
      <c r="C237" s="29"/>
      <c r="D237" s="82" t="s">
        <v>21</v>
      </c>
      <c r="E237" s="83"/>
      <c r="F237" s="84" t="s">
        <v>13</v>
      </c>
      <c r="G237" s="85">
        <f>IF(E238=0,0,(MOD(E238-E237,1)*24))</f>
        <v>0</v>
      </c>
      <c r="H237" s="29"/>
      <c r="I237" s="29"/>
      <c r="J237" s="31"/>
      <c r="K237" s="31"/>
      <c r="L237" s="33"/>
      <c r="M237" s="33"/>
      <c r="N237" s="140"/>
    </row>
    <row r="238" spans="1:14" ht="16.5" x14ac:dyDescent="0.3">
      <c r="A238" s="75" t="s">
        <v>32</v>
      </c>
      <c r="B238" s="9"/>
      <c r="C238" s="29"/>
      <c r="D238" s="78" t="s">
        <v>29</v>
      </c>
      <c r="E238" s="79"/>
      <c r="F238" s="80" t="s">
        <v>13</v>
      </c>
      <c r="G238" s="81">
        <f>IF(E239=0,0,(MOD(E239-E238,1)*24))</f>
        <v>0</v>
      </c>
      <c r="H238" s="29"/>
      <c r="I238" s="31"/>
      <c r="J238" s="31"/>
      <c r="K238" s="31"/>
      <c r="L238" s="33"/>
      <c r="M238" s="33"/>
      <c r="N238" s="140"/>
    </row>
    <row r="239" spans="1:14" x14ac:dyDescent="0.3">
      <c r="A239" s="75" t="s">
        <v>33</v>
      </c>
      <c r="B239" s="34"/>
      <c r="C239" s="29"/>
      <c r="D239" s="82" t="s">
        <v>31</v>
      </c>
      <c r="E239" s="83"/>
      <c r="F239" s="84" t="s">
        <v>13</v>
      </c>
      <c r="G239" s="85">
        <f>IF(E240=0,0,(MOD(E240-E239,1)*24))</f>
        <v>0</v>
      </c>
      <c r="H239" s="113" t="s">
        <v>18</v>
      </c>
      <c r="I239" s="53" t="s">
        <v>19</v>
      </c>
      <c r="J239" s="113" t="s">
        <v>16</v>
      </c>
      <c r="K239" s="25" t="s">
        <v>87</v>
      </c>
      <c r="L239" s="53" t="s">
        <v>20</v>
      </c>
      <c r="M239" s="6"/>
      <c r="N239" s="140"/>
    </row>
    <row r="240" spans="1:14" x14ac:dyDescent="0.3">
      <c r="A240" s="73" t="s">
        <v>10</v>
      </c>
      <c r="B240" s="43"/>
      <c r="C240" s="29"/>
      <c r="D240" s="78" t="s">
        <v>29</v>
      </c>
      <c r="E240" s="79"/>
      <c r="F240" s="80" t="s">
        <v>13</v>
      </c>
      <c r="G240" s="81">
        <f>IF(E241=0,0,(MOD(E241-E240,1)*24))</f>
        <v>0</v>
      </c>
      <c r="H240" s="76">
        <f>B242</f>
        <v>0</v>
      </c>
      <c r="I240" s="63">
        <f>IF(B240="Forfait",IF(B237="",0,VLOOKUP(B237,Liste!F$2:H$4,3)),IF(B237="",0,VLOOKUP(B237,Liste!F$2:G$4,2)))</f>
        <v>0</v>
      </c>
      <c r="J240" s="36">
        <v>5</v>
      </c>
      <c r="K240" s="64">
        <v>0.8</v>
      </c>
      <c r="L240" s="35">
        <v>0</v>
      </c>
      <c r="M240" s="6"/>
      <c r="N240" s="140"/>
    </row>
    <row r="241" spans="1:14" ht="16.5" thickBot="1" x14ac:dyDescent="0.35">
      <c r="A241" s="74" t="s">
        <v>85</v>
      </c>
      <c r="B241" s="44"/>
      <c r="C241" s="29"/>
      <c r="D241" s="82" t="s">
        <v>37</v>
      </c>
      <c r="E241" s="83"/>
      <c r="F241" s="84" t="s">
        <v>39</v>
      </c>
      <c r="G241" s="86">
        <f>SUM(G236+G238+G240)</f>
        <v>0</v>
      </c>
      <c r="H241" s="77"/>
      <c r="I241" s="65"/>
      <c r="J241" s="38"/>
      <c r="K241" s="66">
        <v>0</v>
      </c>
      <c r="L241" s="39">
        <v>0</v>
      </c>
      <c r="M241" s="6"/>
      <c r="N241" s="140"/>
    </row>
    <row r="242" spans="1:14" x14ac:dyDescent="0.3">
      <c r="A242" s="73" t="s">
        <v>11</v>
      </c>
      <c r="B242" s="45">
        <f>IF(B239="",0,VLOOKUP(B239,Liste!B$2:C$32,2))</f>
        <v>0</v>
      </c>
      <c r="C242" s="29"/>
      <c r="D242" s="87"/>
      <c r="E242" s="88"/>
      <c r="F242" s="89" t="s">
        <v>89</v>
      </c>
      <c r="G242" s="96">
        <f>SUM((IF(G237&lt;0.99,G237,0))+(IF(G239&lt;0.99,G239,0)))</f>
        <v>0</v>
      </c>
      <c r="H242" s="47">
        <f>PRODUCT(H240*H241)</f>
        <v>0</v>
      </c>
      <c r="I242" s="70">
        <f>PRODUCT(I240*I241)</f>
        <v>0</v>
      </c>
      <c r="J242" s="47">
        <f>PRODUCT(J240*J241)</f>
        <v>0</v>
      </c>
      <c r="K242" s="69">
        <f>PRODUCT(K240*K241)</f>
        <v>0</v>
      </c>
      <c r="L242" s="46">
        <f>PRODUCT(L240:L241)</f>
        <v>0</v>
      </c>
      <c r="M242" s="6"/>
      <c r="N242" s="140"/>
    </row>
    <row r="243" spans="1:14" x14ac:dyDescent="0.3">
      <c r="A243" s="72"/>
      <c r="B243" s="141" t="s">
        <v>14</v>
      </c>
      <c r="C243" s="141"/>
      <c r="D243" s="142"/>
      <c r="E243" s="143"/>
      <c r="F243" s="144" t="s">
        <v>84</v>
      </c>
      <c r="G243" s="145"/>
      <c r="H243" s="146"/>
      <c r="I243" s="141" t="s">
        <v>15</v>
      </c>
      <c r="J243" s="147"/>
      <c r="K243" s="52" t="s">
        <v>17</v>
      </c>
      <c r="L243" s="53" t="s">
        <v>38</v>
      </c>
      <c r="M243" s="6"/>
      <c r="N243" s="140"/>
    </row>
    <row r="244" spans="1:14" x14ac:dyDescent="0.3">
      <c r="A244" s="54" t="s">
        <v>22</v>
      </c>
      <c r="B244" s="48" t="s">
        <v>23</v>
      </c>
      <c r="C244" s="56" t="s">
        <v>24</v>
      </c>
      <c r="D244" s="49" t="s">
        <v>25</v>
      </c>
      <c r="E244" s="58" t="s">
        <v>88</v>
      </c>
      <c r="F244" s="101">
        <f>IF(B241="Magasine",0.08333333333333,0.125)</f>
        <v>0.125</v>
      </c>
      <c r="G244" s="59">
        <v>0.16666666666666666</v>
      </c>
      <c r="H244" s="50">
        <v>0.25</v>
      </c>
      <c r="I244" s="60" t="s">
        <v>26</v>
      </c>
      <c r="J244" s="48" t="s">
        <v>27</v>
      </c>
      <c r="K244" s="61"/>
      <c r="L244" s="51">
        <v>1</v>
      </c>
      <c r="M244" s="6"/>
      <c r="N244" s="140"/>
    </row>
    <row r="245" spans="1:14" ht="16.5" thickBot="1" x14ac:dyDescent="0.35">
      <c r="A245" s="55">
        <f>IF(B240=10,IF(SUM((G236+G238+G240)+G242)&gt;10,SUM((G236+G238+G240)+G242),10),IF(B240=7,IF(SUM((G236+G238+G240)+G242)&gt;7,SUM((G236+G238+G240)+G242),7),IF(B240=5,IF(SUM((G236+G238+G240)+G242)&gt;5,SUM((G236+G238+G240)+G242),5),SUM((G236+G238+G240)+G242))))</f>
        <v>0</v>
      </c>
      <c r="B245" s="28">
        <f>IF(B240="Forfait",1,IF(B240=10,IF(G241&lt;10,A245,10+G242),IF(B240=7,IF(G241&lt;8,A245,8+G242),IF(G241&lt;5,A245,5+G242))))</f>
        <v>0</v>
      </c>
      <c r="C245" s="57">
        <f>IF(B240="Forfait",0,IF(B240=10,IF((A245-B245)&lt;2,A245-B245,2),IF(B240=7,IF((A245-B245)&lt;4,A245-B245,4),IF((A245-B245)&lt;7,A245-B245,7))))</f>
        <v>0</v>
      </c>
      <c r="D245" s="28">
        <f>IF(B240="Forfait",0,IF((A245-B245-C245)&lt;4,A245-B245-C245,4))</f>
        <v>0</v>
      </c>
      <c r="E245" s="57">
        <f>IF(B240="Forfait",0,IF((A245-B245-C245-D245)&gt;0,A245-B245-C245-D245,0))</f>
        <v>0</v>
      </c>
      <c r="F245" s="28">
        <f>IF(B241="Autre",IF((G241-12)&gt;0,IF((G241-12)&lt;2,G241-12,2),0),IF(B241="Magasine",IF((G241-11)&gt;0,IF((G241-11)&lt;1,G241-11,1),0),0))</f>
        <v>0</v>
      </c>
      <c r="G245" s="57">
        <f>IF(B241="Autre",IF((G241-14)&gt;0,IF((G241-14)&lt;2,G241-14,2),0),IF(B241="Magasine",IF((G241-12)&gt;0,IF((G241-12)&lt;4,G241-12,4),0),0))</f>
        <v>0</v>
      </c>
      <c r="H245" s="28">
        <f>IF(B240="Forfait",IF((G241-16)&lt;0,0,(G241-16)),0)</f>
        <v>0</v>
      </c>
      <c r="I245" s="71">
        <f>IF(B241="5-5",IF(G236&gt;5,G236-5,0),IF(B241="6-6",IF(G236&gt;6,G236-6,0),0))</f>
        <v>0</v>
      </c>
      <c r="J245" s="28">
        <f>IF(B241="5-5",IF(G238&gt;5,G238-5,0),IF(B241="6-6",IF(G238&gt;6,G238-6,0),0))</f>
        <v>0</v>
      </c>
      <c r="K245" s="62"/>
      <c r="L245" s="39">
        <v>0</v>
      </c>
      <c r="M245" s="37" t="s">
        <v>39</v>
      </c>
      <c r="N245" s="140"/>
    </row>
    <row r="246" spans="1:14" x14ac:dyDescent="0.3">
      <c r="A246" s="41"/>
      <c r="B246" s="40">
        <f>PRODUCT(B245*B242*1)</f>
        <v>0</v>
      </c>
      <c r="C246" s="67">
        <f>PRODUCT(C245*B242*1.5)</f>
        <v>0</v>
      </c>
      <c r="D246" s="40">
        <f>PRODUCT(D245*B242*2)</f>
        <v>0</v>
      </c>
      <c r="E246" s="67">
        <f>PRODUCT(E245*B242*3)</f>
        <v>0</v>
      </c>
      <c r="F246" s="104">
        <f>PRODUCT(B242*F244*F245)</f>
        <v>0</v>
      </c>
      <c r="G246" s="105">
        <f>PRODUCT(B242*G244*G245)</f>
        <v>0</v>
      </c>
      <c r="H246" s="104">
        <f>PRODUCT(B242*H244*H245)</f>
        <v>0</v>
      </c>
      <c r="I246" s="68">
        <f>PRODUCT(I245*B242*0.5)</f>
        <v>0</v>
      </c>
      <c r="J246" s="40">
        <f>PRODUCT(J245*B242*0.5)</f>
        <v>0</v>
      </c>
      <c r="K246" s="67">
        <f>PRODUCT(K244:K245)</f>
        <v>0</v>
      </c>
      <c r="L246" s="40">
        <f>PRODUCT(L244:L245)</f>
        <v>0</v>
      </c>
      <c r="M246" s="42">
        <f>SUM(B246:L246)+SUM(H242:L242)</f>
        <v>0</v>
      </c>
      <c r="N246" s="140"/>
    </row>
    <row r="247" spans="1:14" ht="16.5" thickBot="1" x14ac:dyDescent="0.35">
      <c r="A247" s="94"/>
      <c r="B247" s="94"/>
      <c r="C247" s="94"/>
      <c r="D247" s="94"/>
      <c r="E247" s="95"/>
      <c r="F247" s="95"/>
      <c r="G247" s="95"/>
      <c r="H247" s="95"/>
      <c r="I247" s="94"/>
      <c r="J247" s="94"/>
      <c r="K247" s="94"/>
      <c r="L247" s="94"/>
      <c r="M247" s="94"/>
      <c r="N247" s="140"/>
    </row>
    <row r="248" spans="1:14" ht="16.5" thickTop="1" x14ac:dyDescent="0.3">
      <c r="A248" s="29"/>
      <c r="B248" s="29"/>
      <c r="C248" s="29"/>
      <c r="D248" s="29"/>
      <c r="E248" s="29"/>
      <c r="F248" s="29"/>
      <c r="G248" s="29"/>
      <c r="H248" s="29"/>
      <c r="I248" s="29"/>
      <c r="J248" s="29"/>
      <c r="K248" s="29"/>
      <c r="L248" s="6"/>
      <c r="M248" s="6"/>
      <c r="N248" s="140"/>
    </row>
    <row r="249" spans="1:14" ht="16.5" x14ac:dyDescent="0.3">
      <c r="A249" s="73" t="s">
        <v>7</v>
      </c>
      <c r="B249" s="24">
        <f>B236+1</f>
        <v>42389</v>
      </c>
      <c r="C249" s="30"/>
      <c r="D249" s="90" t="s">
        <v>12</v>
      </c>
      <c r="E249" s="91"/>
      <c r="F249" s="92" t="s">
        <v>13</v>
      </c>
      <c r="G249" s="93">
        <f>IF(E250=0,0,(MOD(E250-E249,1)*24))</f>
        <v>0</v>
      </c>
      <c r="H249" s="6"/>
      <c r="I249" s="100"/>
      <c r="J249" s="31"/>
      <c r="K249" s="31"/>
      <c r="L249" s="32"/>
      <c r="M249" s="33"/>
      <c r="N249" s="140"/>
    </row>
    <row r="250" spans="1:14" ht="16.5" x14ac:dyDescent="0.3">
      <c r="A250" s="73" t="s">
        <v>8</v>
      </c>
      <c r="B250" s="34"/>
      <c r="C250" s="29"/>
      <c r="D250" s="82" t="s">
        <v>21</v>
      </c>
      <c r="E250" s="83"/>
      <c r="F250" s="84" t="s">
        <v>13</v>
      </c>
      <c r="G250" s="85">
        <f>IF(E251=0,0,(MOD(E251-E250,1)*24))</f>
        <v>0</v>
      </c>
      <c r="H250" s="29"/>
      <c r="I250" s="29"/>
      <c r="J250" s="31"/>
      <c r="K250" s="31"/>
      <c r="L250" s="33"/>
      <c r="M250" s="33"/>
      <c r="N250" s="140"/>
    </row>
    <row r="251" spans="1:14" ht="16.5" x14ac:dyDescent="0.3">
      <c r="A251" s="75" t="s">
        <v>32</v>
      </c>
      <c r="B251" s="9"/>
      <c r="C251" s="29"/>
      <c r="D251" s="78" t="s">
        <v>29</v>
      </c>
      <c r="E251" s="79"/>
      <c r="F251" s="80" t="s">
        <v>13</v>
      </c>
      <c r="G251" s="81">
        <f>IF(E252=0,0,(MOD(E252-E251,1)*24))</f>
        <v>0</v>
      </c>
      <c r="H251" s="29"/>
      <c r="I251" s="31"/>
      <c r="J251" s="31"/>
      <c r="K251" s="31"/>
      <c r="L251" s="33"/>
      <c r="M251" s="33"/>
      <c r="N251" s="140"/>
    </row>
    <row r="252" spans="1:14" x14ac:dyDescent="0.3">
      <c r="A252" s="75" t="s">
        <v>33</v>
      </c>
      <c r="B252" s="34"/>
      <c r="C252" s="29"/>
      <c r="D252" s="82" t="s">
        <v>31</v>
      </c>
      <c r="E252" s="83"/>
      <c r="F252" s="84" t="s">
        <v>13</v>
      </c>
      <c r="G252" s="85">
        <f>IF(E253=0,0,(MOD(E253-E252,1)*24))</f>
        <v>0</v>
      </c>
      <c r="H252" s="113" t="s">
        <v>18</v>
      </c>
      <c r="I252" s="53" t="s">
        <v>19</v>
      </c>
      <c r="J252" s="113" t="s">
        <v>16</v>
      </c>
      <c r="K252" s="25" t="s">
        <v>87</v>
      </c>
      <c r="L252" s="53" t="s">
        <v>20</v>
      </c>
      <c r="M252" s="6"/>
      <c r="N252" s="140"/>
    </row>
    <row r="253" spans="1:14" x14ac:dyDescent="0.3">
      <c r="A253" s="73" t="s">
        <v>10</v>
      </c>
      <c r="B253" s="43"/>
      <c r="C253" s="29"/>
      <c r="D253" s="78" t="s">
        <v>29</v>
      </c>
      <c r="E253" s="79"/>
      <c r="F253" s="80" t="s">
        <v>13</v>
      </c>
      <c r="G253" s="81">
        <f>IF(E254=0,0,(MOD(E254-E253,1)*24))</f>
        <v>0</v>
      </c>
      <c r="H253" s="76">
        <f>B255</f>
        <v>0</v>
      </c>
      <c r="I253" s="63">
        <f>IF(B253="Forfait",IF(B250="",0,VLOOKUP(B250,Liste!F$2:H$4,3)),IF(B250="",0,VLOOKUP(B250,Liste!F$2:G$4,2)))</f>
        <v>0</v>
      </c>
      <c r="J253" s="36">
        <v>5</v>
      </c>
      <c r="K253" s="64">
        <v>0.8</v>
      </c>
      <c r="L253" s="35">
        <v>0</v>
      </c>
      <c r="M253" s="6"/>
      <c r="N253" s="140"/>
    </row>
    <row r="254" spans="1:14" ht="16.5" thickBot="1" x14ac:dyDescent="0.35">
      <c r="A254" s="74" t="s">
        <v>85</v>
      </c>
      <c r="B254" s="44"/>
      <c r="C254" s="29"/>
      <c r="D254" s="82" t="s">
        <v>37</v>
      </c>
      <c r="E254" s="83"/>
      <c r="F254" s="84" t="s">
        <v>39</v>
      </c>
      <c r="G254" s="86">
        <f>SUM(G249+G251+G253)</f>
        <v>0</v>
      </c>
      <c r="H254" s="77"/>
      <c r="I254" s="65"/>
      <c r="J254" s="38"/>
      <c r="K254" s="66">
        <v>0</v>
      </c>
      <c r="L254" s="39">
        <v>0</v>
      </c>
      <c r="M254" s="6"/>
      <c r="N254" s="140"/>
    </row>
    <row r="255" spans="1:14" x14ac:dyDescent="0.3">
      <c r="A255" s="73" t="s">
        <v>11</v>
      </c>
      <c r="B255" s="45">
        <f>IF(B252="",0,VLOOKUP(B252,Liste!B$2:C$32,2))</f>
        <v>0</v>
      </c>
      <c r="C255" s="29"/>
      <c r="D255" s="87"/>
      <c r="E255" s="88"/>
      <c r="F255" s="89" t="s">
        <v>89</v>
      </c>
      <c r="G255" s="96">
        <f>SUM((IF(G250&lt;0.99,G250,0))+(IF(G252&lt;0.99,G252,0)))</f>
        <v>0</v>
      </c>
      <c r="H255" s="47">
        <f>PRODUCT(H253*H254)</f>
        <v>0</v>
      </c>
      <c r="I255" s="70">
        <f>PRODUCT(I253*I254)</f>
        <v>0</v>
      </c>
      <c r="J255" s="47">
        <f>PRODUCT(J253*J254)</f>
        <v>0</v>
      </c>
      <c r="K255" s="69">
        <f>PRODUCT(K253*K254)</f>
        <v>0</v>
      </c>
      <c r="L255" s="46">
        <f>PRODUCT(L253:L254)</f>
        <v>0</v>
      </c>
      <c r="M255" s="6"/>
      <c r="N255" s="140"/>
    </row>
    <row r="256" spans="1:14" x14ac:dyDescent="0.3">
      <c r="A256" s="72"/>
      <c r="B256" s="141" t="s">
        <v>14</v>
      </c>
      <c r="C256" s="141"/>
      <c r="D256" s="142"/>
      <c r="E256" s="143"/>
      <c r="F256" s="144" t="s">
        <v>84</v>
      </c>
      <c r="G256" s="145"/>
      <c r="H256" s="146"/>
      <c r="I256" s="141" t="s">
        <v>15</v>
      </c>
      <c r="J256" s="147"/>
      <c r="K256" s="52" t="s">
        <v>17</v>
      </c>
      <c r="L256" s="53" t="s">
        <v>38</v>
      </c>
      <c r="M256" s="6"/>
      <c r="N256" s="140"/>
    </row>
    <row r="257" spans="1:14" x14ac:dyDescent="0.3">
      <c r="A257" s="54" t="s">
        <v>22</v>
      </c>
      <c r="B257" s="48" t="s">
        <v>23</v>
      </c>
      <c r="C257" s="56" t="s">
        <v>24</v>
      </c>
      <c r="D257" s="49" t="s">
        <v>25</v>
      </c>
      <c r="E257" s="58" t="s">
        <v>88</v>
      </c>
      <c r="F257" s="101">
        <f>IF(B254="Magasine",0.08333333333333,0.125)</f>
        <v>0.125</v>
      </c>
      <c r="G257" s="59">
        <v>0.16666666666666666</v>
      </c>
      <c r="H257" s="50">
        <v>0.25</v>
      </c>
      <c r="I257" s="60" t="s">
        <v>26</v>
      </c>
      <c r="J257" s="48" t="s">
        <v>27</v>
      </c>
      <c r="K257" s="61"/>
      <c r="L257" s="51">
        <v>1</v>
      </c>
      <c r="M257" s="6"/>
      <c r="N257" s="140"/>
    </row>
    <row r="258" spans="1:14" ht="16.5" thickBot="1" x14ac:dyDescent="0.35">
      <c r="A258" s="55">
        <f>IF(B253=10,IF(SUM((G249+G251+G253)+G255)&gt;10,SUM((G249+G251+G253)+G255),10),IF(B253=7,IF(SUM((G249+G251+G253)+G255)&gt;7,SUM((G249+G251+G253)+G255),7),IF(B253=5,IF(SUM((G249+G251+G253)+G255)&gt;5,SUM((G249+G251+G253)+G255),5),SUM((G249+G251+G253)+G255))))</f>
        <v>0</v>
      </c>
      <c r="B258" s="28">
        <f>IF(B253="Forfait",1,IF(B253=10,IF(G254&lt;10,A258,10+G255),IF(B253=7,IF(G254&lt;8,A258,8+G255),IF(G254&lt;5,A258,5+G255))))</f>
        <v>0</v>
      </c>
      <c r="C258" s="57">
        <f>IF(B253="Forfait",0,IF(B253=10,IF((A258-B258)&lt;2,A258-B258,2),IF(B253=7,IF((A258-B258)&lt;4,A258-B258,4),IF((A258-B258)&lt;7,A258-B258,7))))</f>
        <v>0</v>
      </c>
      <c r="D258" s="28">
        <f>IF(B253="Forfait",0,IF((A258-B258-C258)&lt;4,A258-B258-C258,4))</f>
        <v>0</v>
      </c>
      <c r="E258" s="57">
        <f>IF(B253="Forfait",0,IF((A258-B258-C258-D258)&gt;0,A258-B258-C258-D258,0))</f>
        <v>0</v>
      </c>
      <c r="F258" s="28">
        <f>IF(B254="Autre",IF((G254-12)&gt;0,IF((G254-12)&lt;2,G254-12,2),0),IF(B254="Magasine",IF((G254-11)&gt;0,IF((G254-11)&lt;1,G254-11,1),0),0))</f>
        <v>0</v>
      </c>
      <c r="G258" s="57">
        <f>IF(B254="Autre",IF((G254-14)&gt;0,IF((G254-14)&lt;2,G254-14,2),0),IF(B254="Magasine",IF((G254-12)&gt;0,IF((G254-12)&lt;4,G254-12,4),0),0))</f>
        <v>0</v>
      </c>
      <c r="H258" s="28">
        <f>IF(B253="Forfait",IF((G254-16)&lt;0,0,(G254-16)),0)</f>
        <v>0</v>
      </c>
      <c r="I258" s="71">
        <f>IF(B254="5-5",IF(G249&gt;5,G249-5,0),IF(B254="6-6",IF(G249&gt;6,G249-6,0),0))</f>
        <v>0</v>
      </c>
      <c r="J258" s="28">
        <f>IF(B254="5-5",IF(G251&gt;5,G251-5,0),IF(B254="6-6",IF(G251&gt;6,G251-6,0),0))</f>
        <v>0</v>
      </c>
      <c r="K258" s="62"/>
      <c r="L258" s="39">
        <v>0</v>
      </c>
      <c r="M258" s="37" t="s">
        <v>39</v>
      </c>
      <c r="N258" s="140"/>
    </row>
    <row r="259" spans="1:14" x14ac:dyDescent="0.3">
      <c r="A259" s="41"/>
      <c r="B259" s="40">
        <f>PRODUCT(B258*B255*1)</f>
        <v>0</v>
      </c>
      <c r="C259" s="67">
        <f>PRODUCT(C258*B255*1.5)</f>
        <v>0</v>
      </c>
      <c r="D259" s="40">
        <f>PRODUCT(D258*B255*2)</f>
        <v>0</v>
      </c>
      <c r="E259" s="67">
        <f>PRODUCT(E258*B255*3)</f>
        <v>0</v>
      </c>
      <c r="F259" s="104">
        <f>PRODUCT(B255*F257*F258)</f>
        <v>0</v>
      </c>
      <c r="G259" s="105">
        <f>PRODUCT(B255*G257*G258)</f>
        <v>0</v>
      </c>
      <c r="H259" s="104">
        <f>PRODUCT(B255*H257*H258)</f>
        <v>0</v>
      </c>
      <c r="I259" s="68">
        <f>PRODUCT(I258*B255*0.5)</f>
        <v>0</v>
      </c>
      <c r="J259" s="40">
        <f>PRODUCT(J258*B255*0.5)</f>
        <v>0</v>
      </c>
      <c r="K259" s="67">
        <f>PRODUCT(K257:K258)</f>
        <v>0</v>
      </c>
      <c r="L259" s="40">
        <f>PRODUCT(L257:L258)</f>
        <v>0</v>
      </c>
      <c r="M259" s="42">
        <f>SUM(B259:L259)+SUM(H255:L255)</f>
        <v>0</v>
      </c>
      <c r="N259" s="140"/>
    </row>
    <row r="260" spans="1:14" ht="16.5" thickBot="1" x14ac:dyDescent="0.35">
      <c r="A260" s="94"/>
      <c r="B260" s="94"/>
      <c r="C260" s="94"/>
      <c r="D260" s="94"/>
      <c r="E260" s="95"/>
      <c r="F260" s="95"/>
      <c r="G260" s="95"/>
      <c r="H260" s="95"/>
      <c r="I260" s="94"/>
      <c r="J260" s="94"/>
      <c r="K260" s="94"/>
      <c r="L260" s="94"/>
      <c r="M260" s="94"/>
      <c r="N260" s="140"/>
    </row>
    <row r="261" spans="1:14" ht="16.5" thickTop="1" x14ac:dyDescent="0.3">
      <c r="A261" s="29"/>
      <c r="B261" s="29"/>
      <c r="C261" s="29"/>
      <c r="D261" s="29"/>
      <c r="E261" s="29"/>
      <c r="F261" s="29"/>
      <c r="G261" s="29"/>
      <c r="H261" s="29"/>
      <c r="I261" s="29"/>
      <c r="J261" s="29"/>
      <c r="K261" s="29"/>
      <c r="L261" s="6"/>
      <c r="M261" s="6"/>
      <c r="N261" s="140"/>
    </row>
    <row r="262" spans="1:14" ht="16.5" x14ac:dyDescent="0.3">
      <c r="A262" s="73" t="s">
        <v>7</v>
      </c>
      <c r="B262" s="24">
        <f>B249+1</f>
        <v>42390</v>
      </c>
      <c r="C262" s="30"/>
      <c r="D262" s="90" t="s">
        <v>12</v>
      </c>
      <c r="E262" s="91"/>
      <c r="F262" s="92" t="s">
        <v>13</v>
      </c>
      <c r="G262" s="93">
        <f>IF(E263=0,0,(MOD(E263-E262,1)*24))</f>
        <v>0</v>
      </c>
      <c r="H262" s="6"/>
      <c r="I262" s="100"/>
      <c r="J262" s="31"/>
      <c r="K262" s="31"/>
      <c r="L262" s="32"/>
      <c r="M262" s="33"/>
      <c r="N262" s="140"/>
    </row>
    <row r="263" spans="1:14" ht="16.5" x14ac:dyDescent="0.3">
      <c r="A263" s="73" t="s">
        <v>8</v>
      </c>
      <c r="B263" s="34"/>
      <c r="C263" s="29"/>
      <c r="D263" s="82" t="s">
        <v>21</v>
      </c>
      <c r="E263" s="83"/>
      <c r="F263" s="84" t="s">
        <v>13</v>
      </c>
      <c r="G263" s="85">
        <f>IF(E264=0,0,(MOD(E264-E263,1)*24))</f>
        <v>0</v>
      </c>
      <c r="H263" s="29"/>
      <c r="I263" s="29"/>
      <c r="J263" s="31"/>
      <c r="K263" s="31"/>
      <c r="L263" s="33"/>
      <c r="M263" s="33"/>
      <c r="N263" s="140"/>
    </row>
    <row r="264" spans="1:14" ht="16.5" x14ac:dyDescent="0.3">
      <c r="A264" s="75" t="s">
        <v>32</v>
      </c>
      <c r="B264" s="9"/>
      <c r="C264" s="29"/>
      <c r="D264" s="78" t="s">
        <v>29</v>
      </c>
      <c r="E264" s="79"/>
      <c r="F264" s="80" t="s">
        <v>13</v>
      </c>
      <c r="G264" s="81">
        <f>IF(E265=0,0,(MOD(E265-E264,1)*24))</f>
        <v>0</v>
      </c>
      <c r="H264" s="29"/>
      <c r="I264" s="31"/>
      <c r="J264" s="31"/>
      <c r="K264" s="31"/>
      <c r="L264" s="33"/>
      <c r="M264" s="33"/>
      <c r="N264" s="140"/>
    </row>
    <row r="265" spans="1:14" x14ac:dyDescent="0.3">
      <c r="A265" s="75" t="s">
        <v>33</v>
      </c>
      <c r="B265" s="34"/>
      <c r="C265" s="29"/>
      <c r="D265" s="82" t="s">
        <v>31</v>
      </c>
      <c r="E265" s="83"/>
      <c r="F265" s="84" t="s">
        <v>13</v>
      </c>
      <c r="G265" s="85">
        <f>IF(E266=0,0,(MOD(E266-E265,1)*24))</f>
        <v>0</v>
      </c>
      <c r="H265" s="113" t="s">
        <v>18</v>
      </c>
      <c r="I265" s="53" t="s">
        <v>19</v>
      </c>
      <c r="J265" s="113" t="s">
        <v>16</v>
      </c>
      <c r="K265" s="25" t="s">
        <v>87</v>
      </c>
      <c r="L265" s="53" t="s">
        <v>20</v>
      </c>
      <c r="M265" s="6"/>
      <c r="N265" s="140"/>
    </row>
    <row r="266" spans="1:14" x14ac:dyDescent="0.3">
      <c r="A266" s="73" t="s">
        <v>10</v>
      </c>
      <c r="B266" s="43"/>
      <c r="C266" s="29"/>
      <c r="D266" s="78" t="s">
        <v>29</v>
      </c>
      <c r="E266" s="79"/>
      <c r="F266" s="80" t="s">
        <v>13</v>
      </c>
      <c r="G266" s="81">
        <f>IF(E267=0,0,(MOD(E267-E266,1)*24))</f>
        <v>0</v>
      </c>
      <c r="H266" s="76">
        <f>B268</f>
        <v>0</v>
      </c>
      <c r="I266" s="63">
        <f>IF(B266="Forfait",IF(B263="",0,VLOOKUP(B263,Liste!F$2:H$4,3)),IF(B263="",0,VLOOKUP(B263,Liste!F$2:G$4,2)))</f>
        <v>0</v>
      </c>
      <c r="J266" s="36">
        <v>5</v>
      </c>
      <c r="K266" s="64">
        <v>0.8</v>
      </c>
      <c r="L266" s="35">
        <v>0</v>
      </c>
      <c r="M266" s="6"/>
      <c r="N266" s="140"/>
    </row>
    <row r="267" spans="1:14" ht="16.5" thickBot="1" x14ac:dyDescent="0.35">
      <c r="A267" s="74" t="s">
        <v>85</v>
      </c>
      <c r="B267" s="44"/>
      <c r="C267" s="29"/>
      <c r="D267" s="82" t="s">
        <v>37</v>
      </c>
      <c r="E267" s="83"/>
      <c r="F267" s="84" t="s">
        <v>39</v>
      </c>
      <c r="G267" s="86">
        <f>SUM(G262+G264+G266)</f>
        <v>0</v>
      </c>
      <c r="H267" s="77"/>
      <c r="I267" s="65"/>
      <c r="J267" s="38"/>
      <c r="K267" s="66">
        <v>0</v>
      </c>
      <c r="L267" s="39">
        <v>0</v>
      </c>
      <c r="M267" s="6"/>
      <c r="N267" s="140"/>
    </row>
    <row r="268" spans="1:14" x14ac:dyDescent="0.3">
      <c r="A268" s="73" t="s">
        <v>11</v>
      </c>
      <c r="B268" s="45">
        <f>IF(B265="",0,VLOOKUP(B265,Liste!B$2:C$32,2))</f>
        <v>0</v>
      </c>
      <c r="C268" s="29"/>
      <c r="D268" s="87"/>
      <c r="E268" s="88"/>
      <c r="F268" s="89" t="s">
        <v>89</v>
      </c>
      <c r="G268" s="96">
        <f>SUM((IF(G263&lt;0.99,G263,0))+(IF(G265&lt;0.99,G265,0)))</f>
        <v>0</v>
      </c>
      <c r="H268" s="47">
        <f>PRODUCT(H266*H267)</f>
        <v>0</v>
      </c>
      <c r="I268" s="70">
        <f>PRODUCT(I266*I267)</f>
        <v>0</v>
      </c>
      <c r="J268" s="47">
        <f>PRODUCT(J266*J267)</f>
        <v>0</v>
      </c>
      <c r="K268" s="69">
        <f>PRODUCT(K266*K267)</f>
        <v>0</v>
      </c>
      <c r="L268" s="46">
        <f>PRODUCT(L266:L267)</f>
        <v>0</v>
      </c>
      <c r="M268" s="6"/>
      <c r="N268" s="140"/>
    </row>
    <row r="269" spans="1:14" x14ac:dyDescent="0.3">
      <c r="A269" s="72"/>
      <c r="B269" s="141" t="s">
        <v>14</v>
      </c>
      <c r="C269" s="141"/>
      <c r="D269" s="142"/>
      <c r="E269" s="143"/>
      <c r="F269" s="144" t="s">
        <v>84</v>
      </c>
      <c r="G269" s="145"/>
      <c r="H269" s="146"/>
      <c r="I269" s="141" t="s">
        <v>15</v>
      </c>
      <c r="J269" s="147"/>
      <c r="K269" s="52" t="s">
        <v>17</v>
      </c>
      <c r="L269" s="53" t="s">
        <v>38</v>
      </c>
      <c r="M269" s="6"/>
      <c r="N269" s="140"/>
    </row>
    <row r="270" spans="1:14" x14ac:dyDescent="0.3">
      <c r="A270" s="54" t="s">
        <v>22</v>
      </c>
      <c r="B270" s="48" t="s">
        <v>23</v>
      </c>
      <c r="C270" s="56" t="s">
        <v>24</v>
      </c>
      <c r="D270" s="49" t="s">
        <v>25</v>
      </c>
      <c r="E270" s="58" t="s">
        <v>88</v>
      </c>
      <c r="F270" s="101">
        <f>IF(B267="Magasine",0.08333333333333,0.125)</f>
        <v>0.125</v>
      </c>
      <c r="G270" s="59">
        <v>0.16666666666666666</v>
      </c>
      <c r="H270" s="50">
        <v>0.25</v>
      </c>
      <c r="I270" s="60" t="s">
        <v>26</v>
      </c>
      <c r="J270" s="48" t="s">
        <v>27</v>
      </c>
      <c r="K270" s="61"/>
      <c r="L270" s="51">
        <v>1</v>
      </c>
      <c r="M270" s="6"/>
      <c r="N270" s="140"/>
    </row>
    <row r="271" spans="1:14" ht="16.5" thickBot="1" x14ac:dyDescent="0.35">
      <c r="A271" s="55">
        <f>IF(B266=10,IF(SUM((G262+G264+G266)+G268)&gt;10,SUM((G262+G264+G266)+G268),10),IF(B266=7,IF(SUM((G262+G264+G266)+G268)&gt;7,SUM((G262+G264+G266)+G268),7),IF(B266=5,IF(SUM((G262+G264+G266)+G268)&gt;5,SUM((G262+G264+G266)+G268),5),SUM((G262+G264+G266)+G268))))</f>
        <v>0</v>
      </c>
      <c r="B271" s="28">
        <f>IF(B266="Forfait",1,IF(B266=10,IF(G267&lt;10,A271,10+G268),IF(B266=7,IF(G267&lt;8,A271,8+G268),IF(G267&lt;5,A271,5+G268))))</f>
        <v>0</v>
      </c>
      <c r="C271" s="57">
        <f>IF(B266="Forfait",0,IF(B266=10,IF((A271-B271)&lt;2,A271-B271,2),IF(B266=7,IF((A271-B271)&lt;4,A271-B271,4),IF((A271-B271)&lt;7,A271-B271,7))))</f>
        <v>0</v>
      </c>
      <c r="D271" s="28">
        <f>IF(B266="Forfait",0,IF((A271-B271-C271)&lt;4,A271-B271-C271,4))</f>
        <v>0</v>
      </c>
      <c r="E271" s="57">
        <f>IF(B266="Forfait",0,IF((A271-B271-C271-D271)&gt;0,A271-B271-C271-D271,0))</f>
        <v>0</v>
      </c>
      <c r="F271" s="28">
        <f>IF(B267="Autre",IF((G267-12)&gt;0,IF((G267-12)&lt;2,G267-12,2),0),IF(B267="Magasine",IF((G267-11)&gt;0,IF((G267-11)&lt;1,G267-11,1),0),0))</f>
        <v>0</v>
      </c>
      <c r="G271" s="57">
        <f>IF(B267="Autre",IF((G267-14)&gt;0,IF((G267-14)&lt;2,G267-14,2),0),IF(B267="Magasine",IF((G267-12)&gt;0,IF((G267-12)&lt;4,G267-12,4),0),0))</f>
        <v>0</v>
      </c>
      <c r="H271" s="28">
        <f>IF(B266="Forfait",IF((G267-16)&lt;0,0,(G267-16)),0)</f>
        <v>0</v>
      </c>
      <c r="I271" s="71">
        <f>IF(B267="5-5",IF(G262&gt;5,G262-5,0),IF(B267="6-6",IF(G262&gt;6,G262-6,0),0))</f>
        <v>0</v>
      </c>
      <c r="J271" s="28">
        <f>IF(B267="5-5",IF(G264&gt;5,G264-5,0),IF(B267="6-6",IF(G264&gt;6,G264-6,0),0))</f>
        <v>0</v>
      </c>
      <c r="K271" s="62"/>
      <c r="L271" s="39">
        <v>0</v>
      </c>
      <c r="M271" s="37" t="s">
        <v>39</v>
      </c>
      <c r="N271" s="140"/>
    </row>
    <row r="272" spans="1:14" x14ac:dyDescent="0.3">
      <c r="A272" s="41"/>
      <c r="B272" s="40">
        <f>PRODUCT(B271*B268*1)</f>
        <v>0</v>
      </c>
      <c r="C272" s="67">
        <f>PRODUCT(C271*B268*1.5)</f>
        <v>0</v>
      </c>
      <c r="D272" s="40">
        <f>PRODUCT(D271*B268*2)</f>
        <v>0</v>
      </c>
      <c r="E272" s="67">
        <f>PRODUCT(E271*B268*3)</f>
        <v>0</v>
      </c>
      <c r="F272" s="104">
        <f>PRODUCT(B268*F270*F271)</f>
        <v>0</v>
      </c>
      <c r="G272" s="105">
        <f>PRODUCT(B268*G270*G271)</f>
        <v>0</v>
      </c>
      <c r="H272" s="104">
        <f>PRODUCT(B268*H270*H271)</f>
        <v>0</v>
      </c>
      <c r="I272" s="68">
        <f>PRODUCT(I271*B268*0.5)</f>
        <v>0</v>
      </c>
      <c r="J272" s="40">
        <f>PRODUCT(J271*B268*0.5)</f>
        <v>0</v>
      </c>
      <c r="K272" s="67">
        <f>PRODUCT(K270:K271)</f>
        <v>0</v>
      </c>
      <c r="L272" s="40">
        <f>PRODUCT(L270:L271)</f>
        <v>0</v>
      </c>
      <c r="M272" s="42">
        <f>SUM(B272:L272)+SUM(H268:L268)</f>
        <v>0</v>
      </c>
      <c r="N272" s="140"/>
    </row>
    <row r="273" spans="1:14" ht="16.5" thickBot="1" x14ac:dyDescent="0.35">
      <c r="A273" s="94"/>
      <c r="B273" s="94"/>
      <c r="C273" s="94"/>
      <c r="D273" s="94"/>
      <c r="E273" s="95"/>
      <c r="F273" s="95"/>
      <c r="G273" s="95"/>
      <c r="H273" s="95"/>
      <c r="I273" s="94"/>
      <c r="J273" s="94"/>
      <c r="K273" s="94"/>
      <c r="L273" s="94"/>
      <c r="M273" s="94"/>
      <c r="N273" s="140"/>
    </row>
    <row r="274" spans="1:14" ht="16.5" thickTop="1" x14ac:dyDescent="0.3">
      <c r="A274" s="29"/>
      <c r="B274" s="29"/>
      <c r="C274" s="29"/>
      <c r="D274" s="29"/>
      <c r="E274" s="29"/>
      <c r="F274" s="29"/>
      <c r="G274" s="29"/>
      <c r="H274" s="29"/>
      <c r="I274" s="29"/>
      <c r="J274" s="29"/>
      <c r="K274" s="29"/>
      <c r="L274" s="6"/>
      <c r="M274" s="6"/>
      <c r="N274" s="140"/>
    </row>
    <row r="275" spans="1:14" ht="16.5" x14ac:dyDescent="0.3">
      <c r="A275" s="73" t="s">
        <v>7</v>
      </c>
      <c r="B275" s="24">
        <f>B262+1</f>
        <v>42391</v>
      </c>
      <c r="C275" s="30"/>
      <c r="D275" s="90" t="s">
        <v>12</v>
      </c>
      <c r="E275" s="91"/>
      <c r="F275" s="92" t="s">
        <v>13</v>
      </c>
      <c r="G275" s="93">
        <f>IF(E276=0,0,(MOD(E276-E275,1)*24))</f>
        <v>0</v>
      </c>
      <c r="H275" s="6"/>
      <c r="I275" s="100"/>
      <c r="J275" s="31"/>
      <c r="K275" s="31"/>
      <c r="L275" s="32"/>
      <c r="M275" s="33"/>
      <c r="N275" s="140"/>
    </row>
    <row r="276" spans="1:14" ht="16.5" x14ac:dyDescent="0.3">
      <c r="A276" s="73" t="s">
        <v>8</v>
      </c>
      <c r="B276" s="34"/>
      <c r="C276" s="29"/>
      <c r="D276" s="82" t="s">
        <v>21</v>
      </c>
      <c r="E276" s="83"/>
      <c r="F276" s="84" t="s">
        <v>13</v>
      </c>
      <c r="G276" s="85">
        <f>IF(E277=0,0,(MOD(E277-E276,1)*24))</f>
        <v>0</v>
      </c>
      <c r="H276" s="29"/>
      <c r="I276" s="29"/>
      <c r="J276" s="31"/>
      <c r="K276" s="31"/>
      <c r="L276" s="33"/>
      <c r="M276" s="33"/>
      <c r="N276" s="140"/>
    </row>
    <row r="277" spans="1:14" ht="16.5" x14ac:dyDescent="0.3">
      <c r="A277" s="75" t="s">
        <v>32</v>
      </c>
      <c r="B277" s="9"/>
      <c r="C277" s="29"/>
      <c r="D277" s="78" t="s">
        <v>29</v>
      </c>
      <c r="E277" s="79"/>
      <c r="F277" s="80" t="s">
        <v>13</v>
      </c>
      <c r="G277" s="81">
        <f>IF(E278=0,0,(MOD(E278-E277,1)*24))</f>
        <v>0</v>
      </c>
      <c r="H277" s="29"/>
      <c r="I277" s="31"/>
      <c r="J277" s="31"/>
      <c r="K277" s="31"/>
      <c r="L277" s="33"/>
      <c r="M277" s="33"/>
      <c r="N277" s="140"/>
    </row>
    <row r="278" spans="1:14" x14ac:dyDescent="0.3">
      <c r="A278" s="75" t="s">
        <v>33</v>
      </c>
      <c r="B278" s="34"/>
      <c r="C278" s="29"/>
      <c r="D278" s="82" t="s">
        <v>31</v>
      </c>
      <c r="E278" s="83"/>
      <c r="F278" s="84" t="s">
        <v>13</v>
      </c>
      <c r="G278" s="85">
        <f>IF(E279=0,0,(MOD(E279-E278,1)*24))</f>
        <v>0</v>
      </c>
      <c r="H278" s="113" t="s">
        <v>18</v>
      </c>
      <c r="I278" s="53" t="s">
        <v>19</v>
      </c>
      <c r="J278" s="113" t="s">
        <v>16</v>
      </c>
      <c r="K278" s="25" t="s">
        <v>87</v>
      </c>
      <c r="L278" s="53" t="s">
        <v>20</v>
      </c>
      <c r="M278" s="6"/>
      <c r="N278" s="140"/>
    </row>
    <row r="279" spans="1:14" x14ac:dyDescent="0.3">
      <c r="A279" s="73" t="s">
        <v>10</v>
      </c>
      <c r="B279" s="43"/>
      <c r="C279" s="29"/>
      <c r="D279" s="78" t="s">
        <v>29</v>
      </c>
      <c r="E279" s="79"/>
      <c r="F279" s="80" t="s">
        <v>13</v>
      </c>
      <c r="G279" s="81">
        <f>IF(E280=0,0,(MOD(E280-E279,1)*24))</f>
        <v>0</v>
      </c>
      <c r="H279" s="76">
        <f>B281</f>
        <v>0</v>
      </c>
      <c r="I279" s="63">
        <f>IF(B279="Forfait",IF(B276="",0,VLOOKUP(B276,Liste!F$2:H$4,3)),IF(B276="",0,VLOOKUP(B276,Liste!F$2:G$4,2)))</f>
        <v>0</v>
      </c>
      <c r="J279" s="36">
        <v>5</v>
      </c>
      <c r="K279" s="64">
        <v>0.8</v>
      </c>
      <c r="L279" s="35">
        <v>0</v>
      </c>
      <c r="M279" s="6"/>
      <c r="N279" s="140"/>
    </row>
    <row r="280" spans="1:14" ht="16.5" thickBot="1" x14ac:dyDescent="0.35">
      <c r="A280" s="74" t="s">
        <v>85</v>
      </c>
      <c r="B280" s="44"/>
      <c r="C280" s="29"/>
      <c r="D280" s="82" t="s">
        <v>37</v>
      </c>
      <c r="E280" s="83"/>
      <c r="F280" s="84" t="s">
        <v>39</v>
      </c>
      <c r="G280" s="86">
        <f>SUM(G275+G277+G279)</f>
        <v>0</v>
      </c>
      <c r="H280" s="77"/>
      <c r="I280" s="65"/>
      <c r="J280" s="38"/>
      <c r="K280" s="66">
        <v>0</v>
      </c>
      <c r="L280" s="39">
        <v>0</v>
      </c>
      <c r="M280" s="6"/>
      <c r="N280" s="140"/>
    </row>
    <row r="281" spans="1:14" x14ac:dyDescent="0.3">
      <c r="A281" s="73" t="s">
        <v>11</v>
      </c>
      <c r="B281" s="45">
        <f>IF(B278="",0,VLOOKUP(B278,Liste!B$2:C$32,2))</f>
        <v>0</v>
      </c>
      <c r="C281" s="29"/>
      <c r="D281" s="87"/>
      <c r="E281" s="88"/>
      <c r="F281" s="89" t="s">
        <v>89</v>
      </c>
      <c r="G281" s="96">
        <f>SUM((IF(G276&lt;0.99,G276,0))+(IF(G278&lt;0.99,G278,0)))</f>
        <v>0</v>
      </c>
      <c r="H281" s="47">
        <f>PRODUCT(H279*H280)</f>
        <v>0</v>
      </c>
      <c r="I281" s="70">
        <f>PRODUCT(I279*I280)</f>
        <v>0</v>
      </c>
      <c r="J281" s="47">
        <f>PRODUCT(J279*J280)</f>
        <v>0</v>
      </c>
      <c r="K281" s="69">
        <f>PRODUCT(K279*K280)</f>
        <v>0</v>
      </c>
      <c r="L281" s="46">
        <f>PRODUCT(L279:L280)</f>
        <v>0</v>
      </c>
      <c r="M281" s="6"/>
      <c r="N281" s="140"/>
    </row>
    <row r="282" spans="1:14" x14ac:dyDescent="0.3">
      <c r="A282" s="72"/>
      <c r="B282" s="141" t="s">
        <v>14</v>
      </c>
      <c r="C282" s="141"/>
      <c r="D282" s="142"/>
      <c r="E282" s="143"/>
      <c r="F282" s="144" t="s">
        <v>84</v>
      </c>
      <c r="G282" s="145"/>
      <c r="H282" s="146"/>
      <c r="I282" s="141" t="s">
        <v>15</v>
      </c>
      <c r="J282" s="147"/>
      <c r="K282" s="52" t="s">
        <v>17</v>
      </c>
      <c r="L282" s="53" t="s">
        <v>38</v>
      </c>
      <c r="M282" s="6"/>
      <c r="N282" s="140"/>
    </row>
    <row r="283" spans="1:14" x14ac:dyDescent="0.3">
      <c r="A283" s="54" t="s">
        <v>22</v>
      </c>
      <c r="B283" s="48" t="s">
        <v>23</v>
      </c>
      <c r="C283" s="56" t="s">
        <v>24</v>
      </c>
      <c r="D283" s="49" t="s">
        <v>25</v>
      </c>
      <c r="E283" s="58" t="s">
        <v>88</v>
      </c>
      <c r="F283" s="101">
        <f>IF(B280="Magasine",0.08333333333333,0.125)</f>
        <v>0.125</v>
      </c>
      <c r="G283" s="59">
        <v>0.16666666666666666</v>
      </c>
      <c r="H283" s="50">
        <v>0.25</v>
      </c>
      <c r="I283" s="60" t="s">
        <v>26</v>
      </c>
      <c r="J283" s="48" t="s">
        <v>27</v>
      </c>
      <c r="K283" s="61"/>
      <c r="L283" s="51">
        <v>1</v>
      </c>
      <c r="M283" s="6"/>
      <c r="N283" s="140"/>
    </row>
    <row r="284" spans="1:14" ht="16.5" thickBot="1" x14ac:dyDescent="0.35">
      <c r="A284" s="55">
        <f>IF(B279=10,IF(SUM((G275+G277+G279)+G281)&gt;10,SUM((G275+G277+G279)+G281),10),IF(B279=7,IF(SUM((G275+G277+G279)+G281)&gt;7,SUM((G275+G277+G279)+G281),7),IF(B279=5,IF(SUM((G275+G277+G279)+G281)&gt;5,SUM((G275+G277+G279)+G281),5),SUM((G275+G277+G279)+G281))))</f>
        <v>0</v>
      </c>
      <c r="B284" s="28">
        <f>IF(B279="Forfait",1,IF(B279=10,IF(G280&lt;10,A284,10+G281),IF(B279=7,IF(G280&lt;8,A284,8+G281),IF(G280&lt;5,A284,5+G281))))</f>
        <v>0</v>
      </c>
      <c r="C284" s="57">
        <f>IF(B279="Forfait",0,IF(B279=10,IF((A284-B284)&lt;2,A284-B284,2),IF(B279=7,IF((A284-B284)&lt;4,A284-B284,4),IF((A284-B284)&lt;7,A284-B284,7))))</f>
        <v>0</v>
      </c>
      <c r="D284" s="28">
        <f>IF(B279="Forfait",0,IF((A284-B284-C284)&lt;4,A284-B284-C284,4))</f>
        <v>0</v>
      </c>
      <c r="E284" s="57">
        <f>IF(B279="Forfait",0,IF((A284-B284-C284-D284)&gt;0,A284-B284-C284-D284,0))</f>
        <v>0</v>
      </c>
      <c r="F284" s="28">
        <f>IF(B280="Autre",IF((G280-12)&gt;0,IF((G280-12)&lt;2,G280-12,2),0),IF(B280="Magasine",IF((G280-11)&gt;0,IF((G280-11)&lt;1,G280-11,1),0),0))</f>
        <v>0</v>
      </c>
      <c r="G284" s="57">
        <f>IF(B280="Autre",IF((G280-14)&gt;0,IF((G280-14)&lt;2,G280-14,2),0),IF(B280="Magasine",IF((G280-12)&gt;0,IF((G280-12)&lt;4,G280-12,4),0),0))</f>
        <v>0</v>
      </c>
      <c r="H284" s="28">
        <f>IF(B279="Forfait",IF((G280-16)&lt;0,0,(G280-16)),0)</f>
        <v>0</v>
      </c>
      <c r="I284" s="71">
        <f>IF(B280="5-5",IF(G275&gt;5,G275-5,0),IF(B280="6-6",IF(G275&gt;6,G275-6,0),0))</f>
        <v>0</v>
      </c>
      <c r="J284" s="28">
        <f>IF(B280="5-5",IF(G277&gt;5,G277-5,0),IF(B280="6-6",IF(G277&gt;6,G277-6,0),0))</f>
        <v>0</v>
      </c>
      <c r="K284" s="62"/>
      <c r="L284" s="39">
        <v>0</v>
      </c>
      <c r="M284" s="37" t="s">
        <v>39</v>
      </c>
      <c r="N284" s="140"/>
    </row>
    <row r="285" spans="1:14" x14ac:dyDescent="0.3">
      <c r="A285" s="41"/>
      <c r="B285" s="40">
        <f>PRODUCT(B284*B281*1)</f>
        <v>0</v>
      </c>
      <c r="C285" s="67">
        <f>PRODUCT(C284*B281*1.5)</f>
        <v>0</v>
      </c>
      <c r="D285" s="40">
        <f>PRODUCT(D284*B281*2)</f>
        <v>0</v>
      </c>
      <c r="E285" s="67">
        <f>PRODUCT(E284*B281*3)</f>
        <v>0</v>
      </c>
      <c r="F285" s="104">
        <f>PRODUCT(B281*F283*F284)</f>
        <v>0</v>
      </c>
      <c r="G285" s="105">
        <f>PRODUCT(B281*G283*G284)</f>
        <v>0</v>
      </c>
      <c r="H285" s="104">
        <f>PRODUCT(B281*H283*H284)</f>
        <v>0</v>
      </c>
      <c r="I285" s="68">
        <f>PRODUCT(I284*B281*0.5)</f>
        <v>0</v>
      </c>
      <c r="J285" s="40">
        <f>PRODUCT(J284*B281*0.5)</f>
        <v>0</v>
      </c>
      <c r="K285" s="67">
        <f>PRODUCT(K283:K284)</f>
        <v>0</v>
      </c>
      <c r="L285" s="40">
        <f>PRODUCT(L283:L284)</f>
        <v>0</v>
      </c>
      <c r="M285" s="42">
        <f>SUM(B285:L285)+SUM(H281:L281)</f>
        <v>0</v>
      </c>
      <c r="N285" s="140"/>
    </row>
    <row r="286" spans="1:14" ht="16.5" thickBot="1" x14ac:dyDescent="0.35">
      <c r="A286" s="94"/>
      <c r="B286" s="94"/>
      <c r="C286" s="94"/>
      <c r="D286" s="94"/>
      <c r="E286" s="95"/>
      <c r="F286" s="95"/>
      <c r="G286" s="95"/>
      <c r="H286" s="95"/>
      <c r="I286" s="94"/>
      <c r="J286" s="94"/>
      <c r="K286" s="94"/>
      <c r="L286" s="94"/>
      <c r="M286" s="94"/>
      <c r="N286" s="140"/>
    </row>
    <row r="287" spans="1:14" ht="16.5" thickTop="1" x14ac:dyDescent="0.3">
      <c r="A287" s="29"/>
      <c r="B287" s="29"/>
      <c r="C287" s="29"/>
      <c r="D287" s="29"/>
      <c r="E287" s="29"/>
      <c r="F287" s="29"/>
      <c r="G287" s="29"/>
      <c r="H287" s="29"/>
      <c r="I287" s="29"/>
      <c r="J287" s="29"/>
      <c r="K287" s="29"/>
      <c r="L287" s="6"/>
      <c r="M287" s="6"/>
      <c r="N287" s="140"/>
    </row>
    <row r="288" spans="1:14" ht="16.5" x14ac:dyDescent="0.3">
      <c r="A288" s="73" t="s">
        <v>7</v>
      </c>
      <c r="B288" s="24">
        <f>B275+1</f>
        <v>42392</v>
      </c>
      <c r="C288" s="30"/>
      <c r="D288" s="90" t="s">
        <v>12</v>
      </c>
      <c r="E288" s="91"/>
      <c r="F288" s="92" t="s">
        <v>13</v>
      </c>
      <c r="G288" s="93">
        <f>IF(E289=0,0,(MOD(E289-E288,1)*24))</f>
        <v>0</v>
      </c>
      <c r="H288" s="6"/>
      <c r="I288" s="100"/>
      <c r="J288" s="31"/>
      <c r="K288" s="31"/>
      <c r="L288" s="32"/>
      <c r="M288" s="33"/>
      <c r="N288" s="140"/>
    </row>
    <row r="289" spans="1:14" ht="16.5" x14ac:dyDescent="0.3">
      <c r="A289" s="73" t="s">
        <v>8</v>
      </c>
      <c r="B289" s="34"/>
      <c r="C289" s="29"/>
      <c r="D289" s="82" t="s">
        <v>21</v>
      </c>
      <c r="E289" s="83"/>
      <c r="F289" s="84" t="s">
        <v>13</v>
      </c>
      <c r="G289" s="85">
        <f>IF(E290=0,0,(MOD(E290-E289,1)*24))</f>
        <v>0</v>
      </c>
      <c r="H289" s="29"/>
      <c r="I289" s="29"/>
      <c r="J289" s="31"/>
      <c r="K289" s="31"/>
      <c r="L289" s="33"/>
      <c r="M289" s="33"/>
      <c r="N289" s="140"/>
    </row>
    <row r="290" spans="1:14" ht="16.5" x14ac:dyDescent="0.3">
      <c r="A290" s="75" t="s">
        <v>32</v>
      </c>
      <c r="B290" s="9"/>
      <c r="C290" s="29"/>
      <c r="D290" s="78" t="s">
        <v>29</v>
      </c>
      <c r="E290" s="79"/>
      <c r="F290" s="80" t="s">
        <v>13</v>
      </c>
      <c r="G290" s="81">
        <f>IF(E291=0,0,(MOD(E291-E290,1)*24))</f>
        <v>0</v>
      </c>
      <c r="H290" s="29"/>
      <c r="I290" s="31"/>
      <c r="J290" s="31"/>
      <c r="K290" s="31"/>
      <c r="L290" s="33"/>
      <c r="M290" s="33"/>
      <c r="N290" s="140"/>
    </row>
    <row r="291" spans="1:14" x14ac:dyDescent="0.3">
      <c r="A291" s="75" t="s">
        <v>33</v>
      </c>
      <c r="B291" s="34"/>
      <c r="C291" s="29"/>
      <c r="D291" s="82" t="s">
        <v>31</v>
      </c>
      <c r="E291" s="83"/>
      <c r="F291" s="84" t="s">
        <v>13</v>
      </c>
      <c r="G291" s="85">
        <f>IF(E292=0,0,(MOD(E292-E291,1)*24))</f>
        <v>0</v>
      </c>
      <c r="H291" s="113" t="s">
        <v>18</v>
      </c>
      <c r="I291" s="53" t="s">
        <v>19</v>
      </c>
      <c r="J291" s="113" t="s">
        <v>16</v>
      </c>
      <c r="K291" s="25" t="s">
        <v>87</v>
      </c>
      <c r="L291" s="53" t="s">
        <v>20</v>
      </c>
      <c r="M291" s="6"/>
      <c r="N291" s="140"/>
    </row>
    <row r="292" spans="1:14" x14ac:dyDescent="0.3">
      <c r="A292" s="73" t="s">
        <v>10</v>
      </c>
      <c r="B292" s="43"/>
      <c r="C292" s="29"/>
      <c r="D292" s="78" t="s">
        <v>29</v>
      </c>
      <c r="E292" s="79"/>
      <c r="F292" s="80" t="s">
        <v>13</v>
      </c>
      <c r="G292" s="81">
        <f>IF(E293=0,0,(MOD(E293-E292,1)*24))</f>
        <v>0</v>
      </c>
      <c r="H292" s="76">
        <f>B294</f>
        <v>0</v>
      </c>
      <c r="I292" s="63">
        <f>IF(B292="Forfait",IF(B289="",0,VLOOKUP(B289,Liste!F$2:H$4,3)),IF(B289="",0,VLOOKUP(B289,Liste!F$2:G$4,2)))</f>
        <v>0</v>
      </c>
      <c r="J292" s="36">
        <v>5</v>
      </c>
      <c r="K292" s="64">
        <v>0.8</v>
      </c>
      <c r="L292" s="35">
        <v>0</v>
      </c>
      <c r="M292" s="6"/>
      <c r="N292" s="140"/>
    </row>
    <row r="293" spans="1:14" ht="16.5" thickBot="1" x14ac:dyDescent="0.35">
      <c r="A293" s="74" t="s">
        <v>85</v>
      </c>
      <c r="B293" s="44"/>
      <c r="C293" s="29"/>
      <c r="D293" s="82" t="s">
        <v>37</v>
      </c>
      <c r="E293" s="83"/>
      <c r="F293" s="84" t="s">
        <v>39</v>
      </c>
      <c r="G293" s="86">
        <f>SUM(G288+G290+G292)</f>
        <v>0</v>
      </c>
      <c r="H293" s="77"/>
      <c r="I293" s="65"/>
      <c r="J293" s="38"/>
      <c r="K293" s="66">
        <v>0</v>
      </c>
      <c r="L293" s="39">
        <v>0</v>
      </c>
      <c r="M293" s="6"/>
      <c r="N293" s="140"/>
    </row>
    <row r="294" spans="1:14" x14ac:dyDescent="0.3">
      <c r="A294" s="73" t="s">
        <v>11</v>
      </c>
      <c r="B294" s="45">
        <f>IF(B291="",0,VLOOKUP(B291,Liste!B$2:C$32,2))</f>
        <v>0</v>
      </c>
      <c r="C294" s="29"/>
      <c r="D294" s="87"/>
      <c r="E294" s="88"/>
      <c r="F294" s="89" t="s">
        <v>89</v>
      </c>
      <c r="G294" s="96">
        <f>SUM((IF(G289&lt;0.99,G289,0))+(IF(G291&lt;0.99,G291,0)))</f>
        <v>0</v>
      </c>
      <c r="H294" s="47">
        <f>PRODUCT(H292*H293)</f>
        <v>0</v>
      </c>
      <c r="I294" s="70">
        <f>PRODUCT(I292*I293)</f>
        <v>0</v>
      </c>
      <c r="J294" s="47">
        <f>PRODUCT(J292*J293)</f>
        <v>0</v>
      </c>
      <c r="K294" s="69">
        <f>PRODUCT(K292*K293)</f>
        <v>0</v>
      </c>
      <c r="L294" s="46">
        <f>PRODUCT(L292:L293)</f>
        <v>0</v>
      </c>
      <c r="M294" s="6"/>
      <c r="N294" s="140"/>
    </row>
    <row r="295" spans="1:14" x14ac:dyDescent="0.3">
      <c r="A295" s="72"/>
      <c r="B295" s="141" t="s">
        <v>14</v>
      </c>
      <c r="C295" s="141"/>
      <c r="D295" s="142"/>
      <c r="E295" s="143"/>
      <c r="F295" s="144" t="s">
        <v>84</v>
      </c>
      <c r="G295" s="145"/>
      <c r="H295" s="146"/>
      <c r="I295" s="141" t="s">
        <v>15</v>
      </c>
      <c r="J295" s="147"/>
      <c r="K295" s="52" t="s">
        <v>17</v>
      </c>
      <c r="L295" s="53" t="s">
        <v>38</v>
      </c>
      <c r="M295" s="6"/>
      <c r="N295" s="140"/>
    </row>
    <row r="296" spans="1:14" x14ac:dyDescent="0.3">
      <c r="A296" s="54" t="s">
        <v>22</v>
      </c>
      <c r="B296" s="48" t="s">
        <v>23</v>
      </c>
      <c r="C296" s="56" t="s">
        <v>24</v>
      </c>
      <c r="D296" s="49" t="s">
        <v>25</v>
      </c>
      <c r="E296" s="58" t="s">
        <v>88</v>
      </c>
      <c r="F296" s="101">
        <f>IF(B293="Magasine",0.08333333333333,0.125)</f>
        <v>0.125</v>
      </c>
      <c r="G296" s="59">
        <v>0.16666666666666666</v>
      </c>
      <c r="H296" s="50">
        <v>0.25</v>
      </c>
      <c r="I296" s="60" t="s">
        <v>26</v>
      </c>
      <c r="J296" s="48" t="s">
        <v>27</v>
      </c>
      <c r="K296" s="61"/>
      <c r="L296" s="51">
        <v>1</v>
      </c>
      <c r="M296" s="6"/>
      <c r="N296" s="140"/>
    </row>
    <row r="297" spans="1:14" ht="16.5" thickBot="1" x14ac:dyDescent="0.35">
      <c r="A297" s="55">
        <f>IF(B292=10,IF(SUM((G288+G290+G292)+G294)&gt;10,SUM((G288+G290+G292)+G294),10),IF(B292=7,IF(SUM((G288+G290+G292)+G294)&gt;7,SUM((G288+G290+G292)+G294),7),IF(B292=5,IF(SUM((G288+G290+G292)+G294)&gt;5,SUM((G288+G290+G292)+G294),5),SUM((G288+G290+G292)+G294))))</f>
        <v>0</v>
      </c>
      <c r="B297" s="28">
        <f>IF(B292="Forfait",1,IF(B292=10,IF(G293&lt;10,A297,10+G294),IF(B292=7,IF(G293&lt;8,A297,8+G294),IF(G293&lt;5,A297,5+G294))))</f>
        <v>0</v>
      </c>
      <c r="C297" s="57">
        <f>IF(B292="Forfait",0,IF(B292=10,IF((A297-B297)&lt;2,A297-B297,2),IF(B292=7,IF((A297-B297)&lt;4,A297-B297,4),IF((A297-B297)&lt;7,A297-B297,7))))</f>
        <v>0</v>
      </c>
      <c r="D297" s="28">
        <f>IF(B292="Forfait",0,IF((A297-B297-C297)&lt;4,A297-B297-C297,4))</f>
        <v>0</v>
      </c>
      <c r="E297" s="57">
        <f>IF(B292="Forfait",0,IF((A297-B297-C297-D297)&gt;0,A297-B297-C297-D297,0))</f>
        <v>0</v>
      </c>
      <c r="F297" s="28">
        <f>IF(B293="Autre",IF((G293-12)&gt;0,IF((G293-12)&lt;2,G293-12,2),0),IF(B293="Magasine",IF((G293-11)&gt;0,IF((G293-11)&lt;1,G293-11,1),0),0))</f>
        <v>0</v>
      </c>
      <c r="G297" s="57">
        <f>IF(B293="Autre",IF((G293-14)&gt;0,IF((G293-14)&lt;2,G293-14,2),0),IF(B293="Magasine",IF((G293-12)&gt;0,IF((G293-12)&lt;4,G293-12,4),0),0))</f>
        <v>0</v>
      </c>
      <c r="H297" s="28">
        <f>IF(B292="Forfait",IF((G293-16)&lt;0,0,(G293-16)),0)</f>
        <v>0</v>
      </c>
      <c r="I297" s="71">
        <f>IF(B293="5-5",IF(G288&gt;5,G288-5,0),IF(B293="6-6",IF(G288&gt;6,G288-6,0),0))</f>
        <v>0</v>
      </c>
      <c r="J297" s="28">
        <f>IF(B293="5-5",IF(G290&gt;5,G290-5,0),IF(B293="6-6",IF(G290&gt;6,G290-6,0),0))</f>
        <v>0</v>
      </c>
      <c r="K297" s="62"/>
      <c r="L297" s="39">
        <v>0</v>
      </c>
      <c r="M297" s="37" t="s">
        <v>39</v>
      </c>
      <c r="N297" s="140"/>
    </row>
    <row r="298" spans="1:14" x14ac:dyDescent="0.3">
      <c r="A298" s="41"/>
      <c r="B298" s="40">
        <f>PRODUCT(B297*B294*1)</f>
        <v>0</v>
      </c>
      <c r="C298" s="67">
        <f>PRODUCT(C297*B294*1.5)</f>
        <v>0</v>
      </c>
      <c r="D298" s="40">
        <f>PRODUCT(D297*B294*2)</f>
        <v>0</v>
      </c>
      <c r="E298" s="67">
        <f>PRODUCT(E297*B294*3)</f>
        <v>0</v>
      </c>
      <c r="F298" s="104">
        <f>PRODUCT(B294*F296*F297)</f>
        <v>0</v>
      </c>
      <c r="G298" s="105">
        <f>PRODUCT(B294*G296*G297)</f>
        <v>0</v>
      </c>
      <c r="H298" s="104">
        <f>PRODUCT(B294*H296*H297)</f>
        <v>0</v>
      </c>
      <c r="I298" s="68">
        <f>PRODUCT(I297*B294*0.5)</f>
        <v>0</v>
      </c>
      <c r="J298" s="40">
        <f>PRODUCT(J297*B294*0.5)</f>
        <v>0</v>
      </c>
      <c r="K298" s="67">
        <f>PRODUCT(K296:K297)</f>
        <v>0</v>
      </c>
      <c r="L298" s="40">
        <f>PRODUCT(L296:L297)</f>
        <v>0</v>
      </c>
      <c r="M298" s="42">
        <f>SUM(B298:L298)+SUM(H294:L294)</f>
        <v>0</v>
      </c>
      <c r="N298" s="140"/>
    </row>
    <row r="299" spans="1:14" ht="16.5" thickBot="1" x14ac:dyDescent="0.35">
      <c r="A299" s="94"/>
      <c r="B299" s="94"/>
      <c r="C299" s="94"/>
      <c r="D299" s="94"/>
      <c r="E299" s="95"/>
      <c r="F299" s="95"/>
      <c r="G299" s="95"/>
      <c r="H299" s="95"/>
      <c r="I299" s="94"/>
      <c r="J299" s="94"/>
      <c r="K299" s="94"/>
      <c r="L299" s="94"/>
      <c r="M299" s="94"/>
      <c r="N299" s="140"/>
    </row>
    <row r="300" spans="1:14" ht="16.5" thickTop="1" x14ac:dyDescent="0.3">
      <c r="A300" s="29"/>
      <c r="B300" s="29"/>
      <c r="C300" s="29"/>
      <c r="D300" s="29"/>
      <c r="E300" s="29"/>
      <c r="F300" s="29"/>
      <c r="G300" s="29"/>
      <c r="H300" s="29"/>
      <c r="I300" s="29"/>
      <c r="J300" s="29"/>
      <c r="K300" s="29"/>
      <c r="L300" s="6"/>
      <c r="M300" s="6"/>
      <c r="N300" s="140"/>
    </row>
    <row r="301" spans="1:14" ht="16.5" x14ac:dyDescent="0.3">
      <c r="A301" s="73" t="s">
        <v>7</v>
      </c>
      <c r="B301" s="24">
        <f>B288+1</f>
        <v>42393</v>
      </c>
      <c r="C301" s="30"/>
      <c r="D301" s="90" t="s">
        <v>12</v>
      </c>
      <c r="E301" s="91"/>
      <c r="F301" s="92" t="s">
        <v>13</v>
      </c>
      <c r="G301" s="93">
        <f>IF(E302=0,0,(MOD(E302-E301,1)*24))</f>
        <v>0</v>
      </c>
      <c r="H301" s="6"/>
      <c r="I301" s="100"/>
      <c r="J301" s="31"/>
      <c r="K301" s="31"/>
      <c r="L301" s="32"/>
      <c r="M301" s="33"/>
      <c r="N301" s="140"/>
    </row>
    <row r="302" spans="1:14" ht="16.5" x14ac:dyDescent="0.3">
      <c r="A302" s="73" t="s">
        <v>8</v>
      </c>
      <c r="B302" s="34"/>
      <c r="C302" s="29"/>
      <c r="D302" s="82" t="s">
        <v>21</v>
      </c>
      <c r="E302" s="83"/>
      <c r="F302" s="84" t="s">
        <v>13</v>
      </c>
      <c r="G302" s="85">
        <f>IF(E303=0,0,(MOD(E303-E302,1)*24))</f>
        <v>0</v>
      </c>
      <c r="H302" s="29"/>
      <c r="I302" s="29"/>
      <c r="J302" s="31"/>
      <c r="K302" s="31"/>
      <c r="L302" s="33"/>
      <c r="M302" s="33"/>
      <c r="N302" s="140"/>
    </row>
    <row r="303" spans="1:14" ht="16.5" x14ac:dyDescent="0.3">
      <c r="A303" s="75" t="s">
        <v>32</v>
      </c>
      <c r="B303" s="9"/>
      <c r="C303" s="29"/>
      <c r="D303" s="78" t="s">
        <v>29</v>
      </c>
      <c r="E303" s="79"/>
      <c r="F303" s="80" t="s">
        <v>13</v>
      </c>
      <c r="G303" s="81">
        <f>IF(E304=0,0,(MOD(E304-E303,1)*24))</f>
        <v>0</v>
      </c>
      <c r="H303" s="29"/>
      <c r="I303" s="31"/>
      <c r="J303" s="31"/>
      <c r="K303" s="31"/>
      <c r="L303" s="33"/>
      <c r="M303" s="33"/>
      <c r="N303" s="140"/>
    </row>
    <row r="304" spans="1:14" x14ac:dyDescent="0.3">
      <c r="A304" s="75" t="s">
        <v>33</v>
      </c>
      <c r="B304" s="34"/>
      <c r="C304" s="29"/>
      <c r="D304" s="82" t="s">
        <v>31</v>
      </c>
      <c r="E304" s="83"/>
      <c r="F304" s="84" t="s">
        <v>13</v>
      </c>
      <c r="G304" s="85">
        <f>IF(E305=0,0,(MOD(E305-E304,1)*24))</f>
        <v>0</v>
      </c>
      <c r="H304" s="113" t="s">
        <v>18</v>
      </c>
      <c r="I304" s="53" t="s">
        <v>19</v>
      </c>
      <c r="J304" s="113" t="s">
        <v>16</v>
      </c>
      <c r="K304" s="25" t="s">
        <v>87</v>
      </c>
      <c r="L304" s="53" t="s">
        <v>20</v>
      </c>
      <c r="M304" s="6"/>
      <c r="N304" s="140"/>
    </row>
    <row r="305" spans="1:14" x14ac:dyDescent="0.3">
      <c r="A305" s="73" t="s">
        <v>10</v>
      </c>
      <c r="B305" s="43"/>
      <c r="C305" s="29"/>
      <c r="D305" s="78" t="s">
        <v>29</v>
      </c>
      <c r="E305" s="79"/>
      <c r="F305" s="80" t="s">
        <v>13</v>
      </c>
      <c r="G305" s="81">
        <f>IF(E306=0,0,(MOD(E306-E305,1)*24))</f>
        <v>0</v>
      </c>
      <c r="H305" s="76">
        <f>B307</f>
        <v>0</v>
      </c>
      <c r="I305" s="63">
        <f>IF(B305="Forfait",IF(B302="",0,VLOOKUP(B302,Liste!F$2:H$4,3)),IF(B302="",0,VLOOKUP(B302,Liste!F$2:G$4,2)))</f>
        <v>0</v>
      </c>
      <c r="J305" s="36">
        <v>5</v>
      </c>
      <c r="K305" s="64">
        <v>0.8</v>
      </c>
      <c r="L305" s="35">
        <v>0</v>
      </c>
      <c r="M305" s="6"/>
      <c r="N305" s="140"/>
    </row>
    <row r="306" spans="1:14" ht="16.5" thickBot="1" x14ac:dyDescent="0.35">
      <c r="A306" s="74" t="s">
        <v>85</v>
      </c>
      <c r="B306" s="44"/>
      <c r="C306" s="29"/>
      <c r="D306" s="82" t="s">
        <v>37</v>
      </c>
      <c r="E306" s="83"/>
      <c r="F306" s="84" t="s">
        <v>39</v>
      </c>
      <c r="G306" s="86">
        <f>SUM(G301+G303+G305)</f>
        <v>0</v>
      </c>
      <c r="H306" s="77"/>
      <c r="I306" s="65"/>
      <c r="J306" s="38"/>
      <c r="K306" s="66">
        <v>0</v>
      </c>
      <c r="L306" s="39">
        <v>0</v>
      </c>
      <c r="M306" s="6"/>
      <c r="N306" s="140"/>
    </row>
    <row r="307" spans="1:14" x14ac:dyDescent="0.3">
      <c r="A307" s="73" t="s">
        <v>11</v>
      </c>
      <c r="B307" s="45">
        <f>IF(B304="",0,VLOOKUP(B304,Liste!B$2:C$32,2))</f>
        <v>0</v>
      </c>
      <c r="C307" s="29"/>
      <c r="D307" s="87"/>
      <c r="E307" s="88"/>
      <c r="F307" s="89" t="s">
        <v>89</v>
      </c>
      <c r="G307" s="96">
        <f>SUM((IF(G302&lt;0.99,G302,0))+(IF(G304&lt;0.99,G304,0)))</f>
        <v>0</v>
      </c>
      <c r="H307" s="47">
        <f>PRODUCT(H305*H306)</f>
        <v>0</v>
      </c>
      <c r="I307" s="70">
        <f>PRODUCT(I305*I306)</f>
        <v>0</v>
      </c>
      <c r="J307" s="47">
        <f>PRODUCT(J305*J306)</f>
        <v>0</v>
      </c>
      <c r="K307" s="69">
        <f>PRODUCT(K305*K306)</f>
        <v>0</v>
      </c>
      <c r="L307" s="46">
        <f>PRODUCT(L305:L306)</f>
        <v>0</v>
      </c>
      <c r="M307" s="6"/>
      <c r="N307" s="140"/>
    </row>
    <row r="308" spans="1:14" x14ac:dyDescent="0.3">
      <c r="A308" s="72"/>
      <c r="B308" s="141" t="s">
        <v>14</v>
      </c>
      <c r="C308" s="141"/>
      <c r="D308" s="142"/>
      <c r="E308" s="143"/>
      <c r="F308" s="144" t="s">
        <v>84</v>
      </c>
      <c r="G308" s="145"/>
      <c r="H308" s="146"/>
      <c r="I308" s="141" t="s">
        <v>15</v>
      </c>
      <c r="J308" s="147"/>
      <c r="K308" s="52" t="s">
        <v>17</v>
      </c>
      <c r="L308" s="53" t="s">
        <v>38</v>
      </c>
      <c r="M308" s="6"/>
      <c r="N308" s="140"/>
    </row>
    <row r="309" spans="1:14" x14ac:dyDescent="0.3">
      <c r="A309" s="54" t="s">
        <v>22</v>
      </c>
      <c r="B309" s="48" t="s">
        <v>23</v>
      </c>
      <c r="C309" s="56" t="s">
        <v>24</v>
      </c>
      <c r="D309" s="49" t="s">
        <v>25</v>
      </c>
      <c r="E309" s="58" t="s">
        <v>88</v>
      </c>
      <c r="F309" s="101">
        <f>IF(B306="Magasine",0.08333333333333,0.125)</f>
        <v>0.125</v>
      </c>
      <c r="G309" s="59">
        <v>0.16666666666666666</v>
      </c>
      <c r="H309" s="50">
        <v>0.25</v>
      </c>
      <c r="I309" s="60" t="s">
        <v>26</v>
      </c>
      <c r="J309" s="48" t="s">
        <v>27</v>
      </c>
      <c r="K309" s="61"/>
      <c r="L309" s="51">
        <v>1</v>
      </c>
      <c r="M309" s="6"/>
      <c r="N309" s="140"/>
    </row>
    <row r="310" spans="1:14" ht="16.5" thickBot="1" x14ac:dyDescent="0.35">
      <c r="A310" s="55">
        <f>IF(B305=10,IF(SUM((G301+G303+G305)+G307)&gt;10,SUM((G301+G303+G305)+G307),10),IF(B305=7,IF(SUM((G301+G303+G305)+G307)&gt;7,SUM((G301+G303+G305)+G307),7),IF(B305=5,IF(SUM((G301+G303+G305)+G307)&gt;5,SUM((G301+G303+G305)+G307),5),SUM((G301+G303+G305)+G307))))</f>
        <v>0</v>
      </c>
      <c r="B310" s="28">
        <f>IF(B305="Forfait",1,IF(B305=10,IF(G306&lt;10,A310,10+G307),IF(B305=7,IF(G306&lt;8,A310,8+G307),IF(G306&lt;5,A310,5+G307))))</f>
        <v>0</v>
      </c>
      <c r="C310" s="57">
        <f>IF(B305="Forfait",0,IF(B305=10,IF((A310-B310)&lt;2,A310-B310,2),IF(B305=7,IF((A310-B310)&lt;4,A310-B310,4),IF((A310-B310)&lt;7,A310-B310,7))))</f>
        <v>0</v>
      </c>
      <c r="D310" s="28">
        <f>IF(B305="Forfait",0,IF((A310-B310-C310)&lt;4,A310-B310-C310,4))</f>
        <v>0</v>
      </c>
      <c r="E310" s="57">
        <f>IF(B305="Forfait",0,IF((A310-B310-C310-D310)&gt;0,A310-B310-C310-D310,0))</f>
        <v>0</v>
      </c>
      <c r="F310" s="28">
        <f>IF(B306="Autre",IF((G306-12)&gt;0,IF((G306-12)&lt;2,G306-12,2),0),IF(B306="Magasine",IF((G306-11)&gt;0,IF((G306-11)&lt;1,G306-11,1),0),0))</f>
        <v>0</v>
      </c>
      <c r="G310" s="57">
        <f>IF(B306="Autre",IF((G306-14)&gt;0,IF((G306-14)&lt;2,G306-14,2),0),IF(B306="Magasine",IF((G306-12)&gt;0,IF((G306-12)&lt;4,G306-12,4),0),0))</f>
        <v>0</v>
      </c>
      <c r="H310" s="28">
        <f>IF(B305="Forfait",IF((G306-16)&lt;0,0,(G306-16)),0)</f>
        <v>0</v>
      </c>
      <c r="I310" s="71">
        <f>IF(B306="5-5",IF(G301&gt;5,G301-5,0),IF(B306="6-6",IF(G301&gt;6,G301-6,0),0))</f>
        <v>0</v>
      </c>
      <c r="J310" s="28">
        <f>IF(B306="5-5",IF(G303&gt;5,G303-5,0),IF(B306="6-6",IF(G303&gt;6,G303-6,0),0))</f>
        <v>0</v>
      </c>
      <c r="K310" s="62"/>
      <c r="L310" s="39">
        <v>0</v>
      </c>
      <c r="M310" s="37" t="s">
        <v>39</v>
      </c>
      <c r="N310" s="140"/>
    </row>
    <row r="311" spans="1:14" x14ac:dyDescent="0.3">
      <c r="A311" s="41"/>
      <c r="B311" s="40">
        <f>PRODUCT(B310*B307*1)</f>
        <v>0</v>
      </c>
      <c r="C311" s="67">
        <f>PRODUCT(C310*B307*1.5)</f>
        <v>0</v>
      </c>
      <c r="D311" s="40">
        <f>PRODUCT(D310*B307*2)</f>
        <v>0</v>
      </c>
      <c r="E311" s="67">
        <f>PRODUCT(E310*B307*3)</f>
        <v>0</v>
      </c>
      <c r="F311" s="104">
        <f>PRODUCT(B307*F309*F310)</f>
        <v>0</v>
      </c>
      <c r="G311" s="105">
        <f>PRODUCT(B307*G309*G310)</f>
        <v>0</v>
      </c>
      <c r="H311" s="104">
        <f>PRODUCT(B307*H309*H310)</f>
        <v>0</v>
      </c>
      <c r="I311" s="68">
        <f>PRODUCT(I310*B307*0.5)</f>
        <v>0</v>
      </c>
      <c r="J311" s="40">
        <f>PRODUCT(J310*B307*0.5)</f>
        <v>0</v>
      </c>
      <c r="K311" s="67">
        <f>PRODUCT(K309:K310)</f>
        <v>0</v>
      </c>
      <c r="L311" s="40">
        <f>PRODUCT(L309:L310)</f>
        <v>0</v>
      </c>
      <c r="M311" s="42">
        <f>SUM(B311:L311)+SUM(H307:L307)</f>
        <v>0</v>
      </c>
      <c r="N311" s="140"/>
    </row>
    <row r="312" spans="1:14" ht="16.5" thickBot="1" x14ac:dyDescent="0.35">
      <c r="A312" s="94"/>
      <c r="B312" s="94"/>
      <c r="C312" s="94"/>
      <c r="D312" s="94"/>
      <c r="E312" s="95"/>
      <c r="F312" s="95"/>
      <c r="G312" s="95"/>
      <c r="H312" s="95"/>
      <c r="I312" s="94"/>
      <c r="J312" s="94"/>
      <c r="K312" s="94"/>
      <c r="L312" s="94"/>
      <c r="M312" s="94"/>
      <c r="N312" s="140"/>
    </row>
    <row r="313" spans="1:14" ht="16.5" thickTop="1" x14ac:dyDescent="0.3">
      <c r="A313" s="29"/>
      <c r="B313" s="29"/>
      <c r="C313" s="29"/>
      <c r="D313" s="29"/>
      <c r="E313" s="29"/>
      <c r="F313" s="29"/>
      <c r="G313" s="29"/>
      <c r="H313" s="29"/>
      <c r="I313" s="29"/>
      <c r="J313" s="29"/>
      <c r="K313" s="29"/>
      <c r="L313" s="6"/>
      <c r="M313" s="6"/>
      <c r="N313" s="140"/>
    </row>
    <row r="314" spans="1:14" ht="16.5" x14ac:dyDescent="0.3">
      <c r="A314" s="73" t="s">
        <v>7</v>
      </c>
      <c r="B314" s="24">
        <f>B301+1</f>
        <v>42394</v>
      </c>
      <c r="C314" s="30"/>
      <c r="D314" s="90" t="s">
        <v>12</v>
      </c>
      <c r="E314" s="91"/>
      <c r="F314" s="92" t="s">
        <v>13</v>
      </c>
      <c r="G314" s="93">
        <f>IF(E315=0,0,(MOD(E315-E314,1)*24))</f>
        <v>0</v>
      </c>
      <c r="H314" s="6"/>
      <c r="I314" s="100"/>
      <c r="J314" s="31"/>
      <c r="K314" s="31"/>
      <c r="L314" s="32"/>
      <c r="M314" s="33"/>
      <c r="N314" s="140"/>
    </row>
    <row r="315" spans="1:14" ht="16.5" x14ac:dyDescent="0.3">
      <c r="A315" s="73" t="s">
        <v>8</v>
      </c>
      <c r="B315" s="34"/>
      <c r="C315" s="29"/>
      <c r="D315" s="82" t="s">
        <v>21</v>
      </c>
      <c r="E315" s="83"/>
      <c r="F315" s="84" t="s">
        <v>13</v>
      </c>
      <c r="G315" s="85">
        <f>IF(E316=0,0,(MOD(E316-E315,1)*24))</f>
        <v>0</v>
      </c>
      <c r="H315" s="29"/>
      <c r="I315" s="29"/>
      <c r="J315" s="31"/>
      <c r="K315" s="31"/>
      <c r="L315" s="33"/>
      <c r="M315" s="33"/>
      <c r="N315" s="140"/>
    </row>
    <row r="316" spans="1:14" ht="16.5" x14ac:dyDescent="0.3">
      <c r="A316" s="75" t="s">
        <v>32</v>
      </c>
      <c r="B316" s="9"/>
      <c r="C316" s="29"/>
      <c r="D316" s="78" t="s">
        <v>29</v>
      </c>
      <c r="E316" s="79"/>
      <c r="F316" s="80" t="s">
        <v>13</v>
      </c>
      <c r="G316" s="81">
        <f>IF(E317=0,0,(MOD(E317-E316,1)*24))</f>
        <v>0</v>
      </c>
      <c r="H316" s="29"/>
      <c r="I316" s="31"/>
      <c r="J316" s="31"/>
      <c r="K316" s="31"/>
      <c r="L316" s="33"/>
      <c r="M316" s="33"/>
      <c r="N316" s="140"/>
    </row>
    <row r="317" spans="1:14" x14ac:dyDescent="0.3">
      <c r="A317" s="75" t="s">
        <v>33</v>
      </c>
      <c r="B317" s="34"/>
      <c r="C317" s="29"/>
      <c r="D317" s="82" t="s">
        <v>31</v>
      </c>
      <c r="E317" s="83"/>
      <c r="F317" s="84" t="s">
        <v>13</v>
      </c>
      <c r="G317" s="85">
        <f>IF(E318=0,0,(MOD(E318-E317,1)*24))</f>
        <v>0</v>
      </c>
      <c r="H317" s="113" t="s">
        <v>18</v>
      </c>
      <c r="I317" s="53" t="s">
        <v>19</v>
      </c>
      <c r="J317" s="113" t="s">
        <v>16</v>
      </c>
      <c r="K317" s="25" t="s">
        <v>87</v>
      </c>
      <c r="L317" s="53" t="s">
        <v>20</v>
      </c>
      <c r="M317" s="6"/>
      <c r="N317" s="140"/>
    </row>
    <row r="318" spans="1:14" x14ac:dyDescent="0.3">
      <c r="A318" s="73" t="s">
        <v>10</v>
      </c>
      <c r="B318" s="43"/>
      <c r="C318" s="29"/>
      <c r="D318" s="78" t="s">
        <v>29</v>
      </c>
      <c r="E318" s="79"/>
      <c r="F318" s="80" t="s">
        <v>13</v>
      </c>
      <c r="G318" s="81">
        <f>IF(E319=0,0,(MOD(E319-E318,1)*24))</f>
        <v>0</v>
      </c>
      <c r="H318" s="76">
        <f>B320</f>
        <v>0</v>
      </c>
      <c r="I318" s="63">
        <f>IF(B318="Forfait",IF(B315="",0,VLOOKUP(B315,Liste!F$2:H$4,3)),IF(B315="",0,VLOOKUP(B315,Liste!F$2:G$4,2)))</f>
        <v>0</v>
      </c>
      <c r="J318" s="36">
        <v>5</v>
      </c>
      <c r="K318" s="64">
        <v>0.8</v>
      </c>
      <c r="L318" s="35">
        <v>0</v>
      </c>
      <c r="M318" s="6"/>
      <c r="N318" s="140"/>
    </row>
    <row r="319" spans="1:14" ht="16.5" thickBot="1" x14ac:dyDescent="0.35">
      <c r="A319" s="74" t="s">
        <v>85</v>
      </c>
      <c r="B319" s="44"/>
      <c r="C319" s="29"/>
      <c r="D319" s="82" t="s">
        <v>37</v>
      </c>
      <c r="E319" s="83"/>
      <c r="F319" s="84" t="s">
        <v>39</v>
      </c>
      <c r="G319" s="86">
        <f>SUM(G314+G316+G318)</f>
        <v>0</v>
      </c>
      <c r="H319" s="77"/>
      <c r="I319" s="65"/>
      <c r="J319" s="38"/>
      <c r="K319" s="66">
        <v>0</v>
      </c>
      <c r="L319" s="39">
        <v>0</v>
      </c>
      <c r="M319" s="6"/>
      <c r="N319" s="140"/>
    </row>
    <row r="320" spans="1:14" x14ac:dyDescent="0.3">
      <c r="A320" s="73" t="s">
        <v>11</v>
      </c>
      <c r="B320" s="45">
        <f>IF(B317="",0,VLOOKUP(B317,Liste!B$2:C$32,2))</f>
        <v>0</v>
      </c>
      <c r="C320" s="29"/>
      <c r="D320" s="87"/>
      <c r="E320" s="88"/>
      <c r="F320" s="89" t="s">
        <v>89</v>
      </c>
      <c r="G320" s="96">
        <f>SUM((IF(G315&lt;0.99,G315,0))+(IF(G317&lt;0.99,G317,0)))</f>
        <v>0</v>
      </c>
      <c r="H320" s="47">
        <f>PRODUCT(H318*H319)</f>
        <v>0</v>
      </c>
      <c r="I320" s="70">
        <f>PRODUCT(I318*I319)</f>
        <v>0</v>
      </c>
      <c r="J320" s="47">
        <f>PRODUCT(J318*J319)</f>
        <v>0</v>
      </c>
      <c r="K320" s="69">
        <f>PRODUCT(K318*K319)</f>
        <v>0</v>
      </c>
      <c r="L320" s="46">
        <f>PRODUCT(L318:L319)</f>
        <v>0</v>
      </c>
      <c r="M320" s="6"/>
      <c r="N320" s="140"/>
    </row>
    <row r="321" spans="1:14" x14ac:dyDescent="0.3">
      <c r="A321" s="72"/>
      <c r="B321" s="141" t="s">
        <v>14</v>
      </c>
      <c r="C321" s="141"/>
      <c r="D321" s="142"/>
      <c r="E321" s="143"/>
      <c r="F321" s="144" t="s">
        <v>84</v>
      </c>
      <c r="G321" s="145"/>
      <c r="H321" s="146"/>
      <c r="I321" s="141" t="s">
        <v>15</v>
      </c>
      <c r="J321" s="147"/>
      <c r="K321" s="52" t="s">
        <v>17</v>
      </c>
      <c r="L321" s="53" t="s">
        <v>38</v>
      </c>
      <c r="M321" s="6"/>
      <c r="N321" s="140"/>
    </row>
    <row r="322" spans="1:14" x14ac:dyDescent="0.3">
      <c r="A322" s="54" t="s">
        <v>22</v>
      </c>
      <c r="B322" s="48" t="s">
        <v>23</v>
      </c>
      <c r="C322" s="56" t="s">
        <v>24</v>
      </c>
      <c r="D322" s="49" t="s">
        <v>25</v>
      </c>
      <c r="E322" s="58" t="s">
        <v>88</v>
      </c>
      <c r="F322" s="101">
        <f>IF(B319="Magasine",0.08333333333333,0.125)</f>
        <v>0.125</v>
      </c>
      <c r="G322" s="59">
        <v>0.16666666666666666</v>
      </c>
      <c r="H322" s="50">
        <v>0.25</v>
      </c>
      <c r="I322" s="60" t="s">
        <v>26</v>
      </c>
      <c r="J322" s="48" t="s">
        <v>27</v>
      </c>
      <c r="K322" s="61"/>
      <c r="L322" s="51">
        <v>1</v>
      </c>
      <c r="M322" s="6"/>
      <c r="N322" s="140"/>
    </row>
    <row r="323" spans="1:14" ht="16.5" thickBot="1" x14ac:dyDescent="0.35">
      <c r="A323" s="55">
        <f>IF(B318=10,IF(SUM((G314+G316+G318)+G320)&gt;10,SUM((G314+G316+G318)+G320),10),IF(B318=7,IF(SUM((G314+G316+G318)+G320)&gt;7,SUM((G314+G316+G318)+G320),7),IF(B318=5,IF(SUM((G314+G316+G318)+G320)&gt;5,SUM((G314+G316+G318)+G320),5),SUM((G314+G316+G318)+G320))))</f>
        <v>0</v>
      </c>
      <c r="B323" s="28">
        <f>IF(B318="Forfait",1,IF(B318=10,IF(G319&lt;10,A323,10+G320),IF(B318=7,IF(G319&lt;8,A323,8+G320),IF(G319&lt;5,A323,5+G320))))</f>
        <v>0</v>
      </c>
      <c r="C323" s="57">
        <f>IF(B318="Forfait",0,IF(B318=10,IF((A323-B323)&lt;2,A323-B323,2),IF(B318=7,IF((A323-B323)&lt;4,A323-B323,4),IF((A323-B323)&lt;7,A323-B323,7))))</f>
        <v>0</v>
      </c>
      <c r="D323" s="28">
        <f>IF(B318="Forfait",0,IF((A323-B323-C323)&lt;4,A323-B323-C323,4))</f>
        <v>0</v>
      </c>
      <c r="E323" s="57">
        <f>IF(B318="Forfait",0,IF((A323-B323-C323-D323)&gt;0,A323-B323-C323-D323,0))</f>
        <v>0</v>
      </c>
      <c r="F323" s="28">
        <f>IF(B319="Autre",IF((G319-12)&gt;0,IF((G319-12)&lt;2,G319-12,2),0),IF(B319="Magasine",IF((G319-11)&gt;0,IF((G319-11)&lt;1,G319-11,1),0),0))</f>
        <v>0</v>
      </c>
      <c r="G323" s="57">
        <f>IF(B319="Autre",IF((G319-14)&gt;0,IF((G319-14)&lt;2,G319-14,2),0),IF(B319="Magasine",IF((G319-12)&gt;0,IF((G319-12)&lt;4,G319-12,4),0),0))</f>
        <v>0</v>
      </c>
      <c r="H323" s="28">
        <f>IF(B318="Forfait",IF((G319-16)&lt;0,0,(G319-16)),0)</f>
        <v>0</v>
      </c>
      <c r="I323" s="71">
        <f>IF(B319="5-5",IF(G314&gt;5,G314-5,0),IF(B319="6-6",IF(G314&gt;6,G314-6,0),0))</f>
        <v>0</v>
      </c>
      <c r="J323" s="28">
        <f>IF(B319="5-5",IF(G316&gt;5,G316-5,0),IF(B319="6-6",IF(G316&gt;6,G316-6,0),0))</f>
        <v>0</v>
      </c>
      <c r="K323" s="62"/>
      <c r="L323" s="39">
        <v>0</v>
      </c>
      <c r="M323" s="37" t="s">
        <v>39</v>
      </c>
      <c r="N323" s="140"/>
    </row>
    <row r="324" spans="1:14" x14ac:dyDescent="0.3">
      <c r="A324" s="41"/>
      <c r="B324" s="40">
        <f>PRODUCT(B323*B320*1)</f>
        <v>0</v>
      </c>
      <c r="C324" s="67">
        <f>PRODUCT(C323*B320*1.5)</f>
        <v>0</v>
      </c>
      <c r="D324" s="40">
        <f>PRODUCT(D323*B320*2)</f>
        <v>0</v>
      </c>
      <c r="E324" s="67">
        <f>PRODUCT(E323*B320*3)</f>
        <v>0</v>
      </c>
      <c r="F324" s="104">
        <f>PRODUCT(B320*F322*F323)</f>
        <v>0</v>
      </c>
      <c r="G324" s="105">
        <f>PRODUCT(B320*G322*G323)</f>
        <v>0</v>
      </c>
      <c r="H324" s="104">
        <f>PRODUCT(B320*H322*H323)</f>
        <v>0</v>
      </c>
      <c r="I324" s="68">
        <f>PRODUCT(I323*B320*0.5)</f>
        <v>0</v>
      </c>
      <c r="J324" s="40">
        <f>PRODUCT(J323*B320*0.5)</f>
        <v>0</v>
      </c>
      <c r="K324" s="67">
        <f>PRODUCT(K322:K323)</f>
        <v>0</v>
      </c>
      <c r="L324" s="40">
        <f>PRODUCT(L322:L323)</f>
        <v>0</v>
      </c>
      <c r="M324" s="42">
        <f>SUM(B324:L324)+SUM(H320:L320)</f>
        <v>0</v>
      </c>
      <c r="N324" s="140"/>
    </row>
    <row r="325" spans="1:14" ht="16.5" thickBot="1" x14ac:dyDescent="0.35">
      <c r="A325" s="94"/>
      <c r="B325" s="94"/>
      <c r="C325" s="94"/>
      <c r="D325" s="94"/>
      <c r="E325" s="95"/>
      <c r="F325" s="95"/>
      <c r="G325" s="95"/>
      <c r="H325" s="95"/>
      <c r="I325" s="94"/>
      <c r="J325" s="94"/>
      <c r="K325" s="94"/>
      <c r="L325" s="94"/>
      <c r="M325" s="94"/>
      <c r="N325" s="140"/>
    </row>
    <row r="326" spans="1:14" ht="16.5" thickTop="1" x14ac:dyDescent="0.3">
      <c r="A326" s="29"/>
      <c r="B326" s="29"/>
      <c r="C326" s="29"/>
      <c r="D326" s="29"/>
      <c r="E326" s="29"/>
      <c r="F326" s="29"/>
      <c r="G326" s="29"/>
      <c r="H326" s="29"/>
      <c r="I326" s="29"/>
      <c r="J326" s="29"/>
      <c r="K326" s="29"/>
      <c r="L326" s="6"/>
      <c r="M326" s="6"/>
      <c r="N326" s="140"/>
    </row>
    <row r="327" spans="1:14" ht="16.5" x14ac:dyDescent="0.3">
      <c r="A327" s="73" t="s">
        <v>7</v>
      </c>
      <c r="B327" s="24">
        <f>B314+1</f>
        <v>42395</v>
      </c>
      <c r="C327" s="30"/>
      <c r="D327" s="90" t="s">
        <v>12</v>
      </c>
      <c r="E327" s="91"/>
      <c r="F327" s="92" t="s">
        <v>13</v>
      </c>
      <c r="G327" s="93">
        <f>IF(E328=0,0,(MOD(E328-E327,1)*24))</f>
        <v>0</v>
      </c>
      <c r="H327" s="6"/>
      <c r="I327" s="100"/>
      <c r="J327" s="31"/>
      <c r="K327" s="31"/>
      <c r="L327" s="32"/>
      <c r="M327" s="33"/>
      <c r="N327" s="140"/>
    </row>
    <row r="328" spans="1:14" ht="16.5" x14ac:dyDescent="0.3">
      <c r="A328" s="73" t="s">
        <v>8</v>
      </c>
      <c r="B328" s="34"/>
      <c r="C328" s="29"/>
      <c r="D328" s="82" t="s">
        <v>21</v>
      </c>
      <c r="E328" s="83"/>
      <c r="F328" s="84" t="s">
        <v>13</v>
      </c>
      <c r="G328" s="85">
        <f>IF(E329=0,0,(MOD(E329-E328,1)*24))</f>
        <v>0</v>
      </c>
      <c r="H328" s="29"/>
      <c r="I328" s="29"/>
      <c r="J328" s="31"/>
      <c r="K328" s="31"/>
      <c r="L328" s="33"/>
      <c r="M328" s="33"/>
      <c r="N328" s="140"/>
    </row>
    <row r="329" spans="1:14" ht="16.5" x14ac:dyDescent="0.3">
      <c r="A329" s="75" t="s">
        <v>32</v>
      </c>
      <c r="B329" s="9"/>
      <c r="C329" s="29"/>
      <c r="D329" s="78" t="s">
        <v>29</v>
      </c>
      <c r="E329" s="79"/>
      <c r="F329" s="80" t="s">
        <v>13</v>
      </c>
      <c r="G329" s="81">
        <f>IF(E330=0,0,(MOD(E330-E329,1)*24))</f>
        <v>0</v>
      </c>
      <c r="H329" s="29"/>
      <c r="I329" s="31"/>
      <c r="J329" s="31"/>
      <c r="K329" s="31"/>
      <c r="L329" s="33"/>
      <c r="M329" s="33"/>
      <c r="N329" s="140"/>
    </row>
    <row r="330" spans="1:14" x14ac:dyDescent="0.3">
      <c r="A330" s="75" t="s">
        <v>33</v>
      </c>
      <c r="B330" s="34"/>
      <c r="C330" s="29"/>
      <c r="D330" s="82" t="s">
        <v>31</v>
      </c>
      <c r="E330" s="83"/>
      <c r="F330" s="84" t="s">
        <v>13</v>
      </c>
      <c r="G330" s="85">
        <f>IF(E331=0,0,(MOD(E331-E330,1)*24))</f>
        <v>0</v>
      </c>
      <c r="H330" s="113" t="s">
        <v>18</v>
      </c>
      <c r="I330" s="53" t="s">
        <v>19</v>
      </c>
      <c r="J330" s="113" t="s">
        <v>16</v>
      </c>
      <c r="K330" s="25" t="s">
        <v>87</v>
      </c>
      <c r="L330" s="53" t="s">
        <v>20</v>
      </c>
      <c r="M330" s="6"/>
      <c r="N330" s="140"/>
    </row>
    <row r="331" spans="1:14" x14ac:dyDescent="0.3">
      <c r="A331" s="73" t="s">
        <v>10</v>
      </c>
      <c r="B331" s="43"/>
      <c r="C331" s="29"/>
      <c r="D331" s="78" t="s">
        <v>29</v>
      </c>
      <c r="E331" s="79"/>
      <c r="F331" s="80" t="s">
        <v>13</v>
      </c>
      <c r="G331" s="81">
        <f>IF(E332=0,0,(MOD(E332-E331,1)*24))</f>
        <v>0</v>
      </c>
      <c r="H331" s="76">
        <f>B333</f>
        <v>0</v>
      </c>
      <c r="I331" s="63">
        <f>IF(B331="Forfait",IF(B328="",0,VLOOKUP(B328,Liste!F$2:H$4,3)),IF(B328="",0,VLOOKUP(B328,Liste!F$2:G$4,2)))</f>
        <v>0</v>
      </c>
      <c r="J331" s="36">
        <v>5</v>
      </c>
      <c r="K331" s="64">
        <v>0.8</v>
      </c>
      <c r="L331" s="35">
        <v>0</v>
      </c>
      <c r="M331" s="6"/>
      <c r="N331" s="140"/>
    </row>
    <row r="332" spans="1:14" ht="16.5" thickBot="1" x14ac:dyDescent="0.35">
      <c r="A332" s="74" t="s">
        <v>85</v>
      </c>
      <c r="B332" s="44"/>
      <c r="C332" s="29"/>
      <c r="D332" s="82" t="s">
        <v>37</v>
      </c>
      <c r="E332" s="83"/>
      <c r="F332" s="84" t="s">
        <v>39</v>
      </c>
      <c r="G332" s="86">
        <f>SUM(G327+G329+G331)</f>
        <v>0</v>
      </c>
      <c r="H332" s="77"/>
      <c r="I332" s="65"/>
      <c r="J332" s="38"/>
      <c r="K332" s="66">
        <v>0</v>
      </c>
      <c r="L332" s="39">
        <v>0</v>
      </c>
      <c r="M332" s="6"/>
      <c r="N332" s="140"/>
    </row>
    <row r="333" spans="1:14" x14ac:dyDescent="0.3">
      <c r="A333" s="73" t="s">
        <v>11</v>
      </c>
      <c r="B333" s="45">
        <f>IF(B330="",0,VLOOKUP(B330,Liste!B$2:C$32,2))</f>
        <v>0</v>
      </c>
      <c r="C333" s="29"/>
      <c r="D333" s="87"/>
      <c r="E333" s="88"/>
      <c r="F333" s="89" t="s">
        <v>89</v>
      </c>
      <c r="G333" s="96">
        <f>SUM((IF(G328&lt;0.99,G328,0))+(IF(G330&lt;0.99,G330,0)))</f>
        <v>0</v>
      </c>
      <c r="H333" s="47">
        <f>PRODUCT(H331*H332)</f>
        <v>0</v>
      </c>
      <c r="I333" s="70">
        <f>PRODUCT(I331*I332)</f>
        <v>0</v>
      </c>
      <c r="J333" s="47">
        <f>PRODUCT(J331*J332)</f>
        <v>0</v>
      </c>
      <c r="K333" s="69">
        <f>PRODUCT(K331*K332)</f>
        <v>0</v>
      </c>
      <c r="L333" s="46">
        <f>PRODUCT(L331:L332)</f>
        <v>0</v>
      </c>
      <c r="M333" s="6"/>
      <c r="N333" s="140"/>
    </row>
    <row r="334" spans="1:14" x14ac:dyDescent="0.3">
      <c r="A334" s="72"/>
      <c r="B334" s="141" t="s">
        <v>14</v>
      </c>
      <c r="C334" s="141"/>
      <c r="D334" s="142"/>
      <c r="E334" s="143"/>
      <c r="F334" s="144" t="s">
        <v>84</v>
      </c>
      <c r="G334" s="145"/>
      <c r="H334" s="146"/>
      <c r="I334" s="141" t="s">
        <v>15</v>
      </c>
      <c r="J334" s="147"/>
      <c r="K334" s="52" t="s">
        <v>17</v>
      </c>
      <c r="L334" s="53" t="s">
        <v>38</v>
      </c>
      <c r="M334" s="6"/>
      <c r="N334" s="140"/>
    </row>
    <row r="335" spans="1:14" x14ac:dyDescent="0.3">
      <c r="A335" s="54" t="s">
        <v>22</v>
      </c>
      <c r="B335" s="48" t="s">
        <v>23</v>
      </c>
      <c r="C335" s="56" t="s">
        <v>24</v>
      </c>
      <c r="D335" s="49" t="s">
        <v>25</v>
      </c>
      <c r="E335" s="58" t="s">
        <v>88</v>
      </c>
      <c r="F335" s="101">
        <f>IF(B332="Magasine",0.08333333333333,0.125)</f>
        <v>0.125</v>
      </c>
      <c r="G335" s="59">
        <v>0.16666666666666666</v>
      </c>
      <c r="H335" s="50">
        <v>0.25</v>
      </c>
      <c r="I335" s="60" t="s">
        <v>26</v>
      </c>
      <c r="J335" s="48" t="s">
        <v>27</v>
      </c>
      <c r="K335" s="61"/>
      <c r="L335" s="51">
        <v>1</v>
      </c>
      <c r="M335" s="6"/>
      <c r="N335" s="140"/>
    </row>
    <row r="336" spans="1:14" ht="16.5" thickBot="1" x14ac:dyDescent="0.35">
      <c r="A336" s="55">
        <f>IF(B331=10,IF(SUM((G327+G329+G331)+G333)&gt;10,SUM((G327+G329+G331)+G333),10),IF(B331=7,IF(SUM((G327+G329+G331)+G333)&gt;7,SUM((G327+G329+G331)+G333),7),IF(B331=5,IF(SUM((G327+G329+G331)+G333)&gt;5,SUM((G327+G329+G331)+G333),5),SUM((G327+G329+G331)+G333))))</f>
        <v>0</v>
      </c>
      <c r="B336" s="28">
        <f>IF(B331="Forfait",1,IF(B331=10,IF(G332&lt;10,A336,10+G333),IF(B331=7,IF(G332&lt;8,A336,8+G333),IF(G332&lt;5,A336,5+G333))))</f>
        <v>0</v>
      </c>
      <c r="C336" s="57">
        <f>IF(B331="Forfait",0,IF(B331=10,IF((A336-B336)&lt;2,A336-B336,2),IF(B331=7,IF((A336-B336)&lt;4,A336-B336,4),IF((A336-B336)&lt;7,A336-B336,7))))</f>
        <v>0</v>
      </c>
      <c r="D336" s="28">
        <f>IF(B331="Forfait",0,IF((A336-B336-C336)&lt;4,A336-B336-C336,4))</f>
        <v>0</v>
      </c>
      <c r="E336" s="57">
        <f>IF(B331="Forfait",0,IF((A336-B336-C336-D336)&gt;0,A336-B336-C336-D336,0))</f>
        <v>0</v>
      </c>
      <c r="F336" s="28">
        <f>IF(B332="Autre",IF((G332-12)&gt;0,IF((G332-12)&lt;2,G332-12,2),0),IF(B332="Magasine",IF((G332-11)&gt;0,IF((G332-11)&lt;1,G332-11,1),0),0))</f>
        <v>0</v>
      </c>
      <c r="G336" s="57">
        <f>IF(B332="Autre",IF((G332-14)&gt;0,IF((G332-14)&lt;2,G332-14,2),0),IF(B332="Magasine",IF((G332-12)&gt;0,IF((G332-12)&lt;4,G332-12,4),0),0))</f>
        <v>0</v>
      </c>
      <c r="H336" s="28">
        <f>IF(B331="Forfait",IF((G332-16)&lt;0,0,(G332-16)),0)</f>
        <v>0</v>
      </c>
      <c r="I336" s="71">
        <f>IF(B332="5-5",IF(G327&gt;5,G327-5,0),IF(B332="6-6",IF(G327&gt;6,G327-6,0),0))</f>
        <v>0</v>
      </c>
      <c r="J336" s="28">
        <f>IF(B332="5-5",IF(G329&gt;5,G329-5,0),IF(B332="6-6",IF(G329&gt;6,G329-6,0),0))</f>
        <v>0</v>
      </c>
      <c r="K336" s="62"/>
      <c r="L336" s="39">
        <v>0</v>
      </c>
      <c r="M336" s="37" t="s">
        <v>39</v>
      </c>
      <c r="N336" s="140"/>
    </row>
    <row r="337" spans="1:14" x14ac:dyDescent="0.3">
      <c r="A337" s="41"/>
      <c r="B337" s="40">
        <f>PRODUCT(B336*B333*1)</f>
        <v>0</v>
      </c>
      <c r="C337" s="67">
        <f>PRODUCT(C336*B333*1.5)</f>
        <v>0</v>
      </c>
      <c r="D337" s="40">
        <f>PRODUCT(D336*B333*2)</f>
        <v>0</v>
      </c>
      <c r="E337" s="67">
        <f>PRODUCT(E336*B333*3)</f>
        <v>0</v>
      </c>
      <c r="F337" s="104">
        <f>PRODUCT(B333*F335*F336)</f>
        <v>0</v>
      </c>
      <c r="G337" s="105">
        <f>PRODUCT(B333*G335*G336)</f>
        <v>0</v>
      </c>
      <c r="H337" s="104">
        <f>PRODUCT(B333*H335*H336)</f>
        <v>0</v>
      </c>
      <c r="I337" s="68">
        <f>PRODUCT(I336*B333*0.5)</f>
        <v>0</v>
      </c>
      <c r="J337" s="40">
        <f>PRODUCT(J336*B333*0.5)</f>
        <v>0</v>
      </c>
      <c r="K337" s="67">
        <f>PRODUCT(K335:K336)</f>
        <v>0</v>
      </c>
      <c r="L337" s="40">
        <f>PRODUCT(L335:L336)</f>
        <v>0</v>
      </c>
      <c r="M337" s="42">
        <f>SUM(B337:L337)+SUM(H333:L333)</f>
        <v>0</v>
      </c>
      <c r="N337" s="140"/>
    </row>
    <row r="338" spans="1:14" ht="16.5" thickBot="1" x14ac:dyDescent="0.35">
      <c r="A338" s="94"/>
      <c r="B338" s="94"/>
      <c r="C338" s="94"/>
      <c r="D338" s="94"/>
      <c r="E338" s="95"/>
      <c r="F338" s="95"/>
      <c r="G338" s="95"/>
      <c r="H338" s="95"/>
      <c r="I338" s="94"/>
      <c r="J338" s="94"/>
      <c r="K338" s="94"/>
      <c r="L338" s="94"/>
      <c r="M338" s="94"/>
      <c r="N338" s="140"/>
    </row>
    <row r="339" spans="1:14" ht="16.5" thickTop="1" x14ac:dyDescent="0.3">
      <c r="A339" s="29"/>
      <c r="B339" s="29"/>
      <c r="C339" s="29"/>
      <c r="D339" s="29"/>
      <c r="E339" s="29"/>
      <c r="F339" s="29"/>
      <c r="G339" s="29"/>
      <c r="H339" s="29"/>
      <c r="I339" s="29"/>
      <c r="J339" s="29"/>
      <c r="K339" s="29"/>
      <c r="L339" s="6"/>
      <c r="M339" s="6"/>
      <c r="N339" s="140"/>
    </row>
    <row r="340" spans="1:14" ht="16.5" x14ac:dyDescent="0.3">
      <c r="A340" s="73" t="s">
        <v>7</v>
      </c>
      <c r="B340" s="24">
        <f>B327+1</f>
        <v>42396</v>
      </c>
      <c r="C340" s="30"/>
      <c r="D340" s="90" t="s">
        <v>12</v>
      </c>
      <c r="E340" s="91"/>
      <c r="F340" s="92" t="s">
        <v>13</v>
      </c>
      <c r="G340" s="93">
        <f>IF(E341=0,0,(MOD(E341-E340,1)*24))</f>
        <v>0</v>
      </c>
      <c r="H340" s="6"/>
      <c r="I340" s="100"/>
      <c r="J340" s="31"/>
      <c r="K340" s="31"/>
      <c r="L340" s="32"/>
      <c r="M340" s="33"/>
      <c r="N340" s="140"/>
    </row>
    <row r="341" spans="1:14" ht="16.5" x14ac:dyDescent="0.3">
      <c r="A341" s="73" t="s">
        <v>8</v>
      </c>
      <c r="B341" s="34"/>
      <c r="C341" s="29"/>
      <c r="D341" s="82" t="s">
        <v>21</v>
      </c>
      <c r="E341" s="83"/>
      <c r="F341" s="84" t="s">
        <v>13</v>
      </c>
      <c r="G341" s="85">
        <f>IF(E342=0,0,(MOD(E342-E341,1)*24))</f>
        <v>0</v>
      </c>
      <c r="H341" s="29"/>
      <c r="I341" s="29"/>
      <c r="J341" s="31"/>
      <c r="K341" s="31"/>
      <c r="L341" s="33"/>
      <c r="M341" s="33"/>
      <c r="N341" s="140"/>
    </row>
    <row r="342" spans="1:14" ht="16.5" x14ac:dyDescent="0.3">
      <c r="A342" s="75" t="s">
        <v>32</v>
      </c>
      <c r="B342" s="9"/>
      <c r="C342" s="29"/>
      <c r="D342" s="78" t="s">
        <v>29</v>
      </c>
      <c r="E342" s="79"/>
      <c r="F342" s="80" t="s">
        <v>13</v>
      </c>
      <c r="G342" s="81">
        <f>IF(E343=0,0,(MOD(E343-E342,1)*24))</f>
        <v>0</v>
      </c>
      <c r="H342" s="29"/>
      <c r="I342" s="31"/>
      <c r="J342" s="31"/>
      <c r="K342" s="31"/>
      <c r="L342" s="33"/>
      <c r="M342" s="33"/>
      <c r="N342" s="140"/>
    </row>
    <row r="343" spans="1:14" x14ac:dyDescent="0.3">
      <c r="A343" s="75" t="s">
        <v>33</v>
      </c>
      <c r="B343" s="34"/>
      <c r="C343" s="29"/>
      <c r="D343" s="82" t="s">
        <v>31</v>
      </c>
      <c r="E343" s="83"/>
      <c r="F343" s="84" t="s">
        <v>13</v>
      </c>
      <c r="G343" s="85">
        <f>IF(E344=0,0,(MOD(E344-E343,1)*24))</f>
        <v>0</v>
      </c>
      <c r="H343" s="113" t="s">
        <v>18</v>
      </c>
      <c r="I343" s="53" t="s">
        <v>19</v>
      </c>
      <c r="J343" s="113" t="s">
        <v>16</v>
      </c>
      <c r="K343" s="25" t="s">
        <v>87</v>
      </c>
      <c r="L343" s="53" t="s">
        <v>20</v>
      </c>
      <c r="M343" s="6"/>
      <c r="N343" s="140"/>
    </row>
    <row r="344" spans="1:14" x14ac:dyDescent="0.3">
      <c r="A344" s="73" t="s">
        <v>10</v>
      </c>
      <c r="B344" s="43"/>
      <c r="C344" s="29"/>
      <c r="D344" s="78" t="s">
        <v>29</v>
      </c>
      <c r="E344" s="79"/>
      <c r="F344" s="80" t="s">
        <v>13</v>
      </c>
      <c r="G344" s="81">
        <f>IF(E345=0,0,(MOD(E345-E344,1)*24))</f>
        <v>0</v>
      </c>
      <c r="H344" s="76">
        <f>B346</f>
        <v>0</v>
      </c>
      <c r="I344" s="63">
        <f>IF(B344="Forfait",IF(B341="",0,VLOOKUP(B341,Liste!F$2:H$4,3)),IF(B341="",0,VLOOKUP(B341,Liste!F$2:G$4,2)))</f>
        <v>0</v>
      </c>
      <c r="J344" s="36">
        <v>5</v>
      </c>
      <c r="K344" s="64">
        <v>0.8</v>
      </c>
      <c r="L344" s="35">
        <v>0</v>
      </c>
      <c r="M344" s="6"/>
      <c r="N344" s="140"/>
    </row>
    <row r="345" spans="1:14" ht="16.5" thickBot="1" x14ac:dyDescent="0.35">
      <c r="A345" s="74" t="s">
        <v>85</v>
      </c>
      <c r="B345" s="44"/>
      <c r="C345" s="29"/>
      <c r="D345" s="82" t="s">
        <v>37</v>
      </c>
      <c r="E345" s="83"/>
      <c r="F345" s="84" t="s">
        <v>39</v>
      </c>
      <c r="G345" s="86">
        <f>SUM(G340+G342+G344)</f>
        <v>0</v>
      </c>
      <c r="H345" s="77"/>
      <c r="I345" s="65"/>
      <c r="J345" s="38"/>
      <c r="K345" s="66">
        <v>0</v>
      </c>
      <c r="L345" s="39">
        <v>0</v>
      </c>
      <c r="M345" s="6"/>
      <c r="N345" s="140"/>
    </row>
    <row r="346" spans="1:14" x14ac:dyDescent="0.3">
      <c r="A346" s="73" t="s">
        <v>11</v>
      </c>
      <c r="B346" s="45">
        <f>IF(B343="",0,VLOOKUP(B343,Liste!B$2:C$32,2))</f>
        <v>0</v>
      </c>
      <c r="C346" s="29"/>
      <c r="D346" s="87"/>
      <c r="E346" s="88"/>
      <c r="F346" s="89" t="s">
        <v>89</v>
      </c>
      <c r="G346" s="96">
        <f>SUM((IF(G341&lt;0.99,G341,0))+(IF(G343&lt;0.99,G343,0)))</f>
        <v>0</v>
      </c>
      <c r="H346" s="47">
        <f>PRODUCT(H344*H345)</f>
        <v>0</v>
      </c>
      <c r="I346" s="70">
        <f>PRODUCT(I344*I345)</f>
        <v>0</v>
      </c>
      <c r="J346" s="47">
        <f>PRODUCT(J344*J345)</f>
        <v>0</v>
      </c>
      <c r="K346" s="69">
        <f>PRODUCT(K344*K345)</f>
        <v>0</v>
      </c>
      <c r="L346" s="46">
        <f>PRODUCT(L344:L345)</f>
        <v>0</v>
      </c>
      <c r="M346" s="6"/>
      <c r="N346" s="140"/>
    </row>
    <row r="347" spans="1:14" x14ac:dyDescent="0.3">
      <c r="A347" s="72"/>
      <c r="B347" s="141" t="s">
        <v>14</v>
      </c>
      <c r="C347" s="141"/>
      <c r="D347" s="142"/>
      <c r="E347" s="143"/>
      <c r="F347" s="144" t="s">
        <v>84</v>
      </c>
      <c r="G347" s="145"/>
      <c r="H347" s="146"/>
      <c r="I347" s="141" t="s">
        <v>15</v>
      </c>
      <c r="J347" s="147"/>
      <c r="K347" s="52" t="s">
        <v>17</v>
      </c>
      <c r="L347" s="53" t="s">
        <v>38</v>
      </c>
      <c r="M347" s="6"/>
      <c r="N347" s="140"/>
    </row>
    <row r="348" spans="1:14" x14ac:dyDescent="0.3">
      <c r="A348" s="54" t="s">
        <v>22</v>
      </c>
      <c r="B348" s="48" t="s">
        <v>23</v>
      </c>
      <c r="C348" s="56" t="s">
        <v>24</v>
      </c>
      <c r="D348" s="49" t="s">
        <v>25</v>
      </c>
      <c r="E348" s="58" t="s">
        <v>88</v>
      </c>
      <c r="F348" s="101">
        <f>IF(B345="Magasine",0.08333333333333,0.125)</f>
        <v>0.125</v>
      </c>
      <c r="G348" s="59">
        <v>0.16666666666666666</v>
      </c>
      <c r="H348" s="50">
        <v>0.25</v>
      </c>
      <c r="I348" s="60" t="s">
        <v>26</v>
      </c>
      <c r="J348" s="48" t="s">
        <v>27</v>
      </c>
      <c r="K348" s="61"/>
      <c r="L348" s="51">
        <v>1</v>
      </c>
      <c r="M348" s="6"/>
      <c r="N348" s="140"/>
    </row>
    <row r="349" spans="1:14" ht="16.5" thickBot="1" x14ac:dyDescent="0.35">
      <c r="A349" s="55">
        <f>IF(B344=10,IF(SUM((G340+G342+G344)+G346)&gt;10,SUM((G340+G342+G344)+G346),10),IF(B344=7,IF(SUM((G340+G342+G344)+G346)&gt;7,SUM((G340+G342+G344)+G346),7),IF(B344=5,IF(SUM((G340+G342+G344)+G346)&gt;5,SUM((G340+G342+G344)+G346),5),SUM((G340+G342+G344)+G346))))</f>
        <v>0</v>
      </c>
      <c r="B349" s="28">
        <f>IF(B344="Forfait",1,IF(B344=10,IF(G345&lt;10,A349,10+G346),IF(B344=7,IF(G345&lt;8,A349,8+G346),IF(G345&lt;5,A349,5+G346))))</f>
        <v>0</v>
      </c>
      <c r="C349" s="57">
        <f>IF(B344="Forfait",0,IF(B344=10,IF((A349-B349)&lt;2,A349-B349,2),IF(B344=7,IF((A349-B349)&lt;4,A349-B349,4),IF((A349-B349)&lt;7,A349-B349,7))))</f>
        <v>0</v>
      </c>
      <c r="D349" s="28">
        <f>IF(B344="Forfait",0,IF((A349-B349-C349)&lt;4,A349-B349-C349,4))</f>
        <v>0</v>
      </c>
      <c r="E349" s="57">
        <f>IF(B344="Forfait",0,IF((A349-B349-C349-D349)&gt;0,A349-B349-C349-D349,0))</f>
        <v>0</v>
      </c>
      <c r="F349" s="28">
        <f>IF(B345="Autre",IF((G345-12)&gt;0,IF((G345-12)&lt;2,G345-12,2),0),IF(B345="Magasine",IF((G345-11)&gt;0,IF((G345-11)&lt;1,G345-11,1),0),0))</f>
        <v>0</v>
      </c>
      <c r="G349" s="57">
        <f>IF(B345="Autre",IF((G345-14)&gt;0,IF((G345-14)&lt;2,G345-14,2),0),IF(B345="Magasine",IF((G345-12)&gt;0,IF((G345-12)&lt;4,G345-12,4),0),0))</f>
        <v>0</v>
      </c>
      <c r="H349" s="28">
        <f>IF(B344="Forfait",IF((G345-16)&lt;0,0,(G345-16)),0)</f>
        <v>0</v>
      </c>
      <c r="I349" s="71">
        <f>IF(B345="5-5",IF(G340&gt;5,G340-5,0),IF(B345="6-6",IF(G340&gt;6,G340-6,0),0))</f>
        <v>0</v>
      </c>
      <c r="J349" s="28">
        <f>IF(B345="5-5",IF(G342&gt;5,G342-5,0),IF(B345="6-6",IF(G342&gt;6,G342-6,0),0))</f>
        <v>0</v>
      </c>
      <c r="K349" s="62"/>
      <c r="L349" s="39">
        <v>0</v>
      </c>
      <c r="M349" s="37" t="s">
        <v>39</v>
      </c>
      <c r="N349" s="140"/>
    </row>
    <row r="350" spans="1:14" x14ac:dyDescent="0.3">
      <c r="A350" s="41"/>
      <c r="B350" s="40">
        <f>PRODUCT(B349*B346*1)</f>
        <v>0</v>
      </c>
      <c r="C350" s="67">
        <f>PRODUCT(C349*B346*1.5)</f>
        <v>0</v>
      </c>
      <c r="D350" s="40">
        <f>PRODUCT(D349*B346*2)</f>
        <v>0</v>
      </c>
      <c r="E350" s="67">
        <f>PRODUCT(E349*B346*3)</f>
        <v>0</v>
      </c>
      <c r="F350" s="104">
        <f>PRODUCT(B346*F348*F349)</f>
        <v>0</v>
      </c>
      <c r="G350" s="105">
        <f>PRODUCT(B346*G348*G349)</f>
        <v>0</v>
      </c>
      <c r="H350" s="104">
        <f>PRODUCT(B346*H348*H349)</f>
        <v>0</v>
      </c>
      <c r="I350" s="68">
        <f>PRODUCT(I349*B346*0.5)</f>
        <v>0</v>
      </c>
      <c r="J350" s="40">
        <f>PRODUCT(J349*B346*0.5)</f>
        <v>0</v>
      </c>
      <c r="K350" s="67">
        <f>PRODUCT(K348:K349)</f>
        <v>0</v>
      </c>
      <c r="L350" s="40">
        <f>PRODUCT(L348:L349)</f>
        <v>0</v>
      </c>
      <c r="M350" s="42">
        <f>SUM(B350:L350)+SUM(H346:L346)</f>
        <v>0</v>
      </c>
      <c r="N350" s="140"/>
    </row>
    <row r="351" spans="1:14" ht="16.5" thickBot="1" x14ac:dyDescent="0.35">
      <c r="A351" s="94"/>
      <c r="B351" s="94"/>
      <c r="C351" s="94"/>
      <c r="D351" s="94"/>
      <c r="E351" s="95"/>
      <c r="F351" s="95"/>
      <c r="G351" s="95"/>
      <c r="H351" s="95"/>
      <c r="I351" s="94"/>
      <c r="J351" s="94"/>
      <c r="K351" s="94"/>
      <c r="L351" s="94"/>
      <c r="M351" s="94"/>
      <c r="N351" s="140"/>
    </row>
    <row r="352" spans="1:14" ht="16.5" thickTop="1" x14ac:dyDescent="0.3">
      <c r="A352" s="29"/>
      <c r="B352" s="29"/>
      <c r="C352" s="29"/>
      <c r="D352" s="29"/>
      <c r="E352" s="29"/>
      <c r="F352" s="29"/>
      <c r="G352" s="29"/>
      <c r="H352" s="29"/>
      <c r="I352" s="29"/>
      <c r="J352" s="29"/>
      <c r="K352" s="29"/>
      <c r="L352" s="6"/>
      <c r="M352" s="6"/>
      <c r="N352" s="140"/>
    </row>
    <row r="353" spans="1:14" ht="16.5" x14ac:dyDescent="0.3">
      <c r="A353" s="73" t="s">
        <v>7</v>
      </c>
      <c r="B353" s="24">
        <f>B340+1</f>
        <v>42397</v>
      </c>
      <c r="C353" s="30"/>
      <c r="D353" s="90" t="s">
        <v>12</v>
      </c>
      <c r="E353" s="91"/>
      <c r="F353" s="92" t="s">
        <v>13</v>
      </c>
      <c r="G353" s="93">
        <f>IF(E354=0,0,(MOD(E354-E353,1)*24))</f>
        <v>0</v>
      </c>
      <c r="H353" s="6"/>
      <c r="I353" s="100"/>
      <c r="J353" s="31"/>
      <c r="K353" s="31"/>
      <c r="L353" s="32"/>
      <c r="M353" s="33"/>
      <c r="N353" s="140"/>
    </row>
    <row r="354" spans="1:14" ht="16.5" x14ac:dyDescent="0.3">
      <c r="A354" s="73" t="s">
        <v>8</v>
      </c>
      <c r="B354" s="34"/>
      <c r="C354" s="29"/>
      <c r="D354" s="82" t="s">
        <v>21</v>
      </c>
      <c r="E354" s="83"/>
      <c r="F354" s="84" t="s">
        <v>13</v>
      </c>
      <c r="G354" s="85">
        <f>IF(E355=0,0,(MOD(E355-E354,1)*24))</f>
        <v>0</v>
      </c>
      <c r="H354" s="29"/>
      <c r="I354" s="29"/>
      <c r="J354" s="31"/>
      <c r="K354" s="31"/>
      <c r="L354" s="33"/>
      <c r="M354" s="33"/>
      <c r="N354" s="140"/>
    </row>
    <row r="355" spans="1:14" ht="16.5" x14ac:dyDescent="0.3">
      <c r="A355" s="75" t="s">
        <v>32</v>
      </c>
      <c r="B355" s="9"/>
      <c r="C355" s="29"/>
      <c r="D355" s="78" t="s">
        <v>29</v>
      </c>
      <c r="E355" s="79"/>
      <c r="F355" s="80" t="s">
        <v>13</v>
      </c>
      <c r="G355" s="81">
        <f>IF(E356=0,0,(MOD(E356-E355,1)*24))</f>
        <v>0</v>
      </c>
      <c r="H355" s="29"/>
      <c r="I355" s="31"/>
      <c r="J355" s="31"/>
      <c r="K355" s="31"/>
      <c r="L355" s="33"/>
      <c r="M355" s="33"/>
      <c r="N355" s="140"/>
    </row>
    <row r="356" spans="1:14" x14ac:dyDescent="0.3">
      <c r="A356" s="75" t="s">
        <v>33</v>
      </c>
      <c r="B356" s="34"/>
      <c r="C356" s="29"/>
      <c r="D356" s="82" t="s">
        <v>31</v>
      </c>
      <c r="E356" s="83"/>
      <c r="F356" s="84" t="s">
        <v>13</v>
      </c>
      <c r="G356" s="85">
        <f>IF(E357=0,0,(MOD(E357-E356,1)*24))</f>
        <v>0</v>
      </c>
      <c r="H356" s="113" t="s">
        <v>18</v>
      </c>
      <c r="I356" s="53" t="s">
        <v>19</v>
      </c>
      <c r="J356" s="113" t="s">
        <v>16</v>
      </c>
      <c r="K356" s="25" t="s">
        <v>87</v>
      </c>
      <c r="L356" s="53" t="s">
        <v>20</v>
      </c>
      <c r="M356" s="6"/>
      <c r="N356" s="140"/>
    </row>
    <row r="357" spans="1:14" x14ac:dyDescent="0.3">
      <c r="A357" s="73" t="s">
        <v>10</v>
      </c>
      <c r="B357" s="43"/>
      <c r="C357" s="29"/>
      <c r="D357" s="78" t="s">
        <v>29</v>
      </c>
      <c r="E357" s="79"/>
      <c r="F357" s="80" t="s">
        <v>13</v>
      </c>
      <c r="G357" s="81">
        <f>IF(E358=0,0,(MOD(E358-E357,1)*24))</f>
        <v>0</v>
      </c>
      <c r="H357" s="76">
        <f>B359</f>
        <v>0</v>
      </c>
      <c r="I357" s="63">
        <f>IF(B357="Forfait",IF(B354="",0,VLOOKUP(B354,Liste!F$2:H$4,3)),IF(B354="",0,VLOOKUP(B354,Liste!F$2:G$4,2)))</f>
        <v>0</v>
      </c>
      <c r="J357" s="36">
        <v>5</v>
      </c>
      <c r="K357" s="64">
        <v>0.8</v>
      </c>
      <c r="L357" s="35">
        <v>0</v>
      </c>
      <c r="M357" s="6"/>
      <c r="N357" s="140"/>
    </row>
    <row r="358" spans="1:14" ht="16.5" thickBot="1" x14ac:dyDescent="0.35">
      <c r="A358" s="74" t="s">
        <v>85</v>
      </c>
      <c r="B358" s="44"/>
      <c r="C358" s="29"/>
      <c r="D358" s="82" t="s">
        <v>37</v>
      </c>
      <c r="E358" s="83"/>
      <c r="F358" s="84" t="s">
        <v>39</v>
      </c>
      <c r="G358" s="86">
        <f>SUM(G353+G355+G357)</f>
        <v>0</v>
      </c>
      <c r="H358" s="77"/>
      <c r="I358" s="65"/>
      <c r="J358" s="38"/>
      <c r="K358" s="66">
        <v>0</v>
      </c>
      <c r="L358" s="39">
        <v>0</v>
      </c>
      <c r="M358" s="6"/>
      <c r="N358" s="140"/>
    </row>
    <row r="359" spans="1:14" x14ac:dyDescent="0.3">
      <c r="A359" s="73" t="s">
        <v>11</v>
      </c>
      <c r="B359" s="45">
        <f>IF(B356="",0,VLOOKUP(B356,Liste!B$2:C$32,2))</f>
        <v>0</v>
      </c>
      <c r="C359" s="29"/>
      <c r="D359" s="87"/>
      <c r="E359" s="88"/>
      <c r="F359" s="89" t="s">
        <v>89</v>
      </c>
      <c r="G359" s="96">
        <f>SUM((IF(G354&lt;0.99,G354,0))+(IF(G356&lt;0.99,G356,0)))</f>
        <v>0</v>
      </c>
      <c r="H359" s="47">
        <f>PRODUCT(H357*H358)</f>
        <v>0</v>
      </c>
      <c r="I359" s="70">
        <f>PRODUCT(I357*I358)</f>
        <v>0</v>
      </c>
      <c r="J359" s="47">
        <f>PRODUCT(J357*J358)</f>
        <v>0</v>
      </c>
      <c r="K359" s="69">
        <f>PRODUCT(K357*K358)</f>
        <v>0</v>
      </c>
      <c r="L359" s="46">
        <f>PRODUCT(L357:L358)</f>
        <v>0</v>
      </c>
      <c r="M359" s="6"/>
      <c r="N359" s="140"/>
    </row>
    <row r="360" spans="1:14" x14ac:dyDescent="0.3">
      <c r="A360" s="72"/>
      <c r="B360" s="141" t="s">
        <v>14</v>
      </c>
      <c r="C360" s="141"/>
      <c r="D360" s="142"/>
      <c r="E360" s="143"/>
      <c r="F360" s="144" t="s">
        <v>84</v>
      </c>
      <c r="G360" s="145"/>
      <c r="H360" s="146"/>
      <c r="I360" s="141" t="s">
        <v>15</v>
      </c>
      <c r="J360" s="147"/>
      <c r="K360" s="52" t="s">
        <v>17</v>
      </c>
      <c r="L360" s="53" t="s">
        <v>38</v>
      </c>
      <c r="M360" s="6"/>
      <c r="N360" s="140"/>
    </row>
    <row r="361" spans="1:14" x14ac:dyDescent="0.3">
      <c r="A361" s="54" t="s">
        <v>22</v>
      </c>
      <c r="B361" s="48" t="s">
        <v>23</v>
      </c>
      <c r="C361" s="56" t="s">
        <v>24</v>
      </c>
      <c r="D361" s="49" t="s">
        <v>25</v>
      </c>
      <c r="E361" s="58" t="s">
        <v>88</v>
      </c>
      <c r="F361" s="101">
        <f>IF(B358="Magasine",0.08333333333333,0.125)</f>
        <v>0.125</v>
      </c>
      <c r="G361" s="59">
        <v>0.16666666666666666</v>
      </c>
      <c r="H361" s="50">
        <v>0.25</v>
      </c>
      <c r="I361" s="60" t="s">
        <v>26</v>
      </c>
      <c r="J361" s="48" t="s">
        <v>27</v>
      </c>
      <c r="K361" s="61"/>
      <c r="L361" s="51">
        <v>1</v>
      </c>
      <c r="M361" s="6"/>
      <c r="N361" s="140"/>
    </row>
    <row r="362" spans="1:14" ht="16.5" thickBot="1" x14ac:dyDescent="0.35">
      <c r="A362" s="55">
        <f>IF(B357=10,IF(SUM((G353+G355+G357)+G359)&gt;10,SUM((G353+G355+G357)+G359),10),IF(B357=7,IF(SUM((G353+G355+G357)+G359)&gt;7,SUM((G353+G355+G357)+G359),7),IF(B357=5,IF(SUM((G353+G355+G357)+G359)&gt;5,SUM((G353+G355+G357)+G359),5),SUM((G353+G355+G357)+G359))))</f>
        <v>0</v>
      </c>
      <c r="B362" s="28">
        <f>IF(B357="Forfait",1,IF(B357=10,IF(G358&lt;10,A362,10+G359),IF(B357=7,IF(G358&lt;8,A362,8+G359),IF(G358&lt;5,A362,5+G359))))</f>
        <v>0</v>
      </c>
      <c r="C362" s="57">
        <f>IF(B357="Forfait",0,IF(B357=10,IF((A362-B362)&lt;2,A362-B362,2),IF(B357=7,IF((A362-B362)&lt;4,A362-B362,4),IF((A362-B362)&lt;7,A362-B362,7))))</f>
        <v>0</v>
      </c>
      <c r="D362" s="28">
        <f>IF(B357="Forfait",0,IF((A362-B362-C362)&lt;4,A362-B362-C362,4))</f>
        <v>0</v>
      </c>
      <c r="E362" s="57">
        <f>IF(B357="Forfait",0,IF((A362-B362-C362-D362)&gt;0,A362-B362-C362-D362,0))</f>
        <v>0</v>
      </c>
      <c r="F362" s="28">
        <f>IF(B358="Autre",IF((G358-12)&gt;0,IF((G358-12)&lt;2,G358-12,2),0),IF(B358="Magasine",IF((G358-11)&gt;0,IF((G358-11)&lt;1,G358-11,1),0),0))</f>
        <v>0</v>
      </c>
      <c r="G362" s="57">
        <f>IF(B358="Autre",IF((G358-14)&gt;0,IF((G358-14)&lt;2,G358-14,2),0),IF(B358="Magasine",IF((G358-12)&gt;0,IF((G358-12)&lt;4,G358-12,4),0),0))</f>
        <v>0</v>
      </c>
      <c r="H362" s="28">
        <f>IF(B357="Forfait",IF((G358-16)&lt;0,0,(G358-16)),0)</f>
        <v>0</v>
      </c>
      <c r="I362" s="71">
        <f>IF(B358="5-5",IF(G353&gt;5,G353-5,0),IF(B358="6-6",IF(G353&gt;6,G353-6,0),0))</f>
        <v>0</v>
      </c>
      <c r="J362" s="28">
        <f>IF(B358="5-5",IF(G355&gt;5,G355-5,0),IF(B358="6-6",IF(G355&gt;6,G355-6,0),0))</f>
        <v>0</v>
      </c>
      <c r="K362" s="62"/>
      <c r="L362" s="39">
        <v>0</v>
      </c>
      <c r="M362" s="37" t="s">
        <v>39</v>
      </c>
      <c r="N362" s="140"/>
    </row>
    <row r="363" spans="1:14" x14ac:dyDescent="0.3">
      <c r="A363" s="41"/>
      <c r="B363" s="40">
        <f>PRODUCT(B362*B359*1)</f>
        <v>0</v>
      </c>
      <c r="C363" s="67">
        <f>PRODUCT(C362*B359*1.5)</f>
        <v>0</v>
      </c>
      <c r="D363" s="40">
        <f>PRODUCT(D362*B359*2)</f>
        <v>0</v>
      </c>
      <c r="E363" s="67">
        <f>PRODUCT(E362*B359*3)</f>
        <v>0</v>
      </c>
      <c r="F363" s="104">
        <f>PRODUCT(B359*F361*F362)</f>
        <v>0</v>
      </c>
      <c r="G363" s="105">
        <f>PRODUCT(B359*G361*G362)</f>
        <v>0</v>
      </c>
      <c r="H363" s="104">
        <f>PRODUCT(B359*H361*H362)</f>
        <v>0</v>
      </c>
      <c r="I363" s="68">
        <f>PRODUCT(I362*B359*0.5)</f>
        <v>0</v>
      </c>
      <c r="J363" s="40">
        <f>PRODUCT(J362*B359*0.5)</f>
        <v>0</v>
      </c>
      <c r="K363" s="67">
        <f>PRODUCT(K361:K362)</f>
        <v>0</v>
      </c>
      <c r="L363" s="40">
        <f>PRODUCT(L361:L362)</f>
        <v>0</v>
      </c>
      <c r="M363" s="42">
        <f>SUM(B363:L363)+SUM(H359:L359)</f>
        <v>0</v>
      </c>
      <c r="N363" s="140"/>
    </row>
    <row r="364" spans="1:14" ht="16.5" thickBot="1" x14ac:dyDescent="0.35">
      <c r="A364" s="94"/>
      <c r="B364" s="94"/>
      <c r="C364" s="94"/>
      <c r="D364" s="94"/>
      <c r="E364" s="95"/>
      <c r="F364" s="95"/>
      <c r="G364" s="95"/>
      <c r="H364" s="95"/>
      <c r="I364" s="94"/>
      <c r="J364" s="94"/>
      <c r="K364" s="94"/>
      <c r="L364" s="94"/>
      <c r="M364" s="94"/>
      <c r="N364" s="140"/>
    </row>
    <row r="365" spans="1:14" ht="16.5" thickTop="1" x14ac:dyDescent="0.3">
      <c r="A365" s="29"/>
      <c r="B365" s="29"/>
      <c r="C365" s="29"/>
      <c r="D365" s="29"/>
      <c r="E365" s="29"/>
      <c r="F365" s="29"/>
      <c r="G365" s="29"/>
      <c r="H365" s="29"/>
      <c r="I365" s="29"/>
      <c r="J365" s="29"/>
      <c r="K365" s="29"/>
      <c r="L365" s="6"/>
      <c r="M365" s="6"/>
      <c r="N365" s="140"/>
    </row>
    <row r="366" spans="1:14" ht="16.5" x14ac:dyDescent="0.3">
      <c r="A366" s="73" t="s">
        <v>7</v>
      </c>
      <c r="B366" s="24">
        <f>B353+1</f>
        <v>42398</v>
      </c>
      <c r="C366" s="30"/>
      <c r="D366" s="90" t="s">
        <v>12</v>
      </c>
      <c r="E366" s="91"/>
      <c r="F366" s="92" t="s">
        <v>13</v>
      </c>
      <c r="G366" s="93">
        <f>IF(E367=0,0,(MOD(E367-E366,1)*24))</f>
        <v>0</v>
      </c>
      <c r="H366" s="6"/>
      <c r="I366" s="100"/>
      <c r="J366" s="31"/>
      <c r="K366" s="31"/>
      <c r="L366" s="32"/>
      <c r="M366" s="33"/>
      <c r="N366" s="140"/>
    </row>
    <row r="367" spans="1:14" ht="16.5" x14ac:dyDescent="0.3">
      <c r="A367" s="73" t="s">
        <v>8</v>
      </c>
      <c r="B367" s="34"/>
      <c r="C367" s="29"/>
      <c r="D367" s="82" t="s">
        <v>21</v>
      </c>
      <c r="E367" s="83"/>
      <c r="F367" s="84" t="s">
        <v>13</v>
      </c>
      <c r="G367" s="85">
        <f>IF(E368=0,0,(MOD(E368-E367,1)*24))</f>
        <v>0</v>
      </c>
      <c r="H367" s="29"/>
      <c r="I367" s="29"/>
      <c r="J367" s="31"/>
      <c r="K367" s="31"/>
      <c r="L367" s="33"/>
      <c r="M367" s="33"/>
      <c r="N367" s="140"/>
    </row>
    <row r="368" spans="1:14" ht="16.5" x14ac:dyDescent="0.3">
      <c r="A368" s="75" t="s">
        <v>32</v>
      </c>
      <c r="B368" s="9"/>
      <c r="C368" s="29"/>
      <c r="D368" s="78" t="s">
        <v>29</v>
      </c>
      <c r="E368" s="79"/>
      <c r="F368" s="80" t="s">
        <v>13</v>
      </c>
      <c r="G368" s="81">
        <f>IF(E369=0,0,(MOD(E369-E368,1)*24))</f>
        <v>0</v>
      </c>
      <c r="H368" s="29"/>
      <c r="I368" s="31"/>
      <c r="J368" s="31"/>
      <c r="K368" s="31"/>
      <c r="L368" s="33"/>
      <c r="M368" s="33"/>
      <c r="N368" s="140"/>
    </row>
    <row r="369" spans="1:14" x14ac:dyDescent="0.3">
      <c r="A369" s="75" t="s">
        <v>33</v>
      </c>
      <c r="B369" s="34"/>
      <c r="C369" s="29"/>
      <c r="D369" s="82" t="s">
        <v>31</v>
      </c>
      <c r="E369" s="83"/>
      <c r="F369" s="84" t="s">
        <v>13</v>
      </c>
      <c r="G369" s="85">
        <f>IF(E370=0,0,(MOD(E370-E369,1)*24))</f>
        <v>0</v>
      </c>
      <c r="H369" s="113" t="s">
        <v>18</v>
      </c>
      <c r="I369" s="53" t="s">
        <v>19</v>
      </c>
      <c r="J369" s="113" t="s">
        <v>16</v>
      </c>
      <c r="K369" s="25" t="s">
        <v>87</v>
      </c>
      <c r="L369" s="53" t="s">
        <v>20</v>
      </c>
      <c r="M369" s="6"/>
      <c r="N369" s="140"/>
    </row>
    <row r="370" spans="1:14" x14ac:dyDescent="0.3">
      <c r="A370" s="73" t="s">
        <v>10</v>
      </c>
      <c r="B370" s="43"/>
      <c r="C370" s="29"/>
      <c r="D370" s="78" t="s">
        <v>29</v>
      </c>
      <c r="E370" s="79"/>
      <c r="F370" s="80" t="s">
        <v>13</v>
      </c>
      <c r="G370" s="81">
        <f>IF(E371=0,0,(MOD(E371-E370,1)*24))</f>
        <v>0</v>
      </c>
      <c r="H370" s="76">
        <f>B372</f>
        <v>0</v>
      </c>
      <c r="I370" s="63">
        <f>IF(B370="Forfait",IF(B367="",0,VLOOKUP(B367,Liste!F$2:H$4,3)),IF(B367="",0,VLOOKUP(B367,Liste!F$2:G$4,2)))</f>
        <v>0</v>
      </c>
      <c r="J370" s="36">
        <v>5</v>
      </c>
      <c r="K370" s="64">
        <v>0.8</v>
      </c>
      <c r="L370" s="35">
        <v>0</v>
      </c>
      <c r="M370" s="6"/>
      <c r="N370" s="140"/>
    </row>
    <row r="371" spans="1:14" ht="16.5" thickBot="1" x14ac:dyDescent="0.35">
      <c r="A371" s="74" t="s">
        <v>85</v>
      </c>
      <c r="B371" s="44"/>
      <c r="C371" s="29"/>
      <c r="D371" s="82" t="s">
        <v>37</v>
      </c>
      <c r="E371" s="83"/>
      <c r="F371" s="84" t="s">
        <v>39</v>
      </c>
      <c r="G371" s="86">
        <f>SUM(G366+G368+G370)</f>
        <v>0</v>
      </c>
      <c r="H371" s="77"/>
      <c r="I371" s="65"/>
      <c r="J371" s="38"/>
      <c r="K371" s="66">
        <v>0</v>
      </c>
      <c r="L371" s="39">
        <v>0</v>
      </c>
      <c r="M371" s="6"/>
      <c r="N371" s="140"/>
    </row>
    <row r="372" spans="1:14" x14ac:dyDescent="0.3">
      <c r="A372" s="73" t="s">
        <v>11</v>
      </c>
      <c r="B372" s="45">
        <f>IF(B369="",0,VLOOKUP(B369,Liste!B$2:C$32,2))</f>
        <v>0</v>
      </c>
      <c r="C372" s="29"/>
      <c r="D372" s="87"/>
      <c r="E372" s="88"/>
      <c r="F372" s="89" t="s">
        <v>89</v>
      </c>
      <c r="G372" s="96">
        <f>SUM((IF(G367&lt;0.99,G367,0))+(IF(G369&lt;0.99,G369,0)))</f>
        <v>0</v>
      </c>
      <c r="H372" s="47">
        <f>PRODUCT(H370*H371)</f>
        <v>0</v>
      </c>
      <c r="I372" s="70">
        <f>PRODUCT(I370*I371)</f>
        <v>0</v>
      </c>
      <c r="J372" s="47">
        <f>PRODUCT(J370*J371)</f>
        <v>0</v>
      </c>
      <c r="K372" s="69">
        <f>PRODUCT(K370*K371)</f>
        <v>0</v>
      </c>
      <c r="L372" s="46">
        <f>PRODUCT(L370:L371)</f>
        <v>0</v>
      </c>
      <c r="M372" s="6"/>
      <c r="N372" s="140"/>
    </row>
    <row r="373" spans="1:14" x14ac:dyDescent="0.3">
      <c r="A373" s="72"/>
      <c r="B373" s="141" t="s">
        <v>14</v>
      </c>
      <c r="C373" s="141"/>
      <c r="D373" s="142"/>
      <c r="E373" s="143"/>
      <c r="F373" s="144" t="s">
        <v>84</v>
      </c>
      <c r="G373" s="145"/>
      <c r="H373" s="146"/>
      <c r="I373" s="141" t="s">
        <v>15</v>
      </c>
      <c r="J373" s="147"/>
      <c r="K373" s="52" t="s">
        <v>17</v>
      </c>
      <c r="L373" s="53" t="s">
        <v>38</v>
      </c>
      <c r="M373" s="6"/>
      <c r="N373" s="140"/>
    </row>
    <row r="374" spans="1:14" x14ac:dyDescent="0.3">
      <c r="A374" s="54" t="s">
        <v>22</v>
      </c>
      <c r="B374" s="48" t="s">
        <v>23</v>
      </c>
      <c r="C374" s="56" t="s">
        <v>24</v>
      </c>
      <c r="D374" s="49" t="s">
        <v>25</v>
      </c>
      <c r="E374" s="58" t="s">
        <v>88</v>
      </c>
      <c r="F374" s="101">
        <f>IF(B371="Magasine",0.08333333333333,0.125)</f>
        <v>0.125</v>
      </c>
      <c r="G374" s="59">
        <v>0.16666666666666666</v>
      </c>
      <c r="H374" s="50">
        <v>0.25</v>
      </c>
      <c r="I374" s="60" t="s">
        <v>26</v>
      </c>
      <c r="J374" s="48" t="s">
        <v>27</v>
      </c>
      <c r="K374" s="61"/>
      <c r="L374" s="51">
        <v>1</v>
      </c>
      <c r="M374" s="6"/>
      <c r="N374" s="140"/>
    </row>
    <row r="375" spans="1:14" ht="16.5" thickBot="1" x14ac:dyDescent="0.35">
      <c r="A375" s="55">
        <f>IF(B370=10,IF(SUM((G366+G368+G370)+G372)&gt;10,SUM((G366+G368+G370)+G372),10),IF(B370=7,IF(SUM((G366+G368+G370)+G372)&gt;7,SUM((G366+G368+G370)+G372),7),IF(B370=5,IF(SUM((G366+G368+G370)+G372)&gt;5,SUM((G366+G368+G370)+G372),5),SUM((G366+G368+G370)+G372))))</f>
        <v>0</v>
      </c>
      <c r="B375" s="28">
        <f>IF(B370="Forfait",1,IF(B370=10,IF(G371&lt;10,A375,10+G372),IF(B370=7,IF(G371&lt;8,A375,8+G372),IF(G371&lt;5,A375,5+G372))))</f>
        <v>0</v>
      </c>
      <c r="C375" s="57">
        <f>IF(B370="Forfait",0,IF(B370=10,IF((A375-B375)&lt;2,A375-B375,2),IF(B370=7,IF((A375-B375)&lt;4,A375-B375,4),IF((A375-B375)&lt;7,A375-B375,7))))</f>
        <v>0</v>
      </c>
      <c r="D375" s="28">
        <f>IF(B370="Forfait",0,IF((A375-B375-C375)&lt;4,A375-B375-C375,4))</f>
        <v>0</v>
      </c>
      <c r="E375" s="57">
        <f>IF(B370="Forfait",0,IF((A375-B375-C375-D375)&gt;0,A375-B375-C375-D375,0))</f>
        <v>0</v>
      </c>
      <c r="F375" s="28">
        <f>IF(B371="Autre",IF((G371-12)&gt;0,IF((G371-12)&lt;2,G371-12,2),0),IF(B371="Magasine",IF((G371-11)&gt;0,IF((G371-11)&lt;1,G371-11,1),0),0))</f>
        <v>0</v>
      </c>
      <c r="G375" s="57">
        <f>IF(B371="Autre",IF((G371-14)&gt;0,IF((G371-14)&lt;2,G371-14,2),0),IF(B371="Magasine",IF((G371-12)&gt;0,IF((G371-12)&lt;4,G371-12,4),0),0))</f>
        <v>0</v>
      </c>
      <c r="H375" s="28">
        <f>IF(B370="Forfait",IF((G371-16)&lt;0,0,(G371-16)),0)</f>
        <v>0</v>
      </c>
      <c r="I375" s="71">
        <f>IF(B371="5-5",IF(G366&gt;5,G366-5,0),IF(B371="6-6",IF(G366&gt;6,G366-6,0),0))</f>
        <v>0</v>
      </c>
      <c r="J375" s="28">
        <f>IF(B371="5-5",IF(G368&gt;5,G368-5,0),IF(B371="6-6",IF(G368&gt;6,G368-6,0),0))</f>
        <v>0</v>
      </c>
      <c r="K375" s="62"/>
      <c r="L375" s="39">
        <v>0</v>
      </c>
      <c r="M375" s="37" t="s">
        <v>39</v>
      </c>
      <c r="N375" s="140"/>
    </row>
    <row r="376" spans="1:14" x14ac:dyDescent="0.3">
      <c r="A376" s="41"/>
      <c r="B376" s="40">
        <f>PRODUCT(B375*B372*1)</f>
        <v>0</v>
      </c>
      <c r="C376" s="67">
        <f>PRODUCT(C375*B372*1.5)</f>
        <v>0</v>
      </c>
      <c r="D376" s="40">
        <f>PRODUCT(D375*B372*2)</f>
        <v>0</v>
      </c>
      <c r="E376" s="67">
        <f>PRODUCT(E375*B372*3)</f>
        <v>0</v>
      </c>
      <c r="F376" s="104">
        <f>PRODUCT(B372*F374*F375)</f>
        <v>0</v>
      </c>
      <c r="G376" s="105">
        <f>PRODUCT(B372*G374*G375)</f>
        <v>0</v>
      </c>
      <c r="H376" s="104">
        <f>PRODUCT(B372*H374*H375)</f>
        <v>0</v>
      </c>
      <c r="I376" s="68">
        <f>PRODUCT(I375*B372*0.5)</f>
        <v>0</v>
      </c>
      <c r="J376" s="40">
        <f>PRODUCT(J375*B372*0.5)</f>
        <v>0</v>
      </c>
      <c r="K376" s="67">
        <f>PRODUCT(K374:K375)</f>
        <v>0</v>
      </c>
      <c r="L376" s="40">
        <f>PRODUCT(L374:L375)</f>
        <v>0</v>
      </c>
      <c r="M376" s="42">
        <f>SUM(B376:L376)+SUM(H372:L372)</f>
        <v>0</v>
      </c>
      <c r="N376" s="140"/>
    </row>
    <row r="377" spans="1:14" ht="16.5" thickBot="1" x14ac:dyDescent="0.35">
      <c r="A377" s="94"/>
      <c r="B377" s="94"/>
      <c r="C377" s="94"/>
      <c r="D377" s="94"/>
      <c r="E377" s="95"/>
      <c r="F377" s="95"/>
      <c r="G377" s="95"/>
      <c r="H377" s="95"/>
      <c r="I377" s="94"/>
      <c r="J377" s="94"/>
      <c r="K377" s="94"/>
      <c r="L377" s="94"/>
      <c r="M377" s="94"/>
      <c r="N377" s="140"/>
    </row>
    <row r="378" spans="1:14" ht="16.5" thickTop="1" x14ac:dyDescent="0.3">
      <c r="A378" s="29"/>
      <c r="B378" s="29"/>
      <c r="C378" s="29"/>
      <c r="D378" s="29"/>
      <c r="E378" s="29"/>
      <c r="F378" s="29"/>
      <c r="G378" s="29"/>
      <c r="H378" s="29"/>
      <c r="I378" s="29"/>
      <c r="J378" s="29"/>
      <c r="K378" s="29"/>
      <c r="L378" s="6"/>
      <c r="M378" s="6"/>
      <c r="N378" s="140"/>
    </row>
    <row r="379" spans="1:14" ht="16.5" x14ac:dyDescent="0.3">
      <c r="A379" s="73" t="s">
        <v>7</v>
      </c>
      <c r="B379" s="24">
        <f>B366+1</f>
        <v>42399</v>
      </c>
      <c r="C379" s="30"/>
      <c r="D379" s="90" t="s">
        <v>12</v>
      </c>
      <c r="E379" s="91"/>
      <c r="F379" s="92" t="s">
        <v>13</v>
      </c>
      <c r="G379" s="93">
        <f>IF(E380=0,0,(MOD(E380-E379,1)*24))</f>
        <v>0</v>
      </c>
      <c r="H379" s="6"/>
      <c r="I379" s="100"/>
      <c r="J379" s="31"/>
      <c r="K379" s="31"/>
      <c r="L379" s="32"/>
      <c r="M379" s="33"/>
      <c r="N379" s="140"/>
    </row>
    <row r="380" spans="1:14" ht="16.5" x14ac:dyDescent="0.3">
      <c r="A380" s="73" t="s">
        <v>8</v>
      </c>
      <c r="B380" s="34"/>
      <c r="C380" s="29"/>
      <c r="D380" s="82" t="s">
        <v>21</v>
      </c>
      <c r="E380" s="83"/>
      <c r="F380" s="84" t="s">
        <v>13</v>
      </c>
      <c r="G380" s="85">
        <f>IF(E381=0,0,(MOD(E381-E380,1)*24))</f>
        <v>0</v>
      </c>
      <c r="H380" s="29"/>
      <c r="I380" s="29"/>
      <c r="J380" s="31"/>
      <c r="K380" s="31"/>
      <c r="L380" s="33"/>
      <c r="M380" s="33"/>
      <c r="N380" s="140"/>
    </row>
    <row r="381" spans="1:14" ht="16.5" x14ac:dyDescent="0.3">
      <c r="A381" s="75" t="s">
        <v>32</v>
      </c>
      <c r="B381" s="9"/>
      <c r="C381" s="29"/>
      <c r="D381" s="78" t="s">
        <v>29</v>
      </c>
      <c r="E381" s="79"/>
      <c r="F381" s="80" t="s">
        <v>13</v>
      </c>
      <c r="G381" s="81">
        <f>IF(E382=0,0,(MOD(E382-E381,1)*24))</f>
        <v>0</v>
      </c>
      <c r="H381" s="29"/>
      <c r="I381" s="31"/>
      <c r="J381" s="31"/>
      <c r="K381" s="31"/>
      <c r="L381" s="33"/>
      <c r="M381" s="33"/>
      <c r="N381" s="140"/>
    </row>
    <row r="382" spans="1:14" x14ac:dyDescent="0.3">
      <c r="A382" s="75" t="s">
        <v>33</v>
      </c>
      <c r="B382" s="34"/>
      <c r="C382" s="29"/>
      <c r="D382" s="82" t="s">
        <v>31</v>
      </c>
      <c r="E382" s="83"/>
      <c r="F382" s="84" t="s">
        <v>13</v>
      </c>
      <c r="G382" s="85">
        <f>IF(E383=0,0,(MOD(E383-E382,1)*24))</f>
        <v>0</v>
      </c>
      <c r="H382" s="113" t="s">
        <v>18</v>
      </c>
      <c r="I382" s="53" t="s">
        <v>19</v>
      </c>
      <c r="J382" s="113" t="s">
        <v>16</v>
      </c>
      <c r="K382" s="25" t="s">
        <v>87</v>
      </c>
      <c r="L382" s="53" t="s">
        <v>20</v>
      </c>
      <c r="M382" s="6"/>
      <c r="N382" s="140"/>
    </row>
    <row r="383" spans="1:14" x14ac:dyDescent="0.3">
      <c r="A383" s="73" t="s">
        <v>10</v>
      </c>
      <c r="B383" s="43"/>
      <c r="C383" s="29"/>
      <c r="D383" s="78" t="s">
        <v>29</v>
      </c>
      <c r="E383" s="79"/>
      <c r="F383" s="80" t="s">
        <v>13</v>
      </c>
      <c r="G383" s="81">
        <f>IF(E384=0,0,(MOD(E384-E383,1)*24))</f>
        <v>0</v>
      </c>
      <c r="H383" s="76">
        <f>B385</f>
        <v>0</v>
      </c>
      <c r="I383" s="63">
        <f>IF(B383="Forfait",IF(B380="",0,VLOOKUP(B380,Liste!F$2:H$4,3)),IF(B380="",0,VLOOKUP(B380,Liste!F$2:G$4,2)))</f>
        <v>0</v>
      </c>
      <c r="J383" s="36">
        <v>5</v>
      </c>
      <c r="K383" s="64">
        <v>0.8</v>
      </c>
      <c r="L383" s="35">
        <v>0</v>
      </c>
      <c r="M383" s="6"/>
      <c r="N383" s="140"/>
    </row>
    <row r="384" spans="1:14" ht="16.5" thickBot="1" x14ac:dyDescent="0.35">
      <c r="A384" s="74" t="s">
        <v>85</v>
      </c>
      <c r="B384" s="44"/>
      <c r="C384" s="29"/>
      <c r="D384" s="82" t="s">
        <v>37</v>
      </c>
      <c r="E384" s="83"/>
      <c r="F384" s="84" t="s">
        <v>39</v>
      </c>
      <c r="G384" s="86">
        <f>SUM(G379+G381+G383)</f>
        <v>0</v>
      </c>
      <c r="H384" s="77"/>
      <c r="I384" s="65"/>
      <c r="J384" s="38"/>
      <c r="K384" s="66">
        <v>0</v>
      </c>
      <c r="L384" s="39">
        <v>0</v>
      </c>
      <c r="M384" s="6"/>
      <c r="N384" s="140"/>
    </row>
    <row r="385" spans="1:14" x14ac:dyDescent="0.3">
      <c r="A385" s="73" t="s">
        <v>11</v>
      </c>
      <c r="B385" s="45">
        <f>IF(B382="",0,VLOOKUP(B382,Liste!B$2:C$32,2))</f>
        <v>0</v>
      </c>
      <c r="C385" s="29"/>
      <c r="D385" s="87"/>
      <c r="E385" s="88"/>
      <c r="F385" s="89" t="s">
        <v>89</v>
      </c>
      <c r="G385" s="96">
        <f>SUM((IF(G380&lt;0.99,G380,0))+(IF(G382&lt;0.99,G382,0)))</f>
        <v>0</v>
      </c>
      <c r="H385" s="47">
        <f>PRODUCT(H383*H384)</f>
        <v>0</v>
      </c>
      <c r="I385" s="70">
        <f>PRODUCT(I383*I384)</f>
        <v>0</v>
      </c>
      <c r="J385" s="47">
        <f>PRODUCT(J383*J384)</f>
        <v>0</v>
      </c>
      <c r="K385" s="69">
        <f>PRODUCT(K383*K384)</f>
        <v>0</v>
      </c>
      <c r="L385" s="46">
        <f>PRODUCT(L383:L384)</f>
        <v>0</v>
      </c>
      <c r="M385" s="6"/>
      <c r="N385" s="140"/>
    </row>
    <row r="386" spans="1:14" x14ac:dyDescent="0.3">
      <c r="A386" s="72"/>
      <c r="B386" s="141" t="s">
        <v>14</v>
      </c>
      <c r="C386" s="141"/>
      <c r="D386" s="142"/>
      <c r="E386" s="143"/>
      <c r="F386" s="144" t="s">
        <v>84</v>
      </c>
      <c r="G386" s="145"/>
      <c r="H386" s="146"/>
      <c r="I386" s="141" t="s">
        <v>15</v>
      </c>
      <c r="J386" s="147"/>
      <c r="K386" s="52" t="s">
        <v>17</v>
      </c>
      <c r="L386" s="53" t="s">
        <v>38</v>
      </c>
      <c r="M386" s="6"/>
      <c r="N386" s="140"/>
    </row>
    <row r="387" spans="1:14" x14ac:dyDescent="0.3">
      <c r="A387" s="54" t="s">
        <v>22</v>
      </c>
      <c r="B387" s="48" t="s">
        <v>23</v>
      </c>
      <c r="C387" s="56" t="s">
        <v>24</v>
      </c>
      <c r="D387" s="49" t="s">
        <v>25</v>
      </c>
      <c r="E387" s="58" t="s">
        <v>88</v>
      </c>
      <c r="F387" s="101">
        <f>IF(B384="Magasine",0.08333333333333,0.125)</f>
        <v>0.125</v>
      </c>
      <c r="G387" s="59">
        <v>0.16666666666666666</v>
      </c>
      <c r="H387" s="50">
        <v>0.25</v>
      </c>
      <c r="I387" s="60" t="s">
        <v>26</v>
      </c>
      <c r="J387" s="48" t="s">
        <v>27</v>
      </c>
      <c r="K387" s="61"/>
      <c r="L387" s="51">
        <v>1</v>
      </c>
      <c r="M387" s="6"/>
      <c r="N387" s="140"/>
    </row>
    <row r="388" spans="1:14" ht="16.5" thickBot="1" x14ac:dyDescent="0.35">
      <c r="A388" s="55">
        <f>IF(B383=10,IF(SUM((G379+G381+G383)+G385)&gt;10,SUM((G379+G381+G383)+G385),10),IF(B383=7,IF(SUM((G379+G381+G383)+G385)&gt;7,SUM((G379+G381+G383)+G385),7),IF(B383=5,IF(SUM((G379+G381+G383)+G385)&gt;5,SUM((G379+G381+G383)+G385),5),SUM((G379+G381+G383)+G385))))</f>
        <v>0</v>
      </c>
      <c r="B388" s="28">
        <f>IF(B383="Forfait",1,IF(B383=10,IF(G384&lt;10,A388,10+G385),IF(B383=7,IF(G384&lt;8,A388,8+G385),IF(G384&lt;5,A388,5+G385))))</f>
        <v>0</v>
      </c>
      <c r="C388" s="57">
        <f>IF(B383="Forfait",0,IF(B383=10,IF((A388-B388)&lt;2,A388-B388,2),IF(B383=7,IF((A388-B388)&lt;4,A388-B388,4),IF((A388-B388)&lt;7,A388-B388,7))))</f>
        <v>0</v>
      </c>
      <c r="D388" s="28">
        <f>IF(B383="Forfait",0,IF((A388-B388-C388)&lt;4,A388-B388-C388,4))</f>
        <v>0</v>
      </c>
      <c r="E388" s="57">
        <f>IF(B383="Forfait",0,IF((A388-B388-C388-D388)&gt;0,A388-B388-C388-D388,0))</f>
        <v>0</v>
      </c>
      <c r="F388" s="28">
        <f>IF(B384="Autre",IF((G384-12)&gt;0,IF((G384-12)&lt;2,G384-12,2),0),IF(B384="Magasine",IF((G384-11)&gt;0,IF((G384-11)&lt;1,G384-11,1),0),0))</f>
        <v>0</v>
      </c>
      <c r="G388" s="57">
        <f>IF(B384="Autre",IF((G384-14)&gt;0,IF((G384-14)&lt;2,G384-14,2),0),IF(B384="Magasine",IF((G384-12)&gt;0,IF((G384-12)&lt;4,G384-12,4),0),0))</f>
        <v>0</v>
      </c>
      <c r="H388" s="28">
        <f>IF(B383="Forfait",IF((G384-16)&lt;0,0,(G384-16)),0)</f>
        <v>0</v>
      </c>
      <c r="I388" s="71">
        <f>IF(B384="5-5",IF(G379&gt;5,G379-5,0),IF(B384="6-6",IF(G379&gt;6,G379-6,0),0))</f>
        <v>0</v>
      </c>
      <c r="J388" s="28">
        <f>IF(B384="5-5",IF(G381&gt;5,G381-5,0),IF(B384="6-6",IF(G381&gt;6,G381-6,0),0))</f>
        <v>0</v>
      </c>
      <c r="K388" s="62"/>
      <c r="L388" s="39">
        <v>0</v>
      </c>
      <c r="M388" s="37" t="s">
        <v>39</v>
      </c>
      <c r="N388" s="140"/>
    </row>
    <row r="389" spans="1:14" x14ac:dyDescent="0.3">
      <c r="A389" s="41"/>
      <c r="B389" s="40">
        <f>PRODUCT(B388*B385*1)</f>
        <v>0</v>
      </c>
      <c r="C389" s="67">
        <f>PRODUCT(C388*B385*1.5)</f>
        <v>0</v>
      </c>
      <c r="D389" s="40">
        <f>PRODUCT(D388*B385*2)</f>
        <v>0</v>
      </c>
      <c r="E389" s="67">
        <f>PRODUCT(E388*B385*3)</f>
        <v>0</v>
      </c>
      <c r="F389" s="104">
        <f>PRODUCT(B385*F387*F388)</f>
        <v>0</v>
      </c>
      <c r="G389" s="105">
        <f>PRODUCT(B385*G387*G388)</f>
        <v>0</v>
      </c>
      <c r="H389" s="104">
        <f>PRODUCT(B385*H387*H388)</f>
        <v>0</v>
      </c>
      <c r="I389" s="68">
        <f>PRODUCT(I388*B385*0.5)</f>
        <v>0</v>
      </c>
      <c r="J389" s="40">
        <f>PRODUCT(J388*B385*0.5)</f>
        <v>0</v>
      </c>
      <c r="K389" s="67">
        <f>PRODUCT(K387:K388)</f>
        <v>0</v>
      </c>
      <c r="L389" s="40">
        <f>PRODUCT(L387:L388)</f>
        <v>0</v>
      </c>
      <c r="M389" s="42">
        <f>SUM(B389:L389)+SUM(H385:L385)</f>
        <v>0</v>
      </c>
      <c r="N389" s="140"/>
    </row>
    <row r="390" spans="1:14" ht="16.5" thickBot="1" x14ac:dyDescent="0.35">
      <c r="A390" s="94"/>
      <c r="B390" s="94"/>
      <c r="C390" s="94"/>
      <c r="D390" s="94"/>
      <c r="E390" s="95"/>
      <c r="F390" s="95"/>
      <c r="G390" s="95"/>
      <c r="H390" s="95"/>
      <c r="I390" s="94"/>
      <c r="J390" s="94"/>
      <c r="K390" s="94"/>
      <c r="L390" s="94"/>
      <c r="M390" s="94"/>
      <c r="N390" s="140"/>
    </row>
    <row r="391" spans="1:14" ht="16.5" thickTop="1" x14ac:dyDescent="0.3">
      <c r="A391" s="29"/>
      <c r="B391" s="29"/>
      <c r="C391" s="29"/>
      <c r="D391" s="29"/>
      <c r="E391" s="29"/>
      <c r="F391" s="29"/>
      <c r="G391" s="29"/>
      <c r="H391" s="29"/>
      <c r="I391" s="29"/>
      <c r="J391" s="29"/>
      <c r="K391" s="29"/>
      <c r="L391" s="6"/>
      <c r="M391" s="6"/>
      <c r="N391" s="140"/>
    </row>
    <row r="392" spans="1:14" ht="16.5" x14ac:dyDescent="0.3">
      <c r="A392" s="73" t="s">
        <v>7</v>
      </c>
      <c r="B392" s="24">
        <f>B379+1</f>
        <v>42400</v>
      </c>
      <c r="C392" s="30"/>
      <c r="D392" s="90" t="s">
        <v>12</v>
      </c>
      <c r="E392" s="91"/>
      <c r="F392" s="92" t="s">
        <v>13</v>
      </c>
      <c r="G392" s="93">
        <f>IF(E393=0,0,(MOD(E393-E392,1)*24))</f>
        <v>0</v>
      </c>
      <c r="H392" s="6"/>
      <c r="I392" s="100"/>
      <c r="J392" s="31"/>
      <c r="K392" s="31"/>
      <c r="L392" s="32"/>
      <c r="M392" s="33"/>
      <c r="N392" s="140"/>
    </row>
    <row r="393" spans="1:14" ht="16.5" x14ac:dyDescent="0.3">
      <c r="A393" s="73" t="s">
        <v>8</v>
      </c>
      <c r="B393" s="34"/>
      <c r="C393" s="29"/>
      <c r="D393" s="82" t="s">
        <v>21</v>
      </c>
      <c r="E393" s="83"/>
      <c r="F393" s="84" t="s">
        <v>13</v>
      </c>
      <c r="G393" s="85">
        <f>IF(E394=0,0,(MOD(E394-E393,1)*24))</f>
        <v>0</v>
      </c>
      <c r="H393" s="29"/>
      <c r="I393" s="29"/>
      <c r="J393" s="31"/>
      <c r="K393" s="31"/>
      <c r="L393" s="33"/>
      <c r="M393" s="33"/>
      <c r="N393" s="140"/>
    </row>
    <row r="394" spans="1:14" ht="16.5" x14ac:dyDescent="0.3">
      <c r="A394" s="75" t="s">
        <v>32</v>
      </c>
      <c r="B394" s="9"/>
      <c r="C394" s="29"/>
      <c r="D394" s="78" t="s">
        <v>29</v>
      </c>
      <c r="E394" s="79"/>
      <c r="F394" s="80" t="s">
        <v>13</v>
      </c>
      <c r="G394" s="81">
        <f>IF(E395=0,0,(MOD(E395-E394,1)*24))</f>
        <v>0</v>
      </c>
      <c r="H394" s="29"/>
      <c r="I394" s="31"/>
      <c r="J394" s="31"/>
      <c r="K394" s="31"/>
      <c r="L394" s="33"/>
      <c r="M394" s="33"/>
      <c r="N394" s="140"/>
    </row>
    <row r="395" spans="1:14" x14ac:dyDescent="0.3">
      <c r="A395" s="75" t="s">
        <v>33</v>
      </c>
      <c r="B395" s="34"/>
      <c r="C395" s="29"/>
      <c r="D395" s="82" t="s">
        <v>31</v>
      </c>
      <c r="E395" s="83"/>
      <c r="F395" s="84" t="s">
        <v>13</v>
      </c>
      <c r="G395" s="85">
        <f>IF(E396=0,0,(MOD(E396-E395,1)*24))</f>
        <v>0</v>
      </c>
      <c r="H395" s="113" t="s">
        <v>18</v>
      </c>
      <c r="I395" s="53" t="s">
        <v>19</v>
      </c>
      <c r="J395" s="113" t="s">
        <v>16</v>
      </c>
      <c r="K395" s="25" t="s">
        <v>87</v>
      </c>
      <c r="L395" s="53" t="s">
        <v>20</v>
      </c>
      <c r="M395" s="6"/>
      <c r="N395" s="140"/>
    </row>
    <row r="396" spans="1:14" x14ac:dyDescent="0.3">
      <c r="A396" s="73" t="s">
        <v>10</v>
      </c>
      <c r="B396" s="43"/>
      <c r="C396" s="29"/>
      <c r="D396" s="78" t="s">
        <v>29</v>
      </c>
      <c r="E396" s="79"/>
      <c r="F396" s="80" t="s">
        <v>13</v>
      </c>
      <c r="G396" s="81">
        <f>IF(E397=0,0,(MOD(E397-E396,1)*24))</f>
        <v>0</v>
      </c>
      <c r="H396" s="76">
        <f>B398</f>
        <v>0</v>
      </c>
      <c r="I396" s="63">
        <f>IF(B396="Forfait",IF(B393="",0,VLOOKUP(B393,Liste!F$2:H$4,3)),IF(B393="",0,VLOOKUP(B393,Liste!F$2:G$4,2)))</f>
        <v>0</v>
      </c>
      <c r="J396" s="36">
        <v>5</v>
      </c>
      <c r="K396" s="64">
        <v>0.8</v>
      </c>
      <c r="L396" s="35">
        <v>0</v>
      </c>
      <c r="M396" s="6"/>
      <c r="N396" s="140"/>
    </row>
    <row r="397" spans="1:14" ht="16.5" thickBot="1" x14ac:dyDescent="0.35">
      <c r="A397" s="74" t="s">
        <v>85</v>
      </c>
      <c r="B397" s="44"/>
      <c r="C397" s="29"/>
      <c r="D397" s="82" t="s">
        <v>37</v>
      </c>
      <c r="E397" s="83"/>
      <c r="F397" s="84" t="s">
        <v>39</v>
      </c>
      <c r="G397" s="86">
        <f>SUM(G392+G394+G396)</f>
        <v>0</v>
      </c>
      <c r="H397" s="77"/>
      <c r="I397" s="65"/>
      <c r="J397" s="38"/>
      <c r="K397" s="66">
        <v>0</v>
      </c>
      <c r="L397" s="39">
        <v>0</v>
      </c>
      <c r="M397" s="6"/>
      <c r="N397" s="140"/>
    </row>
    <row r="398" spans="1:14" x14ac:dyDescent="0.3">
      <c r="A398" s="73" t="s">
        <v>11</v>
      </c>
      <c r="B398" s="45">
        <f>IF(B395="",0,VLOOKUP(B395,Liste!B$2:C$32,2))</f>
        <v>0</v>
      </c>
      <c r="C398" s="29"/>
      <c r="D398" s="87"/>
      <c r="E398" s="88"/>
      <c r="F398" s="89" t="s">
        <v>89</v>
      </c>
      <c r="G398" s="96">
        <f>SUM((IF(G393&lt;0.99,G393,0))+(IF(G395&lt;0.99,G395,0)))</f>
        <v>0</v>
      </c>
      <c r="H398" s="47">
        <f>PRODUCT(H396*H397)</f>
        <v>0</v>
      </c>
      <c r="I398" s="70">
        <f>PRODUCT(I396*I397)</f>
        <v>0</v>
      </c>
      <c r="J398" s="47">
        <f>PRODUCT(J396*J397)</f>
        <v>0</v>
      </c>
      <c r="K398" s="69">
        <f>PRODUCT(K396*K397)</f>
        <v>0</v>
      </c>
      <c r="L398" s="46">
        <f>PRODUCT(L396:L397)</f>
        <v>0</v>
      </c>
      <c r="M398" s="6"/>
      <c r="N398" s="140"/>
    </row>
    <row r="399" spans="1:14" x14ac:dyDescent="0.3">
      <c r="A399" s="72"/>
      <c r="B399" s="141" t="s">
        <v>14</v>
      </c>
      <c r="C399" s="141"/>
      <c r="D399" s="142"/>
      <c r="E399" s="143"/>
      <c r="F399" s="144" t="s">
        <v>84</v>
      </c>
      <c r="G399" s="145"/>
      <c r="H399" s="146"/>
      <c r="I399" s="141" t="s">
        <v>15</v>
      </c>
      <c r="J399" s="147"/>
      <c r="K399" s="52" t="s">
        <v>17</v>
      </c>
      <c r="L399" s="53" t="s">
        <v>38</v>
      </c>
      <c r="M399" s="6"/>
      <c r="N399" s="140"/>
    </row>
    <row r="400" spans="1:14" x14ac:dyDescent="0.3">
      <c r="A400" s="54" t="s">
        <v>22</v>
      </c>
      <c r="B400" s="48" t="s">
        <v>23</v>
      </c>
      <c r="C400" s="56" t="s">
        <v>24</v>
      </c>
      <c r="D400" s="49" t="s">
        <v>25</v>
      </c>
      <c r="E400" s="58" t="s">
        <v>88</v>
      </c>
      <c r="F400" s="101">
        <f>IF(B397="Magasine",0.08333333333333,0.125)</f>
        <v>0.125</v>
      </c>
      <c r="G400" s="59">
        <v>0.16666666666666666</v>
      </c>
      <c r="H400" s="50">
        <v>0.25</v>
      </c>
      <c r="I400" s="60" t="s">
        <v>26</v>
      </c>
      <c r="J400" s="48" t="s">
        <v>27</v>
      </c>
      <c r="K400" s="61"/>
      <c r="L400" s="51">
        <v>1</v>
      </c>
      <c r="M400" s="6"/>
      <c r="N400" s="140"/>
    </row>
    <row r="401" spans="1:14" ht="16.5" thickBot="1" x14ac:dyDescent="0.35">
      <c r="A401" s="55">
        <f>IF(B396=10,IF(SUM((G392+G394+G396)+G398)&gt;10,SUM((G392+G394+G396)+G398),10),IF(B396=7,IF(SUM((G392+G394+G396)+G398)&gt;7,SUM((G392+G394+G396)+G398),7),IF(B396=5,IF(SUM((G392+G394+G396)+G398)&gt;5,SUM((G392+G394+G396)+G398),5),SUM((G392+G394+G396)+G398))))</f>
        <v>0</v>
      </c>
      <c r="B401" s="28">
        <f>IF(B396="Forfait",1,IF(B396=10,IF(G397&lt;10,A401,10+G398),IF(B396=7,IF(G397&lt;8,A401,8+G398),IF(G397&lt;5,A401,5+G398))))</f>
        <v>0</v>
      </c>
      <c r="C401" s="57">
        <f>IF(B396="Forfait",0,IF(B396=10,IF((A401-B401)&lt;2,A401-B401,2),IF(B396=7,IF((A401-B401)&lt;4,A401-B401,4),IF((A401-B401)&lt;7,A401-B401,7))))</f>
        <v>0</v>
      </c>
      <c r="D401" s="28">
        <f>IF(B396="Forfait",0,IF((A401-B401-C401)&lt;4,A401-B401-C401,4))</f>
        <v>0</v>
      </c>
      <c r="E401" s="57">
        <f>IF(B396="Forfait",0,IF((A401-B401-C401-D401)&gt;0,A401-B401-C401-D401,0))</f>
        <v>0</v>
      </c>
      <c r="F401" s="28">
        <f>IF(B397="Autre",IF((G397-12)&gt;0,IF((G397-12)&lt;2,G397-12,2),0),IF(B397="Magasine",IF((G397-11)&gt;0,IF((G397-11)&lt;1,G397-11,1),0),0))</f>
        <v>0</v>
      </c>
      <c r="G401" s="57">
        <f>IF(B397="Autre",IF((G397-14)&gt;0,IF((G397-14)&lt;2,G397-14,2),0),IF(B397="Magasine",IF((G397-12)&gt;0,IF((G397-12)&lt;4,G397-12,4),0),0))</f>
        <v>0</v>
      </c>
      <c r="H401" s="28">
        <f>IF(B396="Forfait",IF((G397-16)&lt;0,0,(G397-16)),0)</f>
        <v>0</v>
      </c>
      <c r="I401" s="71">
        <f>IF(B397="5-5",IF(G392&gt;5,G392-5,0),IF(B397="6-6",IF(G392&gt;6,G392-6,0),0))</f>
        <v>0</v>
      </c>
      <c r="J401" s="28">
        <f>IF(B397="5-5",IF(G394&gt;5,G394-5,0),IF(B397="6-6",IF(G394&gt;6,G394-6,0),0))</f>
        <v>0</v>
      </c>
      <c r="K401" s="62"/>
      <c r="L401" s="39">
        <v>0</v>
      </c>
      <c r="M401" s="37" t="s">
        <v>39</v>
      </c>
      <c r="N401" s="140"/>
    </row>
    <row r="402" spans="1:14" x14ac:dyDescent="0.3">
      <c r="A402" s="41"/>
      <c r="B402" s="40">
        <f>PRODUCT(B401*B398*1)</f>
        <v>0</v>
      </c>
      <c r="C402" s="67">
        <f>PRODUCT(C401*B398*1.5)</f>
        <v>0</v>
      </c>
      <c r="D402" s="40">
        <f>PRODUCT(D401*B398*2)</f>
        <v>0</v>
      </c>
      <c r="E402" s="67">
        <f>PRODUCT(E401*B398*3)</f>
        <v>0</v>
      </c>
      <c r="F402" s="104">
        <f>PRODUCT(B398*F400*F401)</f>
        <v>0</v>
      </c>
      <c r="G402" s="105">
        <f>PRODUCT(B398*G400*G401)</f>
        <v>0</v>
      </c>
      <c r="H402" s="104">
        <f>PRODUCT(B398*H400*H401)</f>
        <v>0</v>
      </c>
      <c r="I402" s="68">
        <f>PRODUCT(I401*B398*0.5)</f>
        <v>0</v>
      </c>
      <c r="J402" s="40">
        <f>PRODUCT(J401*B398*0.5)</f>
        <v>0</v>
      </c>
      <c r="K402" s="67">
        <f>PRODUCT(K400:K401)</f>
        <v>0</v>
      </c>
      <c r="L402" s="40">
        <f>PRODUCT(L400:L401)</f>
        <v>0</v>
      </c>
      <c r="M402" s="42">
        <f>SUM(B402:L402)+SUM(H398:L398)</f>
        <v>0</v>
      </c>
      <c r="N402" s="140"/>
    </row>
    <row r="403" spans="1:14" ht="16.5" thickBot="1" x14ac:dyDescent="0.35">
      <c r="A403" s="94"/>
      <c r="B403" s="94"/>
      <c r="C403" s="94"/>
      <c r="D403" s="94"/>
      <c r="E403" s="95"/>
      <c r="F403" s="95"/>
      <c r="G403" s="95"/>
      <c r="H403" s="95"/>
      <c r="I403" s="94"/>
      <c r="J403" s="94"/>
      <c r="K403" s="94"/>
      <c r="L403" s="94"/>
      <c r="M403" s="94"/>
      <c r="N403" s="140"/>
    </row>
    <row r="404" spans="1:14" ht="16.5" thickTop="1" x14ac:dyDescent="0.3"/>
  </sheetData>
  <mergeCells count="94">
    <mergeCell ref="B386:E386"/>
    <mergeCell ref="F386:H386"/>
    <mergeCell ref="I386:J386"/>
    <mergeCell ref="B399:E399"/>
    <mergeCell ref="F399:H399"/>
    <mergeCell ref="I399:J399"/>
    <mergeCell ref="B360:E360"/>
    <mergeCell ref="F360:H360"/>
    <mergeCell ref="I360:J360"/>
    <mergeCell ref="B373:E373"/>
    <mergeCell ref="F373:H373"/>
    <mergeCell ref="I373:J373"/>
    <mergeCell ref="B334:E334"/>
    <mergeCell ref="F334:H334"/>
    <mergeCell ref="I334:J334"/>
    <mergeCell ref="B347:E347"/>
    <mergeCell ref="F347:H347"/>
    <mergeCell ref="I347:J347"/>
    <mergeCell ref="B308:E308"/>
    <mergeCell ref="F308:H308"/>
    <mergeCell ref="I308:J308"/>
    <mergeCell ref="B321:E321"/>
    <mergeCell ref="F321:H321"/>
    <mergeCell ref="I321:J321"/>
    <mergeCell ref="B282:E282"/>
    <mergeCell ref="F282:H282"/>
    <mergeCell ref="I282:J282"/>
    <mergeCell ref="B295:E295"/>
    <mergeCell ref="F295:H295"/>
    <mergeCell ref="I295:J295"/>
    <mergeCell ref="B256:E256"/>
    <mergeCell ref="F256:H256"/>
    <mergeCell ref="I256:J256"/>
    <mergeCell ref="B269:E269"/>
    <mergeCell ref="F269:H269"/>
    <mergeCell ref="I269:J269"/>
    <mergeCell ref="B230:E230"/>
    <mergeCell ref="F230:H230"/>
    <mergeCell ref="I230:J230"/>
    <mergeCell ref="B243:E243"/>
    <mergeCell ref="F243:H243"/>
    <mergeCell ref="I243:J243"/>
    <mergeCell ref="B204:E204"/>
    <mergeCell ref="F204:H204"/>
    <mergeCell ref="I204:J204"/>
    <mergeCell ref="B217:E217"/>
    <mergeCell ref="F217:H217"/>
    <mergeCell ref="I217:J217"/>
    <mergeCell ref="B178:E178"/>
    <mergeCell ref="F178:H178"/>
    <mergeCell ref="I178:J178"/>
    <mergeCell ref="B191:E191"/>
    <mergeCell ref="F191:H191"/>
    <mergeCell ref="I191:J191"/>
    <mergeCell ref="B152:E152"/>
    <mergeCell ref="F152:H152"/>
    <mergeCell ref="I152:J152"/>
    <mergeCell ref="B165:E165"/>
    <mergeCell ref="F165:H165"/>
    <mergeCell ref="I165:J165"/>
    <mergeCell ref="B126:E126"/>
    <mergeCell ref="F126:H126"/>
    <mergeCell ref="I126:J126"/>
    <mergeCell ref="B139:E139"/>
    <mergeCell ref="F139:H139"/>
    <mergeCell ref="I139:J139"/>
    <mergeCell ref="B100:E100"/>
    <mergeCell ref="F100:H100"/>
    <mergeCell ref="I100:J100"/>
    <mergeCell ref="B113:E113"/>
    <mergeCell ref="F113:H113"/>
    <mergeCell ref="I113:J113"/>
    <mergeCell ref="B74:E74"/>
    <mergeCell ref="F74:H74"/>
    <mergeCell ref="I74:J74"/>
    <mergeCell ref="B87:E87"/>
    <mergeCell ref="F87:H87"/>
    <mergeCell ref="I87:J87"/>
    <mergeCell ref="N1:N403"/>
    <mergeCell ref="B9:E9"/>
    <mergeCell ref="F9:H9"/>
    <mergeCell ref="I9:J9"/>
    <mergeCell ref="B22:E22"/>
    <mergeCell ref="F22:H22"/>
    <mergeCell ref="I22:J22"/>
    <mergeCell ref="B35:E35"/>
    <mergeCell ref="F35:H35"/>
    <mergeCell ref="I35:J35"/>
    <mergeCell ref="B48:E48"/>
    <mergeCell ref="F48:H48"/>
    <mergeCell ref="I48:J48"/>
    <mergeCell ref="B61:E61"/>
    <mergeCell ref="F61:H61"/>
    <mergeCell ref="I61:J61"/>
  </mergeCells>
  <conditionalFormatting sqref="L8">
    <cfRule type="expression" dxfId="558" priority="186">
      <formula>MOD(COLUMN(),2)</formula>
    </cfRule>
  </conditionalFormatting>
  <conditionalFormatting sqref="L7">
    <cfRule type="expression" dxfId="557" priority="185">
      <formula>MOD(COLUMN(),2)</formula>
    </cfRule>
  </conditionalFormatting>
  <conditionalFormatting sqref="L6">
    <cfRule type="expression" dxfId="556" priority="184">
      <formula>MOD(COLUMN(),2)</formula>
    </cfRule>
  </conditionalFormatting>
  <conditionalFormatting sqref="L11">
    <cfRule type="expression" dxfId="555" priority="183">
      <formula>MOD(COLUMN(),2)</formula>
    </cfRule>
  </conditionalFormatting>
  <conditionalFormatting sqref="L10">
    <cfRule type="expression" dxfId="554" priority="182">
      <formula>MOD(COLUMN(),2)</formula>
    </cfRule>
  </conditionalFormatting>
  <conditionalFormatting sqref="L12">
    <cfRule type="expression" dxfId="553" priority="181">
      <formula>MOD(COLUMN(),2)</formula>
    </cfRule>
  </conditionalFormatting>
  <conditionalFormatting sqref="L21">
    <cfRule type="expression" dxfId="552" priority="180">
      <formula>MOD(COLUMN(),2)</formula>
    </cfRule>
  </conditionalFormatting>
  <conditionalFormatting sqref="L20">
    <cfRule type="expression" dxfId="551" priority="179">
      <formula>MOD(COLUMN(),2)</formula>
    </cfRule>
  </conditionalFormatting>
  <conditionalFormatting sqref="L19">
    <cfRule type="expression" dxfId="550" priority="178">
      <formula>MOD(COLUMN(),2)</formula>
    </cfRule>
  </conditionalFormatting>
  <conditionalFormatting sqref="L24">
    <cfRule type="expression" dxfId="549" priority="177">
      <formula>MOD(COLUMN(),2)</formula>
    </cfRule>
  </conditionalFormatting>
  <conditionalFormatting sqref="L23">
    <cfRule type="expression" dxfId="548" priority="176">
      <formula>MOD(COLUMN(),2)</formula>
    </cfRule>
  </conditionalFormatting>
  <conditionalFormatting sqref="L25">
    <cfRule type="expression" dxfId="547" priority="175">
      <formula>MOD(COLUMN(),2)</formula>
    </cfRule>
  </conditionalFormatting>
  <conditionalFormatting sqref="L34">
    <cfRule type="expression" dxfId="546" priority="174">
      <formula>MOD(COLUMN(),2)</formula>
    </cfRule>
  </conditionalFormatting>
  <conditionalFormatting sqref="L33">
    <cfRule type="expression" dxfId="545" priority="173">
      <formula>MOD(COLUMN(),2)</formula>
    </cfRule>
  </conditionalFormatting>
  <conditionalFormatting sqref="L32">
    <cfRule type="expression" dxfId="544" priority="172">
      <formula>MOD(COLUMN(),2)</formula>
    </cfRule>
  </conditionalFormatting>
  <conditionalFormatting sqref="L37">
    <cfRule type="expression" dxfId="543" priority="171">
      <formula>MOD(COLUMN(),2)</formula>
    </cfRule>
  </conditionalFormatting>
  <conditionalFormatting sqref="L36">
    <cfRule type="expression" dxfId="542" priority="170">
      <formula>MOD(COLUMN(),2)</formula>
    </cfRule>
  </conditionalFormatting>
  <conditionalFormatting sqref="L38">
    <cfRule type="expression" dxfId="541" priority="169">
      <formula>MOD(COLUMN(),2)</formula>
    </cfRule>
  </conditionalFormatting>
  <conditionalFormatting sqref="L47">
    <cfRule type="expression" dxfId="540" priority="168">
      <formula>MOD(COLUMN(),2)</formula>
    </cfRule>
  </conditionalFormatting>
  <conditionalFormatting sqref="L46">
    <cfRule type="expression" dxfId="539" priority="167">
      <formula>MOD(COLUMN(),2)</formula>
    </cfRule>
  </conditionalFormatting>
  <conditionalFormatting sqref="L45">
    <cfRule type="expression" dxfId="538" priority="166">
      <formula>MOD(COLUMN(),2)</formula>
    </cfRule>
  </conditionalFormatting>
  <conditionalFormatting sqref="L50">
    <cfRule type="expression" dxfId="537" priority="165">
      <formula>MOD(COLUMN(),2)</formula>
    </cfRule>
  </conditionalFormatting>
  <conditionalFormatting sqref="L49">
    <cfRule type="expression" dxfId="536" priority="164">
      <formula>MOD(COLUMN(),2)</formula>
    </cfRule>
  </conditionalFormatting>
  <conditionalFormatting sqref="L51">
    <cfRule type="expression" dxfId="535" priority="163">
      <formula>MOD(COLUMN(),2)</formula>
    </cfRule>
  </conditionalFormatting>
  <conditionalFormatting sqref="L60">
    <cfRule type="expression" dxfId="534" priority="162">
      <formula>MOD(COLUMN(),2)</formula>
    </cfRule>
  </conditionalFormatting>
  <conditionalFormatting sqref="L59">
    <cfRule type="expression" dxfId="533" priority="161">
      <formula>MOD(COLUMN(),2)</formula>
    </cfRule>
  </conditionalFormatting>
  <conditionalFormatting sqref="L58">
    <cfRule type="expression" dxfId="532" priority="160">
      <formula>MOD(COLUMN(),2)</formula>
    </cfRule>
  </conditionalFormatting>
  <conditionalFormatting sqref="L63">
    <cfRule type="expression" dxfId="531" priority="159">
      <formula>MOD(COLUMN(),2)</formula>
    </cfRule>
  </conditionalFormatting>
  <conditionalFormatting sqref="L62">
    <cfRule type="expression" dxfId="530" priority="158">
      <formula>MOD(COLUMN(),2)</formula>
    </cfRule>
  </conditionalFormatting>
  <conditionalFormatting sqref="L64">
    <cfRule type="expression" dxfId="529" priority="157">
      <formula>MOD(COLUMN(),2)</formula>
    </cfRule>
  </conditionalFormatting>
  <conditionalFormatting sqref="L73">
    <cfRule type="expression" dxfId="528" priority="156">
      <formula>MOD(COLUMN(),2)</formula>
    </cfRule>
  </conditionalFormatting>
  <conditionalFormatting sqref="L72">
    <cfRule type="expression" dxfId="527" priority="155">
      <formula>MOD(COLUMN(),2)</formula>
    </cfRule>
  </conditionalFormatting>
  <conditionalFormatting sqref="L71">
    <cfRule type="expression" dxfId="526" priority="154">
      <formula>MOD(COLUMN(),2)</formula>
    </cfRule>
  </conditionalFormatting>
  <conditionalFormatting sqref="L76">
    <cfRule type="expression" dxfId="525" priority="153">
      <formula>MOD(COLUMN(),2)</formula>
    </cfRule>
  </conditionalFormatting>
  <conditionalFormatting sqref="L75">
    <cfRule type="expression" dxfId="524" priority="152">
      <formula>MOD(COLUMN(),2)</formula>
    </cfRule>
  </conditionalFormatting>
  <conditionalFormatting sqref="L77">
    <cfRule type="expression" dxfId="523" priority="151">
      <formula>MOD(COLUMN(),2)</formula>
    </cfRule>
  </conditionalFormatting>
  <conditionalFormatting sqref="L86">
    <cfRule type="expression" dxfId="522" priority="150">
      <formula>MOD(COLUMN(),2)</formula>
    </cfRule>
  </conditionalFormatting>
  <conditionalFormatting sqref="L85">
    <cfRule type="expression" dxfId="521" priority="149">
      <formula>MOD(COLUMN(),2)</formula>
    </cfRule>
  </conditionalFormatting>
  <conditionalFormatting sqref="L84">
    <cfRule type="expression" dxfId="520" priority="148">
      <formula>MOD(COLUMN(),2)</formula>
    </cfRule>
  </conditionalFormatting>
  <conditionalFormatting sqref="L89">
    <cfRule type="expression" dxfId="519" priority="147">
      <formula>MOD(COLUMN(),2)</formula>
    </cfRule>
  </conditionalFormatting>
  <conditionalFormatting sqref="L88">
    <cfRule type="expression" dxfId="518" priority="146">
      <formula>MOD(COLUMN(),2)</formula>
    </cfRule>
  </conditionalFormatting>
  <conditionalFormatting sqref="L90">
    <cfRule type="expression" dxfId="517" priority="145">
      <formula>MOD(COLUMN(),2)</formula>
    </cfRule>
  </conditionalFormatting>
  <conditionalFormatting sqref="L99">
    <cfRule type="expression" dxfId="516" priority="144">
      <formula>MOD(COLUMN(),2)</formula>
    </cfRule>
  </conditionalFormatting>
  <conditionalFormatting sqref="L98">
    <cfRule type="expression" dxfId="515" priority="143">
      <formula>MOD(COLUMN(),2)</formula>
    </cfRule>
  </conditionalFormatting>
  <conditionalFormatting sqref="L97">
    <cfRule type="expression" dxfId="514" priority="142">
      <formula>MOD(COLUMN(),2)</formula>
    </cfRule>
  </conditionalFormatting>
  <conditionalFormatting sqref="L102">
    <cfRule type="expression" dxfId="513" priority="141">
      <formula>MOD(COLUMN(),2)</formula>
    </cfRule>
  </conditionalFormatting>
  <conditionalFormatting sqref="L101">
    <cfRule type="expression" dxfId="512" priority="140">
      <formula>MOD(COLUMN(),2)</formula>
    </cfRule>
  </conditionalFormatting>
  <conditionalFormatting sqref="L103">
    <cfRule type="expression" dxfId="511" priority="139">
      <formula>MOD(COLUMN(),2)</formula>
    </cfRule>
  </conditionalFormatting>
  <conditionalFormatting sqref="L112">
    <cfRule type="expression" dxfId="510" priority="138">
      <formula>MOD(COLUMN(),2)</formula>
    </cfRule>
  </conditionalFormatting>
  <conditionalFormatting sqref="L111">
    <cfRule type="expression" dxfId="509" priority="137">
      <formula>MOD(COLUMN(),2)</formula>
    </cfRule>
  </conditionalFormatting>
  <conditionalFormatting sqref="L110">
    <cfRule type="expression" dxfId="508" priority="136">
      <formula>MOD(COLUMN(),2)</formula>
    </cfRule>
  </conditionalFormatting>
  <conditionalFormatting sqref="L115">
    <cfRule type="expression" dxfId="507" priority="135">
      <formula>MOD(COLUMN(),2)</formula>
    </cfRule>
  </conditionalFormatting>
  <conditionalFormatting sqref="L114">
    <cfRule type="expression" dxfId="506" priority="134">
      <formula>MOD(COLUMN(),2)</formula>
    </cfRule>
  </conditionalFormatting>
  <conditionalFormatting sqref="L116">
    <cfRule type="expression" dxfId="505" priority="133">
      <formula>MOD(COLUMN(),2)</formula>
    </cfRule>
  </conditionalFormatting>
  <conditionalFormatting sqref="L125">
    <cfRule type="expression" dxfId="504" priority="132">
      <formula>MOD(COLUMN(),2)</formula>
    </cfRule>
  </conditionalFormatting>
  <conditionalFormatting sqref="L124">
    <cfRule type="expression" dxfId="503" priority="131">
      <formula>MOD(COLUMN(),2)</formula>
    </cfRule>
  </conditionalFormatting>
  <conditionalFormatting sqref="L123">
    <cfRule type="expression" dxfId="502" priority="130">
      <formula>MOD(COLUMN(),2)</formula>
    </cfRule>
  </conditionalFormatting>
  <conditionalFormatting sqref="L128">
    <cfRule type="expression" dxfId="501" priority="129">
      <formula>MOD(COLUMN(),2)</formula>
    </cfRule>
  </conditionalFormatting>
  <conditionalFormatting sqref="L127">
    <cfRule type="expression" dxfId="500" priority="128">
      <formula>MOD(COLUMN(),2)</formula>
    </cfRule>
  </conditionalFormatting>
  <conditionalFormatting sqref="L129">
    <cfRule type="expression" dxfId="499" priority="127">
      <formula>MOD(COLUMN(),2)</formula>
    </cfRule>
  </conditionalFormatting>
  <conditionalFormatting sqref="L138">
    <cfRule type="expression" dxfId="498" priority="126">
      <formula>MOD(COLUMN(),2)</formula>
    </cfRule>
  </conditionalFormatting>
  <conditionalFormatting sqref="L137">
    <cfRule type="expression" dxfId="497" priority="125">
      <formula>MOD(COLUMN(),2)</formula>
    </cfRule>
  </conditionalFormatting>
  <conditionalFormatting sqref="L136">
    <cfRule type="expression" dxfId="496" priority="124">
      <formula>MOD(COLUMN(),2)</formula>
    </cfRule>
  </conditionalFormatting>
  <conditionalFormatting sqref="L141">
    <cfRule type="expression" dxfId="495" priority="123">
      <formula>MOD(COLUMN(),2)</formula>
    </cfRule>
  </conditionalFormatting>
  <conditionalFormatting sqref="L140">
    <cfRule type="expression" dxfId="494" priority="122">
      <formula>MOD(COLUMN(),2)</formula>
    </cfRule>
  </conditionalFormatting>
  <conditionalFormatting sqref="L142">
    <cfRule type="expression" dxfId="493" priority="121">
      <formula>MOD(COLUMN(),2)</formula>
    </cfRule>
  </conditionalFormatting>
  <conditionalFormatting sqref="L151">
    <cfRule type="expression" dxfId="492" priority="120">
      <formula>MOD(COLUMN(),2)</formula>
    </cfRule>
  </conditionalFormatting>
  <conditionalFormatting sqref="L150">
    <cfRule type="expression" dxfId="491" priority="119">
      <formula>MOD(COLUMN(),2)</formula>
    </cfRule>
  </conditionalFormatting>
  <conditionalFormatting sqref="L149">
    <cfRule type="expression" dxfId="490" priority="118">
      <formula>MOD(COLUMN(),2)</formula>
    </cfRule>
  </conditionalFormatting>
  <conditionalFormatting sqref="L154">
    <cfRule type="expression" dxfId="489" priority="117">
      <formula>MOD(COLUMN(),2)</formula>
    </cfRule>
  </conditionalFormatting>
  <conditionalFormatting sqref="L153">
    <cfRule type="expression" dxfId="488" priority="116">
      <formula>MOD(COLUMN(),2)</formula>
    </cfRule>
  </conditionalFormatting>
  <conditionalFormatting sqref="L155">
    <cfRule type="expression" dxfId="487" priority="115">
      <formula>MOD(COLUMN(),2)</formula>
    </cfRule>
  </conditionalFormatting>
  <conditionalFormatting sqref="L164">
    <cfRule type="expression" dxfId="486" priority="114">
      <formula>MOD(COLUMN(),2)</formula>
    </cfRule>
  </conditionalFormatting>
  <conditionalFormatting sqref="L163">
    <cfRule type="expression" dxfId="485" priority="113">
      <formula>MOD(COLUMN(),2)</formula>
    </cfRule>
  </conditionalFormatting>
  <conditionalFormatting sqref="L162">
    <cfRule type="expression" dxfId="484" priority="112">
      <formula>MOD(COLUMN(),2)</formula>
    </cfRule>
  </conditionalFormatting>
  <conditionalFormatting sqref="L167">
    <cfRule type="expression" dxfId="483" priority="111">
      <formula>MOD(COLUMN(),2)</formula>
    </cfRule>
  </conditionalFormatting>
  <conditionalFormatting sqref="L166">
    <cfRule type="expression" dxfId="482" priority="110">
      <formula>MOD(COLUMN(),2)</formula>
    </cfRule>
  </conditionalFormatting>
  <conditionalFormatting sqref="L168">
    <cfRule type="expression" dxfId="481" priority="109">
      <formula>MOD(COLUMN(),2)</formula>
    </cfRule>
  </conditionalFormatting>
  <conditionalFormatting sqref="L177">
    <cfRule type="expression" dxfId="480" priority="108">
      <formula>MOD(COLUMN(),2)</formula>
    </cfRule>
  </conditionalFormatting>
  <conditionalFormatting sqref="L176">
    <cfRule type="expression" dxfId="479" priority="107">
      <formula>MOD(COLUMN(),2)</formula>
    </cfRule>
  </conditionalFormatting>
  <conditionalFormatting sqref="L175">
    <cfRule type="expression" dxfId="478" priority="106">
      <formula>MOD(COLUMN(),2)</formula>
    </cfRule>
  </conditionalFormatting>
  <conditionalFormatting sqref="L180">
    <cfRule type="expression" dxfId="477" priority="105">
      <formula>MOD(COLUMN(),2)</formula>
    </cfRule>
  </conditionalFormatting>
  <conditionalFormatting sqref="L179">
    <cfRule type="expression" dxfId="476" priority="104">
      <formula>MOD(COLUMN(),2)</formula>
    </cfRule>
  </conditionalFormatting>
  <conditionalFormatting sqref="L181">
    <cfRule type="expression" dxfId="475" priority="103">
      <formula>MOD(COLUMN(),2)</formula>
    </cfRule>
  </conditionalFormatting>
  <conditionalFormatting sqref="L190">
    <cfRule type="expression" dxfId="474" priority="102">
      <formula>MOD(COLUMN(),2)</formula>
    </cfRule>
  </conditionalFormatting>
  <conditionalFormatting sqref="L189">
    <cfRule type="expression" dxfId="473" priority="101">
      <formula>MOD(COLUMN(),2)</formula>
    </cfRule>
  </conditionalFormatting>
  <conditionalFormatting sqref="L188">
    <cfRule type="expression" dxfId="472" priority="100">
      <formula>MOD(COLUMN(),2)</formula>
    </cfRule>
  </conditionalFormatting>
  <conditionalFormatting sqref="L193">
    <cfRule type="expression" dxfId="471" priority="99">
      <formula>MOD(COLUMN(),2)</formula>
    </cfRule>
  </conditionalFormatting>
  <conditionalFormatting sqref="L192">
    <cfRule type="expression" dxfId="470" priority="98">
      <formula>MOD(COLUMN(),2)</formula>
    </cfRule>
  </conditionalFormatting>
  <conditionalFormatting sqref="L194">
    <cfRule type="expression" dxfId="469" priority="97">
      <formula>MOD(COLUMN(),2)</formula>
    </cfRule>
  </conditionalFormatting>
  <conditionalFormatting sqref="L203">
    <cfRule type="expression" dxfId="468" priority="96">
      <formula>MOD(COLUMN(),2)</formula>
    </cfRule>
  </conditionalFormatting>
  <conditionalFormatting sqref="L202">
    <cfRule type="expression" dxfId="467" priority="95">
      <formula>MOD(COLUMN(),2)</formula>
    </cfRule>
  </conditionalFormatting>
  <conditionalFormatting sqref="L201">
    <cfRule type="expression" dxfId="466" priority="94">
      <formula>MOD(COLUMN(),2)</formula>
    </cfRule>
  </conditionalFormatting>
  <conditionalFormatting sqref="L206">
    <cfRule type="expression" dxfId="465" priority="93">
      <formula>MOD(COLUMN(),2)</formula>
    </cfRule>
  </conditionalFormatting>
  <conditionalFormatting sqref="L205">
    <cfRule type="expression" dxfId="464" priority="92">
      <formula>MOD(COLUMN(),2)</formula>
    </cfRule>
  </conditionalFormatting>
  <conditionalFormatting sqref="L207">
    <cfRule type="expression" dxfId="463" priority="91">
      <formula>MOD(COLUMN(),2)</formula>
    </cfRule>
  </conditionalFormatting>
  <conditionalFormatting sqref="L216">
    <cfRule type="expression" dxfId="462" priority="90">
      <formula>MOD(COLUMN(),2)</formula>
    </cfRule>
  </conditionalFormatting>
  <conditionalFormatting sqref="L215">
    <cfRule type="expression" dxfId="461" priority="89">
      <formula>MOD(COLUMN(),2)</formula>
    </cfRule>
  </conditionalFormatting>
  <conditionalFormatting sqref="L214">
    <cfRule type="expression" dxfId="460" priority="88">
      <formula>MOD(COLUMN(),2)</formula>
    </cfRule>
  </conditionalFormatting>
  <conditionalFormatting sqref="L219">
    <cfRule type="expression" dxfId="459" priority="87">
      <formula>MOD(COLUMN(),2)</formula>
    </cfRule>
  </conditionalFormatting>
  <conditionalFormatting sqref="L218">
    <cfRule type="expression" dxfId="458" priority="86">
      <formula>MOD(COLUMN(),2)</formula>
    </cfRule>
  </conditionalFormatting>
  <conditionalFormatting sqref="L220">
    <cfRule type="expression" dxfId="457" priority="85">
      <formula>MOD(COLUMN(),2)</formula>
    </cfRule>
  </conditionalFormatting>
  <conditionalFormatting sqref="L229">
    <cfRule type="expression" dxfId="456" priority="84">
      <formula>MOD(COLUMN(),2)</formula>
    </cfRule>
  </conditionalFormatting>
  <conditionalFormatting sqref="L228">
    <cfRule type="expression" dxfId="455" priority="83">
      <formula>MOD(COLUMN(),2)</formula>
    </cfRule>
  </conditionalFormatting>
  <conditionalFormatting sqref="L227">
    <cfRule type="expression" dxfId="454" priority="82">
      <formula>MOD(COLUMN(),2)</formula>
    </cfRule>
  </conditionalFormatting>
  <conditionalFormatting sqref="L232">
    <cfRule type="expression" dxfId="453" priority="81">
      <formula>MOD(COLUMN(),2)</formula>
    </cfRule>
  </conditionalFormatting>
  <conditionalFormatting sqref="L231">
    <cfRule type="expression" dxfId="452" priority="80">
      <formula>MOD(COLUMN(),2)</formula>
    </cfRule>
  </conditionalFormatting>
  <conditionalFormatting sqref="L233">
    <cfRule type="expression" dxfId="451" priority="79">
      <formula>MOD(COLUMN(),2)</formula>
    </cfRule>
  </conditionalFormatting>
  <conditionalFormatting sqref="L242">
    <cfRule type="expression" dxfId="450" priority="78">
      <formula>MOD(COLUMN(),2)</formula>
    </cfRule>
  </conditionalFormatting>
  <conditionalFormatting sqref="L241">
    <cfRule type="expression" dxfId="449" priority="77">
      <formula>MOD(COLUMN(),2)</formula>
    </cfRule>
  </conditionalFormatting>
  <conditionalFormatting sqref="L240">
    <cfRule type="expression" dxfId="448" priority="76">
      <formula>MOD(COLUMN(),2)</formula>
    </cfRule>
  </conditionalFormatting>
  <conditionalFormatting sqref="L245">
    <cfRule type="expression" dxfId="447" priority="75">
      <formula>MOD(COLUMN(),2)</formula>
    </cfRule>
  </conditionalFormatting>
  <conditionalFormatting sqref="L244">
    <cfRule type="expression" dxfId="446" priority="74">
      <formula>MOD(COLUMN(),2)</formula>
    </cfRule>
  </conditionalFormatting>
  <conditionalFormatting sqref="L246">
    <cfRule type="expression" dxfId="445" priority="73">
      <formula>MOD(COLUMN(),2)</formula>
    </cfRule>
  </conditionalFormatting>
  <conditionalFormatting sqref="L255">
    <cfRule type="expression" dxfId="444" priority="72">
      <formula>MOD(COLUMN(),2)</formula>
    </cfRule>
  </conditionalFormatting>
  <conditionalFormatting sqref="L254">
    <cfRule type="expression" dxfId="443" priority="71">
      <formula>MOD(COLUMN(),2)</formula>
    </cfRule>
  </conditionalFormatting>
  <conditionalFormatting sqref="L253">
    <cfRule type="expression" dxfId="442" priority="70">
      <formula>MOD(COLUMN(),2)</formula>
    </cfRule>
  </conditionalFormatting>
  <conditionalFormatting sqref="L258">
    <cfRule type="expression" dxfId="441" priority="69">
      <formula>MOD(COLUMN(),2)</formula>
    </cfRule>
  </conditionalFormatting>
  <conditionalFormatting sqref="L257">
    <cfRule type="expression" dxfId="440" priority="68">
      <formula>MOD(COLUMN(),2)</formula>
    </cfRule>
  </conditionalFormatting>
  <conditionalFormatting sqref="L259">
    <cfRule type="expression" dxfId="439" priority="67">
      <formula>MOD(COLUMN(),2)</formula>
    </cfRule>
  </conditionalFormatting>
  <conditionalFormatting sqref="L268">
    <cfRule type="expression" dxfId="438" priority="66">
      <formula>MOD(COLUMN(),2)</formula>
    </cfRule>
  </conditionalFormatting>
  <conditionalFormatting sqref="L267">
    <cfRule type="expression" dxfId="437" priority="65">
      <formula>MOD(COLUMN(),2)</formula>
    </cfRule>
  </conditionalFormatting>
  <conditionalFormatting sqref="L266">
    <cfRule type="expression" dxfId="436" priority="64">
      <formula>MOD(COLUMN(),2)</formula>
    </cfRule>
  </conditionalFormatting>
  <conditionalFormatting sqref="L271">
    <cfRule type="expression" dxfId="435" priority="63">
      <formula>MOD(COLUMN(),2)</formula>
    </cfRule>
  </conditionalFormatting>
  <conditionalFormatting sqref="L270">
    <cfRule type="expression" dxfId="434" priority="62">
      <formula>MOD(COLUMN(),2)</formula>
    </cfRule>
  </conditionalFormatting>
  <conditionalFormatting sqref="L272">
    <cfRule type="expression" dxfId="433" priority="61">
      <formula>MOD(COLUMN(),2)</formula>
    </cfRule>
  </conditionalFormatting>
  <conditionalFormatting sqref="L281">
    <cfRule type="expression" dxfId="432" priority="60">
      <formula>MOD(COLUMN(),2)</formula>
    </cfRule>
  </conditionalFormatting>
  <conditionalFormatting sqref="L280">
    <cfRule type="expression" dxfId="431" priority="59">
      <formula>MOD(COLUMN(),2)</formula>
    </cfRule>
  </conditionalFormatting>
  <conditionalFormatting sqref="L279">
    <cfRule type="expression" dxfId="430" priority="58">
      <formula>MOD(COLUMN(),2)</formula>
    </cfRule>
  </conditionalFormatting>
  <conditionalFormatting sqref="L284">
    <cfRule type="expression" dxfId="429" priority="57">
      <formula>MOD(COLUMN(),2)</formula>
    </cfRule>
  </conditionalFormatting>
  <conditionalFormatting sqref="L283">
    <cfRule type="expression" dxfId="428" priority="56">
      <formula>MOD(COLUMN(),2)</formula>
    </cfRule>
  </conditionalFormatting>
  <conditionalFormatting sqref="L285">
    <cfRule type="expression" dxfId="427" priority="55">
      <formula>MOD(COLUMN(),2)</formula>
    </cfRule>
  </conditionalFormatting>
  <conditionalFormatting sqref="L294">
    <cfRule type="expression" dxfId="426" priority="54">
      <formula>MOD(COLUMN(),2)</formula>
    </cfRule>
  </conditionalFormatting>
  <conditionalFormatting sqref="L293">
    <cfRule type="expression" dxfId="425" priority="53">
      <formula>MOD(COLUMN(),2)</formula>
    </cfRule>
  </conditionalFormatting>
  <conditionalFormatting sqref="L292">
    <cfRule type="expression" dxfId="424" priority="52">
      <formula>MOD(COLUMN(),2)</formula>
    </cfRule>
  </conditionalFormatting>
  <conditionalFormatting sqref="L297">
    <cfRule type="expression" dxfId="423" priority="51">
      <formula>MOD(COLUMN(),2)</formula>
    </cfRule>
  </conditionalFormatting>
  <conditionalFormatting sqref="L296">
    <cfRule type="expression" dxfId="422" priority="50">
      <formula>MOD(COLUMN(),2)</formula>
    </cfRule>
  </conditionalFormatting>
  <conditionalFormatting sqref="L298">
    <cfRule type="expression" dxfId="421" priority="49">
      <formula>MOD(COLUMN(),2)</formula>
    </cfRule>
  </conditionalFormatting>
  <conditionalFormatting sqref="L307">
    <cfRule type="expression" dxfId="420" priority="48">
      <formula>MOD(COLUMN(),2)</formula>
    </cfRule>
  </conditionalFormatting>
  <conditionalFormatting sqref="L306">
    <cfRule type="expression" dxfId="419" priority="47">
      <formula>MOD(COLUMN(),2)</formula>
    </cfRule>
  </conditionalFormatting>
  <conditionalFormatting sqref="L305">
    <cfRule type="expression" dxfId="418" priority="46">
      <formula>MOD(COLUMN(),2)</formula>
    </cfRule>
  </conditionalFormatting>
  <conditionalFormatting sqref="L310">
    <cfRule type="expression" dxfId="417" priority="45">
      <formula>MOD(COLUMN(),2)</formula>
    </cfRule>
  </conditionalFormatting>
  <conditionalFormatting sqref="L309">
    <cfRule type="expression" dxfId="416" priority="44">
      <formula>MOD(COLUMN(),2)</formula>
    </cfRule>
  </conditionalFormatting>
  <conditionalFormatting sqref="L311">
    <cfRule type="expression" dxfId="415" priority="43">
      <formula>MOD(COLUMN(),2)</formula>
    </cfRule>
  </conditionalFormatting>
  <conditionalFormatting sqref="L320">
    <cfRule type="expression" dxfId="414" priority="42">
      <formula>MOD(COLUMN(),2)</formula>
    </cfRule>
  </conditionalFormatting>
  <conditionalFormatting sqref="L319">
    <cfRule type="expression" dxfId="413" priority="41">
      <formula>MOD(COLUMN(),2)</formula>
    </cfRule>
  </conditionalFormatting>
  <conditionalFormatting sqref="L318">
    <cfRule type="expression" dxfId="412" priority="40">
      <formula>MOD(COLUMN(),2)</formula>
    </cfRule>
  </conditionalFormatting>
  <conditionalFormatting sqref="L323">
    <cfRule type="expression" dxfId="411" priority="39">
      <formula>MOD(COLUMN(),2)</formula>
    </cfRule>
  </conditionalFormatting>
  <conditionalFormatting sqref="L322">
    <cfRule type="expression" dxfId="410" priority="38">
      <formula>MOD(COLUMN(),2)</formula>
    </cfRule>
  </conditionalFormatting>
  <conditionalFormatting sqref="L324">
    <cfRule type="expression" dxfId="409" priority="37">
      <formula>MOD(COLUMN(),2)</formula>
    </cfRule>
  </conditionalFormatting>
  <conditionalFormatting sqref="L333">
    <cfRule type="expression" dxfId="408" priority="36">
      <formula>MOD(COLUMN(),2)</formula>
    </cfRule>
  </conditionalFormatting>
  <conditionalFormatting sqref="L332">
    <cfRule type="expression" dxfId="407" priority="35">
      <formula>MOD(COLUMN(),2)</formula>
    </cfRule>
  </conditionalFormatting>
  <conditionalFormatting sqref="L331">
    <cfRule type="expression" dxfId="406" priority="34">
      <formula>MOD(COLUMN(),2)</formula>
    </cfRule>
  </conditionalFormatting>
  <conditionalFormatting sqref="L336">
    <cfRule type="expression" dxfId="405" priority="33">
      <formula>MOD(COLUMN(),2)</formula>
    </cfRule>
  </conditionalFormatting>
  <conditionalFormatting sqref="L335">
    <cfRule type="expression" dxfId="404" priority="32">
      <formula>MOD(COLUMN(),2)</formula>
    </cfRule>
  </conditionalFormatting>
  <conditionalFormatting sqref="L337">
    <cfRule type="expression" dxfId="403" priority="31">
      <formula>MOD(COLUMN(),2)</formula>
    </cfRule>
  </conditionalFormatting>
  <conditionalFormatting sqref="L346">
    <cfRule type="expression" dxfId="402" priority="30">
      <formula>MOD(COLUMN(),2)</formula>
    </cfRule>
  </conditionalFormatting>
  <conditionalFormatting sqref="L345">
    <cfRule type="expression" dxfId="401" priority="29">
      <formula>MOD(COLUMN(),2)</formula>
    </cfRule>
  </conditionalFormatting>
  <conditionalFormatting sqref="L344">
    <cfRule type="expression" dxfId="400" priority="28">
      <formula>MOD(COLUMN(),2)</formula>
    </cfRule>
  </conditionalFormatting>
  <conditionalFormatting sqref="L349">
    <cfRule type="expression" dxfId="399" priority="27">
      <formula>MOD(COLUMN(),2)</formula>
    </cfRule>
  </conditionalFormatting>
  <conditionalFormatting sqref="L348">
    <cfRule type="expression" dxfId="398" priority="26">
      <formula>MOD(COLUMN(),2)</formula>
    </cfRule>
  </conditionalFormatting>
  <conditionalFormatting sqref="L350">
    <cfRule type="expression" dxfId="397" priority="25">
      <formula>MOD(COLUMN(),2)</formula>
    </cfRule>
  </conditionalFormatting>
  <conditionalFormatting sqref="L359">
    <cfRule type="expression" dxfId="396" priority="24">
      <formula>MOD(COLUMN(),2)</formula>
    </cfRule>
  </conditionalFormatting>
  <conditionalFormatting sqref="L358">
    <cfRule type="expression" dxfId="395" priority="23">
      <formula>MOD(COLUMN(),2)</formula>
    </cfRule>
  </conditionalFormatting>
  <conditionalFormatting sqref="L357">
    <cfRule type="expression" dxfId="394" priority="22">
      <formula>MOD(COLUMN(),2)</formula>
    </cfRule>
  </conditionalFormatting>
  <conditionalFormatting sqref="L362">
    <cfRule type="expression" dxfId="393" priority="21">
      <formula>MOD(COLUMN(),2)</formula>
    </cfRule>
  </conditionalFormatting>
  <conditionalFormatting sqref="L361">
    <cfRule type="expression" dxfId="392" priority="20">
      <formula>MOD(COLUMN(),2)</formula>
    </cfRule>
  </conditionalFormatting>
  <conditionalFormatting sqref="L363">
    <cfRule type="expression" dxfId="391" priority="19">
      <formula>MOD(COLUMN(),2)</formula>
    </cfRule>
  </conditionalFormatting>
  <conditionalFormatting sqref="L372">
    <cfRule type="expression" dxfId="390" priority="18">
      <formula>MOD(COLUMN(),2)</formula>
    </cfRule>
  </conditionalFormatting>
  <conditionalFormatting sqref="L371">
    <cfRule type="expression" dxfId="389" priority="17">
      <formula>MOD(COLUMN(),2)</formula>
    </cfRule>
  </conditionalFormatting>
  <conditionalFormatting sqref="L370">
    <cfRule type="expression" dxfId="388" priority="16">
      <formula>MOD(COLUMN(),2)</formula>
    </cfRule>
  </conditionalFormatting>
  <conditionalFormatting sqref="L375">
    <cfRule type="expression" dxfId="387" priority="15">
      <formula>MOD(COLUMN(),2)</formula>
    </cfRule>
  </conditionalFormatting>
  <conditionalFormatting sqref="L374">
    <cfRule type="expression" dxfId="386" priority="14">
      <formula>MOD(COLUMN(),2)</formula>
    </cfRule>
  </conditionalFormatting>
  <conditionalFormatting sqref="L376">
    <cfRule type="expression" dxfId="385" priority="13">
      <formula>MOD(COLUMN(),2)</formula>
    </cfRule>
  </conditionalFormatting>
  <conditionalFormatting sqref="L385">
    <cfRule type="expression" dxfId="384" priority="12">
      <formula>MOD(COLUMN(),2)</formula>
    </cfRule>
  </conditionalFormatting>
  <conditionalFormatting sqref="L384">
    <cfRule type="expression" dxfId="383" priority="11">
      <formula>MOD(COLUMN(),2)</formula>
    </cfRule>
  </conditionalFormatting>
  <conditionalFormatting sqref="L383">
    <cfRule type="expression" dxfId="382" priority="10">
      <formula>MOD(COLUMN(),2)</formula>
    </cfRule>
  </conditionalFormatting>
  <conditionalFormatting sqref="L388">
    <cfRule type="expression" dxfId="381" priority="9">
      <formula>MOD(COLUMN(),2)</formula>
    </cfRule>
  </conditionalFormatting>
  <conditionalFormatting sqref="L387">
    <cfRule type="expression" dxfId="380" priority="8">
      <formula>MOD(COLUMN(),2)</formula>
    </cfRule>
  </conditionalFormatting>
  <conditionalFormatting sqref="L389">
    <cfRule type="expression" dxfId="379" priority="7">
      <formula>MOD(COLUMN(),2)</formula>
    </cfRule>
  </conditionalFormatting>
  <conditionalFormatting sqref="L398">
    <cfRule type="expression" dxfId="378" priority="6">
      <formula>MOD(COLUMN(),2)</formula>
    </cfRule>
  </conditionalFormatting>
  <conditionalFormatting sqref="L397">
    <cfRule type="expression" dxfId="377" priority="5">
      <formula>MOD(COLUMN(),2)</formula>
    </cfRule>
  </conditionalFormatting>
  <conditionalFormatting sqref="L396">
    <cfRule type="expression" dxfId="376" priority="4">
      <formula>MOD(COLUMN(),2)</formula>
    </cfRule>
  </conditionalFormatting>
  <conditionalFormatting sqref="L401">
    <cfRule type="expression" dxfId="375" priority="3">
      <formula>MOD(COLUMN(),2)</formula>
    </cfRule>
  </conditionalFormatting>
  <conditionalFormatting sqref="L400">
    <cfRule type="expression" dxfId="374" priority="2">
      <formula>MOD(COLUMN(),2)</formula>
    </cfRule>
  </conditionalFormatting>
  <conditionalFormatting sqref="L402">
    <cfRule type="expression" dxfId="373" priority="1">
      <formula>MOD(COLUMN(),2)</formula>
    </cfRule>
  </conditionalFormatting>
  <hyperlinks>
    <hyperlink ref="N1:N13" location="Octobre!A1" display="HAUT"/>
    <hyperlink ref="N1:N403" location="Janvier!A1" display="HAUT"/>
  </hyperlinks>
  <printOptions horizontalCentered="1" verticalCentered="1"/>
  <pageMargins left="0.2" right="0.2" top="0.25" bottom="0.25" header="0" footer="0"/>
  <pageSetup scale="10" orientation="landscape" r:id="rId1"/>
  <headerFooter scaleWithDoc="0" alignWithMargins="0"/>
  <extLst>
    <ext xmlns:x14="http://schemas.microsoft.com/office/spreadsheetml/2009/9/main" uri="{CCE6A557-97BC-4b89-ADB6-D9C93CAAB3DF}">
      <x14:dataValidations xmlns:xm="http://schemas.microsoft.com/office/excel/2006/main" count="155">
        <x14:dataValidation type="list" allowBlank="1" showInputMessage="1" showErrorMessage="1">
          <x14:formula1>
            <xm:f>Liste!D$2:D$5</xm:f>
          </x14:formula1>
          <xm:sqref>B396</xm:sqref>
        </x14:dataValidation>
        <x14:dataValidation type="list" allowBlank="1" showInputMessage="1" showErrorMessage="1">
          <x14:formula1>
            <xm:f>Liste!D$2:D$5</xm:f>
          </x14:formula1>
          <xm:sqref>B383</xm:sqref>
        </x14:dataValidation>
        <x14:dataValidation type="list" allowBlank="1" showInputMessage="1" showErrorMessage="1">
          <x14:formula1>
            <xm:f>Liste!D$2:D$5</xm:f>
          </x14:formula1>
          <xm:sqref>B370</xm:sqref>
        </x14:dataValidation>
        <x14:dataValidation type="list" allowBlank="1" showInputMessage="1" showErrorMessage="1">
          <x14:formula1>
            <xm:f>Liste!D$2:D$5</xm:f>
          </x14:formula1>
          <xm:sqref>B357</xm:sqref>
        </x14:dataValidation>
        <x14:dataValidation type="list" allowBlank="1" showInputMessage="1" showErrorMessage="1">
          <x14:formula1>
            <xm:f>Liste!D$2:D$5</xm:f>
          </x14:formula1>
          <xm:sqref>B344</xm:sqref>
        </x14:dataValidation>
        <x14:dataValidation type="list" allowBlank="1" showInputMessage="1" showErrorMessage="1">
          <x14:formula1>
            <xm:f>Liste!D$2:D$5</xm:f>
          </x14:formula1>
          <xm:sqref>B331</xm:sqref>
        </x14:dataValidation>
        <x14:dataValidation type="list" allowBlank="1" showInputMessage="1" showErrorMessage="1">
          <x14:formula1>
            <xm:f>Liste!D$2:D$5</xm:f>
          </x14:formula1>
          <xm:sqref>B318</xm:sqref>
        </x14:dataValidation>
        <x14:dataValidation type="list" allowBlank="1" showInputMessage="1" showErrorMessage="1">
          <x14:formula1>
            <xm:f>Liste!D$2:D$5</xm:f>
          </x14:formula1>
          <xm:sqref>B305</xm:sqref>
        </x14:dataValidation>
        <x14:dataValidation type="list" allowBlank="1" showInputMessage="1" showErrorMessage="1">
          <x14:formula1>
            <xm:f>Liste!D$2:D$5</xm:f>
          </x14:formula1>
          <xm:sqref>B292</xm:sqref>
        </x14:dataValidation>
        <x14:dataValidation type="list" allowBlank="1" showInputMessage="1" showErrorMessage="1">
          <x14:formula1>
            <xm:f>Liste!D$2:D$5</xm:f>
          </x14:formula1>
          <xm:sqref>B279</xm:sqref>
        </x14:dataValidation>
        <x14:dataValidation type="list" allowBlank="1" showInputMessage="1" showErrorMessage="1">
          <x14:formula1>
            <xm:f>Liste!D$2:D$5</xm:f>
          </x14:formula1>
          <xm:sqref>B266</xm:sqref>
        </x14:dataValidation>
        <x14:dataValidation type="list" allowBlank="1" showInputMessage="1" showErrorMessage="1">
          <x14:formula1>
            <xm:f>Liste!D$2:D$5</xm:f>
          </x14:formula1>
          <xm:sqref>B253</xm:sqref>
        </x14:dataValidation>
        <x14:dataValidation type="list" allowBlank="1" showInputMessage="1" showErrorMessage="1">
          <x14:formula1>
            <xm:f>Liste!D$2:D$5</xm:f>
          </x14:formula1>
          <xm:sqref>B240</xm:sqref>
        </x14:dataValidation>
        <x14:dataValidation type="list" allowBlank="1" showInputMessage="1" showErrorMessage="1">
          <x14:formula1>
            <xm:f>Liste!D$2:D$5</xm:f>
          </x14:formula1>
          <xm:sqref>B227</xm:sqref>
        </x14:dataValidation>
        <x14:dataValidation type="list" allowBlank="1" showInputMessage="1" showErrorMessage="1">
          <x14:formula1>
            <xm:f>Liste!D$2:D$5</xm:f>
          </x14:formula1>
          <xm:sqref>B214</xm:sqref>
        </x14:dataValidation>
        <x14:dataValidation type="list" allowBlank="1" showInputMessage="1" showErrorMessage="1">
          <x14:formula1>
            <xm:f>Liste!D$2:D$5</xm:f>
          </x14:formula1>
          <xm:sqref>B201</xm:sqref>
        </x14:dataValidation>
        <x14:dataValidation type="list" allowBlank="1" showInputMessage="1" showErrorMessage="1">
          <x14:formula1>
            <xm:f>Liste!D$2:D$5</xm:f>
          </x14:formula1>
          <xm:sqref>B188</xm:sqref>
        </x14:dataValidation>
        <x14:dataValidation type="list" allowBlank="1" showInputMessage="1" showErrorMessage="1">
          <x14:formula1>
            <xm:f>Liste!D$2:D$5</xm:f>
          </x14:formula1>
          <xm:sqref>B175</xm:sqref>
        </x14:dataValidation>
        <x14:dataValidation type="list" allowBlank="1" showInputMessage="1" showErrorMessage="1">
          <x14:formula1>
            <xm:f>Liste!D$2:D$5</xm:f>
          </x14:formula1>
          <xm:sqref>B162</xm:sqref>
        </x14:dataValidation>
        <x14:dataValidation type="list" allowBlank="1" showInputMessage="1" showErrorMessage="1">
          <x14:formula1>
            <xm:f>Liste!D$2:D$5</xm:f>
          </x14:formula1>
          <xm:sqref>B149</xm:sqref>
        </x14:dataValidation>
        <x14:dataValidation type="list" allowBlank="1" showInputMessage="1" showErrorMessage="1">
          <x14:formula1>
            <xm:f>Liste!D$2:D$5</xm:f>
          </x14:formula1>
          <xm:sqref>B136</xm:sqref>
        </x14:dataValidation>
        <x14:dataValidation type="list" allowBlank="1" showInputMessage="1" showErrorMessage="1">
          <x14:formula1>
            <xm:f>Liste!D$2:D$5</xm:f>
          </x14:formula1>
          <xm:sqref>B123</xm:sqref>
        </x14:dataValidation>
        <x14:dataValidation type="list" allowBlank="1" showInputMessage="1" showErrorMessage="1">
          <x14:formula1>
            <xm:f>Liste!D$2:D$5</xm:f>
          </x14:formula1>
          <xm:sqref>B110</xm:sqref>
        </x14:dataValidation>
        <x14:dataValidation type="list" allowBlank="1" showInputMessage="1" showErrorMessage="1">
          <x14:formula1>
            <xm:f>Liste!D$2:D$5</xm:f>
          </x14:formula1>
          <xm:sqref>B97</xm:sqref>
        </x14:dataValidation>
        <x14:dataValidation type="list" allowBlank="1" showInputMessage="1" showErrorMessage="1">
          <x14:formula1>
            <xm:f>Liste!D$2:D$5</xm:f>
          </x14:formula1>
          <xm:sqref>B84</xm:sqref>
        </x14:dataValidation>
        <x14:dataValidation type="list" allowBlank="1" showInputMessage="1" showErrorMessage="1">
          <x14:formula1>
            <xm:f>Liste!D$2:D$5</xm:f>
          </x14:formula1>
          <xm:sqref>B71</xm:sqref>
        </x14:dataValidation>
        <x14:dataValidation type="list" allowBlank="1" showInputMessage="1" showErrorMessage="1">
          <x14:formula1>
            <xm:f>Liste!D$2:D$5</xm:f>
          </x14:formula1>
          <xm:sqref>B58</xm:sqref>
        </x14:dataValidation>
        <x14:dataValidation type="list" allowBlank="1" showInputMessage="1" showErrorMessage="1">
          <x14:formula1>
            <xm:f>Liste!D$2:D$5</xm:f>
          </x14:formula1>
          <xm:sqref>B45</xm:sqref>
        </x14:dataValidation>
        <x14:dataValidation type="list" allowBlank="1" showInputMessage="1" showErrorMessage="1">
          <x14:formula1>
            <xm:f>Liste!D$2:D$5</xm:f>
          </x14:formula1>
          <xm:sqref>B32</xm:sqref>
        </x14:dataValidation>
        <x14:dataValidation type="list" allowBlank="1" showInputMessage="1" showErrorMessage="1">
          <x14:formula1>
            <xm:f>Liste!D$2:D$5</xm:f>
          </x14:formula1>
          <xm:sqref>B19</xm:sqref>
        </x14:dataValidation>
        <x14:dataValidation type="list" allowBlank="1" showInputMessage="1" showErrorMessage="1">
          <x14:formula1>
            <xm:f>Liste!D$2:D$5</xm:f>
          </x14:formula1>
          <xm:sqref>B6</xm:sqref>
        </x14:dataValidation>
        <x14:dataValidation type="list" allowBlank="1" showInputMessage="1" showErrorMessage="1">
          <x14:formula1>
            <xm:f>Liste!E$2:E$5</xm:f>
          </x14:formula1>
          <xm:sqref>B397</xm:sqref>
        </x14:dataValidation>
        <x14:dataValidation type="list" allowBlank="1" showInputMessage="1" showErrorMessage="1">
          <x14:formula1>
            <xm:f>Liste!E$2:E$5</xm:f>
          </x14:formula1>
          <xm:sqref>B384</xm:sqref>
        </x14:dataValidation>
        <x14:dataValidation type="list" allowBlank="1" showInputMessage="1" showErrorMessage="1">
          <x14:formula1>
            <xm:f>Liste!E$2:E$5</xm:f>
          </x14:formula1>
          <xm:sqref>B371</xm:sqref>
        </x14:dataValidation>
        <x14:dataValidation type="list" allowBlank="1" showInputMessage="1" showErrorMessage="1">
          <x14:formula1>
            <xm:f>Liste!E$2:E$5</xm:f>
          </x14:formula1>
          <xm:sqref>B358</xm:sqref>
        </x14:dataValidation>
        <x14:dataValidation type="list" allowBlank="1" showInputMessage="1" showErrorMessage="1">
          <x14:formula1>
            <xm:f>Liste!E$2:E$5</xm:f>
          </x14:formula1>
          <xm:sqref>B345</xm:sqref>
        </x14:dataValidation>
        <x14:dataValidation type="list" allowBlank="1" showInputMessage="1" showErrorMessage="1">
          <x14:formula1>
            <xm:f>Liste!E$2:E$5</xm:f>
          </x14:formula1>
          <xm:sqref>B332</xm:sqref>
        </x14:dataValidation>
        <x14:dataValidation type="list" allowBlank="1" showInputMessage="1" showErrorMessage="1">
          <x14:formula1>
            <xm:f>Liste!E$2:E$5</xm:f>
          </x14:formula1>
          <xm:sqref>B319</xm:sqref>
        </x14:dataValidation>
        <x14:dataValidation type="list" allowBlank="1" showInputMessage="1" showErrorMessage="1">
          <x14:formula1>
            <xm:f>Liste!E$2:E$5</xm:f>
          </x14:formula1>
          <xm:sqref>B306</xm:sqref>
        </x14:dataValidation>
        <x14:dataValidation type="list" allowBlank="1" showInputMessage="1" showErrorMessage="1">
          <x14:formula1>
            <xm:f>Liste!E$2:E$5</xm:f>
          </x14:formula1>
          <xm:sqref>B293</xm:sqref>
        </x14:dataValidation>
        <x14:dataValidation type="list" allowBlank="1" showInputMessage="1" showErrorMessage="1">
          <x14:formula1>
            <xm:f>Liste!E$2:E$5</xm:f>
          </x14:formula1>
          <xm:sqref>B280</xm:sqref>
        </x14:dataValidation>
        <x14:dataValidation type="list" allowBlank="1" showInputMessage="1" showErrorMessage="1">
          <x14:formula1>
            <xm:f>Liste!E$2:E$5</xm:f>
          </x14:formula1>
          <xm:sqref>B267</xm:sqref>
        </x14:dataValidation>
        <x14:dataValidation type="list" allowBlank="1" showInputMessage="1" showErrorMessage="1">
          <x14:formula1>
            <xm:f>Liste!E$2:E$5</xm:f>
          </x14:formula1>
          <xm:sqref>B254</xm:sqref>
        </x14:dataValidation>
        <x14:dataValidation type="list" allowBlank="1" showInputMessage="1" showErrorMessage="1">
          <x14:formula1>
            <xm:f>Liste!E$2:E$5</xm:f>
          </x14:formula1>
          <xm:sqref>B241</xm:sqref>
        </x14:dataValidation>
        <x14:dataValidation type="list" allowBlank="1" showInputMessage="1" showErrorMessage="1">
          <x14:formula1>
            <xm:f>Liste!E$2:E$5</xm:f>
          </x14:formula1>
          <xm:sqref>B228</xm:sqref>
        </x14:dataValidation>
        <x14:dataValidation type="list" allowBlank="1" showInputMessage="1" showErrorMessage="1">
          <x14:formula1>
            <xm:f>Liste!E$2:E$5</xm:f>
          </x14:formula1>
          <xm:sqref>B215</xm:sqref>
        </x14:dataValidation>
        <x14:dataValidation type="list" allowBlank="1" showInputMessage="1" showErrorMessage="1">
          <x14:formula1>
            <xm:f>Liste!E$2:E$5</xm:f>
          </x14:formula1>
          <xm:sqref>B202</xm:sqref>
        </x14:dataValidation>
        <x14:dataValidation type="list" allowBlank="1" showInputMessage="1" showErrorMessage="1">
          <x14:formula1>
            <xm:f>Liste!E$2:E$5</xm:f>
          </x14:formula1>
          <xm:sqref>B189</xm:sqref>
        </x14:dataValidation>
        <x14:dataValidation type="list" allowBlank="1" showInputMessage="1" showErrorMessage="1">
          <x14:formula1>
            <xm:f>Liste!E$2:E$5</xm:f>
          </x14:formula1>
          <xm:sqref>B176</xm:sqref>
        </x14:dataValidation>
        <x14:dataValidation type="list" allowBlank="1" showInputMessage="1" showErrorMessage="1">
          <x14:formula1>
            <xm:f>Liste!E$2:E$5</xm:f>
          </x14:formula1>
          <xm:sqref>B163</xm:sqref>
        </x14:dataValidation>
        <x14:dataValidation type="list" allowBlank="1" showInputMessage="1" showErrorMessage="1">
          <x14:formula1>
            <xm:f>Liste!E$2:E$5</xm:f>
          </x14:formula1>
          <xm:sqref>B150</xm:sqref>
        </x14:dataValidation>
        <x14:dataValidation type="list" allowBlank="1" showInputMessage="1" showErrorMessage="1">
          <x14:formula1>
            <xm:f>Liste!E$2:E$5</xm:f>
          </x14:formula1>
          <xm:sqref>B137</xm:sqref>
        </x14:dataValidation>
        <x14:dataValidation type="list" allowBlank="1" showInputMessage="1" showErrorMessage="1">
          <x14:formula1>
            <xm:f>Liste!E$2:E$5</xm:f>
          </x14:formula1>
          <xm:sqref>B124</xm:sqref>
        </x14:dataValidation>
        <x14:dataValidation type="list" allowBlank="1" showInputMessage="1" showErrorMessage="1">
          <x14:formula1>
            <xm:f>Liste!E$2:E$5</xm:f>
          </x14:formula1>
          <xm:sqref>B111</xm:sqref>
        </x14:dataValidation>
        <x14:dataValidation type="list" allowBlank="1" showInputMessage="1" showErrorMessage="1">
          <x14:formula1>
            <xm:f>Liste!E$2:E$5</xm:f>
          </x14:formula1>
          <xm:sqref>B98</xm:sqref>
        </x14:dataValidation>
        <x14:dataValidation type="list" allowBlank="1" showInputMessage="1" showErrorMessage="1">
          <x14:formula1>
            <xm:f>Liste!E$2:E$5</xm:f>
          </x14:formula1>
          <xm:sqref>B85</xm:sqref>
        </x14:dataValidation>
        <x14:dataValidation type="list" allowBlank="1" showInputMessage="1" showErrorMessage="1">
          <x14:formula1>
            <xm:f>Liste!E$2:E$5</xm:f>
          </x14:formula1>
          <xm:sqref>B72</xm:sqref>
        </x14:dataValidation>
        <x14:dataValidation type="list" allowBlank="1" showInputMessage="1" showErrorMessage="1">
          <x14:formula1>
            <xm:f>Liste!E$2:E$5</xm:f>
          </x14:formula1>
          <xm:sqref>B59</xm:sqref>
        </x14:dataValidation>
        <x14:dataValidation type="list" allowBlank="1" showInputMessage="1" showErrorMessage="1">
          <x14:formula1>
            <xm:f>Liste!E$2:E$5</xm:f>
          </x14:formula1>
          <xm:sqref>B46</xm:sqref>
        </x14:dataValidation>
        <x14:dataValidation type="list" allowBlank="1" showInputMessage="1" showErrorMessage="1">
          <x14:formula1>
            <xm:f>Liste!E$2:E$5</xm:f>
          </x14:formula1>
          <xm:sqref>B33</xm:sqref>
        </x14:dataValidation>
        <x14:dataValidation type="list" allowBlank="1" showInputMessage="1" showErrorMessage="1">
          <x14:formula1>
            <xm:f>Liste!E$2:E$5</xm:f>
          </x14:formula1>
          <xm:sqref>B20</xm:sqref>
        </x14:dataValidation>
        <x14:dataValidation type="list" allowBlank="1" showInputMessage="1" showErrorMessage="1">
          <x14:formula1>
            <xm:f>Liste!E$2:E$5</xm:f>
          </x14:formula1>
          <xm:sqref>B7</xm:sqref>
        </x14:dataValidation>
        <x14:dataValidation type="list" allowBlank="1" showInputMessage="1" showErrorMessage="1">
          <x14:formula1>
            <xm:f>Liste!F$2:F$4</xm:f>
          </x14:formula1>
          <xm:sqref>B393</xm:sqref>
        </x14:dataValidation>
        <x14:dataValidation type="list" allowBlank="1" showInputMessage="1" showErrorMessage="1">
          <x14:formula1>
            <xm:f>Liste!F$2:F$4</xm:f>
          </x14:formula1>
          <xm:sqref>B380</xm:sqref>
        </x14:dataValidation>
        <x14:dataValidation type="list" allowBlank="1" showInputMessage="1" showErrorMessage="1">
          <x14:formula1>
            <xm:f>Liste!F$2:F$4</xm:f>
          </x14:formula1>
          <xm:sqref>B367</xm:sqref>
        </x14:dataValidation>
        <x14:dataValidation type="list" allowBlank="1" showInputMessage="1" showErrorMessage="1">
          <x14:formula1>
            <xm:f>Liste!F$2:F$4</xm:f>
          </x14:formula1>
          <xm:sqref>B354</xm:sqref>
        </x14:dataValidation>
        <x14:dataValidation type="list" allowBlank="1" showInputMessage="1" showErrorMessage="1">
          <x14:formula1>
            <xm:f>Liste!F$2:F$4</xm:f>
          </x14:formula1>
          <xm:sqref>B341</xm:sqref>
        </x14:dataValidation>
        <x14:dataValidation type="list" allowBlank="1" showInputMessage="1" showErrorMessage="1">
          <x14:formula1>
            <xm:f>Liste!F$2:F$4</xm:f>
          </x14:formula1>
          <xm:sqref>B328</xm:sqref>
        </x14:dataValidation>
        <x14:dataValidation type="list" allowBlank="1" showInputMessage="1" showErrorMessage="1">
          <x14:formula1>
            <xm:f>Liste!F$2:F$4</xm:f>
          </x14:formula1>
          <xm:sqref>B315</xm:sqref>
        </x14:dataValidation>
        <x14:dataValidation type="list" allowBlank="1" showInputMessage="1" showErrorMessage="1">
          <x14:formula1>
            <xm:f>Liste!F$2:F$4</xm:f>
          </x14:formula1>
          <xm:sqref>B302</xm:sqref>
        </x14:dataValidation>
        <x14:dataValidation type="list" allowBlank="1" showInputMessage="1" showErrorMessage="1">
          <x14:formula1>
            <xm:f>Liste!F$2:F$4</xm:f>
          </x14:formula1>
          <xm:sqref>B289</xm:sqref>
        </x14:dataValidation>
        <x14:dataValidation type="list" allowBlank="1" showInputMessage="1" showErrorMessage="1">
          <x14:formula1>
            <xm:f>Liste!F$2:F$4</xm:f>
          </x14:formula1>
          <xm:sqref>B276</xm:sqref>
        </x14:dataValidation>
        <x14:dataValidation type="list" allowBlank="1" showInputMessage="1" showErrorMessage="1">
          <x14:formula1>
            <xm:f>Liste!F$2:F$4</xm:f>
          </x14:formula1>
          <xm:sqref>B263</xm:sqref>
        </x14:dataValidation>
        <x14:dataValidation type="list" allowBlank="1" showInputMessage="1" showErrorMessage="1">
          <x14:formula1>
            <xm:f>Liste!F$2:F$4</xm:f>
          </x14:formula1>
          <xm:sqref>B250</xm:sqref>
        </x14:dataValidation>
        <x14:dataValidation type="list" allowBlank="1" showInputMessage="1" showErrorMessage="1">
          <x14:formula1>
            <xm:f>Liste!F$2:F$4</xm:f>
          </x14:formula1>
          <xm:sqref>B237</xm:sqref>
        </x14:dataValidation>
        <x14:dataValidation type="list" allowBlank="1" showInputMessage="1" showErrorMessage="1">
          <x14:formula1>
            <xm:f>Liste!F$2:F$4</xm:f>
          </x14:formula1>
          <xm:sqref>B224</xm:sqref>
        </x14:dataValidation>
        <x14:dataValidation type="list" allowBlank="1" showInputMessage="1" showErrorMessage="1">
          <x14:formula1>
            <xm:f>Liste!F$2:F$4</xm:f>
          </x14:formula1>
          <xm:sqref>B211</xm:sqref>
        </x14:dataValidation>
        <x14:dataValidation type="list" allowBlank="1" showInputMessage="1" showErrorMessage="1">
          <x14:formula1>
            <xm:f>Liste!F$2:F$4</xm:f>
          </x14:formula1>
          <xm:sqref>B198</xm:sqref>
        </x14:dataValidation>
        <x14:dataValidation type="list" allowBlank="1" showInputMessage="1" showErrorMessage="1">
          <x14:formula1>
            <xm:f>Liste!F$2:F$4</xm:f>
          </x14:formula1>
          <xm:sqref>B185</xm:sqref>
        </x14:dataValidation>
        <x14:dataValidation type="list" allowBlank="1" showInputMessage="1" showErrorMessage="1">
          <x14:formula1>
            <xm:f>Liste!F$2:F$4</xm:f>
          </x14:formula1>
          <xm:sqref>B172</xm:sqref>
        </x14:dataValidation>
        <x14:dataValidation type="list" allowBlank="1" showInputMessage="1" showErrorMessage="1">
          <x14:formula1>
            <xm:f>Liste!F$2:F$4</xm:f>
          </x14:formula1>
          <xm:sqref>B159</xm:sqref>
        </x14:dataValidation>
        <x14:dataValidation type="list" allowBlank="1" showInputMessage="1" showErrorMessage="1">
          <x14:formula1>
            <xm:f>Liste!F$2:F$4</xm:f>
          </x14:formula1>
          <xm:sqref>B146</xm:sqref>
        </x14:dataValidation>
        <x14:dataValidation type="list" allowBlank="1" showInputMessage="1" showErrorMessage="1">
          <x14:formula1>
            <xm:f>Liste!F$2:F$4</xm:f>
          </x14:formula1>
          <xm:sqref>B133</xm:sqref>
        </x14:dataValidation>
        <x14:dataValidation type="list" allowBlank="1" showInputMessage="1" showErrorMessage="1">
          <x14:formula1>
            <xm:f>Liste!F$2:F$4</xm:f>
          </x14:formula1>
          <xm:sqref>B120</xm:sqref>
        </x14:dataValidation>
        <x14:dataValidation type="list" allowBlank="1" showInputMessage="1" showErrorMessage="1">
          <x14:formula1>
            <xm:f>Liste!F$2:F$4</xm:f>
          </x14:formula1>
          <xm:sqref>B107</xm:sqref>
        </x14:dataValidation>
        <x14:dataValidation type="list" allowBlank="1" showInputMessage="1" showErrorMessage="1">
          <x14:formula1>
            <xm:f>Liste!F$2:F$4</xm:f>
          </x14:formula1>
          <xm:sqref>B94</xm:sqref>
        </x14:dataValidation>
        <x14:dataValidation type="list" allowBlank="1" showInputMessage="1" showErrorMessage="1">
          <x14:formula1>
            <xm:f>Liste!F$2:F$4</xm:f>
          </x14:formula1>
          <xm:sqref>B81</xm:sqref>
        </x14:dataValidation>
        <x14:dataValidation type="list" allowBlank="1" showInputMessage="1" showErrorMessage="1">
          <x14:formula1>
            <xm:f>Liste!F$2:F$4</xm:f>
          </x14:formula1>
          <xm:sqref>B68</xm:sqref>
        </x14:dataValidation>
        <x14:dataValidation type="list" allowBlank="1" showInputMessage="1" showErrorMessage="1">
          <x14:formula1>
            <xm:f>Liste!F$2:F$4</xm:f>
          </x14:formula1>
          <xm:sqref>B55</xm:sqref>
        </x14:dataValidation>
        <x14:dataValidation type="list" allowBlank="1" showInputMessage="1" showErrorMessage="1">
          <x14:formula1>
            <xm:f>Liste!F$2:F$4</xm:f>
          </x14:formula1>
          <xm:sqref>B42</xm:sqref>
        </x14:dataValidation>
        <x14:dataValidation type="list" allowBlank="1" showInputMessage="1" showErrorMessage="1">
          <x14:formula1>
            <xm:f>Liste!F$2:F$4</xm:f>
          </x14:formula1>
          <xm:sqref>B29</xm:sqref>
        </x14:dataValidation>
        <x14:dataValidation type="list" allowBlank="1" showInputMessage="1" showErrorMessage="1">
          <x14:formula1>
            <xm:f>Liste!F$2:F$4</xm:f>
          </x14:formula1>
          <xm:sqref>B16</xm:sqref>
        </x14:dataValidation>
        <x14:dataValidation type="list" allowBlank="1" showInputMessage="1" showErrorMessage="1">
          <x14:formula1>
            <xm:f>Liste!F$2:F$4</xm:f>
          </x14:formula1>
          <xm:sqref>B3</xm:sqref>
        </x14:dataValidation>
        <x14:dataValidation type="list" allowBlank="1" showInputMessage="1" showErrorMessage="1">
          <x14:formula1>
            <xm:f>Liste!B$2:B$31</xm:f>
          </x14:formula1>
          <xm:sqref>B395</xm:sqref>
        </x14:dataValidation>
        <x14:dataValidation type="list" allowBlank="1" showInputMessage="1" showErrorMessage="1">
          <x14:formula1>
            <xm:f>Liste!B$2:B$31</xm:f>
          </x14:formula1>
          <xm:sqref>B382</xm:sqref>
        </x14:dataValidation>
        <x14:dataValidation type="list" allowBlank="1" showInputMessage="1" showErrorMessage="1">
          <x14:formula1>
            <xm:f>Liste!B$2:B$31</xm:f>
          </x14:formula1>
          <xm:sqref>B369</xm:sqref>
        </x14:dataValidation>
        <x14:dataValidation type="list" allowBlank="1" showInputMessage="1" showErrorMessage="1">
          <x14:formula1>
            <xm:f>Liste!B$2:B$31</xm:f>
          </x14:formula1>
          <xm:sqref>B356</xm:sqref>
        </x14:dataValidation>
        <x14:dataValidation type="list" allowBlank="1" showInputMessage="1" showErrorMessage="1">
          <x14:formula1>
            <xm:f>Liste!B$2:B$31</xm:f>
          </x14:formula1>
          <xm:sqref>B343</xm:sqref>
        </x14:dataValidation>
        <x14:dataValidation type="list" allowBlank="1" showInputMessage="1" showErrorMessage="1">
          <x14:formula1>
            <xm:f>Liste!B$2:B$31</xm:f>
          </x14:formula1>
          <xm:sqref>B330</xm:sqref>
        </x14:dataValidation>
        <x14:dataValidation type="list" allowBlank="1" showInputMessage="1" showErrorMessage="1">
          <x14:formula1>
            <xm:f>Liste!B$2:B$31</xm:f>
          </x14:formula1>
          <xm:sqref>B317</xm:sqref>
        </x14:dataValidation>
        <x14:dataValidation type="list" allowBlank="1" showInputMessage="1" showErrorMessage="1">
          <x14:formula1>
            <xm:f>Liste!B$2:B$31</xm:f>
          </x14:formula1>
          <xm:sqref>B304</xm:sqref>
        </x14:dataValidation>
        <x14:dataValidation type="list" allowBlank="1" showInputMessage="1" showErrorMessage="1">
          <x14:formula1>
            <xm:f>Liste!B$2:B$31</xm:f>
          </x14:formula1>
          <xm:sqref>B291</xm:sqref>
        </x14:dataValidation>
        <x14:dataValidation type="list" allowBlank="1" showInputMessage="1" showErrorMessage="1">
          <x14:formula1>
            <xm:f>Liste!B$2:B$31</xm:f>
          </x14:formula1>
          <xm:sqref>B278</xm:sqref>
        </x14:dataValidation>
        <x14:dataValidation type="list" allowBlank="1" showInputMessage="1" showErrorMessage="1">
          <x14:formula1>
            <xm:f>Liste!B$2:B$31</xm:f>
          </x14:formula1>
          <xm:sqref>B265</xm:sqref>
        </x14:dataValidation>
        <x14:dataValidation type="list" allowBlank="1" showInputMessage="1" showErrorMessage="1">
          <x14:formula1>
            <xm:f>Liste!B$2:B$31</xm:f>
          </x14:formula1>
          <xm:sqref>B252</xm:sqref>
        </x14:dataValidation>
        <x14:dataValidation type="list" allowBlank="1" showInputMessage="1" showErrorMessage="1">
          <x14:formula1>
            <xm:f>Liste!B$2:B$31</xm:f>
          </x14:formula1>
          <xm:sqref>B239</xm:sqref>
        </x14:dataValidation>
        <x14:dataValidation type="list" allowBlank="1" showInputMessage="1" showErrorMessage="1">
          <x14:formula1>
            <xm:f>Liste!B$2:B$31</xm:f>
          </x14:formula1>
          <xm:sqref>B226</xm:sqref>
        </x14:dataValidation>
        <x14:dataValidation type="list" allowBlank="1" showInputMessage="1" showErrorMessage="1">
          <x14:formula1>
            <xm:f>Liste!B$2:B$31</xm:f>
          </x14:formula1>
          <xm:sqref>B213</xm:sqref>
        </x14:dataValidation>
        <x14:dataValidation type="list" allowBlank="1" showInputMessage="1" showErrorMessage="1">
          <x14:formula1>
            <xm:f>Liste!B$2:B$31</xm:f>
          </x14:formula1>
          <xm:sqref>B200</xm:sqref>
        </x14:dataValidation>
        <x14:dataValidation type="list" allowBlank="1" showInputMessage="1" showErrorMessage="1">
          <x14:formula1>
            <xm:f>Liste!B$2:B$31</xm:f>
          </x14:formula1>
          <xm:sqref>B187</xm:sqref>
        </x14:dataValidation>
        <x14:dataValidation type="list" allowBlank="1" showInputMessage="1" showErrorMessage="1">
          <x14:formula1>
            <xm:f>Liste!B$2:B$31</xm:f>
          </x14:formula1>
          <xm:sqref>B174</xm:sqref>
        </x14:dataValidation>
        <x14:dataValidation type="list" allowBlank="1" showInputMessage="1" showErrorMessage="1">
          <x14:formula1>
            <xm:f>Liste!B$2:B$31</xm:f>
          </x14:formula1>
          <xm:sqref>B161</xm:sqref>
        </x14:dataValidation>
        <x14:dataValidation type="list" allowBlank="1" showInputMessage="1" showErrorMessage="1">
          <x14:formula1>
            <xm:f>Liste!B$2:B$31</xm:f>
          </x14:formula1>
          <xm:sqref>B148</xm:sqref>
        </x14:dataValidation>
        <x14:dataValidation type="list" allowBlank="1" showInputMessage="1" showErrorMessage="1">
          <x14:formula1>
            <xm:f>Liste!B$2:B$31</xm:f>
          </x14:formula1>
          <xm:sqref>B135</xm:sqref>
        </x14:dataValidation>
        <x14:dataValidation type="list" allowBlank="1" showInputMessage="1" showErrorMessage="1">
          <x14:formula1>
            <xm:f>Liste!B$2:B$31</xm:f>
          </x14:formula1>
          <xm:sqref>B122</xm:sqref>
        </x14:dataValidation>
        <x14:dataValidation type="list" allowBlank="1" showInputMessage="1" showErrorMessage="1">
          <x14:formula1>
            <xm:f>Liste!B$2:B$31</xm:f>
          </x14:formula1>
          <xm:sqref>B109</xm:sqref>
        </x14:dataValidation>
        <x14:dataValidation type="list" allowBlank="1" showInputMessage="1" showErrorMessage="1">
          <x14:formula1>
            <xm:f>Liste!B$2:B$31</xm:f>
          </x14:formula1>
          <xm:sqref>B96</xm:sqref>
        </x14:dataValidation>
        <x14:dataValidation type="list" allowBlank="1" showInputMessage="1" showErrorMessage="1">
          <x14:formula1>
            <xm:f>Liste!B$2:B$31</xm:f>
          </x14:formula1>
          <xm:sqref>B83</xm:sqref>
        </x14:dataValidation>
        <x14:dataValidation type="list" allowBlank="1" showInputMessage="1" showErrorMessage="1">
          <x14:formula1>
            <xm:f>Liste!B$2:B$31</xm:f>
          </x14:formula1>
          <xm:sqref>B70</xm:sqref>
        </x14:dataValidation>
        <x14:dataValidation type="list" allowBlank="1" showInputMessage="1" showErrorMessage="1">
          <x14:formula1>
            <xm:f>Liste!B$2:B$31</xm:f>
          </x14:formula1>
          <xm:sqref>B57</xm:sqref>
        </x14:dataValidation>
        <x14:dataValidation type="list" allowBlank="1" showInputMessage="1" showErrorMessage="1">
          <x14:formula1>
            <xm:f>Liste!B$2:B$31</xm:f>
          </x14:formula1>
          <xm:sqref>B44</xm:sqref>
        </x14:dataValidation>
        <x14:dataValidation type="list" allowBlank="1" showInputMessage="1" showErrorMessage="1">
          <x14:formula1>
            <xm:f>Liste!B$2:B$31</xm:f>
          </x14:formula1>
          <xm:sqref>B31</xm:sqref>
        </x14:dataValidation>
        <x14:dataValidation type="list" allowBlank="1" showInputMessage="1" showErrorMessage="1">
          <x14:formula1>
            <xm:f>Liste!B$2:B$31</xm:f>
          </x14:formula1>
          <xm:sqref>B18</xm:sqref>
        </x14:dataValidation>
        <x14:dataValidation type="list" allowBlank="1" showInputMessage="1" showErrorMessage="1">
          <x14:formula1>
            <xm:f>Liste!B$2:B$31</xm:f>
          </x14:formula1>
          <xm:sqref>B5</xm:sqref>
        </x14:dataValidation>
        <x14:dataValidation type="list" allowBlank="1" showInputMessage="1" showErrorMessage="1">
          <x14:formula1>
            <xm:f>Liste!A$2:A$17</xm:f>
          </x14:formula1>
          <xm:sqref>B394</xm:sqref>
        </x14:dataValidation>
        <x14:dataValidation type="list" allowBlank="1" showInputMessage="1" showErrorMessage="1">
          <x14:formula1>
            <xm:f>Liste!A$2:A$17</xm:f>
          </x14:formula1>
          <xm:sqref>B381</xm:sqref>
        </x14:dataValidation>
        <x14:dataValidation type="list" allowBlank="1" showInputMessage="1" showErrorMessage="1">
          <x14:formula1>
            <xm:f>Liste!A$2:A$17</xm:f>
          </x14:formula1>
          <xm:sqref>B368</xm:sqref>
        </x14:dataValidation>
        <x14:dataValidation type="list" allowBlank="1" showInputMessage="1" showErrorMessage="1">
          <x14:formula1>
            <xm:f>Liste!A$2:A$17</xm:f>
          </x14:formula1>
          <xm:sqref>B355</xm:sqref>
        </x14:dataValidation>
        <x14:dataValidation type="list" allowBlank="1" showInputMessage="1" showErrorMessage="1">
          <x14:formula1>
            <xm:f>Liste!A$2:A$17</xm:f>
          </x14:formula1>
          <xm:sqref>B342</xm:sqref>
        </x14:dataValidation>
        <x14:dataValidation type="list" allowBlank="1" showInputMessage="1" showErrorMessage="1">
          <x14:formula1>
            <xm:f>Liste!A$2:A$17</xm:f>
          </x14:formula1>
          <xm:sqref>B329</xm:sqref>
        </x14:dataValidation>
        <x14:dataValidation type="list" allowBlank="1" showInputMessage="1" showErrorMessage="1">
          <x14:formula1>
            <xm:f>Liste!A$2:A$17</xm:f>
          </x14:formula1>
          <xm:sqref>B316</xm:sqref>
        </x14:dataValidation>
        <x14:dataValidation type="list" allowBlank="1" showInputMessage="1" showErrorMessage="1">
          <x14:formula1>
            <xm:f>Liste!A$2:A$17</xm:f>
          </x14:formula1>
          <xm:sqref>B303</xm:sqref>
        </x14:dataValidation>
        <x14:dataValidation type="list" allowBlank="1" showInputMessage="1" showErrorMessage="1">
          <x14:formula1>
            <xm:f>Liste!A$2:A$17</xm:f>
          </x14:formula1>
          <xm:sqref>B290</xm:sqref>
        </x14:dataValidation>
        <x14:dataValidation type="list" allowBlank="1" showInputMessage="1" showErrorMessage="1">
          <x14:formula1>
            <xm:f>Liste!A$2:A$17</xm:f>
          </x14:formula1>
          <xm:sqref>B277</xm:sqref>
        </x14:dataValidation>
        <x14:dataValidation type="list" allowBlank="1" showInputMessage="1" showErrorMessage="1">
          <x14:formula1>
            <xm:f>Liste!A$2:A$17</xm:f>
          </x14:formula1>
          <xm:sqref>B264</xm:sqref>
        </x14:dataValidation>
        <x14:dataValidation type="list" allowBlank="1" showInputMessage="1" showErrorMessage="1">
          <x14:formula1>
            <xm:f>Liste!A$2:A$17</xm:f>
          </x14:formula1>
          <xm:sqref>B251</xm:sqref>
        </x14:dataValidation>
        <x14:dataValidation type="list" allowBlank="1" showInputMessage="1" showErrorMessage="1">
          <x14:formula1>
            <xm:f>Liste!A$2:A$17</xm:f>
          </x14:formula1>
          <xm:sqref>B238</xm:sqref>
        </x14:dataValidation>
        <x14:dataValidation type="list" allowBlank="1" showInputMessage="1" showErrorMessage="1">
          <x14:formula1>
            <xm:f>Liste!A$2:A$17</xm:f>
          </x14:formula1>
          <xm:sqref>B225</xm:sqref>
        </x14:dataValidation>
        <x14:dataValidation type="list" allowBlank="1" showInputMessage="1" showErrorMessage="1">
          <x14:formula1>
            <xm:f>Liste!A$2:A$17</xm:f>
          </x14:formula1>
          <xm:sqref>B212</xm:sqref>
        </x14:dataValidation>
        <x14:dataValidation type="list" allowBlank="1" showInputMessage="1" showErrorMessage="1">
          <x14:formula1>
            <xm:f>Liste!A$2:A$17</xm:f>
          </x14:formula1>
          <xm:sqref>B199</xm:sqref>
        </x14:dataValidation>
        <x14:dataValidation type="list" allowBlank="1" showInputMessage="1" showErrorMessage="1">
          <x14:formula1>
            <xm:f>Liste!A$2:A$17</xm:f>
          </x14:formula1>
          <xm:sqref>B186</xm:sqref>
        </x14:dataValidation>
        <x14:dataValidation type="list" allowBlank="1" showInputMessage="1" showErrorMessage="1">
          <x14:formula1>
            <xm:f>Liste!A$2:A$17</xm:f>
          </x14:formula1>
          <xm:sqref>B173</xm:sqref>
        </x14:dataValidation>
        <x14:dataValidation type="list" allowBlank="1" showInputMessage="1" showErrorMessage="1">
          <x14:formula1>
            <xm:f>Liste!A$2:A$17</xm:f>
          </x14:formula1>
          <xm:sqref>B160</xm:sqref>
        </x14:dataValidation>
        <x14:dataValidation type="list" allowBlank="1" showInputMessage="1" showErrorMessage="1">
          <x14:formula1>
            <xm:f>Liste!A$2:A$17</xm:f>
          </x14:formula1>
          <xm:sqref>B147</xm:sqref>
        </x14:dataValidation>
        <x14:dataValidation type="list" allowBlank="1" showInputMessage="1" showErrorMessage="1">
          <x14:formula1>
            <xm:f>Liste!A$2:A$17</xm:f>
          </x14:formula1>
          <xm:sqref>B134</xm:sqref>
        </x14:dataValidation>
        <x14:dataValidation type="list" allowBlank="1" showInputMessage="1" showErrorMessage="1">
          <x14:formula1>
            <xm:f>Liste!A$2:A$17</xm:f>
          </x14:formula1>
          <xm:sqref>B121</xm:sqref>
        </x14:dataValidation>
        <x14:dataValidation type="list" allowBlank="1" showInputMessage="1" showErrorMessage="1">
          <x14:formula1>
            <xm:f>Liste!A$2:A$17</xm:f>
          </x14:formula1>
          <xm:sqref>B108</xm:sqref>
        </x14:dataValidation>
        <x14:dataValidation type="list" allowBlank="1" showInputMessage="1" showErrorMessage="1">
          <x14:formula1>
            <xm:f>Liste!A$2:A$17</xm:f>
          </x14:formula1>
          <xm:sqref>B95</xm:sqref>
        </x14:dataValidation>
        <x14:dataValidation type="list" allowBlank="1" showInputMessage="1" showErrorMessage="1">
          <x14:formula1>
            <xm:f>Liste!A$2:A$17</xm:f>
          </x14:formula1>
          <xm:sqref>B82</xm:sqref>
        </x14:dataValidation>
        <x14:dataValidation type="list" allowBlank="1" showInputMessage="1" showErrorMessage="1">
          <x14:formula1>
            <xm:f>Liste!A$2:A$17</xm:f>
          </x14:formula1>
          <xm:sqref>B69</xm:sqref>
        </x14:dataValidation>
        <x14:dataValidation type="list" allowBlank="1" showInputMessage="1" showErrorMessage="1">
          <x14:formula1>
            <xm:f>Liste!A$2:A$17</xm:f>
          </x14:formula1>
          <xm:sqref>B56</xm:sqref>
        </x14:dataValidation>
        <x14:dataValidation type="list" allowBlank="1" showInputMessage="1" showErrorMessage="1">
          <x14:formula1>
            <xm:f>Liste!A$2:A$17</xm:f>
          </x14:formula1>
          <xm:sqref>B43</xm:sqref>
        </x14:dataValidation>
        <x14:dataValidation type="list" allowBlank="1" showInputMessage="1" showErrorMessage="1">
          <x14:formula1>
            <xm:f>Liste!A$2:A$17</xm:f>
          </x14:formula1>
          <xm:sqref>B30</xm:sqref>
        </x14:dataValidation>
        <x14:dataValidation type="list" allowBlank="1" showInputMessage="1" showErrorMessage="1">
          <x14:formula1>
            <xm:f>Liste!A$2:A$17</xm:f>
          </x14:formula1>
          <xm:sqref>B17</xm:sqref>
        </x14:dataValidation>
        <x14:dataValidation type="list" allowBlank="1" showInputMessage="1" showErrorMessage="1">
          <x14:formula1>
            <xm:f>Liste!A$2:A$17</xm:f>
          </x14:formula1>
          <xm:sqref>B4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X404"/>
  <sheetViews>
    <sheetView showGridLines="0" showZeros="0" zoomScale="80" zoomScaleNormal="80" workbookViewId="0">
      <selection activeCell="B16" sqref="B16"/>
    </sheetView>
  </sheetViews>
  <sheetFormatPr baseColWidth="10" defaultColWidth="6.6640625" defaultRowHeight="15.75" x14ac:dyDescent="0.3"/>
  <cols>
    <col min="1" max="1" width="12.44140625" style="1" customWidth="1"/>
    <col min="2" max="8" width="13.77734375" style="1" customWidth="1"/>
    <col min="9" max="10" width="13.88671875" style="1" customWidth="1"/>
    <col min="11" max="11" width="13.77734375" style="1" customWidth="1"/>
    <col min="12" max="12" width="10.44140625" style="1" customWidth="1"/>
    <col min="13" max="13" width="12.21875" style="1" bestFit="1" customWidth="1"/>
    <col min="14" max="23" width="6.6640625" style="1"/>
    <col min="24" max="24" width="9.77734375" style="1" customWidth="1"/>
    <col min="25" max="25" width="9.44140625" style="1" customWidth="1"/>
    <col min="26" max="16384" width="6.6640625" style="1"/>
  </cols>
  <sheetData>
    <row r="1" spans="1:24" ht="15.75" customHeight="1" x14ac:dyDescent="0.3">
      <c r="A1" s="29"/>
      <c r="B1" s="29"/>
      <c r="C1" s="29"/>
      <c r="D1" s="29"/>
      <c r="E1" s="29"/>
      <c r="F1" s="29"/>
      <c r="G1" s="29"/>
      <c r="H1" s="29"/>
      <c r="I1" s="29"/>
      <c r="J1" s="29"/>
      <c r="K1" s="29"/>
      <c r="L1" s="6"/>
      <c r="M1" s="6"/>
      <c r="N1" s="140" t="s">
        <v>92</v>
      </c>
    </row>
    <row r="2" spans="1:24" customFormat="1" ht="16.5" x14ac:dyDescent="0.3">
      <c r="A2" s="73" t="s">
        <v>7</v>
      </c>
      <c r="B2" s="24">
        <v>42401</v>
      </c>
      <c r="C2" s="30"/>
      <c r="D2" s="90" t="s">
        <v>12</v>
      </c>
      <c r="E2" s="91"/>
      <c r="F2" s="92" t="s">
        <v>13</v>
      </c>
      <c r="G2" s="93">
        <f>IF(E3=0,0,(MOD(E3-E2,1)*24))</f>
        <v>0</v>
      </c>
      <c r="H2" s="6"/>
      <c r="I2" s="100"/>
      <c r="J2" s="31"/>
      <c r="K2" s="31"/>
      <c r="L2" s="32"/>
      <c r="M2" s="33"/>
      <c r="N2" s="140"/>
    </row>
    <row r="3" spans="1:24" customFormat="1" ht="16.5" x14ac:dyDescent="0.3">
      <c r="A3" s="73" t="s">
        <v>8</v>
      </c>
      <c r="B3" s="34"/>
      <c r="C3" s="29"/>
      <c r="D3" s="82" t="s">
        <v>21</v>
      </c>
      <c r="E3" s="83"/>
      <c r="F3" s="84" t="s">
        <v>13</v>
      </c>
      <c r="G3" s="85">
        <f>IF(E4=0,0,(MOD(E4-E3,1)*24))</f>
        <v>0</v>
      </c>
      <c r="H3" s="29"/>
      <c r="I3" s="29"/>
      <c r="J3" s="31"/>
      <c r="K3" s="31"/>
      <c r="L3" s="33"/>
      <c r="M3" s="33"/>
      <c r="N3" s="140"/>
    </row>
    <row r="4" spans="1:24" customFormat="1" ht="16.5" x14ac:dyDescent="0.3">
      <c r="A4" s="75" t="s">
        <v>32</v>
      </c>
      <c r="B4" s="9"/>
      <c r="C4" s="29"/>
      <c r="D4" s="78" t="s">
        <v>29</v>
      </c>
      <c r="E4" s="79"/>
      <c r="F4" s="80" t="s">
        <v>13</v>
      </c>
      <c r="G4" s="81">
        <f>IF(E5=0,0,(MOD(E5-E4,1)*24))</f>
        <v>0</v>
      </c>
      <c r="H4" s="29"/>
      <c r="I4" s="31"/>
      <c r="J4" s="31"/>
      <c r="K4" s="31"/>
      <c r="L4" s="33"/>
      <c r="M4" s="33"/>
      <c r="N4" s="140"/>
      <c r="S4" s="4"/>
      <c r="X4" s="6"/>
    </row>
    <row r="5" spans="1:24" customFormat="1" ht="16.5" x14ac:dyDescent="0.3">
      <c r="A5" s="75" t="s">
        <v>33</v>
      </c>
      <c r="B5" s="34"/>
      <c r="C5" s="29"/>
      <c r="D5" s="82" t="s">
        <v>31</v>
      </c>
      <c r="E5" s="83"/>
      <c r="F5" s="84" t="s">
        <v>13</v>
      </c>
      <c r="G5" s="85">
        <f>IF(E6=0,0,(MOD(E6-E5,1)*24))</f>
        <v>0</v>
      </c>
      <c r="H5" s="113" t="s">
        <v>18</v>
      </c>
      <c r="I5" s="53" t="s">
        <v>19</v>
      </c>
      <c r="J5" s="113" t="s">
        <v>16</v>
      </c>
      <c r="K5" s="25" t="s">
        <v>87</v>
      </c>
      <c r="L5" s="53" t="s">
        <v>20</v>
      </c>
      <c r="M5" s="6"/>
      <c r="N5" s="140"/>
      <c r="O5" s="1"/>
      <c r="P5" s="1"/>
      <c r="T5" s="5"/>
      <c r="X5" s="6"/>
    </row>
    <row r="6" spans="1:24" customFormat="1" ht="16.5" x14ac:dyDescent="0.3">
      <c r="A6" s="73" t="s">
        <v>10</v>
      </c>
      <c r="B6" s="43"/>
      <c r="C6" s="29"/>
      <c r="D6" s="78" t="s">
        <v>29</v>
      </c>
      <c r="E6" s="79"/>
      <c r="F6" s="80" t="s">
        <v>13</v>
      </c>
      <c r="G6" s="81">
        <f>IF(E7=0,0,(MOD(E7-E6,1)*24))</f>
        <v>0</v>
      </c>
      <c r="H6" s="76">
        <f>B8</f>
        <v>0</v>
      </c>
      <c r="I6" s="63">
        <f>IF(B6="Forfait",IF(B3="",0,VLOOKUP(B3,Liste!F$2:H$4,3)),IF(B3="",0,VLOOKUP(B3,Liste!F$2:G$4,2)))</f>
        <v>0</v>
      </c>
      <c r="J6" s="36">
        <v>5</v>
      </c>
      <c r="K6" s="64">
        <v>0.8</v>
      </c>
      <c r="L6" s="35">
        <v>0</v>
      </c>
      <c r="M6" s="6"/>
      <c r="N6" s="140"/>
      <c r="O6" s="1"/>
      <c r="P6" s="1"/>
      <c r="X6" s="6"/>
    </row>
    <row r="7" spans="1:24" customFormat="1" ht="17.25" thickBot="1" x14ac:dyDescent="0.35">
      <c r="A7" s="74" t="s">
        <v>85</v>
      </c>
      <c r="B7" s="44"/>
      <c r="C7" s="29"/>
      <c r="D7" s="82" t="s">
        <v>37</v>
      </c>
      <c r="E7" s="83"/>
      <c r="F7" s="84" t="s">
        <v>39</v>
      </c>
      <c r="G7" s="86">
        <f>SUM(G2+G4+G6)</f>
        <v>0</v>
      </c>
      <c r="H7" s="77"/>
      <c r="I7" s="65"/>
      <c r="J7" s="38"/>
      <c r="K7" s="66">
        <v>0</v>
      </c>
      <c r="L7" s="39">
        <v>0</v>
      </c>
      <c r="M7" s="6"/>
      <c r="N7" s="140"/>
      <c r="O7" s="1"/>
      <c r="P7" s="1"/>
      <c r="X7" s="6"/>
    </row>
    <row r="8" spans="1:24" customFormat="1" ht="16.5" x14ac:dyDescent="0.3">
      <c r="A8" s="73" t="s">
        <v>11</v>
      </c>
      <c r="B8" s="45">
        <f>IF(B5="",0,VLOOKUP(B5,Liste!B$2:C$32,2))</f>
        <v>0</v>
      </c>
      <c r="C8" s="29"/>
      <c r="D8" s="87"/>
      <c r="E8" s="88"/>
      <c r="F8" s="89" t="s">
        <v>89</v>
      </c>
      <c r="G8" s="96">
        <f>SUM((IF(G3&lt;0.99,G3,0))+(IF(G5&lt;0.99,G5,0)))</f>
        <v>0</v>
      </c>
      <c r="H8" s="47">
        <f>PRODUCT(H6*H7)</f>
        <v>0</v>
      </c>
      <c r="I8" s="70">
        <f>PRODUCT(I6*I7)</f>
        <v>0</v>
      </c>
      <c r="J8" s="47">
        <f>PRODUCT(J6*J7)</f>
        <v>0</v>
      </c>
      <c r="K8" s="69">
        <f>PRODUCT(K6*K7)</f>
        <v>0</v>
      </c>
      <c r="L8" s="46">
        <f>PRODUCT(L6:L7)</f>
        <v>0</v>
      </c>
      <c r="M8" s="6"/>
      <c r="N8" s="140"/>
      <c r="O8" s="1"/>
      <c r="P8" s="1"/>
    </row>
    <row r="9" spans="1:24" ht="15.75" customHeight="1" x14ac:dyDescent="0.3">
      <c r="A9" s="72"/>
      <c r="B9" s="141" t="s">
        <v>14</v>
      </c>
      <c r="C9" s="141"/>
      <c r="D9" s="142"/>
      <c r="E9" s="143"/>
      <c r="F9" s="144" t="s">
        <v>84</v>
      </c>
      <c r="G9" s="145"/>
      <c r="H9" s="146"/>
      <c r="I9" s="141" t="s">
        <v>15</v>
      </c>
      <c r="J9" s="147"/>
      <c r="K9" s="52" t="s">
        <v>17</v>
      </c>
      <c r="L9" s="53" t="s">
        <v>38</v>
      </c>
      <c r="M9" s="6"/>
      <c r="N9" s="140"/>
    </row>
    <row r="10" spans="1:24" ht="15.75" customHeight="1" x14ac:dyDescent="0.3">
      <c r="A10" s="54" t="s">
        <v>22</v>
      </c>
      <c r="B10" s="48" t="s">
        <v>23</v>
      </c>
      <c r="C10" s="56" t="s">
        <v>24</v>
      </c>
      <c r="D10" s="49" t="s">
        <v>25</v>
      </c>
      <c r="E10" s="58" t="s">
        <v>88</v>
      </c>
      <c r="F10" s="101">
        <f>IF(B7="Magasine",0.08333333333333,0.125)</f>
        <v>0.125</v>
      </c>
      <c r="G10" s="59">
        <v>0.16666666666666666</v>
      </c>
      <c r="H10" s="50">
        <v>0.25</v>
      </c>
      <c r="I10" s="60" t="s">
        <v>26</v>
      </c>
      <c r="J10" s="48" t="s">
        <v>27</v>
      </c>
      <c r="K10" s="61"/>
      <c r="L10" s="51">
        <v>1</v>
      </c>
      <c r="M10" s="6"/>
      <c r="N10" s="140"/>
    </row>
    <row r="11" spans="1:24" ht="16.5" customHeight="1" thickBot="1" x14ac:dyDescent="0.35">
      <c r="A11" s="55">
        <f>IF(B6=10,IF(SUM((G2+G4+G6)+G8)&gt;10,SUM((G2+G4+G6)+G8),10),IF(B6=7,IF(SUM((G2+G4+G6)+G8)&gt;7,SUM((G2+G4+G6)+G8),7),IF(B6=5,IF(SUM((G2+G4+G6)+G8)&gt;5,SUM((G2+G4+G6)+G8),5),SUM((G2+G4+G6)+G8))))</f>
        <v>0</v>
      </c>
      <c r="B11" s="28">
        <f>IF(B6="Forfait",1,IF(B6=10,IF(G7&lt;10,A11,10+G8),IF(B6=7,IF(G7&lt;8,A11,8+G8),IF(G7&lt;5,A11,5+G8))))</f>
        <v>0</v>
      </c>
      <c r="C11" s="57">
        <f>IF(B6="Forfait",0,IF(B6=10,IF((A11-B11)&lt;2,A11-B11,2),IF(B6=7,IF((A11-B11)&lt;4,A11-B11,4),IF((A11-B11)&lt;7,A11-B11,7))))</f>
        <v>0</v>
      </c>
      <c r="D11" s="28">
        <f>IF(B6="Forfait",0,IF((A11-B11-C11)&lt;4,A11-B11-C11,4))</f>
        <v>0</v>
      </c>
      <c r="E11" s="57">
        <f>IF(B6="Forfait",0,IF((A11-B11-C11-D11)&gt;0,A11-B11-C11-D11,0))</f>
        <v>0</v>
      </c>
      <c r="F11" s="28">
        <f>IF(B7="Autre",IF((G7-12)&gt;0,IF((G7-12)&lt;2,G7-12,2),0),IF(B7="Magasine",IF((G7-11)&gt;0,IF((G7-11)&lt;1,G7-11,1),0),0))</f>
        <v>0</v>
      </c>
      <c r="G11" s="57">
        <f>IF(B7="Autre",IF((G7-14)&gt;0,IF((G7-14)&lt;2,G7-14,2),0),IF(B7="Magasine",IF((G7-12)&gt;0,IF((G7-12)&lt;4,G7-12,4),0),0))</f>
        <v>0</v>
      </c>
      <c r="H11" s="28">
        <f>IF(B6="Forfait",IF((G7-16)&lt;0,0,(G7-16)),0)</f>
        <v>0</v>
      </c>
      <c r="I11" s="71">
        <f>IF(B7="5-5",IF(G2&gt;5,G2-5,0),IF(B7="6-6",IF(G2&gt;6,G2-6,0),0))</f>
        <v>0</v>
      </c>
      <c r="J11" s="28">
        <f>IF(B7="5-5",IF(G4&gt;5,G4-5,0),IF(B7="6-6",IF(G4&gt;6,G4-6,0),0))</f>
        <v>0</v>
      </c>
      <c r="K11" s="62"/>
      <c r="L11" s="39">
        <v>0</v>
      </c>
      <c r="M11" s="37" t="s">
        <v>39</v>
      </c>
      <c r="N11" s="140"/>
    </row>
    <row r="12" spans="1:24" ht="15.75" customHeight="1" x14ac:dyDescent="0.3">
      <c r="A12" s="41"/>
      <c r="B12" s="40">
        <f>PRODUCT(B11*B8*1)</f>
        <v>0</v>
      </c>
      <c r="C12" s="67">
        <f>PRODUCT(C11*B8*1.5)</f>
        <v>0</v>
      </c>
      <c r="D12" s="40">
        <f>PRODUCT(D11*B8*2)</f>
        <v>0</v>
      </c>
      <c r="E12" s="67">
        <f>PRODUCT(E11*B8*3)</f>
        <v>0</v>
      </c>
      <c r="F12" s="104">
        <f>PRODUCT(B8*F10*F11)</f>
        <v>0</v>
      </c>
      <c r="G12" s="105">
        <f>PRODUCT(B8*G10*G11)</f>
        <v>0</v>
      </c>
      <c r="H12" s="104">
        <f>PRODUCT(B8*H10*H11)</f>
        <v>0</v>
      </c>
      <c r="I12" s="68">
        <f>PRODUCT(I11*B8*0.5)</f>
        <v>0</v>
      </c>
      <c r="J12" s="40">
        <f>PRODUCT(J11*B8*0.5)</f>
        <v>0</v>
      </c>
      <c r="K12" s="67">
        <f>PRODUCT(K10:K11)</f>
        <v>0</v>
      </c>
      <c r="L12" s="40">
        <f>PRODUCT(L10:L11)</f>
        <v>0</v>
      </c>
      <c r="M12" s="42">
        <f>SUM(B12:L12)+SUM(H8:L8)</f>
        <v>0</v>
      </c>
      <c r="N12" s="140"/>
    </row>
    <row r="13" spans="1:24" ht="16.5" customHeight="1" thickBot="1" x14ac:dyDescent="0.35">
      <c r="A13" s="94"/>
      <c r="B13" s="94"/>
      <c r="C13" s="94"/>
      <c r="D13" s="94"/>
      <c r="E13" s="95"/>
      <c r="F13" s="95"/>
      <c r="G13" s="95"/>
      <c r="H13" s="95"/>
      <c r="I13" s="94"/>
      <c r="J13" s="94"/>
      <c r="K13" s="94"/>
      <c r="L13" s="94"/>
      <c r="M13" s="94"/>
      <c r="N13" s="140"/>
    </row>
    <row r="14" spans="1:24" ht="16.5" thickTop="1" x14ac:dyDescent="0.3">
      <c r="A14" s="29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6"/>
      <c r="M14" s="6"/>
      <c r="N14" s="140"/>
    </row>
    <row r="15" spans="1:24" ht="16.5" x14ac:dyDescent="0.3">
      <c r="A15" s="73" t="s">
        <v>7</v>
      </c>
      <c r="B15" s="24">
        <f>B2+1</f>
        <v>42402</v>
      </c>
      <c r="C15" s="30"/>
      <c r="D15" s="90" t="s">
        <v>12</v>
      </c>
      <c r="E15" s="91"/>
      <c r="F15" s="92" t="s">
        <v>13</v>
      </c>
      <c r="G15" s="93">
        <f>IF(E16=0,0,(MOD(E16-E15,1)*24))</f>
        <v>0</v>
      </c>
      <c r="H15" s="6"/>
      <c r="I15" s="100"/>
      <c r="J15" s="31"/>
      <c r="K15" s="31"/>
      <c r="L15" s="32"/>
      <c r="M15" s="33"/>
      <c r="N15" s="140"/>
    </row>
    <row r="16" spans="1:24" ht="16.5" x14ac:dyDescent="0.3">
      <c r="A16" s="73" t="s">
        <v>8</v>
      </c>
      <c r="B16" s="34"/>
      <c r="C16" s="29"/>
      <c r="D16" s="82" t="s">
        <v>21</v>
      </c>
      <c r="E16" s="83"/>
      <c r="F16" s="84" t="s">
        <v>13</v>
      </c>
      <c r="G16" s="85">
        <f>IF(E17=0,0,(MOD(E17-E16,1)*24))</f>
        <v>0</v>
      </c>
      <c r="H16" s="29"/>
      <c r="I16" s="29"/>
      <c r="J16" s="31"/>
      <c r="K16" s="31"/>
      <c r="L16" s="33"/>
      <c r="M16" s="33"/>
      <c r="N16" s="140"/>
    </row>
    <row r="17" spans="1:14" ht="16.5" x14ac:dyDescent="0.3">
      <c r="A17" s="75" t="s">
        <v>32</v>
      </c>
      <c r="B17" s="9"/>
      <c r="C17" s="29"/>
      <c r="D17" s="78" t="s">
        <v>29</v>
      </c>
      <c r="E17" s="79"/>
      <c r="F17" s="80" t="s">
        <v>13</v>
      </c>
      <c r="G17" s="81">
        <f>IF(E18=0,0,(MOD(E18-E17,1)*24))</f>
        <v>0</v>
      </c>
      <c r="H17" s="29"/>
      <c r="I17" s="31"/>
      <c r="J17" s="31"/>
      <c r="K17" s="31"/>
      <c r="L17" s="33"/>
      <c r="M17" s="33"/>
      <c r="N17" s="140"/>
    </row>
    <row r="18" spans="1:14" x14ac:dyDescent="0.3">
      <c r="A18" s="75" t="s">
        <v>33</v>
      </c>
      <c r="B18" s="34"/>
      <c r="C18" s="29"/>
      <c r="D18" s="82" t="s">
        <v>31</v>
      </c>
      <c r="E18" s="83"/>
      <c r="F18" s="84" t="s">
        <v>13</v>
      </c>
      <c r="G18" s="85">
        <f>IF(E19=0,0,(MOD(E19-E18,1)*24))</f>
        <v>0</v>
      </c>
      <c r="H18" s="113" t="s">
        <v>18</v>
      </c>
      <c r="I18" s="53" t="s">
        <v>19</v>
      </c>
      <c r="J18" s="113" t="s">
        <v>16</v>
      </c>
      <c r="K18" s="25" t="s">
        <v>87</v>
      </c>
      <c r="L18" s="53" t="s">
        <v>20</v>
      </c>
      <c r="M18" s="6"/>
      <c r="N18" s="140"/>
    </row>
    <row r="19" spans="1:14" x14ac:dyDescent="0.3">
      <c r="A19" s="73" t="s">
        <v>10</v>
      </c>
      <c r="B19" s="43"/>
      <c r="C19" s="29"/>
      <c r="D19" s="78" t="s">
        <v>29</v>
      </c>
      <c r="E19" s="79"/>
      <c r="F19" s="80" t="s">
        <v>13</v>
      </c>
      <c r="G19" s="81">
        <f>IF(E20=0,0,(MOD(E20-E19,1)*24))</f>
        <v>0</v>
      </c>
      <c r="H19" s="76">
        <f>B21</f>
        <v>0</v>
      </c>
      <c r="I19" s="63">
        <f>IF(B19="Forfait",IF(B16="",0,VLOOKUP(B16,Liste!F$2:H$4,3)),IF(B16="",0,VLOOKUP(B16,Liste!F$2:G$4,2)))</f>
        <v>0</v>
      </c>
      <c r="J19" s="36">
        <v>5</v>
      </c>
      <c r="K19" s="64">
        <v>0.8</v>
      </c>
      <c r="L19" s="35">
        <v>0</v>
      </c>
      <c r="M19" s="6"/>
      <c r="N19" s="140"/>
    </row>
    <row r="20" spans="1:14" ht="16.5" thickBot="1" x14ac:dyDescent="0.35">
      <c r="A20" s="74" t="s">
        <v>85</v>
      </c>
      <c r="B20" s="44"/>
      <c r="C20" s="29"/>
      <c r="D20" s="82" t="s">
        <v>37</v>
      </c>
      <c r="E20" s="83"/>
      <c r="F20" s="84" t="s">
        <v>39</v>
      </c>
      <c r="G20" s="86">
        <f>SUM(G15+G17+G19)</f>
        <v>0</v>
      </c>
      <c r="H20" s="77"/>
      <c r="I20" s="65"/>
      <c r="J20" s="38"/>
      <c r="K20" s="66">
        <v>0</v>
      </c>
      <c r="L20" s="39">
        <v>0</v>
      </c>
      <c r="M20" s="6"/>
      <c r="N20" s="140"/>
    </row>
    <row r="21" spans="1:14" x14ac:dyDescent="0.3">
      <c r="A21" s="73" t="s">
        <v>11</v>
      </c>
      <c r="B21" s="45">
        <f>IF(B18="",0,VLOOKUP(B18,Liste!B$2:C$32,2))</f>
        <v>0</v>
      </c>
      <c r="C21" s="29"/>
      <c r="D21" s="87"/>
      <c r="E21" s="88"/>
      <c r="F21" s="89" t="s">
        <v>89</v>
      </c>
      <c r="G21" s="96">
        <f>SUM((IF(G16&lt;0.99,G16,0))+(IF(G18&lt;0.99,G18,0)))</f>
        <v>0</v>
      </c>
      <c r="H21" s="47">
        <f>PRODUCT(H19*H20)</f>
        <v>0</v>
      </c>
      <c r="I21" s="70">
        <f>PRODUCT(I19*I20)</f>
        <v>0</v>
      </c>
      <c r="J21" s="47">
        <f>PRODUCT(J19*J20)</f>
        <v>0</v>
      </c>
      <c r="K21" s="69">
        <f>PRODUCT(K19*K20)</f>
        <v>0</v>
      </c>
      <c r="L21" s="46">
        <f>PRODUCT(L19:L20)</f>
        <v>0</v>
      </c>
      <c r="M21" s="6"/>
      <c r="N21" s="140"/>
    </row>
    <row r="22" spans="1:14" x14ac:dyDescent="0.3">
      <c r="A22" s="72"/>
      <c r="B22" s="141" t="s">
        <v>14</v>
      </c>
      <c r="C22" s="141"/>
      <c r="D22" s="142"/>
      <c r="E22" s="143"/>
      <c r="F22" s="144" t="s">
        <v>84</v>
      </c>
      <c r="G22" s="145"/>
      <c r="H22" s="146"/>
      <c r="I22" s="141" t="s">
        <v>15</v>
      </c>
      <c r="J22" s="147"/>
      <c r="K22" s="52" t="s">
        <v>17</v>
      </c>
      <c r="L22" s="53" t="s">
        <v>38</v>
      </c>
      <c r="M22" s="6"/>
      <c r="N22" s="140"/>
    </row>
    <row r="23" spans="1:14" x14ac:dyDescent="0.3">
      <c r="A23" s="54" t="s">
        <v>22</v>
      </c>
      <c r="B23" s="48" t="s">
        <v>23</v>
      </c>
      <c r="C23" s="56" t="s">
        <v>24</v>
      </c>
      <c r="D23" s="49" t="s">
        <v>25</v>
      </c>
      <c r="E23" s="58" t="s">
        <v>88</v>
      </c>
      <c r="F23" s="101">
        <f>IF(B20="Magasine",0.08333333333333,0.125)</f>
        <v>0.125</v>
      </c>
      <c r="G23" s="59">
        <v>0.16666666666666666</v>
      </c>
      <c r="H23" s="50">
        <v>0.25</v>
      </c>
      <c r="I23" s="60" t="s">
        <v>26</v>
      </c>
      <c r="J23" s="48" t="s">
        <v>27</v>
      </c>
      <c r="K23" s="61"/>
      <c r="L23" s="51">
        <v>1</v>
      </c>
      <c r="M23" s="6"/>
      <c r="N23" s="140"/>
    </row>
    <row r="24" spans="1:14" ht="16.5" thickBot="1" x14ac:dyDescent="0.35">
      <c r="A24" s="55">
        <f>IF(B19=10,IF(SUM((G15+G17+G19)+G21)&gt;10,SUM((G15+G17+G19)+G21),10),IF(B19=7,IF(SUM((G15+G17+G19)+G21)&gt;7,SUM((G15+G17+G19)+G21),7),IF(B19=5,IF(SUM((G15+G17+G19)+G21)&gt;5,SUM((G15+G17+G19)+G21),5),SUM((G15+G17+G19)+G21))))</f>
        <v>0</v>
      </c>
      <c r="B24" s="28">
        <f>IF(B19="Forfait",1,IF(B19=10,IF(G20&lt;10,A24,10+G21),IF(B19=7,IF(G20&lt;8,A24,8+G21),IF(G20&lt;5,A24,5+G21))))</f>
        <v>0</v>
      </c>
      <c r="C24" s="57">
        <f>IF(B19="Forfait",0,IF(B19=10,IF((A24-B24)&lt;2,A24-B24,2),IF(B19=7,IF((A24-B24)&lt;4,A24-B24,4),IF((A24-B24)&lt;7,A24-B24,7))))</f>
        <v>0</v>
      </c>
      <c r="D24" s="28">
        <f>IF(B19="Forfait",0,IF((A24-B24-C24)&lt;4,A24-B24-C24,4))</f>
        <v>0</v>
      </c>
      <c r="E24" s="57">
        <f>IF(B19="Forfait",0,IF((A24-B24-C24-D24)&gt;0,A24-B24-C24-D24,0))</f>
        <v>0</v>
      </c>
      <c r="F24" s="28">
        <f>IF(B20="Autre",IF((G20-12)&gt;0,IF((G20-12)&lt;2,G20-12,2),0),IF(B20="Magasine",IF((G20-11)&gt;0,IF((G20-11)&lt;1,G20-11,1),0),0))</f>
        <v>0</v>
      </c>
      <c r="G24" s="57">
        <f>IF(B20="Autre",IF((G20-14)&gt;0,IF((G20-14)&lt;2,G20-14,2),0),IF(B20="Magasine",IF((G20-12)&gt;0,IF((G20-12)&lt;4,G20-12,4),0),0))</f>
        <v>0</v>
      </c>
      <c r="H24" s="28">
        <f>IF(B19="Forfait",IF((G20-16)&lt;0,0,(G20-16)),0)</f>
        <v>0</v>
      </c>
      <c r="I24" s="71">
        <f>IF(B20="5-5",IF(G15&gt;5,G15-5,0),IF(B20="6-6",IF(G15&gt;6,G15-6,0),0))</f>
        <v>0</v>
      </c>
      <c r="J24" s="28">
        <f>IF(B20="5-5",IF(G17&gt;5,G17-5,0),IF(B20="6-6",IF(G17&gt;6,G17-6,0),0))</f>
        <v>0</v>
      </c>
      <c r="K24" s="62"/>
      <c r="L24" s="39">
        <v>0</v>
      </c>
      <c r="M24" s="37" t="s">
        <v>39</v>
      </c>
      <c r="N24" s="140"/>
    </row>
    <row r="25" spans="1:14" x14ac:dyDescent="0.3">
      <c r="A25" s="41"/>
      <c r="B25" s="40">
        <f>PRODUCT(B24*B21*1)</f>
        <v>0</v>
      </c>
      <c r="C25" s="67">
        <f>PRODUCT(C24*B21*1.5)</f>
        <v>0</v>
      </c>
      <c r="D25" s="40">
        <f>PRODUCT(D24*B21*2)</f>
        <v>0</v>
      </c>
      <c r="E25" s="67">
        <f>PRODUCT(E24*B21*3)</f>
        <v>0</v>
      </c>
      <c r="F25" s="104">
        <f>PRODUCT(B21*F23*F24)</f>
        <v>0</v>
      </c>
      <c r="G25" s="105">
        <f>PRODUCT(B21*G23*G24)</f>
        <v>0</v>
      </c>
      <c r="H25" s="104">
        <f>PRODUCT(B21*H23*H24)</f>
        <v>0</v>
      </c>
      <c r="I25" s="68">
        <f>PRODUCT(I24*B21*0.5)</f>
        <v>0</v>
      </c>
      <c r="J25" s="40">
        <f>PRODUCT(J24*B21*0.5)</f>
        <v>0</v>
      </c>
      <c r="K25" s="67">
        <f>PRODUCT(K23:K24)</f>
        <v>0</v>
      </c>
      <c r="L25" s="40">
        <f>PRODUCT(L23:L24)</f>
        <v>0</v>
      </c>
      <c r="M25" s="42">
        <f>SUM(B25:L25)+SUM(H21:L21)</f>
        <v>0</v>
      </c>
      <c r="N25" s="140"/>
    </row>
    <row r="26" spans="1:14" ht="16.5" thickBot="1" x14ac:dyDescent="0.35">
      <c r="A26" s="94"/>
      <c r="B26" s="94"/>
      <c r="C26" s="94"/>
      <c r="D26" s="94"/>
      <c r="E26" s="95"/>
      <c r="F26" s="95"/>
      <c r="G26" s="95"/>
      <c r="H26" s="95"/>
      <c r="I26" s="94"/>
      <c r="J26" s="94"/>
      <c r="K26" s="94"/>
      <c r="L26" s="94"/>
      <c r="M26" s="94"/>
      <c r="N26" s="140"/>
    </row>
    <row r="27" spans="1:14" ht="16.5" thickTop="1" x14ac:dyDescent="0.3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6"/>
      <c r="M27" s="6"/>
      <c r="N27" s="140"/>
    </row>
    <row r="28" spans="1:14" ht="16.5" x14ac:dyDescent="0.3">
      <c r="A28" s="73" t="s">
        <v>7</v>
      </c>
      <c r="B28" s="24">
        <f>B15+1</f>
        <v>42403</v>
      </c>
      <c r="C28" s="30"/>
      <c r="D28" s="90" t="s">
        <v>12</v>
      </c>
      <c r="E28" s="91"/>
      <c r="F28" s="92" t="s">
        <v>13</v>
      </c>
      <c r="G28" s="93">
        <f>IF(E29=0,0,(MOD(E29-E28,1)*24))</f>
        <v>0</v>
      </c>
      <c r="H28" s="6"/>
      <c r="I28" s="100"/>
      <c r="J28" s="31"/>
      <c r="K28" s="31"/>
      <c r="L28" s="32"/>
      <c r="M28" s="33"/>
      <c r="N28" s="140"/>
    </row>
    <row r="29" spans="1:14" ht="16.5" x14ac:dyDescent="0.3">
      <c r="A29" s="73" t="s">
        <v>8</v>
      </c>
      <c r="B29" s="34"/>
      <c r="C29" s="29"/>
      <c r="D29" s="82" t="s">
        <v>21</v>
      </c>
      <c r="E29" s="83"/>
      <c r="F29" s="84" t="s">
        <v>13</v>
      </c>
      <c r="G29" s="85">
        <f>IF(E30=0,0,(MOD(E30-E29,1)*24))</f>
        <v>0</v>
      </c>
      <c r="H29" s="29"/>
      <c r="I29" s="29"/>
      <c r="J29" s="31"/>
      <c r="K29" s="31"/>
      <c r="L29" s="33"/>
      <c r="M29" s="33"/>
      <c r="N29" s="140"/>
    </row>
    <row r="30" spans="1:14" ht="16.5" x14ac:dyDescent="0.3">
      <c r="A30" s="75" t="s">
        <v>32</v>
      </c>
      <c r="B30" s="9"/>
      <c r="C30" s="29"/>
      <c r="D30" s="78" t="s">
        <v>29</v>
      </c>
      <c r="E30" s="79"/>
      <c r="F30" s="80" t="s">
        <v>13</v>
      </c>
      <c r="G30" s="81">
        <f>IF(E31=0,0,(MOD(E31-E30,1)*24))</f>
        <v>0</v>
      </c>
      <c r="H30" s="29"/>
      <c r="I30" s="31"/>
      <c r="J30" s="31"/>
      <c r="K30" s="31"/>
      <c r="L30" s="33"/>
      <c r="M30" s="33"/>
      <c r="N30" s="140"/>
    </row>
    <row r="31" spans="1:14" x14ac:dyDescent="0.3">
      <c r="A31" s="75" t="s">
        <v>33</v>
      </c>
      <c r="B31" s="34"/>
      <c r="C31" s="29"/>
      <c r="D31" s="82" t="s">
        <v>31</v>
      </c>
      <c r="E31" s="83"/>
      <c r="F31" s="84" t="s">
        <v>13</v>
      </c>
      <c r="G31" s="85">
        <f>IF(E32=0,0,(MOD(E32-E31,1)*24))</f>
        <v>0</v>
      </c>
      <c r="H31" s="113" t="s">
        <v>18</v>
      </c>
      <c r="I31" s="53" t="s">
        <v>19</v>
      </c>
      <c r="J31" s="113" t="s">
        <v>16</v>
      </c>
      <c r="K31" s="25" t="s">
        <v>87</v>
      </c>
      <c r="L31" s="53" t="s">
        <v>20</v>
      </c>
      <c r="M31" s="6"/>
      <c r="N31" s="140"/>
    </row>
    <row r="32" spans="1:14" x14ac:dyDescent="0.3">
      <c r="A32" s="73" t="s">
        <v>10</v>
      </c>
      <c r="B32" s="43"/>
      <c r="C32" s="29"/>
      <c r="D32" s="78" t="s">
        <v>29</v>
      </c>
      <c r="E32" s="79"/>
      <c r="F32" s="80" t="s">
        <v>13</v>
      </c>
      <c r="G32" s="81">
        <f>IF(E33=0,0,(MOD(E33-E32,1)*24))</f>
        <v>0</v>
      </c>
      <c r="H32" s="76">
        <f>B34</f>
        <v>0</v>
      </c>
      <c r="I32" s="63">
        <f>IF(B32="Forfait",IF(B29="",0,VLOOKUP(B29,Liste!F$2:H$4,3)),IF(B29="",0,VLOOKUP(B29,Liste!F$2:G$4,2)))</f>
        <v>0</v>
      </c>
      <c r="J32" s="36">
        <v>5</v>
      </c>
      <c r="K32" s="64">
        <v>0.8</v>
      </c>
      <c r="L32" s="35">
        <v>0</v>
      </c>
      <c r="M32" s="6"/>
      <c r="N32" s="140"/>
    </row>
    <row r="33" spans="1:14" ht="16.5" thickBot="1" x14ac:dyDescent="0.35">
      <c r="A33" s="74" t="s">
        <v>85</v>
      </c>
      <c r="B33" s="44"/>
      <c r="C33" s="29"/>
      <c r="D33" s="82" t="s">
        <v>37</v>
      </c>
      <c r="E33" s="83"/>
      <c r="F33" s="84" t="s">
        <v>39</v>
      </c>
      <c r="G33" s="86">
        <f>SUM(G28+G30+G32)</f>
        <v>0</v>
      </c>
      <c r="H33" s="77"/>
      <c r="I33" s="65"/>
      <c r="J33" s="38"/>
      <c r="K33" s="66">
        <v>0</v>
      </c>
      <c r="L33" s="39">
        <v>0</v>
      </c>
      <c r="M33" s="6"/>
      <c r="N33" s="140"/>
    </row>
    <row r="34" spans="1:14" x14ac:dyDescent="0.3">
      <c r="A34" s="73" t="s">
        <v>11</v>
      </c>
      <c r="B34" s="45">
        <f>IF(B31="",0,VLOOKUP(B31,Liste!B$2:C$32,2))</f>
        <v>0</v>
      </c>
      <c r="C34" s="29"/>
      <c r="D34" s="87"/>
      <c r="E34" s="88"/>
      <c r="F34" s="89" t="s">
        <v>89</v>
      </c>
      <c r="G34" s="96">
        <f>SUM((IF(G29&lt;0.99,G29,0))+(IF(G31&lt;0.99,G31,0)))</f>
        <v>0</v>
      </c>
      <c r="H34" s="47">
        <f>PRODUCT(H32*H33)</f>
        <v>0</v>
      </c>
      <c r="I34" s="70">
        <f>PRODUCT(I32*I33)</f>
        <v>0</v>
      </c>
      <c r="J34" s="47">
        <f>PRODUCT(J32*J33)</f>
        <v>0</v>
      </c>
      <c r="K34" s="69">
        <f>PRODUCT(K32*K33)</f>
        <v>0</v>
      </c>
      <c r="L34" s="46">
        <f>PRODUCT(L32:L33)</f>
        <v>0</v>
      </c>
      <c r="M34" s="6"/>
      <c r="N34" s="140"/>
    </row>
    <row r="35" spans="1:14" x14ac:dyDescent="0.3">
      <c r="A35" s="72"/>
      <c r="B35" s="141" t="s">
        <v>14</v>
      </c>
      <c r="C35" s="141"/>
      <c r="D35" s="142"/>
      <c r="E35" s="143"/>
      <c r="F35" s="144" t="s">
        <v>84</v>
      </c>
      <c r="G35" s="145"/>
      <c r="H35" s="146"/>
      <c r="I35" s="141" t="s">
        <v>15</v>
      </c>
      <c r="J35" s="147"/>
      <c r="K35" s="52" t="s">
        <v>17</v>
      </c>
      <c r="L35" s="53" t="s">
        <v>38</v>
      </c>
      <c r="M35" s="6"/>
      <c r="N35" s="140"/>
    </row>
    <row r="36" spans="1:14" x14ac:dyDescent="0.3">
      <c r="A36" s="54" t="s">
        <v>22</v>
      </c>
      <c r="B36" s="48" t="s">
        <v>23</v>
      </c>
      <c r="C36" s="56" t="s">
        <v>24</v>
      </c>
      <c r="D36" s="49" t="s">
        <v>25</v>
      </c>
      <c r="E36" s="58" t="s">
        <v>88</v>
      </c>
      <c r="F36" s="101">
        <f>IF(B33="Magasine",0.08333333333333,0.125)</f>
        <v>0.125</v>
      </c>
      <c r="G36" s="59">
        <v>0.16666666666666666</v>
      </c>
      <c r="H36" s="50">
        <v>0.25</v>
      </c>
      <c r="I36" s="60" t="s">
        <v>26</v>
      </c>
      <c r="J36" s="48" t="s">
        <v>27</v>
      </c>
      <c r="K36" s="61"/>
      <c r="L36" s="51">
        <v>1</v>
      </c>
      <c r="M36" s="6"/>
      <c r="N36" s="140"/>
    </row>
    <row r="37" spans="1:14" ht="16.5" thickBot="1" x14ac:dyDescent="0.35">
      <c r="A37" s="55">
        <f>IF(B32=10,IF(SUM((G28+G30+G32)+G34)&gt;10,SUM((G28+G30+G32)+G34),10),IF(B32=7,IF(SUM((G28+G30+G32)+G34)&gt;7,SUM((G28+G30+G32)+G34),7),IF(B32=5,IF(SUM((G28+G30+G32)+G34)&gt;5,SUM((G28+G30+G32)+G34),5),SUM((G28+G30+G32)+G34))))</f>
        <v>0</v>
      </c>
      <c r="B37" s="28">
        <f>IF(B32="Forfait",1,IF(B32=10,IF(G33&lt;10,A37,10+G34),IF(B32=7,IF(G33&lt;8,A37,8+G34),IF(G33&lt;5,A37,5+G34))))</f>
        <v>0</v>
      </c>
      <c r="C37" s="57">
        <f>IF(B32="Forfait",0,IF(B32=10,IF((A37-B37)&lt;2,A37-B37,2),IF(B32=7,IF((A37-B37)&lt;4,A37-B37,4),IF((A37-B37)&lt;7,A37-B37,7))))</f>
        <v>0</v>
      </c>
      <c r="D37" s="28">
        <f>IF(B32="Forfait",0,IF((A37-B37-C37)&lt;4,A37-B37-C37,4))</f>
        <v>0</v>
      </c>
      <c r="E37" s="57">
        <f>IF(B32="Forfait",0,IF((A37-B37-C37-D37)&gt;0,A37-B37-C37-D37,0))</f>
        <v>0</v>
      </c>
      <c r="F37" s="28">
        <f>IF(B33="Autre",IF((G33-12)&gt;0,IF((G33-12)&lt;2,G33-12,2),0),IF(B33="Magasine",IF((G33-11)&gt;0,IF((G33-11)&lt;1,G33-11,1),0),0))</f>
        <v>0</v>
      </c>
      <c r="G37" s="57">
        <f>IF(B33="Autre",IF((G33-14)&gt;0,IF((G33-14)&lt;2,G33-14,2),0),IF(B33="Magasine",IF((G33-12)&gt;0,IF((G33-12)&lt;4,G33-12,4),0),0))</f>
        <v>0</v>
      </c>
      <c r="H37" s="28">
        <f>IF(B32="Forfait",IF((G33-16)&lt;0,0,(G33-16)),0)</f>
        <v>0</v>
      </c>
      <c r="I37" s="71">
        <f>IF(B33="5-5",IF(G28&gt;5,G28-5,0),IF(B33="6-6",IF(G28&gt;6,G28-6,0),0))</f>
        <v>0</v>
      </c>
      <c r="J37" s="28">
        <f>IF(B33="5-5",IF(G30&gt;5,G30-5,0),IF(B33="6-6",IF(G30&gt;6,G30-6,0),0))</f>
        <v>0</v>
      </c>
      <c r="K37" s="62"/>
      <c r="L37" s="39">
        <v>0</v>
      </c>
      <c r="M37" s="37" t="s">
        <v>39</v>
      </c>
      <c r="N37" s="140"/>
    </row>
    <row r="38" spans="1:14" x14ac:dyDescent="0.3">
      <c r="A38" s="41"/>
      <c r="B38" s="40">
        <f>PRODUCT(B37*B34*1)</f>
        <v>0</v>
      </c>
      <c r="C38" s="67">
        <f>PRODUCT(C37*B34*1.5)</f>
        <v>0</v>
      </c>
      <c r="D38" s="40">
        <f>PRODUCT(D37*B34*2)</f>
        <v>0</v>
      </c>
      <c r="E38" s="67">
        <f>PRODUCT(E37*B34*3)</f>
        <v>0</v>
      </c>
      <c r="F38" s="104">
        <f>PRODUCT(B34*F36*F37)</f>
        <v>0</v>
      </c>
      <c r="G38" s="105">
        <f>PRODUCT(B34*G36*G37)</f>
        <v>0</v>
      </c>
      <c r="H38" s="104">
        <f>PRODUCT(B34*H36*H37)</f>
        <v>0</v>
      </c>
      <c r="I38" s="68">
        <f>PRODUCT(I37*B34*0.5)</f>
        <v>0</v>
      </c>
      <c r="J38" s="40">
        <f>PRODUCT(J37*B34*0.5)</f>
        <v>0</v>
      </c>
      <c r="K38" s="67">
        <f>PRODUCT(K36:K37)</f>
        <v>0</v>
      </c>
      <c r="L38" s="40">
        <f>PRODUCT(L36:L37)</f>
        <v>0</v>
      </c>
      <c r="M38" s="42">
        <f>SUM(B38:L38)+SUM(H34:L34)</f>
        <v>0</v>
      </c>
      <c r="N38" s="140"/>
    </row>
    <row r="39" spans="1:14" ht="16.5" thickBot="1" x14ac:dyDescent="0.35">
      <c r="A39" s="94"/>
      <c r="B39" s="94"/>
      <c r="C39" s="94"/>
      <c r="D39" s="94"/>
      <c r="E39" s="95"/>
      <c r="F39" s="95"/>
      <c r="G39" s="95"/>
      <c r="H39" s="95"/>
      <c r="I39" s="94"/>
      <c r="J39" s="94"/>
      <c r="K39" s="94"/>
      <c r="L39" s="94"/>
      <c r="M39" s="94"/>
      <c r="N39" s="140"/>
    </row>
    <row r="40" spans="1:14" ht="16.5" thickTop="1" x14ac:dyDescent="0.3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6"/>
      <c r="M40" s="6"/>
      <c r="N40" s="140"/>
    </row>
    <row r="41" spans="1:14" ht="16.5" x14ac:dyDescent="0.3">
      <c r="A41" s="73" t="s">
        <v>7</v>
      </c>
      <c r="B41" s="24">
        <f>B28+1</f>
        <v>42404</v>
      </c>
      <c r="C41" s="30"/>
      <c r="D41" s="90" t="s">
        <v>12</v>
      </c>
      <c r="E41" s="91"/>
      <c r="F41" s="92" t="s">
        <v>13</v>
      </c>
      <c r="G41" s="93">
        <f>IF(E42=0,0,(MOD(E42-E41,1)*24))</f>
        <v>0</v>
      </c>
      <c r="H41" s="6"/>
      <c r="I41" s="100"/>
      <c r="J41" s="31"/>
      <c r="K41" s="31"/>
      <c r="L41" s="32"/>
      <c r="M41" s="33"/>
      <c r="N41" s="140"/>
    </row>
    <row r="42" spans="1:14" ht="16.5" x14ac:dyDescent="0.3">
      <c r="A42" s="73" t="s">
        <v>8</v>
      </c>
      <c r="B42" s="34"/>
      <c r="C42" s="29"/>
      <c r="D42" s="82" t="s">
        <v>21</v>
      </c>
      <c r="E42" s="83"/>
      <c r="F42" s="84" t="s">
        <v>13</v>
      </c>
      <c r="G42" s="85">
        <f>IF(E43=0,0,(MOD(E43-E42,1)*24))</f>
        <v>0</v>
      </c>
      <c r="H42" s="29"/>
      <c r="I42" s="29"/>
      <c r="J42" s="31"/>
      <c r="K42" s="31"/>
      <c r="L42" s="33"/>
      <c r="M42" s="33"/>
      <c r="N42" s="140"/>
    </row>
    <row r="43" spans="1:14" ht="16.5" x14ac:dyDescent="0.3">
      <c r="A43" s="75" t="s">
        <v>32</v>
      </c>
      <c r="B43" s="9"/>
      <c r="C43" s="29"/>
      <c r="D43" s="78" t="s">
        <v>29</v>
      </c>
      <c r="E43" s="79"/>
      <c r="F43" s="80" t="s">
        <v>13</v>
      </c>
      <c r="G43" s="81">
        <f>IF(E44=0,0,(MOD(E44-E43,1)*24))</f>
        <v>0</v>
      </c>
      <c r="H43" s="29"/>
      <c r="I43" s="31"/>
      <c r="J43" s="31"/>
      <c r="K43" s="31"/>
      <c r="L43" s="33"/>
      <c r="M43" s="33"/>
      <c r="N43" s="140"/>
    </row>
    <row r="44" spans="1:14" x14ac:dyDescent="0.3">
      <c r="A44" s="75" t="s">
        <v>33</v>
      </c>
      <c r="B44" s="34"/>
      <c r="C44" s="29"/>
      <c r="D44" s="82" t="s">
        <v>31</v>
      </c>
      <c r="E44" s="83"/>
      <c r="F44" s="84" t="s">
        <v>13</v>
      </c>
      <c r="G44" s="85">
        <f>IF(E45=0,0,(MOD(E45-E44,1)*24))</f>
        <v>0</v>
      </c>
      <c r="H44" s="113" t="s">
        <v>18</v>
      </c>
      <c r="I44" s="53" t="s">
        <v>19</v>
      </c>
      <c r="J44" s="113" t="s">
        <v>16</v>
      </c>
      <c r="K44" s="25" t="s">
        <v>87</v>
      </c>
      <c r="L44" s="53" t="s">
        <v>20</v>
      </c>
      <c r="M44" s="6"/>
      <c r="N44" s="140"/>
    </row>
    <row r="45" spans="1:14" x14ac:dyDescent="0.3">
      <c r="A45" s="73" t="s">
        <v>10</v>
      </c>
      <c r="B45" s="43"/>
      <c r="C45" s="29"/>
      <c r="D45" s="78" t="s">
        <v>29</v>
      </c>
      <c r="E45" s="79"/>
      <c r="F45" s="80" t="s">
        <v>13</v>
      </c>
      <c r="G45" s="81">
        <f>IF(E46=0,0,(MOD(E46-E45,1)*24))</f>
        <v>0</v>
      </c>
      <c r="H45" s="76">
        <f>B47</f>
        <v>0</v>
      </c>
      <c r="I45" s="63">
        <f>IF(B45="Forfait",IF(B42="",0,VLOOKUP(B42,Liste!F$2:H$4,3)),IF(B42="",0,VLOOKUP(B42,Liste!F$2:G$4,2)))</f>
        <v>0</v>
      </c>
      <c r="J45" s="36">
        <v>5</v>
      </c>
      <c r="K45" s="64">
        <v>0.8</v>
      </c>
      <c r="L45" s="35">
        <v>0</v>
      </c>
      <c r="M45" s="6"/>
      <c r="N45" s="140"/>
    </row>
    <row r="46" spans="1:14" ht="16.5" thickBot="1" x14ac:dyDescent="0.35">
      <c r="A46" s="74" t="s">
        <v>85</v>
      </c>
      <c r="B46" s="44"/>
      <c r="C46" s="29"/>
      <c r="D46" s="82" t="s">
        <v>37</v>
      </c>
      <c r="E46" s="83"/>
      <c r="F46" s="84" t="s">
        <v>39</v>
      </c>
      <c r="G46" s="86">
        <f>SUM(G41+G43+G45)</f>
        <v>0</v>
      </c>
      <c r="H46" s="77"/>
      <c r="I46" s="65"/>
      <c r="J46" s="38"/>
      <c r="K46" s="66">
        <v>0</v>
      </c>
      <c r="L46" s="39">
        <v>0</v>
      </c>
      <c r="M46" s="6"/>
      <c r="N46" s="140"/>
    </row>
    <row r="47" spans="1:14" x14ac:dyDescent="0.3">
      <c r="A47" s="73" t="s">
        <v>11</v>
      </c>
      <c r="B47" s="45">
        <f>IF(B44="",0,VLOOKUP(B44,Liste!B$2:C$32,2))</f>
        <v>0</v>
      </c>
      <c r="C47" s="29"/>
      <c r="D47" s="87"/>
      <c r="E47" s="88"/>
      <c r="F47" s="89" t="s">
        <v>89</v>
      </c>
      <c r="G47" s="96">
        <f>SUM((IF(G42&lt;0.99,G42,0))+(IF(G44&lt;0.99,G44,0)))</f>
        <v>0</v>
      </c>
      <c r="H47" s="47">
        <f>PRODUCT(H45*H46)</f>
        <v>0</v>
      </c>
      <c r="I47" s="70">
        <f>PRODUCT(I45*I46)</f>
        <v>0</v>
      </c>
      <c r="J47" s="47">
        <f>PRODUCT(J45*J46)</f>
        <v>0</v>
      </c>
      <c r="K47" s="69">
        <f>PRODUCT(K45*K46)</f>
        <v>0</v>
      </c>
      <c r="L47" s="46">
        <f>PRODUCT(L45:L46)</f>
        <v>0</v>
      </c>
      <c r="M47" s="6"/>
      <c r="N47" s="140"/>
    </row>
    <row r="48" spans="1:14" x14ac:dyDescent="0.3">
      <c r="A48" s="72"/>
      <c r="B48" s="141" t="s">
        <v>14</v>
      </c>
      <c r="C48" s="141"/>
      <c r="D48" s="142"/>
      <c r="E48" s="143"/>
      <c r="F48" s="144" t="s">
        <v>84</v>
      </c>
      <c r="G48" s="145"/>
      <c r="H48" s="146"/>
      <c r="I48" s="141" t="s">
        <v>15</v>
      </c>
      <c r="J48" s="147"/>
      <c r="K48" s="52" t="s">
        <v>17</v>
      </c>
      <c r="L48" s="53" t="s">
        <v>38</v>
      </c>
      <c r="M48" s="6"/>
      <c r="N48" s="140"/>
    </row>
    <row r="49" spans="1:14" x14ac:dyDescent="0.3">
      <c r="A49" s="54" t="s">
        <v>22</v>
      </c>
      <c r="B49" s="48" t="s">
        <v>23</v>
      </c>
      <c r="C49" s="56" t="s">
        <v>24</v>
      </c>
      <c r="D49" s="49" t="s">
        <v>25</v>
      </c>
      <c r="E49" s="58" t="s">
        <v>88</v>
      </c>
      <c r="F49" s="101">
        <f>IF(B46="Magasine",0.08333333333333,0.125)</f>
        <v>0.125</v>
      </c>
      <c r="G49" s="59">
        <v>0.16666666666666666</v>
      </c>
      <c r="H49" s="50">
        <v>0.25</v>
      </c>
      <c r="I49" s="60" t="s">
        <v>26</v>
      </c>
      <c r="J49" s="48" t="s">
        <v>27</v>
      </c>
      <c r="K49" s="61"/>
      <c r="L49" s="51">
        <v>1</v>
      </c>
      <c r="M49" s="6"/>
      <c r="N49" s="140"/>
    </row>
    <row r="50" spans="1:14" ht="16.5" thickBot="1" x14ac:dyDescent="0.35">
      <c r="A50" s="55">
        <f>IF(B45=10,IF(SUM((G41+G43+G45)+G47)&gt;10,SUM((G41+G43+G45)+G47),10),IF(B45=7,IF(SUM((G41+G43+G45)+G47)&gt;7,SUM((G41+G43+G45)+G47),7),IF(B45=5,IF(SUM((G41+G43+G45)+G47)&gt;5,SUM((G41+G43+G45)+G47),5),SUM((G41+G43+G45)+G47))))</f>
        <v>0</v>
      </c>
      <c r="B50" s="28">
        <f>IF(B45="Forfait",1,IF(B45=10,IF(G46&lt;10,A50,10+G47),IF(B45=7,IF(G46&lt;8,A50,8+G47),IF(G46&lt;5,A50,5+G47))))</f>
        <v>0</v>
      </c>
      <c r="C50" s="57">
        <f>IF(B45="Forfait",0,IF(B45=10,IF((A50-B50)&lt;2,A50-B50,2),IF(B45=7,IF((A50-B50)&lt;4,A50-B50,4),IF((A50-B50)&lt;7,A50-B50,7))))</f>
        <v>0</v>
      </c>
      <c r="D50" s="28">
        <f>IF(B45="Forfait",0,IF((A50-B50-C50)&lt;4,A50-B50-C50,4))</f>
        <v>0</v>
      </c>
      <c r="E50" s="57">
        <f>IF(B45="Forfait",0,IF((A50-B50-C50-D50)&gt;0,A50-B50-C50-D50,0))</f>
        <v>0</v>
      </c>
      <c r="F50" s="28">
        <f>IF(B46="Autre",IF((G46-12)&gt;0,IF((G46-12)&lt;2,G46-12,2),0),IF(B46="Magasine",IF((G46-11)&gt;0,IF((G46-11)&lt;1,G46-11,1),0),0))</f>
        <v>0</v>
      </c>
      <c r="G50" s="57">
        <f>IF(B46="Autre",IF((G46-14)&gt;0,IF((G46-14)&lt;2,G46-14,2),0),IF(B46="Magasine",IF((G46-12)&gt;0,IF((G46-12)&lt;4,G46-12,4),0),0))</f>
        <v>0</v>
      </c>
      <c r="H50" s="28">
        <f>IF(B45="Forfait",IF((G46-16)&lt;0,0,(G46-16)),0)</f>
        <v>0</v>
      </c>
      <c r="I50" s="71">
        <f>IF(B46="5-5",IF(G41&gt;5,G41-5,0),IF(B46="6-6",IF(G41&gt;6,G41-6,0),0))</f>
        <v>0</v>
      </c>
      <c r="J50" s="28">
        <f>IF(B46="5-5",IF(G43&gt;5,G43-5,0),IF(B46="6-6",IF(G43&gt;6,G43-6,0),0))</f>
        <v>0</v>
      </c>
      <c r="K50" s="62"/>
      <c r="L50" s="39">
        <v>0</v>
      </c>
      <c r="M50" s="37" t="s">
        <v>39</v>
      </c>
      <c r="N50" s="140"/>
    </row>
    <row r="51" spans="1:14" x14ac:dyDescent="0.3">
      <c r="A51" s="41"/>
      <c r="B51" s="40">
        <f>PRODUCT(B50*B47*1)</f>
        <v>0</v>
      </c>
      <c r="C51" s="67">
        <f>PRODUCT(C50*B47*1.5)</f>
        <v>0</v>
      </c>
      <c r="D51" s="40">
        <f>PRODUCT(D50*B47*2)</f>
        <v>0</v>
      </c>
      <c r="E51" s="67">
        <f>PRODUCT(E50*B47*3)</f>
        <v>0</v>
      </c>
      <c r="F51" s="104">
        <f>PRODUCT(B47*F49*F50)</f>
        <v>0</v>
      </c>
      <c r="G51" s="105">
        <f>PRODUCT(B47*G49*G50)</f>
        <v>0</v>
      </c>
      <c r="H51" s="104">
        <f>PRODUCT(B47*H49*H50)</f>
        <v>0</v>
      </c>
      <c r="I51" s="68">
        <f>PRODUCT(I50*B47*0.5)</f>
        <v>0</v>
      </c>
      <c r="J51" s="40">
        <f>PRODUCT(J50*B47*0.5)</f>
        <v>0</v>
      </c>
      <c r="K51" s="67">
        <f>PRODUCT(K49:K50)</f>
        <v>0</v>
      </c>
      <c r="L51" s="40">
        <f>PRODUCT(L49:L50)</f>
        <v>0</v>
      </c>
      <c r="M51" s="42">
        <f>SUM(B51:L51)+SUM(H47:L47)</f>
        <v>0</v>
      </c>
      <c r="N51" s="140"/>
    </row>
    <row r="52" spans="1:14" ht="16.5" thickBot="1" x14ac:dyDescent="0.35">
      <c r="A52" s="94"/>
      <c r="B52" s="94"/>
      <c r="C52" s="94"/>
      <c r="D52" s="94"/>
      <c r="E52" s="95"/>
      <c r="F52" s="95"/>
      <c r="G52" s="95"/>
      <c r="H52" s="95"/>
      <c r="I52" s="94"/>
      <c r="J52" s="94"/>
      <c r="K52" s="94"/>
      <c r="L52" s="94"/>
      <c r="M52" s="94"/>
      <c r="N52" s="140"/>
    </row>
    <row r="53" spans="1:14" ht="16.5" thickTop="1" x14ac:dyDescent="0.3">
      <c r="A53" s="29"/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6"/>
      <c r="M53" s="6"/>
      <c r="N53" s="140"/>
    </row>
    <row r="54" spans="1:14" ht="16.5" x14ac:dyDescent="0.3">
      <c r="A54" s="73" t="s">
        <v>7</v>
      </c>
      <c r="B54" s="24">
        <f>B41+1</f>
        <v>42405</v>
      </c>
      <c r="C54" s="30"/>
      <c r="D54" s="90" t="s">
        <v>12</v>
      </c>
      <c r="E54" s="91"/>
      <c r="F54" s="92" t="s">
        <v>13</v>
      </c>
      <c r="G54" s="93">
        <f>IF(E55=0,0,(MOD(E55-E54,1)*24))</f>
        <v>0</v>
      </c>
      <c r="H54" s="6"/>
      <c r="I54" s="100"/>
      <c r="J54" s="31"/>
      <c r="K54" s="31"/>
      <c r="L54" s="32"/>
      <c r="M54" s="33"/>
      <c r="N54" s="140"/>
    </row>
    <row r="55" spans="1:14" ht="16.5" x14ac:dyDescent="0.3">
      <c r="A55" s="73" t="s">
        <v>8</v>
      </c>
      <c r="B55" s="34"/>
      <c r="C55" s="29"/>
      <c r="D55" s="82" t="s">
        <v>21</v>
      </c>
      <c r="E55" s="83"/>
      <c r="F55" s="84" t="s">
        <v>13</v>
      </c>
      <c r="G55" s="85">
        <f>IF(E56=0,0,(MOD(E56-E55,1)*24))</f>
        <v>0</v>
      </c>
      <c r="H55" s="29"/>
      <c r="I55" s="29"/>
      <c r="J55" s="31"/>
      <c r="K55" s="31"/>
      <c r="L55" s="33"/>
      <c r="M55" s="33"/>
      <c r="N55" s="140"/>
    </row>
    <row r="56" spans="1:14" ht="16.5" x14ac:dyDescent="0.3">
      <c r="A56" s="75" t="s">
        <v>32</v>
      </c>
      <c r="B56" s="9"/>
      <c r="C56" s="29"/>
      <c r="D56" s="78" t="s">
        <v>29</v>
      </c>
      <c r="E56" s="79"/>
      <c r="F56" s="80" t="s">
        <v>13</v>
      </c>
      <c r="G56" s="81">
        <f>IF(E57=0,0,(MOD(E57-E56,1)*24))</f>
        <v>0</v>
      </c>
      <c r="H56" s="29"/>
      <c r="I56" s="31"/>
      <c r="J56" s="31"/>
      <c r="K56" s="31"/>
      <c r="L56" s="33"/>
      <c r="M56" s="33"/>
      <c r="N56" s="140"/>
    </row>
    <row r="57" spans="1:14" x14ac:dyDescent="0.3">
      <c r="A57" s="75" t="s">
        <v>33</v>
      </c>
      <c r="B57" s="34"/>
      <c r="C57" s="29"/>
      <c r="D57" s="82" t="s">
        <v>31</v>
      </c>
      <c r="E57" s="83"/>
      <c r="F57" s="84" t="s">
        <v>13</v>
      </c>
      <c r="G57" s="85">
        <f>IF(E58=0,0,(MOD(E58-E57,1)*24))</f>
        <v>0</v>
      </c>
      <c r="H57" s="113" t="s">
        <v>18</v>
      </c>
      <c r="I57" s="53" t="s">
        <v>19</v>
      </c>
      <c r="J57" s="113" t="s">
        <v>16</v>
      </c>
      <c r="K57" s="25" t="s">
        <v>87</v>
      </c>
      <c r="L57" s="53" t="s">
        <v>20</v>
      </c>
      <c r="M57" s="6"/>
      <c r="N57" s="140"/>
    </row>
    <row r="58" spans="1:14" x14ac:dyDescent="0.3">
      <c r="A58" s="73" t="s">
        <v>10</v>
      </c>
      <c r="B58" s="43"/>
      <c r="C58" s="29"/>
      <c r="D58" s="78" t="s">
        <v>29</v>
      </c>
      <c r="E58" s="79"/>
      <c r="F58" s="80" t="s">
        <v>13</v>
      </c>
      <c r="G58" s="81">
        <f>IF(E59=0,0,(MOD(E59-E58,1)*24))</f>
        <v>0</v>
      </c>
      <c r="H58" s="76">
        <f>B60</f>
        <v>0</v>
      </c>
      <c r="I58" s="63">
        <f>IF(B58="Forfait",IF(B55="",0,VLOOKUP(B55,Liste!F$2:H$4,3)),IF(B55="",0,VLOOKUP(B55,Liste!F$2:G$4,2)))</f>
        <v>0</v>
      </c>
      <c r="J58" s="36">
        <v>5</v>
      </c>
      <c r="K58" s="64">
        <v>0.8</v>
      </c>
      <c r="L58" s="35">
        <v>0</v>
      </c>
      <c r="M58" s="6"/>
      <c r="N58" s="140"/>
    </row>
    <row r="59" spans="1:14" ht="16.5" thickBot="1" x14ac:dyDescent="0.35">
      <c r="A59" s="74" t="s">
        <v>85</v>
      </c>
      <c r="B59" s="44"/>
      <c r="C59" s="29"/>
      <c r="D59" s="82" t="s">
        <v>37</v>
      </c>
      <c r="E59" s="83"/>
      <c r="F59" s="84" t="s">
        <v>39</v>
      </c>
      <c r="G59" s="86">
        <f>SUM(G54+G56+G58)</f>
        <v>0</v>
      </c>
      <c r="H59" s="77"/>
      <c r="I59" s="65"/>
      <c r="J59" s="38"/>
      <c r="K59" s="66">
        <v>0</v>
      </c>
      <c r="L59" s="39">
        <v>0</v>
      </c>
      <c r="M59" s="6"/>
      <c r="N59" s="140"/>
    </row>
    <row r="60" spans="1:14" x14ac:dyDescent="0.3">
      <c r="A60" s="73" t="s">
        <v>11</v>
      </c>
      <c r="B60" s="45">
        <f>IF(B57="",0,VLOOKUP(B57,Liste!B$2:C$32,2))</f>
        <v>0</v>
      </c>
      <c r="C60" s="29"/>
      <c r="D60" s="87"/>
      <c r="E60" s="88"/>
      <c r="F60" s="89" t="s">
        <v>89</v>
      </c>
      <c r="G60" s="96">
        <f>SUM((IF(G55&lt;0.99,G55,0))+(IF(G57&lt;0.99,G57,0)))</f>
        <v>0</v>
      </c>
      <c r="H60" s="47">
        <f>PRODUCT(H58*H59)</f>
        <v>0</v>
      </c>
      <c r="I60" s="70">
        <f>PRODUCT(I58*I59)</f>
        <v>0</v>
      </c>
      <c r="J60" s="47">
        <f>PRODUCT(J58*J59)</f>
        <v>0</v>
      </c>
      <c r="K60" s="69">
        <f>PRODUCT(K58*K59)</f>
        <v>0</v>
      </c>
      <c r="L60" s="46">
        <f>PRODUCT(L58:L59)</f>
        <v>0</v>
      </c>
      <c r="M60" s="6"/>
      <c r="N60" s="140"/>
    </row>
    <row r="61" spans="1:14" x14ac:dyDescent="0.3">
      <c r="A61" s="72"/>
      <c r="B61" s="141" t="s">
        <v>14</v>
      </c>
      <c r="C61" s="141"/>
      <c r="D61" s="142"/>
      <c r="E61" s="143"/>
      <c r="F61" s="144" t="s">
        <v>84</v>
      </c>
      <c r="G61" s="145"/>
      <c r="H61" s="146"/>
      <c r="I61" s="141" t="s">
        <v>15</v>
      </c>
      <c r="J61" s="147"/>
      <c r="K61" s="52" t="s">
        <v>17</v>
      </c>
      <c r="L61" s="53" t="s">
        <v>38</v>
      </c>
      <c r="M61" s="6"/>
      <c r="N61" s="140"/>
    </row>
    <row r="62" spans="1:14" x14ac:dyDescent="0.3">
      <c r="A62" s="54" t="s">
        <v>22</v>
      </c>
      <c r="B62" s="48" t="s">
        <v>23</v>
      </c>
      <c r="C62" s="56" t="s">
        <v>24</v>
      </c>
      <c r="D62" s="49" t="s">
        <v>25</v>
      </c>
      <c r="E62" s="58" t="s">
        <v>88</v>
      </c>
      <c r="F62" s="101">
        <f>IF(B59="Magasine",0.08333333333333,0.125)</f>
        <v>0.125</v>
      </c>
      <c r="G62" s="59">
        <v>0.16666666666666666</v>
      </c>
      <c r="H62" s="50">
        <v>0.25</v>
      </c>
      <c r="I62" s="60" t="s">
        <v>26</v>
      </c>
      <c r="J62" s="48" t="s">
        <v>27</v>
      </c>
      <c r="K62" s="61"/>
      <c r="L62" s="51">
        <v>1</v>
      </c>
      <c r="M62" s="6"/>
      <c r="N62" s="140"/>
    </row>
    <row r="63" spans="1:14" ht="16.5" thickBot="1" x14ac:dyDescent="0.35">
      <c r="A63" s="55">
        <f>IF(B58=10,IF(SUM((G54+G56+G58)+G60)&gt;10,SUM((G54+G56+G58)+G60),10),IF(B58=7,IF(SUM((G54+G56+G58)+G60)&gt;7,SUM((G54+G56+G58)+G60),7),IF(B58=5,IF(SUM((G54+G56+G58)+G60)&gt;5,SUM((G54+G56+G58)+G60),5),SUM((G54+G56+G58)+G60))))</f>
        <v>0</v>
      </c>
      <c r="B63" s="28">
        <f>IF(B58="Forfait",1,IF(B58=10,IF(G59&lt;10,A63,10+G60),IF(B58=7,IF(G59&lt;8,A63,8+G60),IF(G59&lt;5,A63,5+G60))))</f>
        <v>0</v>
      </c>
      <c r="C63" s="57">
        <f>IF(B58="Forfait",0,IF(B58=10,IF((A63-B63)&lt;2,A63-B63,2),IF(B58=7,IF((A63-B63)&lt;4,A63-B63,4),IF((A63-B63)&lt;7,A63-B63,7))))</f>
        <v>0</v>
      </c>
      <c r="D63" s="28">
        <f>IF(B58="Forfait",0,IF((A63-B63-C63)&lt;4,A63-B63-C63,4))</f>
        <v>0</v>
      </c>
      <c r="E63" s="57">
        <f>IF(B58="Forfait",0,IF((A63-B63-C63-D63)&gt;0,A63-B63-C63-D63,0))</f>
        <v>0</v>
      </c>
      <c r="F63" s="28">
        <f>IF(B59="Autre",IF((G59-12)&gt;0,IF((G59-12)&lt;2,G59-12,2),0),IF(B59="Magasine",IF((G59-11)&gt;0,IF((G59-11)&lt;1,G59-11,1),0),0))</f>
        <v>0</v>
      </c>
      <c r="G63" s="57">
        <f>IF(B59="Autre",IF((G59-14)&gt;0,IF((G59-14)&lt;2,G59-14,2),0),IF(B59="Magasine",IF((G59-12)&gt;0,IF((G59-12)&lt;4,G59-12,4),0),0))</f>
        <v>0</v>
      </c>
      <c r="H63" s="28">
        <f>IF(B58="Forfait",IF((G59-16)&lt;0,0,(G59-16)),0)</f>
        <v>0</v>
      </c>
      <c r="I63" s="71">
        <f>IF(B59="5-5",IF(G54&gt;5,G54-5,0),IF(B59="6-6",IF(G54&gt;6,G54-6,0),0))</f>
        <v>0</v>
      </c>
      <c r="J63" s="28">
        <f>IF(B59="5-5",IF(G56&gt;5,G56-5,0),IF(B59="6-6",IF(G56&gt;6,G56-6,0),0))</f>
        <v>0</v>
      </c>
      <c r="K63" s="62"/>
      <c r="L63" s="39">
        <v>0</v>
      </c>
      <c r="M63" s="37" t="s">
        <v>39</v>
      </c>
      <c r="N63" s="140"/>
    </row>
    <row r="64" spans="1:14" x14ac:dyDescent="0.3">
      <c r="A64" s="41"/>
      <c r="B64" s="40">
        <f>PRODUCT(B63*B60*1)</f>
        <v>0</v>
      </c>
      <c r="C64" s="67">
        <f>PRODUCT(C63*B60*1.5)</f>
        <v>0</v>
      </c>
      <c r="D64" s="40">
        <f>PRODUCT(D63*B60*2)</f>
        <v>0</v>
      </c>
      <c r="E64" s="67">
        <f>PRODUCT(E63*B60*3)</f>
        <v>0</v>
      </c>
      <c r="F64" s="104">
        <f>PRODUCT(B60*F62*F63)</f>
        <v>0</v>
      </c>
      <c r="G64" s="105">
        <f>PRODUCT(B60*G62*G63)</f>
        <v>0</v>
      </c>
      <c r="H64" s="104">
        <f>PRODUCT(B60*H62*H63)</f>
        <v>0</v>
      </c>
      <c r="I64" s="68">
        <f>PRODUCT(I63*B60*0.5)</f>
        <v>0</v>
      </c>
      <c r="J64" s="40">
        <f>PRODUCT(J63*B60*0.5)</f>
        <v>0</v>
      </c>
      <c r="K64" s="67">
        <f>PRODUCT(K62:K63)</f>
        <v>0</v>
      </c>
      <c r="L64" s="40">
        <f>PRODUCT(L62:L63)</f>
        <v>0</v>
      </c>
      <c r="M64" s="42">
        <f>SUM(B64:L64)+SUM(H60:L60)</f>
        <v>0</v>
      </c>
      <c r="N64" s="140"/>
    </row>
    <row r="65" spans="1:14" ht="16.5" thickBot="1" x14ac:dyDescent="0.35">
      <c r="A65" s="94"/>
      <c r="B65" s="94"/>
      <c r="C65" s="94"/>
      <c r="D65" s="94"/>
      <c r="E65" s="95"/>
      <c r="F65" s="95"/>
      <c r="G65" s="95"/>
      <c r="H65" s="95"/>
      <c r="I65" s="94"/>
      <c r="J65" s="94"/>
      <c r="K65" s="94"/>
      <c r="L65" s="94"/>
      <c r="M65" s="94"/>
      <c r="N65" s="140"/>
    </row>
    <row r="66" spans="1:14" ht="16.5" thickTop="1" x14ac:dyDescent="0.3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6"/>
      <c r="M66" s="6"/>
      <c r="N66" s="140"/>
    </row>
    <row r="67" spans="1:14" ht="16.5" x14ac:dyDescent="0.3">
      <c r="A67" s="73" t="s">
        <v>7</v>
      </c>
      <c r="B67" s="24">
        <f>B54+1</f>
        <v>42406</v>
      </c>
      <c r="C67" s="30"/>
      <c r="D67" s="90" t="s">
        <v>12</v>
      </c>
      <c r="E67" s="91"/>
      <c r="F67" s="92" t="s">
        <v>13</v>
      </c>
      <c r="G67" s="93">
        <f>IF(E68=0,0,(MOD(E68-E67,1)*24))</f>
        <v>0</v>
      </c>
      <c r="H67" s="6"/>
      <c r="I67" s="100"/>
      <c r="J67" s="31"/>
      <c r="K67" s="31"/>
      <c r="L67" s="32"/>
      <c r="M67" s="33"/>
      <c r="N67" s="140"/>
    </row>
    <row r="68" spans="1:14" ht="16.5" x14ac:dyDescent="0.3">
      <c r="A68" s="73" t="s">
        <v>8</v>
      </c>
      <c r="B68" s="34"/>
      <c r="C68" s="29"/>
      <c r="D68" s="82" t="s">
        <v>21</v>
      </c>
      <c r="E68" s="83"/>
      <c r="F68" s="84" t="s">
        <v>13</v>
      </c>
      <c r="G68" s="85">
        <f>IF(E69=0,0,(MOD(E69-E68,1)*24))</f>
        <v>0</v>
      </c>
      <c r="H68" s="29"/>
      <c r="I68" s="29"/>
      <c r="J68" s="31"/>
      <c r="K68" s="31"/>
      <c r="L68" s="33"/>
      <c r="M68" s="33"/>
      <c r="N68" s="140"/>
    </row>
    <row r="69" spans="1:14" ht="16.5" x14ac:dyDescent="0.3">
      <c r="A69" s="75" t="s">
        <v>32</v>
      </c>
      <c r="B69" s="9"/>
      <c r="C69" s="29"/>
      <c r="D69" s="78" t="s">
        <v>29</v>
      </c>
      <c r="E69" s="79"/>
      <c r="F69" s="80" t="s">
        <v>13</v>
      </c>
      <c r="G69" s="81">
        <f>IF(E70=0,0,(MOD(E70-E69,1)*24))</f>
        <v>0</v>
      </c>
      <c r="H69" s="29"/>
      <c r="I69" s="31"/>
      <c r="J69" s="31"/>
      <c r="K69" s="31"/>
      <c r="L69" s="33"/>
      <c r="M69" s="33"/>
      <c r="N69" s="140"/>
    </row>
    <row r="70" spans="1:14" x14ac:dyDescent="0.3">
      <c r="A70" s="75" t="s">
        <v>33</v>
      </c>
      <c r="B70" s="34"/>
      <c r="C70" s="29"/>
      <c r="D70" s="82" t="s">
        <v>31</v>
      </c>
      <c r="E70" s="83"/>
      <c r="F70" s="84" t="s">
        <v>13</v>
      </c>
      <c r="G70" s="85">
        <f>IF(E71=0,0,(MOD(E71-E70,1)*24))</f>
        <v>0</v>
      </c>
      <c r="H70" s="113" t="s">
        <v>18</v>
      </c>
      <c r="I70" s="53" t="s">
        <v>19</v>
      </c>
      <c r="J70" s="113" t="s">
        <v>16</v>
      </c>
      <c r="K70" s="25" t="s">
        <v>87</v>
      </c>
      <c r="L70" s="53" t="s">
        <v>20</v>
      </c>
      <c r="M70" s="6"/>
      <c r="N70" s="140"/>
    </row>
    <row r="71" spans="1:14" x14ac:dyDescent="0.3">
      <c r="A71" s="73" t="s">
        <v>10</v>
      </c>
      <c r="B71" s="43"/>
      <c r="C71" s="29"/>
      <c r="D71" s="78" t="s">
        <v>29</v>
      </c>
      <c r="E71" s="79"/>
      <c r="F71" s="80" t="s">
        <v>13</v>
      </c>
      <c r="G71" s="81">
        <f>IF(E72=0,0,(MOD(E72-E71,1)*24))</f>
        <v>0</v>
      </c>
      <c r="H71" s="76">
        <f>B73</f>
        <v>0</v>
      </c>
      <c r="I71" s="63">
        <f>IF(B71="Forfait",IF(B68="",0,VLOOKUP(B68,Liste!F$2:H$4,3)),IF(B68="",0,VLOOKUP(B68,Liste!F$2:G$4,2)))</f>
        <v>0</v>
      </c>
      <c r="J71" s="36">
        <v>5</v>
      </c>
      <c r="K71" s="64">
        <v>0.8</v>
      </c>
      <c r="L71" s="35">
        <v>0</v>
      </c>
      <c r="M71" s="6"/>
      <c r="N71" s="140"/>
    </row>
    <row r="72" spans="1:14" ht="16.5" thickBot="1" x14ac:dyDescent="0.35">
      <c r="A72" s="74" t="s">
        <v>85</v>
      </c>
      <c r="B72" s="44"/>
      <c r="C72" s="29"/>
      <c r="D72" s="82" t="s">
        <v>37</v>
      </c>
      <c r="E72" s="83"/>
      <c r="F72" s="84" t="s">
        <v>39</v>
      </c>
      <c r="G72" s="86">
        <f>SUM(G67+G69+G71)</f>
        <v>0</v>
      </c>
      <c r="H72" s="77"/>
      <c r="I72" s="65"/>
      <c r="J72" s="38"/>
      <c r="K72" s="66">
        <v>0</v>
      </c>
      <c r="L72" s="39">
        <v>0</v>
      </c>
      <c r="M72" s="6"/>
      <c r="N72" s="140"/>
    </row>
    <row r="73" spans="1:14" x14ac:dyDescent="0.3">
      <c r="A73" s="73" t="s">
        <v>11</v>
      </c>
      <c r="B73" s="45">
        <f>IF(B70="",0,VLOOKUP(B70,Liste!B$2:C$32,2))</f>
        <v>0</v>
      </c>
      <c r="C73" s="29"/>
      <c r="D73" s="87"/>
      <c r="E73" s="88"/>
      <c r="F73" s="89" t="s">
        <v>89</v>
      </c>
      <c r="G73" s="96">
        <f>SUM((IF(G68&lt;0.99,G68,0))+(IF(G70&lt;0.99,G70,0)))</f>
        <v>0</v>
      </c>
      <c r="H73" s="47">
        <f>PRODUCT(H71*H72)</f>
        <v>0</v>
      </c>
      <c r="I73" s="70">
        <f>PRODUCT(I71*I72)</f>
        <v>0</v>
      </c>
      <c r="J73" s="47">
        <f>PRODUCT(J71*J72)</f>
        <v>0</v>
      </c>
      <c r="K73" s="69">
        <f>PRODUCT(K71*K72)</f>
        <v>0</v>
      </c>
      <c r="L73" s="46">
        <f>PRODUCT(L71:L72)</f>
        <v>0</v>
      </c>
      <c r="M73" s="6"/>
      <c r="N73" s="140"/>
    </row>
    <row r="74" spans="1:14" x14ac:dyDescent="0.3">
      <c r="A74" s="72"/>
      <c r="B74" s="141" t="s">
        <v>14</v>
      </c>
      <c r="C74" s="141"/>
      <c r="D74" s="142"/>
      <c r="E74" s="143"/>
      <c r="F74" s="144" t="s">
        <v>84</v>
      </c>
      <c r="G74" s="145"/>
      <c r="H74" s="146"/>
      <c r="I74" s="141" t="s">
        <v>15</v>
      </c>
      <c r="J74" s="147"/>
      <c r="K74" s="52" t="s">
        <v>17</v>
      </c>
      <c r="L74" s="53" t="s">
        <v>38</v>
      </c>
      <c r="M74" s="6"/>
      <c r="N74" s="140"/>
    </row>
    <row r="75" spans="1:14" x14ac:dyDescent="0.3">
      <c r="A75" s="54" t="s">
        <v>22</v>
      </c>
      <c r="B75" s="48" t="s">
        <v>23</v>
      </c>
      <c r="C75" s="56" t="s">
        <v>24</v>
      </c>
      <c r="D75" s="49" t="s">
        <v>25</v>
      </c>
      <c r="E75" s="58" t="s">
        <v>88</v>
      </c>
      <c r="F75" s="101">
        <f>IF(B72="Magasine",0.08333333333333,0.125)</f>
        <v>0.125</v>
      </c>
      <c r="G75" s="59">
        <v>0.16666666666666666</v>
      </c>
      <c r="H75" s="50">
        <v>0.25</v>
      </c>
      <c r="I75" s="60" t="s">
        <v>26</v>
      </c>
      <c r="J75" s="48" t="s">
        <v>27</v>
      </c>
      <c r="K75" s="61"/>
      <c r="L75" s="51">
        <v>1</v>
      </c>
      <c r="M75" s="6"/>
      <c r="N75" s="140"/>
    </row>
    <row r="76" spans="1:14" ht="16.5" thickBot="1" x14ac:dyDescent="0.35">
      <c r="A76" s="55">
        <f>IF(B71=10,IF(SUM((G67+G69+G71)+G73)&gt;10,SUM((G67+G69+G71)+G73),10),IF(B71=7,IF(SUM((G67+G69+G71)+G73)&gt;7,SUM((G67+G69+G71)+G73),7),IF(B71=5,IF(SUM((G67+G69+G71)+G73)&gt;5,SUM((G67+G69+G71)+G73),5),SUM((G67+G69+G71)+G73))))</f>
        <v>0</v>
      </c>
      <c r="B76" s="28">
        <f>IF(B71="Forfait",1,IF(B71=10,IF(G72&lt;10,A76,10+G73),IF(B71=7,IF(G72&lt;8,A76,8+G73),IF(G72&lt;5,A76,5+G73))))</f>
        <v>0</v>
      </c>
      <c r="C76" s="57">
        <f>IF(B71="Forfait",0,IF(B71=10,IF((A76-B76)&lt;2,A76-B76,2),IF(B71=7,IF((A76-B76)&lt;4,A76-B76,4),IF((A76-B76)&lt;7,A76-B76,7))))</f>
        <v>0</v>
      </c>
      <c r="D76" s="28">
        <f>IF(B71="Forfait",0,IF((A76-B76-C76)&lt;4,A76-B76-C76,4))</f>
        <v>0</v>
      </c>
      <c r="E76" s="57">
        <f>IF(B71="Forfait",0,IF((A76-B76-C76-D76)&gt;0,A76-B76-C76-D76,0))</f>
        <v>0</v>
      </c>
      <c r="F76" s="28">
        <f>IF(B72="Autre",IF((G72-12)&gt;0,IF((G72-12)&lt;2,G72-12,2),0),IF(B72="Magasine",IF((G72-11)&gt;0,IF((G72-11)&lt;1,G72-11,1),0),0))</f>
        <v>0</v>
      </c>
      <c r="G76" s="57">
        <f>IF(B72="Autre",IF((G72-14)&gt;0,IF((G72-14)&lt;2,G72-14,2),0),IF(B72="Magasine",IF((G72-12)&gt;0,IF((G72-12)&lt;4,G72-12,4),0),0))</f>
        <v>0</v>
      </c>
      <c r="H76" s="28">
        <f>IF(B71="Forfait",IF((G72-16)&lt;0,0,(G72-16)),0)</f>
        <v>0</v>
      </c>
      <c r="I76" s="71">
        <f>IF(B72="5-5",IF(G67&gt;5,G67-5,0),IF(B72="6-6",IF(G67&gt;6,G67-6,0),0))</f>
        <v>0</v>
      </c>
      <c r="J76" s="28">
        <f>IF(B72="5-5",IF(G69&gt;5,G69-5,0),IF(B72="6-6",IF(G69&gt;6,G69-6,0),0))</f>
        <v>0</v>
      </c>
      <c r="K76" s="62"/>
      <c r="L76" s="39">
        <v>0</v>
      </c>
      <c r="M76" s="37" t="s">
        <v>39</v>
      </c>
      <c r="N76" s="140"/>
    </row>
    <row r="77" spans="1:14" x14ac:dyDescent="0.3">
      <c r="A77" s="41"/>
      <c r="B77" s="40">
        <f>PRODUCT(B76*B73*1)</f>
        <v>0</v>
      </c>
      <c r="C77" s="67">
        <f>PRODUCT(C76*B73*1.5)</f>
        <v>0</v>
      </c>
      <c r="D77" s="40">
        <f>PRODUCT(D76*B73*2)</f>
        <v>0</v>
      </c>
      <c r="E77" s="67">
        <f>PRODUCT(E76*B73*3)</f>
        <v>0</v>
      </c>
      <c r="F77" s="104">
        <f>PRODUCT(B73*F75*F76)</f>
        <v>0</v>
      </c>
      <c r="G77" s="105">
        <f>PRODUCT(B73*G75*G76)</f>
        <v>0</v>
      </c>
      <c r="H77" s="104">
        <f>PRODUCT(B73*H75*H76)</f>
        <v>0</v>
      </c>
      <c r="I77" s="68">
        <f>PRODUCT(I76*B73*0.5)</f>
        <v>0</v>
      </c>
      <c r="J77" s="40">
        <f>PRODUCT(J76*B73*0.5)</f>
        <v>0</v>
      </c>
      <c r="K77" s="67">
        <f>PRODUCT(K75:K76)</f>
        <v>0</v>
      </c>
      <c r="L77" s="40">
        <f>PRODUCT(L75:L76)</f>
        <v>0</v>
      </c>
      <c r="M77" s="42">
        <f>SUM(B77:L77)+SUM(H73:L73)</f>
        <v>0</v>
      </c>
      <c r="N77" s="140"/>
    </row>
    <row r="78" spans="1:14" ht="16.5" thickBot="1" x14ac:dyDescent="0.35">
      <c r="A78" s="94"/>
      <c r="B78" s="94"/>
      <c r="C78" s="94"/>
      <c r="D78" s="94"/>
      <c r="E78" s="95"/>
      <c r="F78" s="95"/>
      <c r="G78" s="95"/>
      <c r="H78" s="95"/>
      <c r="I78" s="94"/>
      <c r="J78" s="94"/>
      <c r="K78" s="94"/>
      <c r="L78" s="94"/>
      <c r="M78" s="94"/>
      <c r="N78" s="140"/>
    </row>
    <row r="79" spans="1:14" ht="16.5" thickTop="1" x14ac:dyDescent="0.3">
      <c r="A79" s="29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6"/>
      <c r="M79" s="6"/>
      <c r="N79" s="140"/>
    </row>
    <row r="80" spans="1:14" ht="16.5" x14ac:dyDescent="0.3">
      <c r="A80" s="73" t="s">
        <v>7</v>
      </c>
      <c r="B80" s="24">
        <f>B67+1</f>
        <v>42407</v>
      </c>
      <c r="C80" s="30"/>
      <c r="D80" s="90" t="s">
        <v>12</v>
      </c>
      <c r="E80" s="91"/>
      <c r="F80" s="92" t="s">
        <v>13</v>
      </c>
      <c r="G80" s="93">
        <f>IF(E81=0,0,(MOD(E81-E80,1)*24))</f>
        <v>0</v>
      </c>
      <c r="H80" s="6"/>
      <c r="I80" s="100"/>
      <c r="J80" s="31"/>
      <c r="K80" s="31"/>
      <c r="L80" s="32"/>
      <c r="M80" s="33"/>
      <c r="N80" s="140"/>
    </row>
    <row r="81" spans="1:14" ht="16.5" x14ac:dyDescent="0.3">
      <c r="A81" s="73" t="s">
        <v>8</v>
      </c>
      <c r="B81" s="34"/>
      <c r="C81" s="29"/>
      <c r="D81" s="82" t="s">
        <v>21</v>
      </c>
      <c r="E81" s="83"/>
      <c r="F81" s="84" t="s">
        <v>13</v>
      </c>
      <c r="G81" s="85">
        <f>IF(E82=0,0,(MOD(E82-E81,1)*24))</f>
        <v>0</v>
      </c>
      <c r="H81" s="29"/>
      <c r="I81" s="29"/>
      <c r="J81" s="31"/>
      <c r="K81" s="31"/>
      <c r="L81" s="33"/>
      <c r="M81" s="33"/>
      <c r="N81" s="140"/>
    </row>
    <row r="82" spans="1:14" ht="16.5" x14ac:dyDescent="0.3">
      <c r="A82" s="75" t="s">
        <v>32</v>
      </c>
      <c r="B82" s="9"/>
      <c r="C82" s="29"/>
      <c r="D82" s="78" t="s">
        <v>29</v>
      </c>
      <c r="E82" s="79"/>
      <c r="F82" s="80" t="s">
        <v>13</v>
      </c>
      <c r="G82" s="81">
        <f>IF(E83=0,0,(MOD(E83-E82,1)*24))</f>
        <v>0</v>
      </c>
      <c r="H82" s="29"/>
      <c r="I82" s="31"/>
      <c r="J82" s="31"/>
      <c r="K82" s="31"/>
      <c r="L82" s="33"/>
      <c r="M82" s="33"/>
      <c r="N82" s="140"/>
    </row>
    <row r="83" spans="1:14" x14ac:dyDescent="0.3">
      <c r="A83" s="75" t="s">
        <v>33</v>
      </c>
      <c r="B83" s="34"/>
      <c r="C83" s="29"/>
      <c r="D83" s="82" t="s">
        <v>31</v>
      </c>
      <c r="E83" s="83"/>
      <c r="F83" s="84" t="s">
        <v>13</v>
      </c>
      <c r="G83" s="85">
        <f>IF(E84=0,0,(MOD(E84-E83,1)*24))</f>
        <v>0</v>
      </c>
      <c r="H83" s="113" t="s">
        <v>18</v>
      </c>
      <c r="I83" s="53" t="s">
        <v>19</v>
      </c>
      <c r="J83" s="113" t="s">
        <v>16</v>
      </c>
      <c r="K83" s="25" t="s">
        <v>87</v>
      </c>
      <c r="L83" s="53" t="s">
        <v>20</v>
      </c>
      <c r="M83" s="6"/>
      <c r="N83" s="140"/>
    </row>
    <row r="84" spans="1:14" x14ac:dyDescent="0.3">
      <c r="A84" s="73" t="s">
        <v>10</v>
      </c>
      <c r="B84" s="43"/>
      <c r="C84" s="29"/>
      <c r="D84" s="78" t="s">
        <v>29</v>
      </c>
      <c r="E84" s="79"/>
      <c r="F84" s="80" t="s">
        <v>13</v>
      </c>
      <c r="G84" s="81">
        <f>IF(E85=0,0,(MOD(E85-E84,1)*24))</f>
        <v>0</v>
      </c>
      <c r="H84" s="76">
        <f>B86</f>
        <v>0</v>
      </c>
      <c r="I84" s="63">
        <f>IF(B84="Forfait",IF(B81="",0,VLOOKUP(B81,Liste!F$2:H$4,3)),IF(B81="",0,VLOOKUP(B81,Liste!F$2:G$4,2)))</f>
        <v>0</v>
      </c>
      <c r="J84" s="36">
        <v>5</v>
      </c>
      <c r="K84" s="64">
        <v>0.8</v>
      </c>
      <c r="L84" s="35">
        <v>0</v>
      </c>
      <c r="M84" s="6"/>
      <c r="N84" s="140"/>
    </row>
    <row r="85" spans="1:14" ht="16.5" thickBot="1" x14ac:dyDescent="0.35">
      <c r="A85" s="74" t="s">
        <v>85</v>
      </c>
      <c r="B85" s="44"/>
      <c r="C85" s="29"/>
      <c r="D85" s="82" t="s">
        <v>37</v>
      </c>
      <c r="E85" s="83"/>
      <c r="F85" s="84" t="s">
        <v>39</v>
      </c>
      <c r="G85" s="86">
        <f>SUM(G80+G82+G84)</f>
        <v>0</v>
      </c>
      <c r="H85" s="77"/>
      <c r="I85" s="65"/>
      <c r="J85" s="38"/>
      <c r="K85" s="66">
        <v>0</v>
      </c>
      <c r="L85" s="39">
        <v>0</v>
      </c>
      <c r="M85" s="6"/>
      <c r="N85" s="140"/>
    </row>
    <row r="86" spans="1:14" x14ac:dyDescent="0.3">
      <c r="A86" s="73" t="s">
        <v>11</v>
      </c>
      <c r="B86" s="45">
        <f>IF(B83="",0,VLOOKUP(B83,Liste!B$2:C$32,2))</f>
        <v>0</v>
      </c>
      <c r="C86" s="29"/>
      <c r="D86" s="87"/>
      <c r="E86" s="88"/>
      <c r="F86" s="89" t="s">
        <v>89</v>
      </c>
      <c r="G86" s="96">
        <f>SUM((IF(G81&lt;0.99,G81,0))+(IF(G83&lt;0.99,G83,0)))</f>
        <v>0</v>
      </c>
      <c r="H86" s="47">
        <f>PRODUCT(H84*H85)</f>
        <v>0</v>
      </c>
      <c r="I86" s="70">
        <f>PRODUCT(I84*I85)</f>
        <v>0</v>
      </c>
      <c r="J86" s="47">
        <f>PRODUCT(J84*J85)</f>
        <v>0</v>
      </c>
      <c r="K86" s="69">
        <f>PRODUCT(K84*K85)</f>
        <v>0</v>
      </c>
      <c r="L86" s="46">
        <f>PRODUCT(L84:L85)</f>
        <v>0</v>
      </c>
      <c r="M86" s="6"/>
      <c r="N86" s="140"/>
    </row>
    <row r="87" spans="1:14" x14ac:dyDescent="0.3">
      <c r="A87" s="72"/>
      <c r="B87" s="141" t="s">
        <v>14</v>
      </c>
      <c r="C87" s="141"/>
      <c r="D87" s="142"/>
      <c r="E87" s="143"/>
      <c r="F87" s="144" t="s">
        <v>84</v>
      </c>
      <c r="G87" s="145"/>
      <c r="H87" s="146"/>
      <c r="I87" s="141" t="s">
        <v>15</v>
      </c>
      <c r="J87" s="147"/>
      <c r="K87" s="52" t="s">
        <v>17</v>
      </c>
      <c r="L87" s="53" t="s">
        <v>38</v>
      </c>
      <c r="M87" s="6"/>
      <c r="N87" s="140"/>
    </row>
    <row r="88" spans="1:14" x14ac:dyDescent="0.3">
      <c r="A88" s="54" t="s">
        <v>22</v>
      </c>
      <c r="B88" s="48" t="s">
        <v>23</v>
      </c>
      <c r="C88" s="56" t="s">
        <v>24</v>
      </c>
      <c r="D88" s="49" t="s">
        <v>25</v>
      </c>
      <c r="E88" s="58" t="s">
        <v>88</v>
      </c>
      <c r="F88" s="101">
        <f>IF(B85="Magasine",0.08333333333333,0.125)</f>
        <v>0.125</v>
      </c>
      <c r="G88" s="59">
        <v>0.16666666666666666</v>
      </c>
      <c r="H88" s="50">
        <v>0.25</v>
      </c>
      <c r="I88" s="60" t="s">
        <v>26</v>
      </c>
      <c r="J88" s="48" t="s">
        <v>27</v>
      </c>
      <c r="K88" s="61"/>
      <c r="L88" s="51">
        <v>1</v>
      </c>
      <c r="M88" s="6"/>
      <c r="N88" s="140"/>
    </row>
    <row r="89" spans="1:14" ht="16.5" thickBot="1" x14ac:dyDescent="0.35">
      <c r="A89" s="55">
        <f>IF(B84=10,IF(SUM((G80+G82+G84)+G86)&gt;10,SUM((G80+G82+G84)+G86),10),IF(B84=7,IF(SUM((G80+G82+G84)+G86)&gt;7,SUM((G80+G82+G84)+G86),7),IF(B84=5,IF(SUM((G80+G82+G84)+G86)&gt;5,SUM((G80+G82+G84)+G86),5),SUM((G80+G82+G84)+G86))))</f>
        <v>0</v>
      </c>
      <c r="B89" s="28">
        <f>IF(B84="Forfait",1,IF(B84=10,IF(G85&lt;10,A89,10+G86),IF(B84=7,IF(G85&lt;8,A89,8+G86),IF(G85&lt;5,A89,5+G86))))</f>
        <v>0</v>
      </c>
      <c r="C89" s="57">
        <f>IF(B84="Forfait",0,IF(B84=10,IF((A89-B89)&lt;2,A89-B89,2),IF(B84=7,IF((A89-B89)&lt;4,A89-B89,4),IF((A89-B89)&lt;7,A89-B89,7))))</f>
        <v>0</v>
      </c>
      <c r="D89" s="28">
        <f>IF(B84="Forfait",0,IF((A89-B89-C89)&lt;4,A89-B89-C89,4))</f>
        <v>0</v>
      </c>
      <c r="E89" s="57">
        <f>IF(B84="Forfait",0,IF((A89-B89-C89-D89)&gt;0,A89-B89-C89-D89,0))</f>
        <v>0</v>
      </c>
      <c r="F89" s="28">
        <f>IF(B85="Autre",IF((G85-12)&gt;0,IF((G85-12)&lt;2,G85-12,2),0),IF(B85="Magasine",IF((G85-11)&gt;0,IF((G85-11)&lt;1,G85-11,1),0),0))</f>
        <v>0</v>
      </c>
      <c r="G89" s="57">
        <f>IF(B85="Autre",IF((G85-14)&gt;0,IF((G85-14)&lt;2,G85-14,2),0),IF(B85="Magasine",IF((G85-12)&gt;0,IF((G85-12)&lt;4,G85-12,4),0),0))</f>
        <v>0</v>
      </c>
      <c r="H89" s="28">
        <f>IF(B84="Forfait",IF((G85-16)&lt;0,0,(G85-16)),0)</f>
        <v>0</v>
      </c>
      <c r="I89" s="71">
        <f>IF(B85="5-5",IF(G80&gt;5,G80-5,0),IF(B85="6-6",IF(G80&gt;6,G80-6,0),0))</f>
        <v>0</v>
      </c>
      <c r="J89" s="28">
        <f>IF(B85="5-5",IF(G82&gt;5,G82-5,0),IF(B85="6-6",IF(G82&gt;6,G82-6,0),0))</f>
        <v>0</v>
      </c>
      <c r="K89" s="62"/>
      <c r="L89" s="39">
        <v>0</v>
      </c>
      <c r="M89" s="37" t="s">
        <v>39</v>
      </c>
      <c r="N89" s="140"/>
    </row>
    <row r="90" spans="1:14" x14ac:dyDescent="0.3">
      <c r="A90" s="41"/>
      <c r="B90" s="40">
        <f>PRODUCT(B89*B86*1)</f>
        <v>0</v>
      </c>
      <c r="C90" s="67">
        <f>PRODUCT(C89*B86*1.5)</f>
        <v>0</v>
      </c>
      <c r="D90" s="40">
        <f>PRODUCT(D89*B86*2)</f>
        <v>0</v>
      </c>
      <c r="E90" s="67">
        <f>PRODUCT(E89*B86*3)</f>
        <v>0</v>
      </c>
      <c r="F90" s="104">
        <f>PRODUCT(B86*F88*F89)</f>
        <v>0</v>
      </c>
      <c r="G90" s="105">
        <f>PRODUCT(B86*G88*G89)</f>
        <v>0</v>
      </c>
      <c r="H90" s="104">
        <f>PRODUCT(B86*H88*H89)</f>
        <v>0</v>
      </c>
      <c r="I90" s="68">
        <f>PRODUCT(I89*B86*0.5)</f>
        <v>0</v>
      </c>
      <c r="J90" s="40">
        <f>PRODUCT(J89*B86*0.5)</f>
        <v>0</v>
      </c>
      <c r="K90" s="67">
        <f>PRODUCT(K88:K89)</f>
        <v>0</v>
      </c>
      <c r="L90" s="40">
        <f>PRODUCT(L88:L89)</f>
        <v>0</v>
      </c>
      <c r="M90" s="42">
        <f>SUM(B90:L90)+SUM(H86:L86)</f>
        <v>0</v>
      </c>
      <c r="N90" s="140"/>
    </row>
    <row r="91" spans="1:14" ht="16.5" thickBot="1" x14ac:dyDescent="0.35">
      <c r="A91" s="94"/>
      <c r="B91" s="94"/>
      <c r="C91" s="94"/>
      <c r="D91" s="94"/>
      <c r="E91" s="95"/>
      <c r="F91" s="95"/>
      <c r="G91" s="95"/>
      <c r="H91" s="95"/>
      <c r="I91" s="94"/>
      <c r="J91" s="94"/>
      <c r="K91" s="94"/>
      <c r="L91" s="94"/>
      <c r="M91" s="94"/>
      <c r="N91" s="140"/>
    </row>
    <row r="92" spans="1:14" ht="16.5" thickTop="1" x14ac:dyDescent="0.3">
      <c r="A92" s="29"/>
      <c r="B92" s="29"/>
      <c r="C92" s="29"/>
      <c r="D92" s="29"/>
      <c r="E92" s="29"/>
      <c r="F92" s="29"/>
      <c r="G92" s="29"/>
      <c r="H92" s="29"/>
      <c r="I92" s="29"/>
      <c r="J92" s="29"/>
      <c r="K92" s="29"/>
      <c r="L92" s="6"/>
      <c r="M92" s="6"/>
      <c r="N92" s="140"/>
    </row>
    <row r="93" spans="1:14" ht="16.5" x14ac:dyDescent="0.3">
      <c r="A93" s="73" t="s">
        <v>7</v>
      </c>
      <c r="B93" s="24">
        <f>B80+1</f>
        <v>42408</v>
      </c>
      <c r="C93" s="30"/>
      <c r="D93" s="90" t="s">
        <v>12</v>
      </c>
      <c r="E93" s="91"/>
      <c r="F93" s="92" t="s">
        <v>13</v>
      </c>
      <c r="G93" s="93">
        <f>IF(E94=0,0,(MOD(E94-E93,1)*24))</f>
        <v>0</v>
      </c>
      <c r="H93" s="6"/>
      <c r="I93" s="100"/>
      <c r="J93" s="31"/>
      <c r="K93" s="31"/>
      <c r="L93" s="32"/>
      <c r="M93" s="33"/>
      <c r="N93" s="140"/>
    </row>
    <row r="94" spans="1:14" ht="16.5" x14ac:dyDescent="0.3">
      <c r="A94" s="73" t="s">
        <v>8</v>
      </c>
      <c r="B94" s="34"/>
      <c r="C94" s="29"/>
      <c r="D94" s="82" t="s">
        <v>21</v>
      </c>
      <c r="E94" s="83"/>
      <c r="F94" s="84" t="s">
        <v>13</v>
      </c>
      <c r="G94" s="85">
        <f>IF(E95=0,0,(MOD(E95-E94,1)*24))</f>
        <v>0</v>
      </c>
      <c r="H94" s="29"/>
      <c r="I94" s="29"/>
      <c r="J94" s="31"/>
      <c r="K94" s="31"/>
      <c r="L94" s="33"/>
      <c r="M94" s="33"/>
      <c r="N94" s="140"/>
    </row>
    <row r="95" spans="1:14" ht="16.5" x14ac:dyDescent="0.3">
      <c r="A95" s="75" t="s">
        <v>32</v>
      </c>
      <c r="B95" s="9"/>
      <c r="C95" s="29"/>
      <c r="D95" s="78" t="s">
        <v>29</v>
      </c>
      <c r="E95" s="79"/>
      <c r="F95" s="80" t="s">
        <v>13</v>
      </c>
      <c r="G95" s="81">
        <f>IF(E96=0,0,(MOD(E96-E95,1)*24))</f>
        <v>0</v>
      </c>
      <c r="H95" s="29"/>
      <c r="I95" s="31"/>
      <c r="J95" s="31"/>
      <c r="K95" s="31"/>
      <c r="L95" s="33"/>
      <c r="M95" s="33"/>
      <c r="N95" s="140"/>
    </row>
    <row r="96" spans="1:14" x14ac:dyDescent="0.3">
      <c r="A96" s="75" t="s">
        <v>33</v>
      </c>
      <c r="B96" s="34"/>
      <c r="C96" s="29"/>
      <c r="D96" s="82" t="s">
        <v>31</v>
      </c>
      <c r="E96" s="83"/>
      <c r="F96" s="84" t="s">
        <v>13</v>
      </c>
      <c r="G96" s="85">
        <f>IF(E97=0,0,(MOD(E97-E96,1)*24))</f>
        <v>0</v>
      </c>
      <c r="H96" s="113" t="s">
        <v>18</v>
      </c>
      <c r="I96" s="53" t="s">
        <v>19</v>
      </c>
      <c r="J96" s="113" t="s">
        <v>16</v>
      </c>
      <c r="K96" s="25" t="s">
        <v>87</v>
      </c>
      <c r="L96" s="53" t="s">
        <v>20</v>
      </c>
      <c r="M96" s="6"/>
      <c r="N96" s="140"/>
    </row>
    <row r="97" spans="1:14" x14ac:dyDescent="0.3">
      <c r="A97" s="73" t="s">
        <v>10</v>
      </c>
      <c r="B97" s="43"/>
      <c r="C97" s="29"/>
      <c r="D97" s="78" t="s">
        <v>29</v>
      </c>
      <c r="E97" s="79"/>
      <c r="F97" s="80" t="s">
        <v>13</v>
      </c>
      <c r="G97" s="81">
        <f>IF(E98=0,0,(MOD(E98-E97,1)*24))</f>
        <v>0</v>
      </c>
      <c r="H97" s="76">
        <f>B99</f>
        <v>0</v>
      </c>
      <c r="I97" s="63">
        <f>IF(B97="Forfait",IF(B94="",0,VLOOKUP(B94,Liste!F$2:H$4,3)),IF(B94="",0,VLOOKUP(B94,Liste!F$2:G$4,2)))</f>
        <v>0</v>
      </c>
      <c r="J97" s="36">
        <v>5</v>
      </c>
      <c r="K97" s="64">
        <v>0.8</v>
      </c>
      <c r="L97" s="35">
        <v>0</v>
      </c>
      <c r="M97" s="6"/>
      <c r="N97" s="140"/>
    </row>
    <row r="98" spans="1:14" ht="16.5" thickBot="1" x14ac:dyDescent="0.35">
      <c r="A98" s="74" t="s">
        <v>85</v>
      </c>
      <c r="B98" s="44"/>
      <c r="C98" s="29"/>
      <c r="D98" s="82" t="s">
        <v>37</v>
      </c>
      <c r="E98" s="83"/>
      <c r="F98" s="84" t="s">
        <v>39</v>
      </c>
      <c r="G98" s="86">
        <f>SUM(G93+G95+G97)</f>
        <v>0</v>
      </c>
      <c r="H98" s="77"/>
      <c r="I98" s="65"/>
      <c r="J98" s="38"/>
      <c r="K98" s="66">
        <v>0</v>
      </c>
      <c r="L98" s="39">
        <v>0</v>
      </c>
      <c r="M98" s="6"/>
      <c r="N98" s="140"/>
    </row>
    <row r="99" spans="1:14" x14ac:dyDescent="0.3">
      <c r="A99" s="73" t="s">
        <v>11</v>
      </c>
      <c r="B99" s="45">
        <f>IF(B96="",0,VLOOKUP(B96,Liste!B$2:C$32,2))</f>
        <v>0</v>
      </c>
      <c r="C99" s="29"/>
      <c r="D99" s="87"/>
      <c r="E99" s="88"/>
      <c r="F99" s="89" t="s">
        <v>89</v>
      </c>
      <c r="G99" s="96">
        <f>SUM((IF(G94&lt;0.99,G94,0))+(IF(G96&lt;0.99,G96,0)))</f>
        <v>0</v>
      </c>
      <c r="H99" s="47">
        <f>PRODUCT(H97*H98)</f>
        <v>0</v>
      </c>
      <c r="I99" s="70">
        <f>PRODUCT(I97*I98)</f>
        <v>0</v>
      </c>
      <c r="J99" s="47">
        <f>PRODUCT(J97*J98)</f>
        <v>0</v>
      </c>
      <c r="K99" s="69">
        <f>PRODUCT(K97*K98)</f>
        <v>0</v>
      </c>
      <c r="L99" s="46">
        <f>PRODUCT(L97:L98)</f>
        <v>0</v>
      </c>
      <c r="M99" s="6"/>
      <c r="N99" s="140"/>
    </row>
    <row r="100" spans="1:14" x14ac:dyDescent="0.3">
      <c r="A100" s="72"/>
      <c r="B100" s="141" t="s">
        <v>14</v>
      </c>
      <c r="C100" s="141"/>
      <c r="D100" s="142"/>
      <c r="E100" s="143"/>
      <c r="F100" s="144" t="s">
        <v>84</v>
      </c>
      <c r="G100" s="145"/>
      <c r="H100" s="146"/>
      <c r="I100" s="141" t="s">
        <v>15</v>
      </c>
      <c r="J100" s="147"/>
      <c r="K100" s="52" t="s">
        <v>17</v>
      </c>
      <c r="L100" s="53" t="s">
        <v>38</v>
      </c>
      <c r="M100" s="6"/>
      <c r="N100" s="140"/>
    </row>
    <row r="101" spans="1:14" x14ac:dyDescent="0.3">
      <c r="A101" s="54" t="s">
        <v>22</v>
      </c>
      <c r="B101" s="48" t="s">
        <v>23</v>
      </c>
      <c r="C101" s="56" t="s">
        <v>24</v>
      </c>
      <c r="D101" s="49" t="s">
        <v>25</v>
      </c>
      <c r="E101" s="58" t="s">
        <v>88</v>
      </c>
      <c r="F101" s="101">
        <f>IF(B98="Magasine",0.08333333333333,0.125)</f>
        <v>0.125</v>
      </c>
      <c r="G101" s="59">
        <v>0.16666666666666666</v>
      </c>
      <c r="H101" s="50">
        <v>0.25</v>
      </c>
      <c r="I101" s="60" t="s">
        <v>26</v>
      </c>
      <c r="J101" s="48" t="s">
        <v>27</v>
      </c>
      <c r="K101" s="61"/>
      <c r="L101" s="51">
        <v>1</v>
      </c>
      <c r="M101" s="6"/>
      <c r="N101" s="140"/>
    </row>
    <row r="102" spans="1:14" ht="16.5" thickBot="1" x14ac:dyDescent="0.35">
      <c r="A102" s="55">
        <f>IF(B97=10,IF(SUM((G93+G95+G97)+G99)&gt;10,SUM((G93+G95+G97)+G99),10),IF(B97=7,IF(SUM((G93+G95+G97)+G99)&gt;7,SUM((G93+G95+G97)+G99),7),IF(B97=5,IF(SUM((G93+G95+G97)+G99)&gt;5,SUM((G93+G95+G97)+G99),5),SUM((G93+G95+G97)+G99))))</f>
        <v>0</v>
      </c>
      <c r="B102" s="28">
        <f>IF(B97="Forfait",1,IF(B97=10,IF(G98&lt;10,A102,10+G99),IF(B97=7,IF(G98&lt;8,A102,8+G99),IF(G98&lt;5,A102,5+G99))))</f>
        <v>0</v>
      </c>
      <c r="C102" s="57">
        <f>IF(B97="Forfait",0,IF(B97=10,IF((A102-B102)&lt;2,A102-B102,2),IF(B97=7,IF((A102-B102)&lt;4,A102-B102,4),IF((A102-B102)&lt;7,A102-B102,7))))</f>
        <v>0</v>
      </c>
      <c r="D102" s="28">
        <f>IF(B97="Forfait",0,IF((A102-B102-C102)&lt;4,A102-B102-C102,4))</f>
        <v>0</v>
      </c>
      <c r="E102" s="57">
        <f>IF(B97="Forfait",0,IF((A102-B102-C102-D102)&gt;0,A102-B102-C102-D102,0))</f>
        <v>0</v>
      </c>
      <c r="F102" s="28">
        <f>IF(B98="Autre",IF((G98-12)&gt;0,IF((G98-12)&lt;2,G98-12,2),0),IF(B98="Magasine",IF((G98-11)&gt;0,IF((G98-11)&lt;1,G98-11,1),0),0))</f>
        <v>0</v>
      </c>
      <c r="G102" s="57">
        <f>IF(B98="Autre",IF((G98-14)&gt;0,IF((G98-14)&lt;2,G98-14,2),0),IF(B98="Magasine",IF((G98-12)&gt;0,IF((G98-12)&lt;4,G98-12,4),0),0))</f>
        <v>0</v>
      </c>
      <c r="H102" s="28">
        <f>IF(B97="Forfait",IF((G98-16)&lt;0,0,(G98-16)),0)</f>
        <v>0</v>
      </c>
      <c r="I102" s="71">
        <f>IF(B98="5-5",IF(G93&gt;5,G93-5,0),IF(B98="6-6",IF(G93&gt;6,G93-6,0),0))</f>
        <v>0</v>
      </c>
      <c r="J102" s="28">
        <f>IF(B98="5-5",IF(G95&gt;5,G95-5,0),IF(B98="6-6",IF(G95&gt;6,G95-6,0),0))</f>
        <v>0</v>
      </c>
      <c r="K102" s="62"/>
      <c r="L102" s="39">
        <v>0</v>
      </c>
      <c r="M102" s="37" t="s">
        <v>39</v>
      </c>
      <c r="N102" s="140"/>
    </row>
    <row r="103" spans="1:14" x14ac:dyDescent="0.3">
      <c r="A103" s="41"/>
      <c r="B103" s="40">
        <f>PRODUCT(B102*B99*1)</f>
        <v>0</v>
      </c>
      <c r="C103" s="67">
        <f>PRODUCT(C102*B99*1.5)</f>
        <v>0</v>
      </c>
      <c r="D103" s="40">
        <f>PRODUCT(D102*B99*2)</f>
        <v>0</v>
      </c>
      <c r="E103" s="67">
        <f>PRODUCT(E102*B99*3)</f>
        <v>0</v>
      </c>
      <c r="F103" s="104">
        <f>PRODUCT(B99*F101*F102)</f>
        <v>0</v>
      </c>
      <c r="G103" s="105">
        <f>PRODUCT(B99*G101*G102)</f>
        <v>0</v>
      </c>
      <c r="H103" s="104">
        <f>PRODUCT(B99*H101*H102)</f>
        <v>0</v>
      </c>
      <c r="I103" s="68">
        <f>PRODUCT(I102*B99*0.5)</f>
        <v>0</v>
      </c>
      <c r="J103" s="40">
        <f>PRODUCT(J102*B99*0.5)</f>
        <v>0</v>
      </c>
      <c r="K103" s="67">
        <f>PRODUCT(K101:K102)</f>
        <v>0</v>
      </c>
      <c r="L103" s="40">
        <f>PRODUCT(L101:L102)</f>
        <v>0</v>
      </c>
      <c r="M103" s="42">
        <f>SUM(B103:L103)+SUM(H99:L99)</f>
        <v>0</v>
      </c>
      <c r="N103" s="140"/>
    </row>
    <row r="104" spans="1:14" ht="16.5" thickBot="1" x14ac:dyDescent="0.35">
      <c r="A104" s="94"/>
      <c r="B104" s="94"/>
      <c r="C104" s="94"/>
      <c r="D104" s="94"/>
      <c r="E104" s="95"/>
      <c r="F104" s="95"/>
      <c r="G104" s="95"/>
      <c r="H104" s="95"/>
      <c r="I104" s="94"/>
      <c r="J104" s="94"/>
      <c r="K104" s="94"/>
      <c r="L104" s="94"/>
      <c r="M104" s="94"/>
      <c r="N104" s="140"/>
    </row>
    <row r="105" spans="1:14" ht="16.5" thickTop="1" x14ac:dyDescent="0.3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6"/>
      <c r="M105" s="6"/>
      <c r="N105" s="140"/>
    </row>
    <row r="106" spans="1:14" ht="16.5" x14ac:dyDescent="0.3">
      <c r="A106" s="73" t="s">
        <v>7</v>
      </c>
      <c r="B106" s="24">
        <f>B93+1</f>
        <v>42409</v>
      </c>
      <c r="C106" s="30"/>
      <c r="D106" s="90" t="s">
        <v>12</v>
      </c>
      <c r="E106" s="91"/>
      <c r="F106" s="92" t="s">
        <v>13</v>
      </c>
      <c r="G106" s="93">
        <f>IF(E107=0,0,(MOD(E107-E106,1)*24))</f>
        <v>0</v>
      </c>
      <c r="H106" s="6"/>
      <c r="I106" s="100"/>
      <c r="J106" s="31"/>
      <c r="K106" s="31"/>
      <c r="L106" s="32"/>
      <c r="M106" s="33"/>
      <c r="N106" s="140"/>
    </row>
    <row r="107" spans="1:14" ht="16.5" x14ac:dyDescent="0.3">
      <c r="A107" s="73" t="s">
        <v>8</v>
      </c>
      <c r="B107" s="34"/>
      <c r="C107" s="29"/>
      <c r="D107" s="82" t="s">
        <v>21</v>
      </c>
      <c r="E107" s="83"/>
      <c r="F107" s="84" t="s">
        <v>13</v>
      </c>
      <c r="G107" s="85">
        <f>IF(E108=0,0,(MOD(E108-E107,1)*24))</f>
        <v>0</v>
      </c>
      <c r="H107" s="29"/>
      <c r="I107" s="29"/>
      <c r="J107" s="31"/>
      <c r="K107" s="31"/>
      <c r="L107" s="33"/>
      <c r="M107" s="33"/>
      <c r="N107" s="140"/>
    </row>
    <row r="108" spans="1:14" ht="16.5" x14ac:dyDescent="0.3">
      <c r="A108" s="75" t="s">
        <v>32</v>
      </c>
      <c r="B108" s="9"/>
      <c r="C108" s="29"/>
      <c r="D108" s="78" t="s">
        <v>29</v>
      </c>
      <c r="E108" s="79"/>
      <c r="F108" s="80" t="s">
        <v>13</v>
      </c>
      <c r="G108" s="81">
        <f>IF(E109=0,0,(MOD(E109-E108,1)*24))</f>
        <v>0</v>
      </c>
      <c r="H108" s="29"/>
      <c r="I108" s="31"/>
      <c r="J108" s="31"/>
      <c r="K108" s="31"/>
      <c r="L108" s="33"/>
      <c r="M108" s="33"/>
      <c r="N108" s="140"/>
    </row>
    <row r="109" spans="1:14" x14ac:dyDescent="0.3">
      <c r="A109" s="75" t="s">
        <v>33</v>
      </c>
      <c r="B109" s="34"/>
      <c r="C109" s="29"/>
      <c r="D109" s="82" t="s">
        <v>31</v>
      </c>
      <c r="E109" s="83"/>
      <c r="F109" s="84" t="s">
        <v>13</v>
      </c>
      <c r="G109" s="85">
        <f>IF(E110=0,0,(MOD(E110-E109,1)*24))</f>
        <v>0</v>
      </c>
      <c r="H109" s="113" t="s">
        <v>18</v>
      </c>
      <c r="I109" s="53" t="s">
        <v>19</v>
      </c>
      <c r="J109" s="113" t="s">
        <v>16</v>
      </c>
      <c r="K109" s="25" t="s">
        <v>87</v>
      </c>
      <c r="L109" s="53" t="s">
        <v>20</v>
      </c>
      <c r="M109" s="6"/>
      <c r="N109" s="140"/>
    </row>
    <row r="110" spans="1:14" x14ac:dyDescent="0.3">
      <c r="A110" s="73" t="s">
        <v>10</v>
      </c>
      <c r="B110" s="43"/>
      <c r="C110" s="29"/>
      <c r="D110" s="78" t="s">
        <v>29</v>
      </c>
      <c r="E110" s="79"/>
      <c r="F110" s="80" t="s">
        <v>13</v>
      </c>
      <c r="G110" s="81">
        <f>IF(E111=0,0,(MOD(E111-E110,1)*24))</f>
        <v>0</v>
      </c>
      <c r="H110" s="76">
        <f>B112</f>
        <v>0</v>
      </c>
      <c r="I110" s="63">
        <f>IF(B110="Forfait",IF(B107="",0,VLOOKUP(B107,Liste!F$2:H$4,3)),IF(B107="",0,VLOOKUP(B107,Liste!F$2:G$4,2)))</f>
        <v>0</v>
      </c>
      <c r="J110" s="36">
        <v>5</v>
      </c>
      <c r="K110" s="64">
        <v>0.8</v>
      </c>
      <c r="L110" s="35">
        <v>0</v>
      </c>
      <c r="M110" s="6"/>
      <c r="N110" s="140"/>
    </row>
    <row r="111" spans="1:14" ht="16.5" thickBot="1" x14ac:dyDescent="0.35">
      <c r="A111" s="74" t="s">
        <v>85</v>
      </c>
      <c r="B111" s="44"/>
      <c r="C111" s="29"/>
      <c r="D111" s="82" t="s">
        <v>37</v>
      </c>
      <c r="E111" s="83"/>
      <c r="F111" s="84" t="s">
        <v>39</v>
      </c>
      <c r="G111" s="86">
        <f>SUM(G106+G108+G110)</f>
        <v>0</v>
      </c>
      <c r="H111" s="77"/>
      <c r="I111" s="65"/>
      <c r="J111" s="38"/>
      <c r="K111" s="66">
        <v>0</v>
      </c>
      <c r="L111" s="39">
        <v>0</v>
      </c>
      <c r="M111" s="6"/>
      <c r="N111" s="140"/>
    </row>
    <row r="112" spans="1:14" x14ac:dyDescent="0.3">
      <c r="A112" s="73" t="s">
        <v>11</v>
      </c>
      <c r="B112" s="45">
        <f>IF(B109="",0,VLOOKUP(B109,Liste!B$2:C$32,2))</f>
        <v>0</v>
      </c>
      <c r="C112" s="29"/>
      <c r="D112" s="87"/>
      <c r="E112" s="88"/>
      <c r="F112" s="89" t="s">
        <v>89</v>
      </c>
      <c r="G112" s="96">
        <f>SUM((IF(G107&lt;0.99,G107,0))+(IF(G109&lt;0.99,G109,0)))</f>
        <v>0</v>
      </c>
      <c r="H112" s="47">
        <f>PRODUCT(H110*H111)</f>
        <v>0</v>
      </c>
      <c r="I112" s="70">
        <f>PRODUCT(I110*I111)</f>
        <v>0</v>
      </c>
      <c r="J112" s="47">
        <f>PRODUCT(J110*J111)</f>
        <v>0</v>
      </c>
      <c r="K112" s="69">
        <f>PRODUCT(K110*K111)</f>
        <v>0</v>
      </c>
      <c r="L112" s="46">
        <f>PRODUCT(L110:L111)</f>
        <v>0</v>
      </c>
      <c r="M112" s="6"/>
      <c r="N112" s="140"/>
    </row>
    <row r="113" spans="1:14" x14ac:dyDescent="0.3">
      <c r="A113" s="72"/>
      <c r="B113" s="141" t="s">
        <v>14</v>
      </c>
      <c r="C113" s="141"/>
      <c r="D113" s="142"/>
      <c r="E113" s="143"/>
      <c r="F113" s="144" t="s">
        <v>84</v>
      </c>
      <c r="G113" s="145"/>
      <c r="H113" s="146"/>
      <c r="I113" s="141" t="s">
        <v>15</v>
      </c>
      <c r="J113" s="147"/>
      <c r="K113" s="52" t="s">
        <v>17</v>
      </c>
      <c r="L113" s="53" t="s">
        <v>38</v>
      </c>
      <c r="M113" s="6"/>
      <c r="N113" s="140"/>
    </row>
    <row r="114" spans="1:14" x14ac:dyDescent="0.3">
      <c r="A114" s="54" t="s">
        <v>22</v>
      </c>
      <c r="B114" s="48" t="s">
        <v>23</v>
      </c>
      <c r="C114" s="56" t="s">
        <v>24</v>
      </c>
      <c r="D114" s="49" t="s">
        <v>25</v>
      </c>
      <c r="E114" s="58" t="s">
        <v>88</v>
      </c>
      <c r="F114" s="101">
        <f>IF(B111="Magasine",0.08333333333333,0.125)</f>
        <v>0.125</v>
      </c>
      <c r="G114" s="59">
        <v>0.16666666666666666</v>
      </c>
      <c r="H114" s="50">
        <v>0.25</v>
      </c>
      <c r="I114" s="60" t="s">
        <v>26</v>
      </c>
      <c r="J114" s="48" t="s">
        <v>27</v>
      </c>
      <c r="K114" s="61"/>
      <c r="L114" s="51">
        <v>1</v>
      </c>
      <c r="M114" s="6"/>
      <c r="N114" s="140"/>
    </row>
    <row r="115" spans="1:14" ht="16.5" thickBot="1" x14ac:dyDescent="0.35">
      <c r="A115" s="55">
        <f>IF(B110=10,IF(SUM((G106+G108+G110)+G112)&gt;10,SUM((G106+G108+G110)+G112),10),IF(B110=7,IF(SUM((G106+G108+G110)+G112)&gt;7,SUM((G106+G108+G110)+G112),7),IF(B110=5,IF(SUM((G106+G108+G110)+G112)&gt;5,SUM((G106+G108+G110)+G112),5),SUM((G106+G108+G110)+G112))))</f>
        <v>0</v>
      </c>
      <c r="B115" s="28">
        <f>IF(B110="Forfait",1,IF(B110=10,IF(G111&lt;10,A115,10+G112),IF(B110=7,IF(G111&lt;8,A115,8+G112),IF(G111&lt;5,A115,5+G112))))</f>
        <v>0</v>
      </c>
      <c r="C115" s="57">
        <f>IF(B110="Forfait",0,IF(B110=10,IF((A115-B115)&lt;2,A115-B115,2),IF(B110=7,IF((A115-B115)&lt;4,A115-B115,4),IF((A115-B115)&lt;7,A115-B115,7))))</f>
        <v>0</v>
      </c>
      <c r="D115" s="28">
        <f>IF(B110="Forfait",0,IF((A115-B115-C115)&lt;4,A115-B115-C115,4))</f>
        <v>0</v>
      </c>
      <c r="E115" s="57">
        <f>IF(B110="Forfait",0,IF((A115-B115-C115-D115)&gt;0,A115-B115-C115-D115,0))</f>
        <v>0</v>
      </c>
      <c r="F115" s="28">
        <f>IF(B111="Autre",IF((G111-12)&gt;0,IF((G111-12)&lt;2,G111-12,2),0),IF(B111="Magasine",IF((G111-11)&gt;0,IF((G111-11)&lt;1,G111-11,1),0),0))</f>
        <v>0</v>
      </c>
      <c r="G115" s="57">
        <f>IF(B111="Autre",IF((G111-14)&gt;0,IF((G111-14)&lt;2,G111-14,2),0),IF(B111="Magasine",IF((G111-12)&gt;0,IF((G111-12)&lt;4,G111-12,4),0),0))</f>
        <v>0</v>
      </c>
      <c r="H115" s="28">
        <f>IF(B110="Forfait",IF((G111-16)&lt;0,0,(G111-16)),0)</f>
        <v>0</v>
      </c>
      <c r="I115" s="71">
        <f>IF(B111="5-5",IF(G106&gt;5,G106-5,0),IF(B111="6-6",IF(G106&gt;6,G106-6,0),0))</f>
        <v>0</v>
      </c>
      <c r="J115" s="28">
        <f>IF(B111="5-5",IF(G108&gt;5,G108-5,0),IF(B111="6-6",IF(G108&gt;6,G108-6,0),0))</f>
        <v>0</v>
      </c>
      <c r="K115" s="62"/>
      <c r="L115" s="39">
        <v>0</v>
      </c>
      <c r="M115" s="37" t="s">
        <v>39</v>
      </c>
      <c r="N115" s="140"/>
    </row>
    <row r="116" spans="1:14" x14ac:dyDescent="0.3">
      <c r="A116" s="41"/>
      <c r="B116" s="40">
        <f>PRODUCT(B115*B112*1)</f>
        <v>0</v>
      </c>
      <c r="C116" s="67">
        <f>PRODUCT(C115*B112*1.5)</f>
        <v>0</v>
      </c>
      <c r="D116" s="40">
        <f>PRODUCT(D115*B112*2)</f>
        <v>0</v>
      </c>
      <c r="E116" s="67">
        <f>PRODUCT(E115*B112*3)</f>
        <v>0</v>
      </c>
      <c r="F116" s="104">
        <f>PRODUCT(B112*F114*F115)</f>
        <v>0</v>
      </c>
      <c r="G116" s="105">
        <f>PRODUCT(B112*G114*G115)</f>
        <v>0</v>
      </c>
      <c r="H116" s="104">
        <f>PRODUCT(B112*H114*H115)</f>
        <v>0</v>
      </c>
      <c r="I116" s="68">
        <f>PRODUCT(I115*B112*0.5)</f>
        <v>0</v>
      </c>
      <c r="J116" s="40">
        <f>PRODUCT(J115*B112*0.5)</f>
        <v>0</v>
      </c>
      <c r="K116" s="67">
        <f>PRODUCT(K114:K115)</f>
        <v>0</v>
      </c>
      <c r="L116" s="40">
        <f>PRODUCT(L114:L115)</f>
        <v>0</v>
      </c>
      <c r="M116" s="42">
        <f>SUM(B116:L116)+SUM(H112:L112)</f>
        <v>0</v>
      </c>
      <c r="N116" s="140"/>
    </row>
    <row r="117" spans="1:14" ht="16.5" thickBot="1" x14ac:dyDescent="0.35">
      <c r="A117" s="94"/>
      <c r="B117" s="94"/>
      <c r="C117" s="94"/>
      <c r="D117" s="94"/>
      <c r="E117" s="95"/>
      <c r="F117" s="95"/>
      <c r="G117" s="95"/>
      <c r="H117" s="95"/>
      <c r="I117" s="94"/>
      <c r="J117" s="94"/>
      <c r="K117" s="94"/>
      <c r="L117" s="94"/>
      <c r="M117" s="94"/>
      <c r="N117" s="140"/>
    </row>
    <row r="118" spans="1:14" ht="16.5" thickTop="1" x14ac:dyDescent="0.3">
      <c r="A118" s="29"/>
      <c r="B118" s="29"/>
      <c r="C118" s="29"/>
      <c r="D118" s="29"/>
      <c r="E118" s="29"/>
      <c r="F118" s="29"/>
      <c r="G118" s="29"/>
      <c r="H118" s="29"/>
      <c r="I118" s="29"/>
      <c r="J118" s="29"/>
      <c r="K118" s="29"/>
      <c r="L118" s="6"/>
      <c r="M118" s="6"/>
      <c r="N118" s="140"/>
    </row>
    <row r="119" spans="1:14" ht="16.5" x14ac:dyDescent="0.3">
      <c r="A119" s="73" t="s">
        <v>7</v>
      </c>
      <c r="B119" s="24">
        <f>B106+1</f>
        <v>42410</v>
      </c>
      <c r="C119" s="30"/>
      <c r="D119" s="90" t="s">
        <v>12</v>
      </c>
      <c r="E119" s="91"/>
      <c r="F119" s="92" t="s">
        <v>13</v>
      </c>
      <c r="G119" s="93">
        <f>IF(E120=0,0,(MOD(E120-E119,1)*24))</f>
        <v>0</v>
      </c>
      <c r="H119" s="6"/>
      <c r="I119" s="100"/>
      <c r="J119" s="31"/>
      <c r="K119" s="31"/>
      <c r="L119" s="32"/>
      <c r="M119" s="33"/>
      <c r="N119" s="140"/>
    </row>
    <row r="120" spans="1:14" ht="16.5" x14ac:dyDescent="0.3">
      <c r="A120" s="73" t="s">
        <v>8</v>
      </c>
      <c r="B120" s="34"/>
      <c r="C120" s="29"/>
      <c r="D120" s="82" t="s">
        <v>21</v>
      </c>
      <c r="E120" s="83"/>
      <c r="F120" s="84" t="s">
        <v>13</v>
      </c>
      <c r="G120" s="85">
        <f>IF(E121=0,0,(MOD(E121-E120,1)*24))</f>
        <v>0</v>
      </c>
      <c r="H120" s="29"/>
      <c r="I120" s="29"/>
      <c r="J120" s="31"/>
      <c r="K120" s="31"/>
      <c r="L120" s="33"/>
      <c r="M120" s="33"/>
      <c r="N120" s="140"/>
    </row>
    <row r="121" spans="1:14" ht="16.5" x14ac:dyDescent="0.3">
      <c r="A121" s="75" t="s">
        <v>32</v>
      </c>
      <c r="B121" s="9"/>
      <c r="C121" s="29"/>
      <c r="D121" s="78" t="s">
        <v>29</v>
      </c>
      <c r="E121" s="79"/>
      <c r="F121" s="80" t="s">
        <v>13</v>
      </c>
      <c r="G121" s="81">
        <f>IF(E122=0,0,(MOD(E122-E121,1)*24))</f>
        <v>0</v>
      </c>
      <c r="H121" s="29"/>
      <c r="I121" s="31"/>
      <c r="J121" s="31"/>
      <c r="K121" s="31"/>
      <c r="L121" s="33"/>
      <c r="M121" s="33"/>
      <c r="N121" s="140"/>
    </row>
    <row r="122" spans="1:14" x14ac:dyDescent="0.3">
      <c r="A122" s="75" t="s">
        <v>33</v>
      </c>
      <c r="B122" s="34"/>
      <c r="C122" s="29"/>
      <c r="D122" s="82" t="s">
        <v>31</v>
      </c>
      <c r="E122" s="83"/>
      <c r="F122" s="84" t="s">
        <v>13</v>
      </c>
      <c r="G122" s="85">
        <f>IF(E123=0,0,(MOD(E123-E122,1)*24))</f>
        <v>0</v>
      </c>
      <c r="H122" s="113" t="s">
        <v>18</v>
      </c>
      <c r="I122" s="53" t="s">
        <v>19</v>
      </c>
      <c r="J122" s="113" t="s">
        <v>16</v>
      </c>
      <c r="K122" s="25" t="s">
        <v>87</v>
      </c>
      <c r="L122" s="53" t="s">
        <v>20</v>
      </c>
      <c r="M122" s="6"/>
      <c r="N122" s="140"/>
    </row>
    <row r="123" spans="1:14" x14ac:dyDescent="0.3">
      <c r="A123" s="73" t="s">
        <v>10</v>
      </c>
      <c r="B123" s="43"/>
      <c r="C123" s="29"/>
      <c r="D123" s="78" t="s">
        <v>29</v>
      </c>
      <c r="E123" s="79"/>
      <c r="F123" s="80" t="s">
        <v>13</v>
      </c>
      <c r="G123" s="81">
        <f>IF(E124=0,0,(MOD(E124-E123,1)*24))</f>
        <v>0</v>
      </c>
      <c r="H123" s="76">
        <f>B125</f>
        <v>0</v>
      </c>
      <c r="I123" s="63">
        <f>IF(B123="Forfait",IF(B120="",0,VLOOKUP(B120,Liste!F$2:H$4,3)),IF(B120="",0,VLOOKUP(B120,Liste!F$2:G$4,2)))</f>
        <v>0</v>
      </c>
      <c r="J123" s="36">
        <v>5</v>
      </c>
      <c r="K123" s="64">
        <v>0.8</v>
      </c>
      <c r="L123" s="35">
        <v>0</v>
      </c>
      <c r="M123" s="6"/>
      <c r="N123" s="140"/>
    </row>
    <row r="124" spans="1:14" ht="16.5" thickBot="1" x14ac:dyDescent="0.35">
      <c r="A124" s="74" t="s">
        <v>85</v>
      </c>
      <c r="B124" s="44"/>
      <c r="C124" s="29"/>
      <c r="D124" s="82" t="s">
        <v>37</v>
      </c>
      <c r="E124" s="83"/>
      <c r="F124" s="84" t="s">
        <v>39</v>
      </c>
      <c r="G124" s="86">
        <f>SUM(G119+G121+G123)</f>
        <v>0</v>
      </c>
      <c r="H124" s="77"/>
      <c r="I124" s="65"/>
      <c r="J124" s="38"/>
      <c r="K124" s="66">
        <v>0</v>
      </c>
      <c r="L124" s="39">
        <v>0</v>
      </c>
      <c r="M124" s="6"/>
      <c r="N124" s="140"/>
    </row>
    <row r="125" spans="1:14" x14ac:dyDescent="0.3">
      <c r="A125" s="73" t="s">
        <v>11</v>
      </c>
      <c r="B125" s="45">
        <f>IF(B122="",0,VLOOKUP(B122,Liste!B$2:C$32,2))</f>
        <v>0</v>
      </c>
      <c r="C125" s="29"/>
      <c r="D125" s="87"/>
      <c r="E125" s="88"/>
      <c r="F125" s="89" t="s">
        <v>89</v>
      </c>
      <c r="G125" s="96">
        <f>SUM((IF(G120&lt;0.99,G120,0))+(IF(G122&lt;0.99,G122,0)))</f>
        <v>0</v>
      </c>
      <c r="H125" s="47">
        <f>PRODUCT(H123*H124)</f>
        <v>0</v>
      </c>
      <c r="I125" s="70">
        <f>PRODUCT(I123*I124)</f>
        <v>0</v>
      </c>
      <c r="J125" s="47">
        <f>PRODUCT(J123*J124)</f>
        <v>0</v>
      </c>
      <c r="K125" s="69">
        <f>PRODUCT(K123*K124)</f>
        <v>0</v>
      </c>
      <c r="L125" s="46">
        <f>PRODUCT(L123:L124)</f>
        <v>0</v>
      </c>
      <c r="M125" s="6"/>
      <c r="N125" s="140"/>
    </row>
    <row r="126" spans="1:14" x14ac:dyDescent="0.3">
      <c r="A126" s="72"/>
      <c r="B126" s="141" t="s">
        <v>14</v>
      </c>
      <c r="C126" s="141"/>
      <c r="D126" s="142"/>
      <c r="E126" s="143"/>
      <c r="F126" s="144" t="s">
        <v>84</v>
      </c>
      <c r="G126" s="145"/>
      <c r="H126" s="146"/>
      <c r="I126" s="141" t="s">
        <v>15</v>
      </c>
      <c r="J126" s="147"/>
      <c r="K126" s="52" t="s">
        <v>17</v>
      </c>
      <c r="L126" s="53" t="s">
        <v>38</v>
      </c>
      <c r="M126" s="6"/>
      <c r="N126" s="140"/>
    </row>
    <row r="127" spans="1:14" x14ac:dyDescent="0.3">
      <c r="A127" s="54" t="s">
        <v>22</v>
      </c>
      <c r="B127" s="48" t="s">
        <v>23</v>
      </c>
      <c r="C127" s="56" t="s">
        <v>24</v>
      </c>
      <c r="D127" s="49" t="s">
        <v>25</v>
      </c>
      <c r="E127" s="58" t="s">
        <v>88</v>
      </c>
      <c r="F127" s="101">
        <f>IF(B124="Magasine",0.08333333333333,0.125)</f>
        <v>0.125</v>
      </c>
      <c r="G127" s="59">
        <v>0.16666666666666666</v>
      </c>
      <c r="H127" s="50">
        <v>0.25</v>
      </c>
      <c r="I127" s="60" t="s">
        <v>26</v>
      </c>
      <c r="J127" s="48" t="s">
        <v>27</v>
      </c>
      <c r="K127" s="61"/>
      <c r="L127" s="51">
        <v>1</v>
      </c>
      <c r="M127" s="6"/>
      <c r="N127" s="140"/>
    </row>
    <row r="128" spans="1:14" ht="16.5" thickBot="1" x14ac:dyDescent="0.35">
      <c r="A128" s="55">
        <f>IF(B123=10,IF(SUM((G119+G121+G123)+G125)&gt;10,SUM((G119+G121+G123)+G125),10),IF(B123=7,IF(SUM((G119+G121+G123)+G125)&gt;7,SUM((G119+G121+G123)+G125),7),IF(B123=5,IF(SUM((G119+G121+G123)+G125)&gt;5,SUM((G119+G121+G123)+G125),5),SUM((G119+G121+G123)+G125))))</f>
        <v>0</v>
      </c>
      <c r="B128" s="28">
        <f>IF(B123="Forfait",1,IF(B123=10,IF(G124&lt;10,A128,10+G125),IF(B123=7,IF(G124&lt;8,A128,8+G125),IF(G124&lt;5,A128,5+G125))))</f>
        <v>0</v>
      </c>
      <c r="C128" s="57">
        <f>IF(B123="Forfait",0,IF(B123=10,IF((A128-B128)&lt;2,A128-B128,2),IF(B123=7,IF((A128-B128)&lt;4,A128-B128,4),IF((A128-B128)&lt;7,A128-B128,7))))</f>
        <v>0</v>
      </c>
      <c r="D128" s="28">
        <f>IF(B123="Forfait",0,IF((A128-B128-C128)&lt;4,A128-B128-C128,4))</f>
        <v>0</v>
      </c>
      <c r="E128" s="57">
        <f>IF(B123="Forfait",0,IF((A128-B128-C128-D128)&gt;0,A128-B128-C128-D128,0))</f>
        <v>0</v>
      </c>
      <c r="F128" s="28">
        <f>IF(B124="Autre",IF((G124-12)&gt;0,IF((G124-12)&lt;2,G124-12,2),0),IF(B124="Magasine",IF((G124-11)&gt;0,IF((G124-11)&lt;1,G124-11,1),0),0))</f>
        <v>0</v>
      </c>
      <c r="G128" s="57">
        <f>IF(B124="Autre",IF((G124-14)&gt;0,IF((G124-14)&lt;2,G124-14,2),0),IF(B124="Magasine",IF((G124-12)&gt;0,IF((G124-12)&lt;4,G124-12,4),0),0))</f>
        <v>0</v>
      </c>
      <c r="H128" s="28">
        <f>IF(B123="Forfait",IF((G124-16)&lt;0,0,(G124-16)),0)</f>
        <v>0</v>
      </c>
      <c r="I128" s="71">
        <f>IF(B124="5-5",IF(G119&gt;5,G119-5,0),IF(B124="6-6",IF(G119&gt;6,G119-6,0),0))</f>
        <v>0</v>
      </c>
      <c r="J128" s="28">
        <f>IF(B124="5-5",IF(G121&gt;5,G121-5,0),IF(B124="6-6",IF(G121&gt;6,G121-6,0),0))</f>
        <v>0</v>
      </c>
      <c r="K128" s="62"/>
      <c r="L128" s="39">
        <v>0</v>
      </c>
      <c r="M128" s="37" t="s">
        <v>39</v>
      </c>
      <c r="N128" s="140"/>
    </row>
    <row r="129" spans="1:14" x14ac:dyDescent="0.3">
      <c r="A129" s="41"/>
      <c r="B129" s="40">
        <f>PRODUCT(B128*B125*1)</f>
        <v>0</v>
      </c>
      <c r="C129" s="67">
        <f>PRODUCT(C128*B125*1.5)</f>
        <v>0</v>
      </c>
      <c r="D129" s="40">
        <f>PRODUCT(D128*B125*2)</f>
        <v>0</v>
      </c>
      <c r="E129" s="67">
        <f>PRODUCT(E128*B125*3)</f>
        <v>0</v>
      </c>
      <c r="F129" s="104">
        <f>PRODUCT(B125*F127*F128)</f>
        <v>0</v>
      </c>
      <c r="G129" s="105">
        <f>PRODUCT(B125*G127*G128)</f>
        <v>0</v>
      </c>
      <c r="H129" s="104">
        <f>PRODUCT(B125*H127*H128)</f>
        <v>0</v>
      </c>
      <c r="I129" s="68">
        <f>PRODUCT(I128*B125*0.5)</f>
        <v>0</v>
      </c>
      <c r="J129" s="40">
        <f>PRODUCT(J128*B125*0.5)</f>
        <v>0</v>
      </c>
      <c r="K129" s="67">
        <f>PRODUCT(K127:K128)</f>
        <v>0</v>
      </c>
      <c r="L129" s="40">
        <f>PRODUCT(L127:L128)</f>
        <v>0</v>
      </c>
      <c r="M129" s="42">
        <f>SUM(B129:L129)+SUM(H125:L125)</f>
        <v>0</v>
      </c>
      <c r="N129" s="140"/>
    </row>
    <row r="130" spans="1:14" ht="16.5" thickBot="1" x14ac:dyDescent="0.35">
      <c r="A130" s="94"/>
      <c r="B130" s="94"/>
      <c r="C130" s="94"/>
      <c r="D130" s="94"/>
      <c r="E130" s="95"/>
      <c r="F130" s="95"/>
      <c r="G130" s="95"/>
      <c r="H130" s="95"/>
      <c r="I130" s="94"/>
      <c r="J130" s="94"/>
      <c r="K130" s="94"/>
      <c r="L130" s="94"/>
      <c r="M130" s="94"/>
      <c r="N130" s="140"/>
    </row>
    <row r="131" spans="1:14" ht="16.5" thickTop="1" x14ac:dyDescent="0.3">
      <c r="A131" s="29"/>
      <c r="B131" s="29"/>
      <c r="C131" s="29"/>
      <c r="D131" s="29"/>
      <c r="E131" s="29"/>
      <c r="F131" s="29"/>
      <c r="G131" s="29"/>
      <c r="H131" s="29"/>
      <c r="I131" s="29"/>
      <c r="J131" s="29"/>
      <c r="K131" s="29"/>
      <c r="L131" s="6"/>
      <c r="M131" s="6"/>
      <c r="N131" s="140"/>
    </row>
    <row r="132" spans="1:14" ht="16.5" x14ac:dyDescent="0.3">
      <c r="A132" s="73" t="s">
        <v>7</v>
      </c>
      <c r="B132" s="24">
        <f>B119+1</f>
        <v>42411</v>
      </c>
      <c r="C132" s="30"/>
      <c r="D132" s="90" t="s">
        <v>12</v>
      </c>
      <c r="E132" s="91"/>
      <c r="F132" s="92" t="s">
        <v>13</v>
      </c>
      <c r="G132" s="93">
        <f>IF(E133=0,0,(MOD(E133-E132,1)*24))</f>
        <v>0</v>
      </c>
      <c r="H132" s="6"/>
      <c r="I132" s="100"/>
      <c r="J132" s="31"/>
      <c r="K132" s="31"/>
      <c r="L132" s="32"/>
      <c r="M132" s="33"/>
      <c r="N132" s="140"/>
    </row>
    <row r="133" spans="1:14" ht="16.5" x14ac:dyDescent="0.3">
      <c r="A133" s="73" t="s">
        <v>8</v>
      </c>
      <c r="B133" s="34"/>
      <c r="C133" s="29"/>
      <c r="D133" s="82" t="s">
        <v>21</v>
      </c>
      <c r="E133" s="83"/>
      <c r="F133" s="84" t="s">
        <v>13</v>
      </c>
      <c r="G133" s="85">
        <f>IF(E134=0,0,(MOD(E134-E133,1)*24))</f>
        <v>0</v>
      </c>
      <c r="H133" s="29"/>
      <c r="I133" s="29"/>
      <c r="J133" s="31"/>
      <c r="K133" s="31"/>
      <c r="L133" s="33"/>
      <c r="M133" s="33"/>
      <c r="N133" s="140"/>
    </row>
    <row r="134" spans="1:14" ht="16.5" x14ac:dyDescent="0.3">
      <c r="A134" s="75" t="s">
        <v>32</v>
      </c>
      <c r="B134" s="9"/>
      <c r="C134" s="29"/>
      <c r="D134" s="78" t="s">
        <v>29</v>
      </c>
      <c r="E134" s="79"/>
      <c r="F134" s="80" t="s">
        <v>13</v>
      </c>
      <c r="G134" s="81">
        <f>IF(E135=0,0,(MOD(E135-E134,1)*24))</f>
        <v>0</v>
      </c>
      <c r="H134" s="29"/>
      <c r="I134" s="31"/>
      <c r="J134" s="31"/>
      <c r="K134" s="31"/>
      <c r="L134" s="33"/>
      <c r="M134" s="33"/>
      <c r="N134" s="140"/>
    </row>
    <row r="135" spans="1:14" x14ac:dyDescent="0.3">
      <c r="A135" s="75" t="s">
        <v>33</v>
      </c>
      <c r="B135" s="34"/>
      <c r="C135" s="29"/>
      <c r="D135" s="82" t="s">
        <v>31</v>
      </c>
      <c r="E135" s="83"/>
      <c r="F135" s="84" t="s">
        <v>13</v>
      </c>
      <c r="G135" s="85">
        <f>IF(E136=0,0,(MOD(E136-E135,1)*24))</f>
        <v>0</v>
      </c>
      <c r="H135" s="113" t="s">
        <v>18</v>
      </c>
      <c r="I135" s="53" t="s">
        <v>19</v>
      </c>
      <c r="J135" s="113" t="s">
        <v>16</v>
      </c>
      <c r="K135" s="25" t="s">
        <v>87</v>
      </c>
      <c r="L135" s="53" t="s">
        <v>20</v>
      </c>
      <c r="M135" s="6"/>
      <c r="N135" s="140"/>
    </row>
    <row r="136" spans="1:14" x14ac:dyDescent="0.3">
      <c r="A136" s="73" t="s">
        <v>10</v>
      </c>
      <c r="B136" s="43"/>
      <c r="C136" s="29"/>
      <c r="D136" s="78" t="s">
        <v>29</v>
      </c>
      <c r="E136" s="79"/>
      <c r="F136" s="80" t="s">
        <v>13</v>
      </c>
      <c r="G136" s="81">
        <f>IF(E137=0,0,(MOD(E137-E136,1)*24))</f>
        <v>0</v>
      </c>
      <c r="H136" s="76">
        <f>B138</f>
        <v>0</v>
      </c>
      <c r="I136" s="63">
        <f>IF(B136="Forfait",IF(B133="",0,VLOOKUP(B133,Liste!F$2:H$4,3)),IF(B133="",0,VLOOKUP(B133,Liste!F$2:G$4,2)))</f>
        <v>0</v>
      </c>
      <c r="J136" s="36">
        <v>5</v>
      </c>
      <c r="K136" s="64">
        <v>0.8</v>
      </c>
      <c r="L136" s="35">
        <v>0</v>
      </c>
      <c r="M136" s="6"/>
      <c r="N136" s="140"/>
    </row>
    <row r="137" spans="1:14" ht="16.5" thickBot="1" x14ac:dyDescent="0.35">
      <c r="A137" s="74" t="s">
        <v>85</v>
      </c>
      <c r="B137" s="44"/>
      <c r="C137" s="29"/>
      <c r="D137" s="82" t="s">
        <v>37</v>
      </c>
      <c r="E137" s="83"/>
      <c r="F137" s="84" t="s">
        <v>39</v>
      </c>
      <c r="G137" s="86">
        <f>SUM(G132+G134+G136)</f>
        <v>0</v>
      </c>
      <c r="H137" s="77"/>
      <c r="I137" s="65"/>
      <c r="J137" s="38"/>
      <c r="K137" s="66">
        <v>0</v>
      </c>
      <c r="L137" s="39">
        <v>0</v>
      </c>
      <c r="M137" s="6"/>
      <c r="N137" s="140"/>
    </row>
    <row r="138" spans="1:14" x14ac:dyDescent="0.3">
      <c r="A138" s="73" t="s">
        <v>11</v>
      </c>
      <c r="B138" s="45">
        <f>IF(B135="",0,VLOOKUP(B135,Liste!B$2:C$32,2))</f>
        <v>0</v>
      </c>
      <c r="C138" s="29"/>
      <c r="D138" s="87"/>
      <c r="E138" s="88"/>
      <c r="F138" s="89" t="s">
        <v>89</v>
      </c>
      <c r="G138" s="96">
        <f>SUM((IF(G133&lt;0.99,G133,0))+(IF(G135&lt;0.99,G135,0)))</f>
        <v>0</v>
      </c>
      <c r="H138" s="47">
        <f>PRODUCT(H136*H137)</f>
        <v>0</v>
      </c>
      <c r="I138" s="70">
        <f>PRODUCT(I136*I137)</f>
        <v>0</v>
      </c>
      <c r="J138" s="47">
        <f>PRODUCT(J136*J137)</f>
        <v>0</v>
      </c>
      <c r="K138" s="69">
        <f>PRODUCT(K136*K137)</f>
        <v>0</v>
      </c>
      <c r="L138" s="46">
        <f>PRODUCT(L136:L137)</f>
        <v>0</v>
      </c>
      <c r="M138" s="6"/>
      <c r="N138" s="140"/>
    </row>
    <row r="139" spans="1:14" x14ac:dyDescent="0.3">
      <c r="A139" s="72"/>
      <c r="B139" s="141" t="s">
        <v>14</v>
      </c>
      <c r="C139" s="141"/>
      <c r="D139" s="142"/>
      <c r="E139" s="143"/>
      <c r="F139" s="144" t="s">
        <v>84</v>
      </c>
      <c r="G139" s="145"/>
      <c r="H139" s="146"/>
      <c r="I139" s="141" t="s">
        <v>15</v>
      </c>
      <c r="J139" s="147"/>
      <c r="K139" s="52" t="s">
        <v>17</v>
      </c>
      <c r="L139" s="53" t="s">
        <v>38</v>
      </c>
      <c r="M139" s="6"/>
      <c r="N139" s="140"/>
    </row>
    <row r="140" spans="1:14" x14ac:dyDescent="0.3">
      <c r="A140" s="54" t="s">
        <v>22</v>
      </c>
      <c r="B140" s="48" t="s">
        <v>23</v>
      </c>
      <c r="C140" s="56" t="s">
        <v>24</v>
      </c>
      <c r="D140" s="49" t="s">
        <v>25</v>
      </c>
      <c r="E140" s="58" t="s">
        <v>88</v>
      </c>
      <c r="F140" s="101">
        <f>IF(B137="Magasine",0.08333333333333,0.125)</f>
        <v>0.125</v>
      </c>
      <c r="G140" s="59">
        <v>0.16666666666666666</v>
      </c>
      <c r="H140" s="50">
        <v>0.25</v>
      </c>
      <c r="I140" s="60" t="s">
        <v>26</v>
      </c>
      <c r="J140" s="48" t="s">
        <v>27</v>
      </c>
      <c r="K140" s="61"/>
      <c r="L140" s="51">
        <v>1</v>
      </c>
      <c r="M140" s="6"/>
      <c r="N140" s="140"/>
    </row>
    <row r="141" spans="1:14" ht="16.5" thickBot="1" x14ac:dyDescent="0.35">
      <c r="A141" s="55">
        <f>IF(B136=10,IF(SUM((G132+G134+G136)+G138)&gt;10,SUM((G132+G134+G136)+G138),10),IF(B136=7,IF(SUM((G132+G134+G136)+G138)&gt;7,SUM((G132+G134+G136)+G138),7),IF(B136=5,IF(SUM((G132+G134+G136)+G138)&gt;5,SUM((G132+G134+G136)+G138),5),SUM((G132+G134+G136)+G138))))</f>
        <v>0</v>
      </c>
      <c r="B141" s="28">
        <f>IF(B136="Forfait",1,IF(B136=10,IF(G137&lt;10,A141,10+G138),IF(B136=7,IF(G137&lt;8,A141,8+G138),IF(G137&lt;5,A141,5+G138))))</f>
        <v>0</v>
      </c>
      <c r="C141" s="57">
        <f>IF(B136="Forfait",0,IF(B136=10,IF((A141-B141)&lt;2,A141-B141,2),IF(B136=7,IF((A141-B141)&lt;4,A141-B141,4),IF((A141-B141)&lt;7,A141-B141,7))))</f>
        <v>0</v>
      </c>
      <c r="D141" s="28">
        <f>IF(B136="Forfait",0,IF((A141-B141-C141)&lt;4,A141-B141-C141,4))</f>
        <v>0</v>
      </c>
      <c r="E141" s="57">
        <f>IF(B136="Forfait",0,IF((A141-B141-C141-D141)&gt;0,A141-B141-C141-D141,0))</f>
        <v>0</v>
      </c>
      <c r="F141" s="28">
        <f>IF(B137="Autre",IF((G137-12)&gt;0,IF((G137-12)&lt;2,G137-12,2),0),IF(B137="Magasine",IF((G137-11)&gt;0,IF((G137-11)&lt;1,G137-11,1),0),0))</f>
        <v>0</v>
      </c>
      <c r="G141" s="57">
        <f>IF(B137="Autre",IF((G137-14)&gt;0,IF((G137-14)&lt;2,G137-14,2),0),IF(B137="Magasine",IF((G137-12)&gt;0,IF((G137-12)&lt;4,G137-12,4),0),0))</f>
        <v>0</v>
      </c>
      <c r="H141" s="28">
        <f>IF(B136="Forfait",IF((G137-16)&lt;0,0,(G137-16)),0)</f>
        <v>0</v>
      </c>
      <c r="I141" s="71">
        <f>IF(B137="5-5",IF(G132&gt;5,G132-5,0),IF(B137="6-6",IF(G132&gt;6,G132-6,0),0))</f>
        <v>0</v>
      </c>
      <c r="J141" s="28">
        <f>IF(B137="5-5",IF(G134&gt;5,G134-5,0),IF(B137="6-6",IF(G134&gt;6,G134-6,0),0))</f>
        <v>0</v>
      </c>
      <c r="K141" s="62"/>
      <c r="L141" s="39">
        <v>0</v>
      </c>
      <c r="M141" s="37" t="s">
        <v>39</v>
      </c>
      <c r="N141" s="140"/>
    </row>
    <row r="142" spans="1:14" x14ac:dyDescent="0.3">
      <c r="A142" s="41"/>
      <c r="B142" s="40">
        <f>PRODUCT(B141*B138*1)</f>
        <v>0</v>
      </c>
      <c r="C142" s="67">
        <f>PRODUCT(C141*B138*1.5)</f>
        <v>0</v>
      </c>
      <c r="D142" s="40">
        <f>PRODUCT(D141*B138*2)</f>
        <v>0</v>
      </c>
      <c r="E142" s="67">
        <f>PRODUCT(E141*B138*3)</f>
        <v>0</v>
      </c>
      <c r="F142" s="104">
        <f>PRODUCT(B138*F140*F141)</f>
        <v>0</v>
      </c>
      <c r="G142" s="105">
        <f>PRODUCT(B138*G140*G141)</f>
        <v>0</v>
      </c>
      <c r="H142" s="104">
        <f>PRODUCT(B138*H140*H141)</f>
        <v>0</v>
      </c>
      <c r="I142" s="68">
        <f>PRODUCT(I141*B138*0.5)</f>
        <v>0</v>
      </c>
      <c r="J142" s="40">
        <f>PRODUCT(J141*B138*0.5)</f>
        <v>0</v>
      </c>
      <c r="K142" s="67">
        <f>PRODUCT(K140:K141)</f>
        <v>0</v>
      </c>
      <c r="L142" s="40">
        <f>PRODUCT(L140:L141)</f>
        <v>0</v>
      </c>
      <c r="M142" s="42">
        <f>SUM(B142:L142)+SUM(H138:L138)</f>
        <v>0</v>
      </c>
      <c r="N142" s="140"/>
    </row>
    <row r="143" spans="1:14" ht="16.5" thickBot="1" x14ac:dyDescent="0.35">
      <c r="A143" s="94"/>
      <c r="B143" s="94"/>
      <c r="C143" s="94"/>
      <c r="D143" s="94"/>
      <c r="E143" s="95"/>
      <c r="F143" s="95"/>
      <c r="G143" s="95"/>
      <c r="H143" s="95"/>
      <c r="I143" s="94"/>
      <c r="J143" s="94"/>
      <c r="K143" s="94"/>
      <c r="L143" s="94"/>
      <c r="M143" s="94"/>
      <c r="N143" s="140"/>
    </row>
    <row r="144" spans="1:14" ht="16.5" thickTop="1" x14ac:dyDescent="0.3">
      <c r="A144" s="29"/>
      <c r="B144" s="29"/>
      <c r="C144" s="29"/>
      <c r="D144" s="29"/>
      <c r="E144" s="29"/>
      <c r="F144" s="29"/>
      <c r="G144" s="29"/>
      <c r="H144" s="29"/>
      <c r="I144" s="29"/>
      <c r="J144" s="29"/>
      <c r="K144" s="29"/>
      <c r="L144" s="6"/>
      <c r="M144" s="6"/>
      <c r="N144" s="140"/>
    </row>
    <row r="145" spans="1:14" ht="16.5" x14ac:dyDescent="0.3">
      <c r="A145" s="73" t="s">
        <v>7</v>
      </c>
      <c r="B145" s="24">
        <f>B132+1</f>
        <v>42412</v>
      </c>
      <c r="C145" s="30"/>
      <c r="D145" s="90" t="s">
        <v>12</v>
      </c>
      <c r="E145" s="91"/>
      <c r="F145" s="92" t="s">
        <v>13</v>
      </c>
      <c r="G145" s="93">
        <f>IF(E146=0,0,(MOD(E146-E145,1)*24))</f>
        <v>0</v>
      </c>
      <c r="H145" s="6"/>
      <c r="I145" s="100"/>
      <c r="J145" s="31"/>
      <c r="K145" s="31"/>
      <c r="L145" s="32"/>
      <c r="M145" s="33"/>
      <c r="N145" s="140"/>
    </row>
    <row r="146" spans="1:14" ht="16.5" x14ac:dyDescent="0.3">
      <c r="A146" s="73" t="s">
        <v>8</v>
      </c>
      <c r="B146" s="34"/>
      <c r="C146" s="29"/>
      <c r="D146" s="82" t="s">
        <v>21</v>
      </c>
      <c r="E146" s="83"/>
      <c r="F146" s="84" t="s">
        <v>13</v>
      </c>
      <c r="G146" s="85">
        <f>IF(E147=0,0,(MOD(E147-E146,1)*24))</f>
        <v>0</v>
      </c>
      <c r="H146" s="29"/>
      <c r="I146" s="29"/>
      <c r="J146" s="31"/>
      <c r="K146" s="31"/>
      <c r="L146" s="33"/>
      <c r="M146" s="33"/>
      <c r="N146" s="140"/>
    </row>
    <row r="147" spans="1:14" ht="16.5" x14ac:dyDescent="0.3">
      <c r="A147" s="75" t="s">
        <v>32</v>
      </c>
      <c r="B147" s="9"/>
      <c r="C147" s="29"/>
      <c r="D147" s="78" t="s">
        <v>29</v>
      </c>
      <c r="E147" s="79"/>
      <c r="F147" s="80" t="s">
        <v>13</v>
      </c>
      <c r="G147" s="81">
        <f>IF(E148=0,0,(MOD(E148-E147,1)*24))</f>
        <v>0</v>
      </c>
      <c r="H147" s="29"/>
      <c r="I147" s="31"/>
      <c r="J147" s="31"/>
      <c r="K147" s="31"/>
      <c r="L147" s="33"/>
      <c r="M147" s="33"/>
      <c r="N147" s="140"/>
    </row>
    <row r="148" spans="1:14" x14ac:dyDescent="0.3">
      <c r="A148" s="75" t="s">
        <v>33</v>
      </c>
      <c r="B148" s="34"/>
      <c r="C148" s="29"/>
      <c r="D148" s="82" t="s">
        <v>31</v>
      </c>
      <c r="E148" s="83"/>
      <c r="F148" s="84" t="s">
        <v>13</v>
      </c>
      <c r="G148" s="85">
        <f>IF(E149=0,0,(MOD(E149-E148,1)*24))</f>
        <v>0</v>
      </c>
      <c r="H148" s="113" t="s">
        <v>18</v>
      </c>
      <c r="I148" s="53" t="s">
        <v>19</v>
      </c>
      <c r="J148" s="113" t="s">
        <v>16</v>
      </c>
      <c r="K148" s="25" t="s">
        <v>87</v>
      </c>
      <c r="L148" s="53" t="s">
        <v>20</v>
      </c>
      <c r="M148" s="6"/>
      <c r="N148" s="140"/>
    </row>
    <row r="149" spans="1:14" x14ac:dyDescent="0.3">
      <c r="A149" s="73" t="s">
        <v>10</v>
      </c>
      <c r="B149" s="43"/>
      <c r="C149" s="29"/>
      <c r="D149" s="78" t="s">
        <v>29</v>
      </c>
      <c r="E149" s="79"/>
      <c r="F149" s="80" t="s">
        <v>13</v>
      </c>
      <c r="G149" s="81">
        <f>IF(E150=0,0,(MOD(E150-E149,1)*24))</f>
        <v>0</v>
      </c>
      <c r="H149" s="76">
        <f>B151</f>
        <v>0</v>
      </c>
      <c r="I149" s="63">
        <f>IF(B149="Forfait",IF(B146="",0,VLOOKUP(B146,Liste!F$2:H$4,3)),IF(B146="",0,VLOOKUP(B146,Liste!F$2:G$4,2)))</f>
        <v>0</v>
      </c>
      <c r="J149" s="36">
        <v>5</v>
      </c>
      <c r="K149" s="64">
        <v>0.8</v>
      </c>
      <c r="L149" s="35">
        <v>0</v>
      </c>
      <c r="M149" s="6"/>
      <c r="N149" s="140"/>
    </row>
    <row r="150" spans="1:14" ht="16.5" thickBot="1" x14ac:dyDescent="0.35">
      <c r="A150" s="74" t="s">
        <v>85</v>
      </c>
      <c r="B150" s="44"/>
      <c r="C150" s="29"/>
      <c r="D150" s="82" t="s">
        <v>37</v>
      </c>
      <c r="E150" s="83"/>
      <c r="F150" s="84" t="s">
        <v>39</v>
      </c>
      <c r="G150" s="86">
        <f>SUM(G145+G147+G149)</f>
        <v>0</v>
      </c>
      <c r="H150" s="77"/>
      <c r="I150" s="65"/>
      <c r="J150" s="38"/>
      <c r="K150" s="66">
        <v>0</v>
      </c>
      <c r="L150" s="39">
        <v>0</v>
      </c>
      <c r="M150" s="6"/>
      <c r="N150" s="140"/>
    </row>
    <row r="151" spans="1:14" x14ac:dyDescent="0.3">
      <c r="A151" s="73" t="s">
        <v>11</v>
      </c>
      <c r="B151" s="45">
        <f>IF(B148="",0,VLOOKUP(B148,Liste!B$2:C$32,2))</f>
        <v>0</v>
      </c>
      <c r="C151" s="29"/>
      <c r="D151" s="87"/>
      <c r="E151" s="88"/>
      <c r="F151" s="89" t="s">
        <v>89</v>
      </c>
      <c r="G151" s="96">
        <f>SUM((IF(G146&lt;0.99,G146,0))+(IF(G148&lt;0.99,G148,0)))</f>
        <v>0</v>
      </c>
      <c r="H151" s="47">
        <f>PRODUCT(H149*H150)</f>
        <v>0</v>
      </c>
      <c r="I151" s="70">
        <f>PRODUCT(I149*I150)</f>
        <v>0</v>
      </c>
      <c r="J151" s="47">
        <f>PRODUCT(J149*J150)</f>
        <v>0</v>
      </c>
      <c r="K151" s="69">
        <f>PRODUCT(K149*K150)</f>
        <v>0</v>
      </c>
      <c r="L151" s="46">
        <f>PRODUCT(L149:L150)</f>
        <v>0</v>
      </c>
      <c r="M151" s="6"/>
      <c r="N151" s="140"/>
    </row>
    <row r="152" spans="1:14" x14ac:dyDescent="0.3">
      <c r="A152" s="72"/>
      <c r="B152" s="141" t="s">
        <v>14</v>
      </c>
      <c r="C152" s="141"/>
      <c r="D152" s="142"/>
      <c r="E152" s="143"/>
      <c r="F152" s="144" t="s">
        <v>84</v>
      </c>
      <c r="G152" s="145"/>
      <c r="H152" s="146"/>
      <c r="I152" s="141" t="s">
        <v>15</v>
      </c>
      <c r="J152" s="147"/>
      <c r="K152" s="52" t="s">
        <v>17</v>
      </c>
      <c r="L152" s="53" t="s">
        <v>38</v>
      </c>
      <c r="M152" s="6"/>
      <c r="N152" s="140"/>
    </row>
    <row r="153" spans="1:14" x14ac:dyDescent="0.3">
      <c r="A153" s="54" t="s">
        <v>22</v>
      </c>
      <c r="B153" s="48" t="s">
        <v>23</v>
      </c>
      <c r="C153" s="56" t="s">
        <v>24</v>
      </c>
      <c r="D153" s="49" t="s">
        <v>25</v>
      </c>
      <c r="E153" s="58" t="s">
        <v>88</v>
      </c>
      <c r="F153" s="101">
        <f>IF(B150="Magasine",0.08333333333333,0.125)</f>
        <v>0.125</v>
      </c>
      <c r="G153" s="59">
        <v>0.16666666666666666</v>
      </c>
      <c r="H153" s="50">
        <v>0.25</v>
      </c>
      <c r="I153" s="60" t="s">
        <v>26</v>
      </c>
      <c r="J153" s="48" t="s">
        <v>27</v>
      </c>
      <c r="K153" s="61"/>
      <c r="L153" s="51">
        <v>1</v>
      </c>
      <c r="M153" s="6"/>
      <c r="N153" s="140"/>
    </row>
    <row r="154" spans="1:14" ht="16.5" thickBot="1" x14ac:dyDescent="0.35">
      <c r="A154" s="55">
        <f>IF(B149=10,IF(SUM((G145+G147+G149)+G151)&gt;10,SUM((G145+G147+G149)+G151),10),IF(B149=7,IF(SUM((G145+G147+G149)+G151)&gt;7,SUM((G145+G147+G149)+G151),7),IF(B149=5,IF(SUM((G145+G147+G149)+G151)&gt;5,SUM((G145+G147+G149)+G151),5),SUM((G145+G147+G149)+G151))))</f>
        <v>0</v>
      </c>
      <c r="B154" s="28">
        <f>IF(B149="Forfait",1,IF(B149=10,IF(G150&lt;10,A154,10+G151),IF(B149=7,IF(G150&lt;8,A154,8+G151),IF(G150&lt;5,A154,5+G151))))</f>
        <v>0</v>
      </c>
      <c r="C154" s="57">
        <f>IF(B149="Forfait",0,IF(B149=10,IF((A154-B154)&lt;2,A154-B154,2),IF(B149=7,IF((A154-B154)&lt;4,A154-B154,4),IF((A154-B154)&lt;7,A154-B154,7))))</f>
        <v>0</v>
      </c>
      <c r="D154" s="28">
        <f>IF(B149="Forfait",0,IF((A154-B154-C154)&lt;4,A154-B154-C154,4))</f>
        <v>0</v>
      </c>
      <c r="E154" s="57">
        <f>IF(B149="Forfait",0,IF((A154-B154-C154-D154)&gt;0,A154-B154-C154-D154,0))</f>
        <v>0</v>
      </c>
      <c r="F154" s="28">
        <f>IF(B150="Autre",IF((G150-12)&gt;0,IF((G150-12)&lt;2,G150-12,2),0),IF(B150="Magasine",IF((G150-11)&gt;0,IF((G150-11)&lt;1,G150-11,1),0),0))</f>
        <v>0</v>
      </c>
      <c r="G154" s="57">
        <f>IF(B150="Autre",IF((G150-14)&gt;0,IF((G150-14)&lt;2,G150-14,2),0),IF(B150="Magasine",IF((G150-12)&gt;0,IF((G150-12)&lt;4,G150-12,4),0),0))</f>
        <v>0</v>
      </c>
      <c r="H154" s="28">
        <f>IF(B149="Forfait",IF((G150-16)&lt;0,0,(G150-16)),0)</f>
        <v>0</v>
      </c>
      <c r="I154" s="71">
        <f>IF(B150="5-5",IF(G145&gt;5,G145-5,0),IF(B150="6-6",IF(G145&gt;6,G145-6,0),0))</f>
        <v>0</v>
      </c>
      <c r="J154" s="28">
        <f>IF(B150="5-5",IF(G147&gt;5,G147-5,0),IF(B150="6-6",IF(G147&gt;6,G147-6,0),0))</f>
        <v>0</v>
      </c>
      <c r="K154" s="62"/>
      <c r="L154" s="39">
        <v>0</v>
      </c>
      <c r="M154" s="37" t="s">
        <v>39</v>
      </c>
      <c r="N154" s="140"/>
    </row>
    <row r="155" spans="1:14" x14ac:dyDescent="0.3">
      <c r="A155" s="41"/>
      <c r="B155" s="40">
        <f>PRODUCT(B154*B151*1)</f>
        <v>0</v>
      </c>
      <c r="C155" s="67">
        <f>PRODUCT(C154*B151*1.5)</f>
        <v>0</v>
      </c>
      <c r="D155" s="40">
        <f>PRODUCT(D154*B151*2)</f>
        <v>0</v>
      </c>
      <c r="E155" s="67">
        <f>PRODUCT(E154*B151*3)</f>
        <v>0</v>
      </c>
      <c r="F155" s="104">
        <f>PRODUCT(B151*F153*F154)</f>
        <v>0</v>
      </c>
      <c r="G155" s="105">
        <f>PRODUCT(B151*G153*G154)</f>
        <v>0</v>
      </c>
      <c r="H155" s="104">
        <f>PRODUCT(B151*H153*H154)</f>
        <v>0</v>
      </c>
      <c r="I155" s="68">
        <f>PRODUCT(I154*B151*0.5)</f>
        <v>0</v>
      </c>
      <c r="J155" s="40">
        <f>PRODUCT(J154*B151*0.5)</f>
        <v>0</v>
      </c>
      <c r="K155" s="67">
        <f>PRODUCT(K153:K154)</f>
        <v>0</v>
      </c>
      <c r="L155" s="40">
        <f>PRODUCT(L153:L154)</f>
        <v>0</v>
      </c>
      <c r="M155" s="42">
        <f>SUM(B155:L155)+SUM(H151:L151)</f>
        <v>0</v>
      </c>
      <c r="N155" s="140"/>
    </row>
    <row r="156" spans="1:14" ht="16.5" thickBot="1" x14ac:dyDescent="0.35">
      <c r="A156" s="94"/>
      <c r="B156" s="94"/>
      <c r="C156" s="94"/>
      <c r="D156" s="94"/>
      <c r="E156" s="95"/>
      <c r="F156" s="95"/>
      <c r="G156" s="95"/>
      <c r="H156" s="95"/>
      <c r="I156" s="94"/>
      <c r="J156" s="94"/>
      <c r="K156" s="94"/>
      <c r="L156" s="94"/>
      <c r="M156" s="94"/>
      <c r="N156" s="140"/>
    </row>
    <row r="157" spans="1:14" ht="16.5" thickTop="1" x14ac:dyDescent="0.3">
      <c r="A157" s="29"/>
      <c r="B157" s="29"/>
      <c r="C157" s="29"/>
      <c r="D157" s="29"/>
      <c r="E157" s="29"/>
      <c r="F157" s="29"/>
      <c r="G157" s="29"/>
      <c r="H157" s="29"/>
      <c r="I157" s="29"/>
      <c r="J157" s="29"/>
      <c r="K157" s="29"/>
      <c r="L157" s="6"/>
      <c r="M157" s="6"/>
      <c r="N157" s="140"/>
    </row>
    <row r="158" spans="1:14" ht="16.5" x14ac:dyDescent="0.3">
      <c r="A158" s="73" t="s">
        <v>7</v>
      </c>
      <c r="B158" s="24">
        <f>B145+1</f>
        <v>42413</v>
      </c>
      <c r="C158" s="30"/>
      <c r="D158" s="90" t="s">
        <v>12</v>
      </c>
      <c r="E158" s="91"/>
      <c r="F158" s="92" t="s">
        <v>13</v>
      </c>
      <c r="G158" s="93">
        <f>IF(E159=0,0,(MOD(E159-E158,1)*24))</f>
        <v>0</v>
      </c>
      <c r="H158" s="6"/>
      <c r="I158" s="100"/>
      <c r="J158" s="31"/>
      <c r="K158" s="31"/>
      <c r="L158" s="32"/>
      <c r="M158" s="33"/>
      <c r="N158" s="140"/>
    </row>
    <row r="159" spans="1:14" ht="16.5" x14ac:dyDescent="0.3">
      <c r="A159" s="73" t="s">
        <v>8</v>
      </c>
      <c r="B159" s="34"/>
      <c r="C159" s="29"/>
      <c r="D159" s="82" t="s">
        <v>21</v>
      </c>
      <c r="E159" s="83"/>
      <c r="F159" s="84" t="s">
        <v>13</v>
      </c>
      <c r="G159" s="85">
        <f>IF(E160=0,0,(MOD(E160-E159,1)*24))</f>
        <v>0</v>
      </c>
      <c r="H159" s="29"/>
      <c r="I159" s="29"/>
      <c r="J159" s="31"/>
      <c r="K159" s="31"/>
      <c r="L159" s="33"/>
      <c r="M159" s="33"/>
      <c r="N159" s="140"/>
    </row>
    <row r="160" spans="1:14" ht="16.5" x14ac:dyDescent="0.3">
      <c r="A160" s="75" t="s">
        <v>32</v>
      </c>
      <c r="B160" s="9"/>
      <c r="C160" s="29"/>
      <c r="D160" s="78" t="s">
        <v>29</v>
      </c>
      <c r="E160" s="79"/>
      <c r="F160" s="80" t="s">
        <v>13</v>
      </c>
      <c r="G160" s="81">
        <f>IF(E161=0,0,(MOD(E161-E160,1)*24))</f>
        <v>0</v>
      </c>
      <c r="H160" s="29"/>
      <c r="I160" s="31"/>
      <c r="J160" s="31"/>
      <c r="K160" s="31"/>
      <c r="L160" s="33"/>
      <c r="M160" s="33"/>
      <c r="N160" s="140"/>
    </row>
    <row r="161" spans="1:14" x14ac:dyDescent="0.3">
      <c r="A161" s="75" t="s">
        <v>33</v>
      </c>
      <c r="B161" s="34"/>
      <c r="C161" s="29"/>
      <c r="D161" s="82" t="s">
        <v>31</v>
      </c>
      <c r="E161" s="83"/>
      <c r="F161" s="84" t="s">
        <v>13</v>
      </c>
      <c r="G161" s="85">
        <f>IF(E162=0,0,(MOD(E162-E161,1)*24))</f>
        <v>0</v>
      </c>
      <c r="H161" s="113" t="s">
        <v>18</v>
      </c>
      <c r="I161" s="53" t="s">
        <v>19</v>
      </c>
      <c r="J161" s="113" t="s">
        <v>16</v>
      </c>
      <c r="K161" s="25" t="s">
        <v>87</v>
      </c>
      <c r="L161" s="53" t="s">
        <v>20</v>
      </c>
      <c r="M161" s="6"/>
      <c r="N161" s="140"/>
    </row>
    <row r="162" spans="1:14" x14ac:dyDescent="0.3">
      <c r="A162" s="73" t="s">
        <v>10</v>
      </c>
      <c r="B162" s="43"/>
      <c r="C162" s="29"/>
      <c r="D162" s="78" t="s">
        <v>29</v>
      </c>
      <c r="E162" s="79"/>
      <c r="F162" s="80" t="s">
        <v>13</v>
      </c>
      <c r="G162" s="81">
        <f>IF(E163=0,0,(MOD(E163-E162,1)*24))</f>
        <v>0</v>
      </c>
      <c r="H162" s="76">
        <f>B164</f>
        <v>0</v>
      </c>
      <c r="I162" s="63">
        <f>IF(B162="Forfait",IF(B159="",0,VLOOKUP(B159,Liste!F$2:H$4,3)),IF(B159="",0,VLOOKUP(B159,Liste!F$2:G$4,2)))</f>
        <v>0</v>
      </c>
      <c r="J162" s="36">
        <v>5</v>
      </c>
      <c r="K162" s="64">
        <v>0.8</v>
      </c>
      <c r="L162" s="35">
        <v>0</v>
      </c>
      <c r="M162" s="6"/>
      <c r="N162" s="140"/>
    </row>
    <row r="163" spans="1:14" ht="16.5" thickBot="1" x14ac:dyDescent="0.35">
      <c r="A163" s="74" t="s">
        <v>85</v>
      </c>
      <c r="B163" s="44"/>
      <c r="C163" s="29"/>
      <c r="D163" s="82" t="s">
        <v>37</v>
      </c>
      <c r="E163" s="83"/>
      <c r="F163" s="84" t="s">
        <v>39</v>
      </c>
      <c r="G163" s="86">
        <f>SUM(G158+G160+G162)</f>
        <v>0</v>
      </c>
      <c r="H163" s="77"/>
      <c r="I163" s="65"/>
      <c r="J163" s="38"/>
      <c r="K163" s="66">
        <v>0</v>
      </c>
      <c r="L163" s="39">
        <v>0</v>
      </c>
      <c r="M163" s="6"/>
      <c r="N163" s="140"/>
    </row>
    <row r="164" spans="1:14" x14ac:dyDescent="0.3">
      <c r="A164" s="73" t="s">
        <v>11</v>
      </c>
      <c r="B164" s="45">
        <f>IF(B161="",0,VLOOKUP(B161,Liste!B$2:C$32,2))</f>
        <v>0</v>
      </c>
      <c r="C164" s="29"/>
      <c r="D164" s="87"/>
      <c r="E164" s="88"/>
      <c r="F164" s="89" t="s">
        <v>89</v>
      </c>
      <c r="G164" s="96">
        <f>SUM((IF(G159&lt;0.99,G159,0))+(IF(G161&lt;0.99,G161,0)))</f>
        <v>0</v>
      </c>
      <c r="H164" s="47">
        <f>PRODUCT(H162*H163)</f>
        <v>0</v>
      </c>
      <c r="I164" s="70">
        <f>PRODUCT(I162*I163)</f>
        <v>0</v>
      </c>
      <c r="J164" s="47">
        <f>PRODUCT(J162*J163)</f>
        <v>0</v>
      </c>
      <c r="K164" s="69">
        <f>PRODUCT(K162*K163)</f>
        <v>0</v>
      </c>
      <c r="L164" s="46">
        <f>PRODUCT(L162:L163)</f>
        <v>0</v>
      </c>
      <c r="M164" s="6"/>
      <c r="N164" s="140"/>
    </row>
    <row r="165" spans="1:14" x14ac:dyDescent="0.3">
      <c r="A165" s="72"/>
      <c r="B165" s="141" t="s">
        <v>14</v>
      </c>
      <c r="C165" s="141"/>
      <c r="D165" s="142"/>
      <c r="E165" s="143"/>
      <c r="F165" s="144" t="s">
        <v>84</v>
      </c>
      <c r="G165" s="145"/>
      <c r="H165" s="146"/>
      <c r="I165" s="141" t="s">
        <v>15</v>
      </c>
      <c r="J165" s="147"/>
      <c r="K165" s="52" t="s">
        <v>17</v>
      </c>
      <c r="L165" s="53" t="s">
        <v>38</v>
      </c>
      <c r="M165" s="6"/>
      <c r="N165" s="140"/>
    </row>
    <row r="166" spans="1:14" x14ac:dyDescent="0.3">
      <c r="A166" s="54" t="s">
        <v>22</v>
      </c>
      <c r="B166" s="48" t="s">
        <v>23</v>
      </c>
      <c r="C166" s="56" t="s">
        <v>24</v>
      </c>
      <c r="D166" s="49" t="s">
        <v>25</v>
      </c>
      <c r="E166" s="58" t="s">
        <v>88</v>
      </c>
      <c r="F166" s="101">
        <f>IF(B163="Magasine",0.08333333333333,0.125)</f>
        <v>0.125</v>
      </c>
      <c r="G166" s="59">
        <v>0.16666666666666666</v>
      </c>
      <c r="H166" s="50">
        <v>0.25</v>
      </c>
      <c r="I166" s="60" t="s">
        <v>26</v>
      </c>
      <c r="J166" s="48" t="s">
        <v>27</v>
      </c>
      <c r="K166" s="61"/>
      <c r="L166" s="51">
        <v>1</v>
      </c>
      <c r="M166" s="6"/>
      <c r="N166" s="140"/>
    </row>
    <row r="167" spans="1:14" ht="16.5" thickBot="1" x14ac:dyDescent="0.35">
      <c r="A167" s="55">
        <f>IF(B162=10,IF(SUM((G158+G160+G162)+G164)&gt;10,SUM((G158+G160+G162)+G164),10),IF(B162=7,IF(SUM((G158+G160+G162)+G164)&gt;7,SUM((G158+G160+G162)+G164),7),IF(B162=5,IF(SUM((G158+G160+G162)+G164)&gt;5,SUM((G158+G160+G162)+G164),5),SUM((G158+G160+G162)+G164))))</f>
        <v>0</v>
      </c>
      <c r="B167" s="28">
        <f>IF(B162="Forfait",1,IF(B162=10,IF(G163&lt;10,A167,10+G164),IF(B162=7,IF(G163&lt;8,A167,8+G164),IF(G163&lt;5,A167,5+G164))))</f>
        <v>0</v>
      </c>
      <c r="C167" s="57">
        <f>IF(B162="Forfait",0,IF(B162=10,IF((A167-B167)&lt;2,A167-B167,2),IF(B162=7,IF((A167-B167)&lt;4,A167-B167,4),IF((A167-B167)&lt;7,A167-B167,7))))</f>
        <v>0</v>
      </c>
      <c r="D167" s="28">
        <f>IF(B162="Forfait",0,IF((A167-B167-C167)&lt;4,A167-B167-C167,4))</f>
        <v>0</v>
      </c>
      <c r="E167" s="57">
        <f>IF(B162="Forfait",0,IF((A167-B167-C167-D167)&gt;0,A167-B167-C167-D167,0))</f>
        <v>0</v>
      </c>
      <c r="F167" s="28">
        <f>IF(B163="Autre",IF((G163-12)&gt;0,IF((G163-12)&lt;2,G163-12,2),0),IF(B163="Magasine",IF((G163-11)&gt;0,IF((G163-11)&lt;1,G163-11,1),0),0))</f>
        <v>0</v>
      </c>
      <c r="G167" s="57">
        <f>IF(B163="Autre",IF((G163-14)&gt;0,IF((G163-14)&lt;2,G163-14,2),0),IF(B163="Magasine",IF((G163-12)&gt;0,IF((G163-12)&lt;4,G163-12,4),0),0))</f>
        <v>0</v>
      </c>
      <c r="H167" s="28">
        <f>IF(B162="Forfait",IF((G163-16)&lt;0,0,(G163-16)),0)</f>
        <v>0</v>
      </c>
      <c r="I167" s="71">
        <f>IF(B163="5-5",IF(G158&gt;5,G158-5,0),IF(B163="6-6",IF(G158&gt;6,G158-6,0),0))</f>
        <v>0</v>
      </c>
      <c r="J167" s="28">
        <f>IF(B163="5-5",IF(G160&gt;5,G160-5,0),IF(B163="6-6",IF(G160&gt;6,G160-6,0),0))</f>
        <v>0</v>
      </c>
      <c r="K167" s="62"/>
      <c r="L167" s="39">
        <v>0</v>
      </c>
      <c r="M167" s="37" t="s">
        <v>39</v>
      </c>
      <c r="N167" s="140"/>
    </row>
    <row r="168" spans="1:14" x14ac:dyDescent="0.3">
      <c r="A168" s="41"/>
      <c r="B168" s="40">
        <f>PRODUCT(B167*B164*1)</f>
        <v>0</v>
      </c>
      <c r="C168" s="67">
        <f>PRODUCT(C167*B164*1.5)</f>
        <v>0</v>
      </c>
      <c r="D168" s="40">
        <f>PRODUCT(D167*B164*2)</f>
        <v>0</v>
      </c>
      <c r="E168" s="67">
        <f>PRODUCT(E167*B164*3)</f>
        <v>0</v>
      </c>
      <c r="F168" s="104">
        <f>PRODUCT(B164*F166*F167)</f>
        <v>0</v>
      </c>
      <c r="G168" s="105">
        <f>PRODUCT(B164*G166*G167)</f>
        <v>0</v>
      </c>
      <c r="H168" s="104">
        <f>PRODUCT(B164*H166*H167)</f>
        <v>0</v>
      </c>
      <c r="I168" s="68">
        <f>PRODUCT(I167*B164*0.5)</f>
        <v>0</v>
      </c>
      <c r="J168" s="40">
        <f>PRODUCT(J167*B164*0.5)</f>
        <v>0</v>
      </c>
      <c r="K168" s="67">
        <f>PRODUCT(K166:K167)</f>
        <v>0</v>
      </c>
      <c r="L168" s="40">
        <f>PRODUCT(L166:L167)</f>
        <v>0</v>
      </c>
      <c r="M168" s="42">
        <f>SUM(B168:L168)+SUM(H164:L164)</f>
        <v>0</v>
      </c>
      <c r="N168" s="140"/>
    </row>
    <row r="169" spans="1:14" ht="16.5" thickBot="1" x14ac:dyDescent="0.35">
      <c r="A169" s="94"/>
      <c r="B169" s="94"/>
      <c r="C169" s="94"/>
      <c r="D169" s="94"/>
      <c r="E169" s="95"/>
      <c r="F169" s="95"/>
      <c r="G169" s="95"/>
      <c r="H169" s="95"/>
      <c r="I169" s="94"/>
      <c r="J169" s="94"/>
      <c r="K169" s="94"/>
      <c r="L169" s="94"/>
      <c r="M169" s="94"/>
      <c r="N169" s="140"/>
    </row>
    <row r="170" spans="1:14" ht="16.5" thickTop="1" x14ac:dyDescent="0.3">
      <c r="A170" s="29"/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6"/>
      <c r="M170" s="6"/>
      <c r="N170" s="140"/>
    </row>
    <row r="171" spans="1:14" ht="16.5" x14ac:dyDescent="0.3">
      <c r="A171" s="73" t="s">
        <v>7</v>
      </c>
      <c r="B171" s="24">
        <f>B158+1</f>
        <v>42414</v>
      </c>
      <c r="C171" s="30"/>
      <c r="D171" s="90" t="s">
        <v>12</v>
      </c>
      <c r="E171" s="91"/>
      <c r="F171" s="92" t="s">
        <v>13</v>
      </c>
      <c r="G171" s="93">
        <f>IF(E172=0,0,(MOD(E172-E171,1)*24))</f>
        <v>0</v>
      </c>
      <c r="H171" s="6"/>
      <c r="I171" s="100"/>
      <c r="J171" s="31"/>
      <c r="K171" s="31"/>
      <c r="L171" s="32"/>
      <c r="M171" s="33"/>
      <c r="N171" s="140"/>
    </row>
    <row r="172" spans="1:14" ht="16.5" x14ac:dyDescent="0.3">
      <c r="A172" s="73" t="s">
        <v>8</v>
      </c>
      <c r="B172" s="34"/>
      <c r="C172" s="29"/>
      <c r="D172" s="82" t="s">
        <v>21</v>
      </c>
      <c r="E172" s="83"/>
      <c r="F172" s="84" t="s">
        <v>13</v>
      </c>
      <c r="G172" s="85">
        <f>IF(E173=0,0,(MOD(E173-E172,1)*24))</f>
        <v>0</v>
      </c>
      <c r="H172" s="29"/>
      <c r="I172" s="29"/>
      <c r="J172" s="31"/>
      <c r="K172" s="31"/>
      <c r="L172" s="33"/>
      <c r="M172" s="33"/>
      <c r="N172" s="140"/>
    </row>
    <row r="173" spans="1:14" ht="16.5" x14ac:dyDescent="0.3">
      <c r="A173" s="75" t="s">
        <v>32</v>
      </c>
      <c r="B173" s="9"/>
      <c r="C173" s="29"/>
      <c r="D173" s="78" t="s">
        <v>29</v>
      </c>
      <c r="E173" s="79"/>
      <c r="F173" s="80" t="s">
        <v>13</v>
      </c>
      <c r="G173" s="81">
        <f>IF(E174=0,0,(MOD(E174-E173,1)*24))</f>
        <v>0</v>
      </c>
      <c r="H173" s="29"/>
      <c r="I173" s="31"/>
      <c r="J173" s="31"/>
      <c r="K173" s="31"/>
      <c r="L173" s="33"/>
      <c r="M173" s="33"/>
      <c r="N173" s="140"/>
    </row>
    <row r="174" spans="1:14" x14ac:dyDescent="0.3">
      <c r="A174" s="75" t="s">
        <v>33</v>
      </c>
      <c r="B174" s="34"/>
      <c r="C174" s="29"/>
      <c r="D174" s="82" t="s">
        <v>31</v>
      </c>
      <c r="E174" s="83"/>
      <c r="F174" s="84" t="s">
        <v>13</v>
      </c>
      <c r="G174" s="85">
        <f>IF(E175=0,0,(MOD(E175-E174,1)*24))</f>
        <v>0</v>
      </c>
      <c r="H174" s="113" t="s">
        <v>18</v>
      </c>
      <c r="I174" s="53" t="s">
        <v>19</v>
      </c>
      <c r="J174" s="113" t="s">
        <v>16</v>
      </c>
      <c r="K174" s="25" t="s">
        <v>87</v>
      </c>
      <c r="L174" s="53" t="s">
        <v>20</v>
      </c>
      <c r="M174" s="6"/>
      <c r="N174" s="140"/>
    </row>
    <row r="175" spans="1:14" x14ac:dyDescent="0.3">
      <c r="A175" s="73" t="s">
        <v>10</v>
      </c>
      <c r="B175" s="43"/>
      <c r="C175" s="29"/>
      <c r="D175" s="78" t="s">
        <v>29</v>
      </c>
      <c r="E175" s="79"/>
      <c r="F175" s="80" t="s">
        <v>13</v>
      </c>
      <c r="G175" s="81">
        <f>IF(E176=0,0,(MOD(E176-E175,1)*24))</f>
        <v>0</v>
      </c>
      <c r="H175" s="76">
        <f>B177</f>
        <v>0</v>
      </c>
      <c r="I175" s="63">
        <f>IF(B175="Forfait",IF(B172="",0,VLOOKUP(B172,Liste!F$2:H$4,3)),IF(B172="",0,VLOOKUP(B172,Liste!F$2:G$4,2)))</f>
        <v>0</v>
      </c>
      <c r="J175" s="36">
        <v>5</v>
      </c>
      <c r="K175" s="64">
        <v>0.8</v>
      </c>
      <c r="L175" s="35">
        <v>0</v>
      </c>
      <c r="M175" s="6"/>
      <c r="N175" s="140"/>
    </row>
    <row r="176" spans="1:14" ht="16.5" thickBot="1" x14ac:dyDescent="0.35">
      <c r="A176" s="74" t="s">
        <v>85</v>
      </c>
      <c r="B176" s="44"/>
      <c r="C176" s="29"/>
      <c r="D176" s="82" t="s">
        <v>37</v>
      </c>
      <c r="E176" s="83"/>
      <c r="F176" s="84" t="s">
        <v>39</v>
      </c>
      <c r="G176" s="86">
        <f>SUM(G171+G173+G175)</f>
        <v>0</v>
      </c>
      <c r="H176" s="77"/>
      <c r="I176" s="65"/>
      <c r="J176" s="38"/>
      <c r="K176" s="66">
        <v>0</v>
      </c>
      <c r="L176" s="39">
        <v>0</v>
      </c>
      <c r="M176" s="6"/>
      <c r="N176" s="140"/>
    </row>
    <row r="177" spans="1:14" x14ac:dyDescent="0.3">
      <c r="A177" s="73" t="s">
        <v>11</v>
      </c>
      <c r="B177" s="45">
        <f>IF(B174="",0,VLOOKUP(B174,Liste!B$2:C$32,2))</f>
        <v>0</v>
      </c>
      <c r="C177" s="29"/>
      <c r="D177" s="87"/>
      <c r="E177" s="88"/>
      <c r="F177" s="89" t="s">
        <v>89</v>
      </c>
      <c r="G177" s="96">
        <f>SUM((IF(G172&lt;0.99,G172,0))+(IF(G174&lt;0.99,G174,0)))</f>
        <v>0</v>
      </c>
      <c r="H177" s="47">
        <f>PRODUCT(H175*H176)</f>
        <v>0</v>
      </c>
      <c r="I177" s="70">
        <f>PRODUCT(I175*I176)</f>
        <v>0</v>
      </c>
      <c r="J177" s="47">
        <f>PRODUCT(J175*J176)</f>
        <v>0</v>
      </c>
      <c r="K177" s="69">
        <f>PRODUCT(K175*K176)</f>
        <v>0</v>
      </c>
      <c r="L177" s="46">
        <f>PRODUCT(L175:L176)</f>
        <v>0</v>
      </c>
      <c r="M177" s="6"/>
      <c r="N177" s="140"/>
    </row>
    <row r="178" spans="1:14" x14ac:dyDescent="0.3">
      <c r="A178" s="72"/>
      <c r="B178" s="141" t="s">
        <v>14</v>
      </c>
      <c r="C178" s="141"/>
      <c r="D178" s="142"/>
      <c r="E178" s="143"/>
      <c r="F178" s="144" t="s">
        <v>84</v>
      </c>
      <c r="G178" s="145"/>
      <c r="H178" s="146"/>
      <c r="I178" s="141" t="s">
        <v>15</v>
      </c>
      <c r="J178" s="147"/>
      <c r="K178" s="52" t="s">
        <v>17</v>
      </c>
      <c r="L178" s="53" t="s">
        <v>38</v>
      </c>
      <c r="M178" s="6"/>
      <c r="N178" s="140"/>
    </row>
    <row r="179" spans="1:14" x14ac:dyDescent="0.3">
      <c r="A179" s="54" t="s">
        <v>22</v>
      </c>
      <c r="B179" s="48" t="s">
        <v>23</v>
      </c>
      <c r="C179" s="56" t="s">
        <v>24</v>
      </c>
      <c r="D179" s="49" t="s">
        <v>25</v>
      </c>
      <c r="E179" s="58" t="s">
        <v>88</v>
      </c>
      <c r="F179" s="101">
        <f>IF(B176="Magasine",0.08333333333333,0.125)</f>
        <v>0.125</v>
      </c>
      <c r="G179" s="59">
        <v>0.16666666666666666</v>
      </c>
      <c r="H179" s="50">
        <v>0.25</v>
      </c>
      <c r="I179" s="60" t="s">
        <v>26</v>
      </c>
      <c r="J179" s="48" t="s">
        <v>27</v>
      </c>
      <c r="K179" s="61"/>
      <c r="L179" s="51">
        <v>1</v>
      </c>
      <c r="M179" s="6"/>
      <c r="N179" s="140"/>
    </row>
    <row r="180" spans="1:14" ht="16.5" thickBot="1" x14ac:dyDescent="0.35">
      <c r="A180" s="55">
        <f>IF(B175=10,IF(SUM((G171+G173+G175)+G177)&gt;10,SUM((G171+G173+G175)+G177),10),IF(B175=7,IF(SUM((G171+G173+G175)+G177)&gt;7,SUM((G171+G173+G175)+G177),7),IF(B175=5,IF(SUM((G171+G173+G175)+G177)&gt;5,SUM((G171+G173+G175)+G177),5),SUM((G171+G173+G175)+G177))))</f>
        <v>0</v>
      </c>
      <c r="B180" s="28">
        <f>IF(B175="Forfait",1,IF(B175=10,IF(G176&lt;10,A180,10+G177),IF(B175=7,IF(G176&lt;8,A180,8+G177),IF(G176&lt;5,A180,5+G177))))</f>
        <v>0</v>
      </c>
      <c r="C180" s="57">
        <f>IF(B175="Forfait",0,IF(B175=10,IF((A180-B180)&lt;2,A180-B180,2),IF(B175=7,IF((A180-B180)&lt;4,A180-B180,4),IF((A180-B180)&lt;7,A180-B180,7))))</f>
        <v>0</v>
      </c>
      <c r="D180" s="28">
        <f>IF(B175="Forfait",0,IF((A180-B180-C180)&lt;4,A180-B180-C180,4))</f>
        <v>0</v>
      </c>
      <c r="E180" s="57">
        <f>IF(B175="Forfait",0,IF((A180-B180-C180-D180)&gt;0,A180-B180-C180-D180,0))</f>
        <v>0</v>
      </c>
      <c r="F180" s="28">
        <f>IF(B176="Autre",IF((G176-12)&gt;0,IF((G176-12)&lt;2,G176-12,2),0),IF(B176="Magasine",IF((G176-11)&gt;0,IF((G176-11)&lt;1,G176-11,1),0),0))</f>
        <v>0</v>
      </c>
      <c r="G180" s="57">
        <f>IF(B176="Autre",IF((G176-14)&gt;0,IF((G176-14)&lt;2,G176-14,2),0),IF(B176="Magasine",IF((G176-12)&gt;0,IF((G176-12)&lt;4,G176-12,4),0),0))</f>
        <v>0</v>
      </c>
      <c r="H180" s="28">
        <f>IF(B175="Forfait",IF((G176-16)&lt;0,0,(G176-16)),0)</f>
        <v>0</v>
      </c>
      <c r="I180" s="71">
        <f>IF(B176="5-5",IF(G171&gt;5,G171-5,0),IF(B176="6-6",IF(G171&gt;6,G171-6,0),0))</f>
        <v>0</v>
      </c>
      <c r="J180" s="28">
        <f>IF(B176="5-5",IF(G173&gt;5,G173-5,0),IF(B176="6-6",IF(G173&gt;6,G173-6,0),0))</f>
        <v>0</v>
      </c>
      <c r="K180" s="62"/>
      <c r="L180" s="39">
        <v>0</v>
      </c>
      <c r="M180" s="37" t="s">
        <v>39</v>
      </c>
      <c r="N180" s="140"/>
    </row>
    <row r="181" spans="1:14" x14ac:dyDescent="0.3">
      <c r="A181" s="41"/>
      <c r="B181" s="40">
        <f>PRODUCT(B180*B177*1)</f>
        <v>0</v>
      </c>
      <c r="C181" s="67">
        <f>PRODUCT(C180*B177*1.5)</f>
        <v>0</v>
      </c>
      <c r="D181" s="40">
        <f>PRODUCT(D180*B177*2)</f>
        <v>0</v>
      </c>
      <c r="E181" s="67">
        <f>PRODUCT(E180*B177*3)</f>
        <v>0</v>
      </c>
      <c r="F181" s="104">
        <f>PRODUCT(B177*F179*F180)</f>
        <v>0</v>
      </c>
      <c r="G181" s="105">
        <f>PRODUCT(B177*G179*G180)</f>
        <v>0</v>
      </c>
      <c r="H181" s="104">
        <f>PRODUCT(B177*H179*H180)</f>
        <v>0</v>
      </c>
      <c r="I181" s="68">
        <f>PRODUCT(I180*B177*0.5)</f>
        <v>0</v>
      </c>
      <c r="J181" s="40">
        <f>PRODUCT(J180*B177*0.5)</f>
        <v>0</v>
      </c>
      <c r="K181" s="67">
        <f>PRODUCT(K179:K180)</f>
        <v>0</v>
      </c>
      <c r="L181" s="40">
        <f>PRODUCT(L179:L180)</f>
        <v>0</v>
      </c>
      <c r="M181" s="42">
        <f>SUM(B181:L181)+SUM(H177:L177)</f>
        <v>0</v>
      </c>
      <c r="N181" s="140"/>
    </row>
    <row r="182" spans="1:14" ht="16.5" thickBot="1" x14ac:dyDescent="0.35">
      <c r="A182" s="94"/>
      <c r="B182" s="94"/>
      <c r="C182" s="94"/>
      <c r="D182" s="94"/>
      <c r="E182" s="95"/>
      <c r="F182" s="95"/>
      <c r="G182" s="95"/>
      <c r="H182" s="95"/>
      <c r="I182" s="94"/>
      <c r="J182" s="94"/>
      <c r="K182" s="94"/>
      <c r="L182" s="94"/>
      <c r="M182" s="94"/>
      <c r="N182" s="140"/>
    </row>
    <row r="183" spans="1:14" ht="16.5" thickTop="1" x14ac:dyDescent="0.3">
      <c r="A183" s="29"/>
      <c r="B183" s="29"/>
      <c r="C183" s="29"/>
      <c r="D183" s="29"/>
      <c r="E183" s="29"/>
      <c r="F183" s="29"/>
      <c r="G183" s="29"/>
      <c r="H183" s="29"/>
      <c r="I183" s="29"/>
      <c r="J183" s="29"/>
      <c r="K183" s="29"/>
      <c r="L183" s="6"/>
      <c r="M183" s="6"/>
      <c r="N183" s="140"/>
    </row>
    <row r="184" spans="1:14" ht="16.5" x14ac:dyDescent="0.3">
      <c r="A184" s="73" t="s">
        <v>7</v>
      </c>
      <c r="B184" s="24">
        <f>B171+1</f>
        <v>42415</v>
      </c>
      <c r="C184" s="30"/>
      <c r="D184" s="90" t="s">
        <v>12</v>
      </c>
      <c r="E184" s="91"/>
      <c r="F184" s="92" t="s">
        <v>13</v>
      </c>
      <c r="G184" s="93">
        <f>IF(E185=0,0,(MOD(E185-E184,1)*24))</f>
        <v>0</v>
      </c>
      <c r="H184" s="6"/>
      <c r="I184" s="100"/>
      <c r="J184" s="31"/>
      <c r="K184" s="31"/>
      <c r="L184" s="32"/>
      <c r="M184" s="33"/>
      <c r="N184" s="140"/>
    </row>
    <row r="185" spans="1:14" ht="16.5" x14ac:dyDescent="0.3">
      <c r="A185" s="73" t="s">
        <v>8</v>
      </c>
      <c r="B185" s="34"/>
      <c r="C185" s="29"/>
      <c r="D185" s="82" t="s">
        <v>21</v>
      </c>
      <c r="E185" s="83"/>
      <c r="F185" s="84" t="s">
        <v>13</v>
      </c>
      <c r="G185" s="85">
        <f>IF(E186=0,0,(MOD(E186-E185,1)*24))</f>
        <v>0</v>
      </c>
      <c r="H185" s="29"/>
      <c r="I185" s="29"/>
      <c r="J185" s="31"/>
      <c r="K185" s="31"/>
      <c r="L185" s="33"/>
      <c r="M185" s="33"/>
      <c r="N185" s="140"/>
    </row>
    <row r="186" spans="1:14" ht="16.5" x14ac:dyDescent="0.3">
      <c r="A186" s="75" t="s">
        <v>32</v>
      </c>
      <c r="B186" s="9"/>
      <c r="C186" s="29"/>
      <c r="D186" s="78" t="s">
        <v>29</v>
      </c>
      <c r="E186" s="79"/>
      <c r="F186" s="80" t="s">
        <v>13</v>
      </c>
      <c r="G186" s="81">
        <f>IF(E187=0,0,(MOD(E187-E186,1)*24))</f>
        <v>0</v>
      </c>
      <c r="H186" s="29"/>
      <c r="I186" s="31"/>
      <c r="J186" s="31"/>
      <c r="K186" s="31"/>
      <c r="L186" s="33"/>
      <c r="M186" s="33"/>
      <c r="N186" s="140"/>
    </row>
    <row r="187" spans="1:14" x14ac:dyDescent="0.3">
      <c r="A187" s="75" t="s">
        <v>33</v>
      </c>
      <c r="B187" s="34"/>
      <c r="C187" s="29"/>
      <c r="D187" s="82" t="s">
        <v>31</v>
      </c>
      <c r="E187" s="83"/>
      <c r="F187" s="84" t="s">
        <v>13</v>
      </c>
      <c r="G187" s="85">
        <f>IF(E188=0,0,(MOD(E188-E187,1)*24))</f>
        <v>0</v>
      </c>
      <c r="H187" s="113" t="s">
        <v>18</v>
      </c>
      <c r="I187" s="53" t="s">
        <v>19</v>
      </c>
      <c r="J187" s="113" t="s">
        <v>16</v>
      </c>
      <c r="K187" s="25" t="s">
        <v>87</v>
      </c>
      <c r="L187" s="53" t="s">
        <v>20</v>
      </c>
      <c r="M187" s="6"/>
      <c r="N187" s="140"/>
    </row>
    <row r="188" spans="1:14" x14ac:dyDescent="0.3">
      <c r="A188" s="73" t="s">
        <v>10</v>
      </c>
      <c r="B188" s="43"/>
      <c r="C188" s="29"/>
      <c r="D188" s="78" t="s">
        <v>29</v>
      </c>
      <c r="E188" s="79"/>
      <c r="F188" s="80" t="s">
        <v>13</v>
      </c>
      <c r="G188" s="81">
        <f>IF(E189=0,0,(MOD(E189-E188,1)*24))</f>
        <v>0</v>
      </c>
      <c r="H188" s="76">
        <f>B190</f>
        <v>0</v>
      </c>
      <c r="I188" s="63">
        <f>IF(B188="Forfait",IF(B185="",0,VLOOKUP(B185,Liste!F$2:H$4,3)),IF(B185="",0,VLOOKUP(B185,Liste!F$2:G$4,2)))</f>
        <v>0</v>
      </c>
      <c r="J188" s="36">
        <v>5</v>
      </c>
      <c r="K188" s="64">
        <v>0.8</v>
      </c>
      <c r="L188" s="35">
        <v>0</v>
      </c>
      <c r="M188" s="6"/>
      <c r="N188" s="140"/>
    </row>
    <row r="189" spans="1:14" ht="16.5" thickBot="1" x14ac:dyDescent="0.35">
      <c r="A189" s="74" t="s">
        <v>85</v>
      </c>
      <c r="B189" s="44"/>
      <c r="C189" s="29"/>
      <c r="D189" s="82" t="s">
        <v>37</v>
      </c>
      <c r="E189" s="83"/>
      <c r="F189" s="84" t="s">
        <v>39</v>
      </c>
      <c r="G189" s="86">
        <f>SUM(G184+G186+G188)</f>
        <v>0</v>
      </c>
      <c r="H189" s="77"/>
      <c r="I189" s="65"/>
      <c r="J189" s="38"/>
      <c r="K189" s="66">
        <v>0</v>
      </c>
      <c r="L189" s="39">
        <v>0</v>
      </c>
      <c r="M189" s="6"/>
      <c r="N189" s="140"/>
    </row>
    <row r="190" spans="1:14" x14ac:dyDescent="0.3">
      <c r="A190" s="73" t="s">
        <v>11</v>
      </c>
      <c r="B190" s="45">
        <f>IF(B187="",0,VLOOKUP(B187,Liste!B$2:C$32,2))</f>
        <v>0</v>
      </c>
      <c r="C190" s="29"/>
      <c r="D190" s="87"/>
      <c r="E190" s="88"/>
      <c r="F190" s="89" t="s">
        <v>89</v>
      </c>
      <c r="G190" s="96">
        <f>SUM((IF(G185&lt;0.99,G185,0))+(IF(G187&lt;0.99,G187,0)))</f>
        <v>0</v>
      </c>
      <c r="H190" s="47">
        <f>PRODUCT(H188*H189)</f>
        <v>0</v>
      </c>
      <c r="I190" s="70">
        <f>PRODUCT(I188*I189)</f>
        <v>0</v>
      </c>
      <c r="J190" s="47">
        <f>PRODUCT(J188*J189)</f>
        <v>0</v>
      </c>
      <c r="K190" s="69">
        <f>PRODUCT(K188*K189)</f>
        <v>0</v>
      </c>
      <c r="L190" s="46">
        <f>PRODUCT(L188:L189)</f>
        <v>0</v>
      </c>
      <c r="M190" s="6"/>
      <c r="N190" s="140"/>
    </row>
    <row r="191" spans="1:14" x14ac:dyDescent="0.3">
      <c r="A191" s="72"/>
      <c r="B191" s="141" t="s">
        <v>14</v>
      </c>
      <c r="C191" s="141"/>
      <c r="D191" s="142"/>
      <c r="E191" s="143"/>
      <c r="F191" s="144" t="s">
        <v>84</v>
      </c>
      <c r="G191" s="145"/>
      <c r="H191" s="146"/>
      <c r="I191" s="141" t="s">
        <v>15</v>
      </c>
      <c r="J191" s="147"/>
      <c r="K191" s="52" t="s">
        <v>17</v>
      </c>
      <c r="L191" s="53" t="s">
        <v>38</v>
      </c>
      <c r="M191" s="6"/>
      <c r="N191" s="140"/>
    </row>
    <row r="192" spans="1:14" x14ac:dyDescent="0.3">
      <c r="A192" s="54" t="s">
        <v>22</v>
      </c>
      <c r="B192" s="48" t="s">
        <v>23</v>
      </c>
      <c r="C192" s="56" t="s">
        <v>24</v>
      </c>
      <c r="D192" s="49" t="s">
        <v>25</v>
      </c>
      <c r="E192" s="58" t="s">
        <v>88</v>
      </c>
      <c r="F192" s="101">
        <f>IF(B189="Magasine",0.08333333333333,0.125)</f>
        <v>0.125</v>
      </c>
      <c r="G192" s="59">
        <v>0.16666666666666666</v>
      </c>
      <c r="H192" s="50">
        <v>0.25</v>
      </c>
      <c r="I192" s="60" t="s">
        <v>26</v>
      </c>
      <c r="J192" s="48" t="s">
        <v>27</v>
      </c>
      <c r="K192" s="61"/>
      <c r="L192" s="51">
        <v>1</v>
      </c>
      <c r="M192" s="6"/>
      <c r="N192" s="140"/>
    </row>
    <row r="193" spans="1:14" ht="16.5" thickBot="1" x14ac:dyDescent="0.35">
      <c r="A193" s="55">
        <f>IF(B188=10,IF(SUM((G184+G186+G188)+G190)&gt;10,SUM((G184+G186+G188)+G190),10),IF(B188=7,IF(SUM((G184+G186+G188)+G190)&gt;7,SUM((G184+G186+G188)+G190),7),IF(B188=5,IF(SUM((G184+G186+G188)+G190)&gt;5,SUM((G184+G186+G188)+G190),5),SUM((G184+G186+G188)+G190))))</f>
        <v>0</v>
      </c>
      <c r="B193" s="28">
        <f>IF(B188="Forfait",1,IF(B188=10,IF(G189&lt;10,A193,10+G190),IF(B188=7,IF(G189&lt;8,A193,8+G190),IF(G189&lt;5,A193,5+G190))))</f>
        <v>0</v>
      </c>
      <c r="C193" s="57">
        <f>IF(B188="Forfait",0,IF(B188=10,IF((A193-B193)&lt;2,A193-B193,2),IF(B188=7,IF((A193-B193)&lt;4,A193-B193,4),IF((A193-B193)&lt;7,A193-B193,7))))</f>
        <v>0</v>
      </c>
      <c r="D193" s="28">
        <f>IF(B188="Forfait",0,IF((A193-B193-C193)&lt;4,A193-B193-C193,4))</f>
        <v>0</v>
      </c>
      <c r="E193" s="57">
        <f>IF(B188="Forfait",0,IF((A193-B193-C193-D193)&gt;0,A193-B193-C193-D193,0))</f>
        <v>0</v>
      </c>
      <c r="F193" s="28">
        <f>IF(B189="Autre",IF((G189-12)&gt;0,IF((G189-12)&lt;2,G189-12,2),0),IF(B189="Magasine",IF((G189-11)&gt;0,IF((G189-11)&lt;1,G189-11,1),0),0))</f>
        <v>0</v>
      </c>
      <c r="G193" s="57">
        <f>IF(B189="Autre",IF((G189-14)&gt;0,IF((G189-14)&lt;2,G189-14,2),0),IF(B189="Magasine",IF((G189-12)&gt;0,IF((G189-12)&lt;4,G189-12,4),0),0))</f>
        <v>0</v>
      </c>
      <c r="H193" s="28">
        <f>IF(B188="Forfait",IF((G189-16)&lt;0,0,(G189-16)),0)</f>
        <v>0</v>
      </c>
      <c r="I193" s="71">
        <f>IF(B189="5-5",IF(G184&gt;5,G184-5,0),IF(B189="6-6",IF(G184&gt;6,G184-6,0),0))</f>
        <v>0</v>
      </c>
      <c r="J193" s="28">
        <f>IF(B189="5-5",IF(G186&gt;5,G186-5,0),IF(B189="6-6",IF(G186&gt;6,G186-6,0),0))</f>
        <v>0</v>
      </c>
      <c r="K193" s="62"/>
      <c r="L193" s="39">
        <v>0</v>
      </c>
      <c r="M193" s="37" t="s">
        <v>39</v>
      </c>
      <c r="N193" s="140"/>
    </row>
    <row r="194" spans="1:14" x14ac:dyDescent="0.3">
      <c r="A194" s="41"/>
      <c r="B194" s="40">
        <f>PRODUCT(B193*B190*1)</f>
        <v>0</v>
      </c>
      <c r="C194" s="67">
        <f>PRODUCT(C193*B190*1.5)</f>
        <v>0</v>
      </c>
      <c r="D194" s="40">
        <f>PRODUCT(D193*B190*2)</f>
        <v>0</v>
      </c>
      <c r="E194" s="67">
        <f>PRODUCT(E193*B190*3)</f>
        <v>0</v>
      </c>
      <c r="F194" s="104">
        <f>PRODUCT(B190*F192*F193)</f>
        <v>0</v>
      </c>
      <c r="G194" s="105">
        <f>PRODUCT(B190*G192*G193)</f>
        <v>0</v>
      </c>
      <c r="H194" s="104">
        <f>PRODUCT(B190*H192*H193)</f>
        <v>0</v>
      </c>
      <c r="I194" s="68">
        <f>PRODUCT(I193*B190*0.5)</f>
        <v>0</v>
      </c>
      <c r="J194" s="40">
        <f>PRODUCT(J193*B190*0.5)</f>
        <v>0</v>
      </c>
      <c r="K194" s="67">
        <f>PRODUCT(K192:K193)</f>
        <v>0</v>
      </c>
      <c r="L194" s="40">
        <f>PRODUCT(L192:L193)</f>
        <v>0</v>
      </c>
      <c r="M194" s="42">
        <f>SUM(B194:L194)+SUM(H190:L190)</f>
        <v>0</v>
      </c>
      <c r="N194" s="140"/>
    </row>
    <row r="195" spans="1:14" ht="16.5" thickBot="1" x14ac:dyDescent="0.35">
      <c r="A195" s="94"/>
      <c r="B195" s="94"/>
      <c r="C195" s="94"/>
      <c r="D195" s="94"/>
      <c r="E195" s="95"/>
      <c r="F195" s="95"/>
      <c r="G195" s="95"/>
      <c r="H195" s="95"/>
      <c r="I195" s="94"/>
      <c r="J195" s="94"/>
      <c r="K195" s="94"/>
      <c r="L195" s="94"/>
      <c r="M195" s="94"/>
      <c r="N195" s="140"/>
    </row>
    <row r="196" spans="1:14" ht="16.5" thickTop="1" x14ac:dyDescent="0.3">
      <c r="A196" s="29"/>
      <c r="B196" s="29"/>
      <c r="C196" s="29"/>
      <c r="D196" s="29"/>
      <c r="E196" s="29"/>
      <c r="F196" s="29"/>
      <c r="G196" s="29"/>
      <c r="H196" s="29"/>
      <c r="I196" s="29"/>
      <c r="J196" s="29"/>
      <c r="K196" s="29"/>
      <c r="L196" s="6"/>
      <c r="M196" s="6"/>
      <c r="N196" s="140"/>
    </row>
    <row r="197" spans="1:14" ht="16.5" x14ac:dyDescent="0.3">
      <c r="A197" s="73" t="s">
        <v>7</v>
      </c>
      <c r="B197" s="24">
        <f>B184+1</f>
        <v>42416</v>
      </c>
      <c r="C197" s="30"/>
      <c r="D197" s="90" t="s">
        <v>12</v>
      </c>
      <c r="E197" s="91"/>
      <c r="F197" s="92" t="s">
        <v>13</v>
      </c>
      <c r="G197" s="93">
        <f>IF(E198=0,0,(MOD(E198-E197,1)*24))</f>
        <v>0</v>
      </c>
      <c r="H197" s="6"/>
      <c r="I197" s="100"/>
      <c r="J197" s="31"/>
      <c r="K197" s="31"/>
      <c r="L197" s="32"/>
      <c r="M197" s="33"/>
      <c r="N197" s="140"/>
    </row>
    <row r="198" spans="1:14" ht="16.5" x14ac:dyDescent="0.3">
      <c r="A198" s="73" t="s">
        <v>8</v>
      </c>
      <c r="B198" s="34"/>
      <c r="C198" s="29"/>
      <c r="D198" s="82" t="s">
        <v>21</v>
      </c>
      <c r="E198" s="83"/>
      <c r="F198" s="84" t="s">
        <v>13</v>
      </c>
      <c r="G198" s="85">
        <f>IF(E199=0,0,(MOD(E199-E198,1)*24))</f>
        <v>0</v>
      </c>
      <c r="H198" s="29"/>
      <c r="I198" s="29"/>
      <c r="J198" s="31"/>
      <c r="K198" s="31"/>
      <c r="L198" s="33"/>
      <c r="M198" s="33"/>
      <c r="N198" s="140"/>
    </row>
    <row r="199" spans="1:14" ht="16.5" x14ac:dyDescent="0.3">
      <c r="A199" s="75" t="s">
        <v>32</v>
      </c>
      <c r="B199" s="9"/>
      <c r="C199" s="29"/>
      <c r="D199" s="78" t="s">
        <v>29</v>
      </c>
      <c r="E199" s="79"/>
      <c r="F199" s="80" t="s">
        <v>13</v>
      </c>
      <c r="G199" s="81">
        <f>IF(E200=0,0,(MOD(E200-E199,1)*24))</f>
        <v>0</v>
      </c>
      <c r="H199" s="29"/>
      <c r="I199" s="31"/>
      <c r="J199" s="31"/>
      <c r="K199" s="31"/>
      <c r="L199" s="33"/>
      <c r="M199" s="33"/>
      <c r="N199" s="140"/>
    </row>
    <row r="200" spans="1:14" x14ac:dyDescent="0.3">
      <c r="A200" s="75" t="s">
        <v>33</v>
      </c>
      <c r="B200" s="34"/>
      <c r="C200" s="29"/>
      <c r="D200" s="82" t="s">
        <v>31</v>
      </c>
      <c r="E200" s="83"/>
      <c r="F200" s="84" t="s">
        <v>13</v>
      </c>
      <c r="G200" s="85">
        <f>IF(E201=0,0,(MOD(E201-E200,1)*24))</f>
        <v>0</v>
      </c>
      <c r="H200" s="113" t="s">
        <v>18</v>
      </c>
      <c r="I200" s="53" t="s">
        <v>19</v>
      </c>
      <c r="J200" s="113" t="s">
        <v>16</v>
      </c>
      <c r="K200" s="25" t="s">
        <v>87</v>
      </c>
      <c r="L200" s="53" t="s">
        <v>20</v>
      </c>
      <c r="M200" s="6"/>
      <c r="N200" s="140"/>
    </row>
    <row r="201" spans="1:14" x14ac:dyDescent="0.3">
      <c r="A201" s="73" t="s">
        <v>10</v>
      </c>
      <c r="B201" s="43"/>
      <c r="C201" s="29"/>
      <c r="D201" s="78" t="s">
        <v>29</v>
      </c>
      <c r="E201" s="79"/>
      <c r="F201" s="80" t="s">
        <v>13</v>
      </c>
      <c r="G201" s="81">
        <f>IF(E202=0,0,(MOD(E202-E201,1)*24))</f>
        <v>0</v>
      </c>
      <c r="H201" s="76">
        <f>B203</f>
        <v>0</v>
      </c>
      <c r="I201" s="63">
        <f>IF(B201="Forfait",IF(B198="",0,VLOOKUP(B198,Liste!F$2:H$4,3)),IF(B198="",0,VLOOKUP(B198,Liste!F$2:G$4,2)))</f>
        <v>0</v>
      </c>
      <c r="J201" s="36">
        <v>5</v>
      </c>
      <c r="K201" s="64">
        <v>0.8</v>
      </c>
      <c r="L201" s="35">
        <v>0</v>
      </c>
      <c r="M201" s="6"/>
      <c r="N201" s="140"/>
    </row>
    <row r="202" spans="1:14" ht="16.5" thickBot="1" x14ac:dyDescent="0.35">
      <c r="A202" s="74" t="s">
        <v>85</v>
      </c>
      <c r="B202" s="44"/>
      <c r="C202" s="29"/>
      <c r="D202" s="82" t="s">
        <v>37</v>
      </c>
      <c r="E202" s="83"/>
      <c r="F202" s="84" t="s">
        <v>39</v>
      </c>
      <c r="G202" s="86">
        <f>SUM(G197+G199+G201)</f>
        <v>0</v>
      </c>
      <c r="H202" s="77"/>
      <c r="I202" s="65"/>
      <c r="J202" s="38"/>
      <c r="K202" s="66">
        <v>0</v>
      </c>
      <c r="L202" s="39">
        <v>0</v>
      </c>
      <c r="M202" s="6"/>
      <c r="N202" s="140"/>
    </row>
    <row r="203" spans="1:14" x14ac:dyDescent="0.3">
      <c r="A203" s="73" t="s">
        <v>11</v>
      </c>
      <c r="B203" s="45">
        <f>IF(B200="",0,VLOOKUP(B200,Liste!B$2:C$32,2))</f>
        <v>0</v>
      </c>
      <c r="C203" s="29"/>
      <c r="D203" s="87"/>
      <c r="E203" s="88"/>
      <c r="F203" s="89" t="s">
        <v>89</v>
      </c>
      <c r="G203" s="96">
        <f>SUM((IF(G198&lt;0.99,G198,0))+(IF(G200&lt;0.99,G200,0)))</f>
        <v>0</v>
      </c>
      <c r="H203" s="47">
        <f>PRODUCT(H201*H202)</f>
        <v>0</v>
      </c>
      <c r="I203" s="70">
        <f>PRODUCT(I201*I202)</f>
        <v>0</v>
      </c>
      <c r="J203" s="47">
        <f>PRODUCT(J201*J202)</f>
        <v>0</v>
      </c>
      <c r="K203" s="69">
        <f>PRODUCT(K201*K202)</f>
        <v>0</v>
      </c>
      <c r="L203" s="46">
        <f>PRODUCT(L201:L202)</f>
        <v>0</v>
      </c>
      <c r="M203" s="6"/>
      <c r="N203" s="140"/>
    </row>
    <row r="204" spans="1:14" x14ac:dyDescent="0.3">
      <c r="A204" s="72"/>
      <c r="B204" s="141" t="s">
        <v>14</v>
      </c>
      <c r="C204" s="141"/>
      <c r="D204" s="142"/>
      <c r="E204" s="143"/>
      <c r="F204" s="144" t="s">
        <v>84</v>
      </c>
      <c r="G204" s="145"/>
      <c r="H204" s="146"/>
      <c r="I204" s="141" t="s">
        <v>15</v>
      </c>
      <c r="J204" s="147"/>
      <c r="K204" s="52" t="s">
        <v>17</v>
      </c>
      <c r="L204" s="53" t="s">
        <v>38</v>
      </c>
      <c r="M204" s="6"/>
      <c r="N204" s="140"/>
    </row>
    <row r="205" spans="1:14" x14ac:dyDescent="0.3">
      <c r="A205" s="54" t="s">
        <v>22</v>
      </c>
      <c r="B205" s="48" t="s">
        <v>23</v>
      </c>
      <c r="C205" s="56" t="s">
        <v>24</v>
      </c>
      <c r="D205" s="49" t="s">
        <v>25</v>
      </c>
      <c r="E205" s="58" t="s">
        <v>88</v>
      </c>
      <c r="F205" s="101">
        <f>IF(B202="Magasine",0.08333333333333,0.125)</f>
        <v>0.125</v>
      </c>
      <c r="G205" s="59">
        <v>0.16666666666666666</v>
      </c>
      <c r="H205" s="50">
        <v>0.25</v>
      </c>
      <c r="I205" s="60" t="s">
        <v>26</v>
      </c>
      <c r="J205" s="48" t="s">
        <v>27</v>
      </c>
      <c r="K205" s="61"/>
      <c r="L205" s="51">
        <v>1</v>
      </c>
      <c r="M205" s="6"/>
      <c r="N205" s="140"/>
    </row>
    <row r="206" spans="1:14" ht="16.5" thickBot="1" x14ac:dyDescent="0.35">
      <c r="A206" s="55">
        <f>IF(B201=10,IF(SUM((G197+G199+G201)+G203)&gt;10,SUM((G197+G199+G201)+G203),10),IF(B201=7,IF(SUM((G197+G199+G201)+G203)&gt;7,SUM((G197+G199+G201)+G203),7),IF(B201=5,IF(SUM((G197+G199+G201)+G203)&gt;5,SUM((G197+G199+G201)+G203),5),SUM((G197+G199+G201)+G203))))</f>
        <v>0</v>
      </c>
      <c r="B206" s="28">
        <f>IF(B201="Forfait",1,IF(B201=10,IF(G202&lt;10,A206,10+G203),IF(B201=7,IF(G202&lt;8,A206,8+G203),IF(G202&lt;5,A206,5+G203))))</f>
        <v>0</v>
      </c>
      <c r="C206" s="57">
        <f>IF(B201="Forfait",0,IF(B201=10,IF((A206-B206)&lt;2,A206-B206,2),IF(B201=7,IF((A206-B206)&lt;4,A206-B206,4),IF((A206-B206)&lt;7,A206-B206,7))))</f>
        <v>0</v>
      </c>
      <c r="D206" s="28">
        <f>IF(B201="Forfait",0,IF((A206-B206-C206)&lt;4,A206-B206-C206,4))</f>
        <v>0</v>
      </c>
      <c r="E206" s="57">
        <f>IF(B201="Forfait",0,IF((A206-B206-C206-D206)&gt;0,A206-B206-C206-D206,0))</f>
        <v>0</v>
      </c>
      <c r="F206" s="28">
        <f>IF(B202="Autre",IF((G202-12)&gt;0,IF((G202-12)&lt;2,G202-12,2),0),IF(B202="Magasine",IF((G202-11)&gt;0,IF((G202-11)&lt;1,G202-11,1),0),0))</f>
        <v>0</v>
      </c>
      <c r="G206" s="57">
        <f>IF(B202="Autre",IF((G202-14)&gt;0,IF((G202-14)&lt;2,G202-14,2),0),IF(B202="Magasine",IF((G202-12)&gt;0,IF((G202-12)&lt;4,G202-12,4),0),0))</f>
        <v>0</v>
      </c>
      <c r="H206" s="28">
        <f>IF(B201="Forfait",IF((G202-16)&lt;0,0,(G202-16)),0)</f>
        <v>0</v>
      </c>
      <c r="I206" s="71">
        <f>IF(B202="5-5",IF(G197&gt;5,G197-5,0),IF(B202="6-6",IF(G197&gt;6,G197-6,0),0))</f>
        <v>0</v>
      </c>
      <c r="J206" s="28">
        <f>IF(B202="5-5",IF(G199&gt;5,G199-5,0),IF(B202="6-6",IF(G199&gt;6,G199-6,0),0))</f>
        <v>0</v>
      </c>
      <c r="K206" s="62"/>
      <c r="L206" s="39">
        <v>0</v>
      </c>
      <c r="M206" s="37" t="s">
        <v>39</v>
      </c>
      <c r="N206" s="140"/>
    </row>
    <row r="207" spans="1:14" x14ac:dyDescent="0.3">
      <c r="A207" s="41"/>
      <c r="B207" s="40">
        <f>PRODUCT(B206*B203*1)</f>
        <v>0</v>
      </c>
      <c r="C207" s="67">
        <f>PRODUCT(C206*B203*1.5)</f>
        <v>0</v>
      </c>
      <c r="D207" s="40">
        <f>PRODUCT(D206*B203*2)</f>
        <v>0</v>
      </c>
      <c r="E207" s="67">
        <f>PRODUCT(E206*B203*3)</f>
        <v>0</v>
      </c>
      <c r="F207" s="104">
        <f>PRODUCT(B203*F205*F206)</f>
        <v>0</v>
      </c>
      <c r="G207" s="105">
        <f>PRODUCT(B203*G205*G206)</f>
        <v>0</v>
      </c>
      <c r="H207" s="104">
        <f>PRODUCT(B203*H205*H206)</f>
        <v>0</v>
      </c>
      <c r="I207" s="68">
        <f>PRODUCT(I206*B203*0.5)</f>
        <v>0</v>
      </c>
      <c r="J207" s="40">
        <f>PRODUCT(J206*B203*0.5)</f>
        <v>0</v>
      </c>
      <c r="K207" s="67">
        <f>PRODUCT(K205:K206)</f>
        <v>0</v>
      </c>
      <c r="L207" s="40">
        <f>PRODUCT(L205:L206)</f>
        <v>0</v>
      </c>
      <c r="M207" s="42">
        <f>SUM(B207:L207)+SUM(H203:L203)</f>
        <v>0</v>
      </c>
      <c r="N207" s="140"/>
    </row>
    <row r="208" spans="1:14" ht="16.5" thickBot="1" x14ac:dyDescent="0.35">
      <c r="A208" s="94"/>
      <c r="B208" s="94"/>
      <c r="C208" s="94"/>
      <c r="D208" s="94"/>
      <c r="E208" s="95"/>
      <c r="F208" s="95"/>
      <c r="G208" s="95"/>
      <c r="H208" s="95"/>
      <c r="I208" s="94"/>
      <c r="J208" s="94"/>
      <c r="K208" s="94"/>
      <c r="L208" s="94"/>
      <c r="M208" s="94"/>
      <c r="N208" s="140"/>
    </row>
    <row r="209" spans="1:14" ht="16.5" thickTop="1" x14ac:dyDescent="0.3">
      <c r="A209" s="29"/>
      <c r="B209" s="29"/>
      <c r="C209" s="29"/>
      <c r="D209" s="29"/>
      <c r="E209" s="29"/>
      <c r="F209" s="29"/>
      <c r="G209" s="29"/>
      <c r="H209" s="29"/>
      <c r="I209" s="29"/>
      <c r="J209" s="29"/>
      <c r="K209" s="29"/>
      <c r="L209" s="6"/>
      <c r="M209" s="6"/>
      <c r="N209" s="140"/>
    </row>
    <row r="210" spans="1:14" ht="16.5" x14ac:dyDescent="0.3">
      <c r="A210" s="73" t="s">
        <v>7</v>
      </c>
      <c r="B210" s="24">
        <f>B197+1</f>
        <v>42417</v>
      </c>
      <c r="C210" s="30"/>
      <c r="D210" s="90" t="s">
        <v>12</v>
      </c>
      <c r="E210" s="91"/>
      <c r="F210" s="92" t="s">
        <v>13</v>
      </c>
      <c r="G210" s="93">
        <f>IF(E211=0,0,(MOD(E211-E210,1)*24))</f>
        <v>0</v>
      </c>
      <c r="H210" s="6"/>
      <c r="I210" s="100"/>
      <c r="J210" s="31"/>
      <c r="K210" s="31"/>
      <c r="L210" s="32"/>
      <c r="M210" s="33"/>
      <c r="N210" s="140"/>
    </row>
    <row r="211" spans="1:14" ht="16.5" x14ac:dyDescent="0.3">
      <c r="A211" s="73" t="s">
        <v>8</v>
      </c>
      <c r="B211" s="34"/>
      <c r="C211" s="29"/>
      <c r="D211" s="82" t="s">
        <v>21</v>
      </c>
      <c r="E211" s="83"/>
      <c r="F211" s="84" t="s">
        <v>13</v>
      </c>
      <c r="G211" s="85">
        <f>IF(E212=0,0,(MOD(E212-E211,1)*24))</f>
        <v>0</v>
      </c>
      <c r="H211" s="29"/>
      <c r="I211" s="29"/>
      <c r="J211" s="31"/>
      <c r="K211" s="31"/>
      <c r="L211" s="33"/>
      <c r="M211" s="33"/>
      <c r="N211" s="140"/>
    </row>
    <row r="212" spans="1:14" ht="16.5" x14ac:dyDescent="0.3">
      <c r="A212" s="75" t="s">
        <v>32</v>
      </c>
      <c r="B212" s="9"/>
      <c r="C212" s="29"/>
      <c r="D212" s="78" t="s">
        <v>29</v>
      </c>
      <c r="E212" s="79"/>
      <c r="F212" s="80" t="s">
        <v>13</v>
      </c>
      <c r="G212" s="81">
        <f>IF(E213=0,0,(MOD(E213-E212,1)*24))</f>
        <v>0</v>
      </c>
      <c r="H212" s="29"/>
      <c r="I212" s="31"/>
      <c r="J212" s="31"/>
      <c r="K212" s="31"/>
      <c r="L212" s="33"/>
      <c r="M212" s="33"/>
      <c r="N212" s="140"/>
    </row>
    <row r="213" spans="1:14" x14ac:dyDescent="0.3">
      <c r="A213" s="75" t="s">
        <v>33</v>
      </c>
      <c r="B213" s="34"/>
      <c r="C213" s="29"/>
      <c r="D213" s="82" t="s">
        <v>31</v>
      </c>
      <c r="E213" s="83"/>
      <c r="F213" s="84" t="s">
        <v>13</v>
      </c>
      <c r="G213" s="85">
        <f>IF(E214=0,0,(MOD(E214-E213,1)*24))</f>
        <v>0</v>
      </c>
      <c r="H213" s="113" t="s">
        <v>18</v>
      </c>
      <c r="I213" s="53" t="s">
        <v>19</v>
      </c>
      <c r="J213" s="113" t="s">
        <v>16</v>
      </c>
      <c r="K213" s="25" t="s">
        <v>87</v>
      </c>
      <c r="L213" s="53" t="s">
        <v>20</v>
      </c>
      <c r="M213" s="6"/>
      <c r="N213" s="140"/>
    </row>
    <row r="214" spans="1:14" x14ac:dyDescent="0.3">
      <c r="A214" s="73" t="s">
        <v>10</v>
      </c>
      <c r="B214" s="43"/>
      <c r="C214" s="29"/>
      <c r="D214" s="78" t="s">
        <v>29</v>
      </c>
      <c r="E214" s="79"/>
      <c r="F214" s="80" t="s">
        <v>13</v>
      </c>
      <c r="G214" s="81">
        <f>IF(E215=0,0,(MOD(E215-E214,1)*24))</f>
        <v>0</v>
      </c>
      <c r="H214" s="76">
        <f>B216</f>
        <v>0</v>
      </c>
      <c r="I214" s="63">
        <f>IF(B214="Forfait",IF(B211="",0,VLOOKUP(B211,Liste!F$2:H$4,3)),IF(B211="",0,VLOOKUP(B211,Liste!F$2:G$4,2)))</f>
        <v>0</v>
      </c>
      <c r="J214" s="36">
        <v>5</v>
      </c>
      <c r="K214" s="64">
        <v>0.8</v>
      </c>
      <c r="L214" s="35">
        <v>0</v>
      </c>
      <c r="M214" s="6"/>
      <c r="N214" s="140"/>
    </row>
    <row r="215" spans="1:14" ht="16.5" thickBot="1" x14ac:dyDescent="0.35">
      <c r="A215" s="74" t="s">
        <v>85</v>
      </c>
      <c r="B215" s="44"/>
      <c r="C215" s="29"/>
      <c r="D215" s="82" t="s">
        <v>37</v>
      </c>
      <c r="E215" s="83"/>
      <c r="F215" s="84" t="s">
        <v>39</v>
      </c>
      <c r="G215" s="86">
        <f>SUM(G210+G212+G214)</f>
        <v>0</v>
      </c>
      <c r="H215" s="77"/>
      <c r="I215" s="65"/>
      <c r="J215" s="38"/>
      <c r="K215" s="66">
        <v>0</v>
      </c>
      <c r="L215" s="39">
        <v>0</v>
      </c>
      <c r="M215" s="6"/>
      <c r="N215" s="140"/>
    </row>
    <row r="216" spans="1:14" x14ac:dyDescent="0.3">
      <c r="A216" s="73" t="s">
        <v>11</v>
      </c>
      <c r="B216" s="45">
        <f>IF(B213="",0,VLOOKUP(B213,Liste!B$2:C$32,2))</f>
        <v>0</v>
      </c>
      <c r="C216" s="29"/>
      <c r="D216" s="87"/>
      <c r="E216" s="88"/>
      <c r="F216" s="89" t="s">
        <v>89</v>
      </c>
      <c r="G216" s="96">
        <f>SUM((IF(G211&lt;0.99,G211,0))+(IF(G213&lt;0.99,G213,0)))</f>
        <v>0</v>
      </c>
      <c r="H216" s="47">
        <f>PRODUCT(H214*H215)</f>
        <v>0</v>
      </c>
      <c r="I216" s="70">
        <f>PRODUCT(I214*I215)</f>
        <v>0</v>
      </c>
      <c r="J216" s="47">
        <f>PRODUCT(J214*J215)</f>
        <v>0</v>
      </c>
      <c r="K216" s="69">
        <f>PRODUCT(K214*K215)</f>
        <v>0</v>
      </c>
      <c r="L216" s="46">
        <f>PRODUCT(L214:L215)</f>
        <v>0</v>
      </c>
      <c r="M216" s="6"/>
      <c r="N216" s="140"/>
    </row>
    <row r="217" spans="1:14" x14ac:dyDescent="0.3">
      <c r="A217" s="72"/>
      <c r="B217" s="141" t="s">
        <v>14</v>
      </c>
      <c r="C217" s="141"/>
      <c r="D217" s="142"/>
      <c r="E217" s="143"/>
      <c r="F217" s="144" t="s">
        <v>84</v>
      </c>
      <c r="G217" s="145"/>
      <c r="H217" s="146"/>
      <c r="I217" s="141" t="s">
        <v>15</v>
      </c>
      <c r="J217" s="147"/>
      <c r="K217" s="52" t="s">
        <v>17</v>
      </c>
      <c r="L217" s="53" t="s">
        <v>38</v>
      </c>
      <c r="M217" s="6"/>
      <c r="N217" s="140"/>
    </row>
    <row r="218" spans="1:14" x14ac:dyDescent="0.3">
      <c r="A218" s="54" t="s">
        <v>22</v>
      </c>
      <c r="B218" s="48" t="s">
        <v>23</v>
      </c>
      <c r="C218" s="56" t="s">
        <v>24</v>
      </c>
      <c r="D218" s="49" t="s">
        <v>25</v>
      </c>
      <c r="E218" s="58" t="s">
        <v>88</v>
      </c>
      <c r="F218" s="101">
        <f>IF(B215="Magasine",0.08333333333333,0.125)</f>
        <v>0.125</v>
      </c>
      <c r="G218" s="59">
        <v>0.16666666666666666</v>
      </c>
      <c r="H218" s="50">
        <v>0.25</v>
      </c>
      <c r="I218" s="60" t="s">
        <v>26</v>
      </c>
      <c r="J218" s="48" t="s">
        <v>27</v>
      </c>
      <c r="K218" s="61"/>
      <c r="L218" s="51">
        <v>1</v>
      </c>
      <c r="M218" s="6"/>
      <c r="N218" s="140"/>
    </row>
    <row r="219" spans="1:14" ht="16.5" thickBot="1" x14ac:dyDescent="0.35">
      <c r="A219" s="55">
        <f>IF(B214=10,IF(SUM((G210+G212+G214)+G216)&gt;10,SUM((G210+G212+G214)+G216),10),IF(B214=7,IF(SUM((G210+G212+G214)+G216)&gt;7,SUM((G210+G212+G214)+G216),7),IF(B214=5,IF(SUM((G210+G212+G214)+G216)&gt;5,SUM((G210+G212+G214)+G216),5),SUM((G210+G212+G214)+G216))))</f>
        <v>0</v>
      </c>
      <c r="B219" s="28">
        <f>IF(B214="Forfait",1,IF(B214=10,IF(G215&lt;10,A219,10+G216),IF(B214=7,IF(G215&lt;8,A219,8+G216),IF(G215&lt;5,A219,5+G216))))</f>
        <v>0</v>
      </c>
      <c r="C219" s="57">
        <f>IF(B214="Forfait",0,IF(B214=10,IF((A219-B219)&lt;2,A219-B219,2),IF(B214=7,IF((A219-B219)&lt;4,A219-B219,4),IF((A219-B219)&lt;7,A219-B219,7))))</f>
        <v>0</v>
      </c>
      <c r="D219" s="28">
        <f>IF(B214="Forfait",0,IF((A219-B219-C219)&lt;4,A219-B219-C219,4))</f>
        <v>0</v>
      </c>
      <c r="E219" s="57">
        <f>IF(B214="Forfait",0,IF((A219-B219-C219-D219)&gt;0,A219-B219-C219-D219,0))</f>
        <v>0</v>
      </c>
      <c r="F219" s="28">
        <f>IF(B215="Autre",IF((G215-12)&gt;0,IF((G215-12)&lt;2,G215-12,2),0),IF(B215="Magasine",IF((G215-11)&gt;0,IF((G215-11)&lt;1,G215-11,1),0),0))</f>
        <v>0</v>
      </c>
      <c r="G219" s="57">
        <f>IF(B215="Autre",IF((G215-14)&gt;0,IF((G215-14)&lt;2,G215-14,2),0),IF(B215="Magasine",IF((G215-12)&gt;0,IF((G215-12)&lt;4,G215-12,4),0),0))</f>
        <v>0</v>
      </c>
      <c r="H219" s="28">
        <f>IF(B214="Forfait",IF((G215-16)&lt;0,0,(G215-16)),0)</f>
        <v>0</v>
      </c>
      <c r="I219" s="71">
        <f>IF(B215="5-5",IF(G210&gt;5,G210-5,0),IF(B215="6-6",IF(G210&gt;6,G210-6,0),0))</f>
        <v>0</v>
      </c>
      <c r="J219" s="28">
        <f>IF(B215="5-5",IF(G212&gt;5,G212-5,0),IF(B215="6-6",IF(G212&gt;6,G212-6,0),0))</f>
        <v>0</v>
      </c>
      <c r="K219" s="62"/>
      <c r="L219" s="39">
        <v>0</v>
      </c>
      <c r="M219" s="37" t="s">
        <v>39</v>
      </c>
      <c r="N219" s="140"/>
    </row>
    <row r="220" spans="1:14" x14ac:dyDescent="0.3">
      <c r="A220" s="41"/>
      <c r="B220" s="40">
        <f>PRODUCT(B219*B216*1)</f>
        <v>0</v>
      </c>
      <c r="C220" s="67">
        <f>PRODUCT(C219*B216*1.5)</f>
        <v>0</v>
      </c>
      <c r="D220" s="40">
        <f>PRODUCT(D219*B216*2)</f>
        <v>0</v>
      </c>
      <c r="E220" s="67">
        <f>PRODUCT(E219*B216*3)</f>
        <v>0</v>
      </c>
      <c r="F220" s="104">
        <f>PRODUCT(B216*F218*F219)</f>
        <v>0</v>
      </c>
      <c r="G220" s="105">
        <f>PRODUCT(B216*G218*G219)</f>
        <v>0</v>
      </c>
      <c r="H220" s="104">
        <f>PRODUCT(B216*H218*H219)</f>
        <v>0</v>
      </c>
      <c r="I220" s="68">
        <f>PRODUCT(I219*B216*0.5)</f>
        <v>0</v>
      </c>
      <c r="J220" s="40">
        <f>PRODUCT(J219*B216*0.5)</f>
        <v>0</v>
      </c>
      <c r="K220" s="67">
        <f>PRODUCT(K218:K219)</f>
        <v>0</v>
      </c>
      <c r="L220" s="40">
        <f>PRODUCT(L218:L219)</f>
        <v>0</v>
      </c>
      <c r="M220" s="42">
        <f>SUM(B220:L220)+SUM(H216:L216)</f>
        <v>0</v>
      </c>
      <c r="N220" s="140"/>
    </row>
    <row r="221" spans="1:14" ht="16.5" thickBot="1" x14ac:dyDescent="0.35">
      <c r="A221" s="94"/>
      <c r="B221" s="94"/>
      <c r="C221" s="94"/>
      <c r="D221" s="94"/>
      <c r="E221" s="95"/>
      <c r="F221" s="95"/>
      <c r="G221" s="95"/>
      <c r="H221" s="95"/>
      <c r="I221" s="94"/>
      <c r="J221" s="94"/>
      <c r="K221" s="94"/>
      <c r="L221" s="94"/>
      <c r="M221" s="94"/>
      <c r="N221" s="140"/>
    </row>
    <row r="222" spans="1:14" ht="16.5" thickTop="1" x14ac:dyDescent="0.3">
      <c r="A222" s="29"/>
      <c r="B222" s="29"/>
      <c r="C222" s="29"/>
      <c r="D222" s="29"/>
      <c r="E222" s="29"/>
      <c r="F222" s="29"/>
      <c r="G222" s="29"/>
      <c r="H222" s="29"/>
      <c r="I222" s="29"/>
      <c r="J222" s="29"/>
      <c r="K222" s="29"/>
      <c r="L222" s="6"/>
      <c r="M222" s="6"/>
      <c r="N222" s="140"/>
    </row>
    <row r="223" spans="1:14" ht="16.5" x14ac:dyDescent="0.3">
      <c r="A223" s="73" t="s">
        <v>7</v>
      </c>
      <c r="B223" s="24">
        <f>B210+1</f>
        <v>42418</v>
      </c>
      <c r="C223" s="30"/>
      <c r="D223" s="90" t="s">
        <v>12</v>
      </c>
      <c r="E223" s="91"/>
      <c r="F223" s="92" t="s">
        <v>13</v>
      </c>
      <c r="G223" s="93">
        <f>IF(E224=0,0,(MOD(E224-E223,1)*24))</f>
        <v>0</v>
      </c>
      <c r="H223" s="6"/>
      <c r="I223" s="100"/>
      <c r="J223" s="31"/>
      <c r="K223" s="31"/>
      <c r="L223" s="32"/>
      <c r="M223" s="33"/>
      <c r="N223" s="140"/>
    </row>
    <row r="224" spans="1:14" ht="16.5" x14ac:dyDescent="0.3">
      <c r="A224" s="73" t="s">
        <v>8</v>
      </c>
      <c r="B224" s="34"/>
      <c r="C224" s="29"/>
      <c r="D224" s="82" t="s">
        <v>21</v>
      </c>
      <c r="E224" s="83"/>
      <c r="F224" s="84" t="s">
        <v>13</v>
      </c>
      <c r="G224" s="85">
        <f>IF(E225=0,0,(MOD(E225-E224,1)*24))</f>
        <v>0</v>
      </c>
      <c r="H224" s="29"/>
      <c r="I224" s="29"/>
      <c r="J224" s="31"/>
      <c r="K224" s="31"/>
      <c r="L224" s="33"/>
      <c r="M224" s="33"/>
      <c r="N224" s="140"/>
    </row>
    <row r="225" spans="1:14" ht="16.5" x14ac:dyDescent="0.3">
      <c r="A225" s="75" t="s">
        <v>32</v>
      </c>
      <c r="B225" s="9"/>
      <c r="C225" s="29"/>
      <c r="D225" s="78" t="s">
        <v>29</v>
      </c>
      <c r="E225" s="79"/>
      <c r="F225" s="80" t="s">
        <v>13</v>
      </c>
      <c r="G225" s="81">
        <f>IF(E226=0,0,(MOD(E226-E225,1)*24))</f>
        <v>0</v>
      </c>
      <c r="H225" s="29"/>
      <c r="I225" s="31"/>
      <c r="J225" s="31"/>
      <c r="K225" s="31"/>
      <c r="L225" s="33"/>
      <c r="M225" s="33"/>
      <c r="N225" s="140"/>
    </row>
    <row r="226" spans="1:14" x14ac:dyDescent="0.3">
      <c r="A226" s="75" t="s">
        <v>33</v>
      </c>
      <c r="B226" s="34"/>
      <c r="C226" s="29"/>
      <c r="D226" s="82" t="s">
        <v>31</v>
      </c>
      <c r="E226" s="83"/>
      <c r="F226" s="84" t="s">
        <v>13</v>
      </c>
      <c r="G226" s="85">
        <f>IF(E227=0,0,(MOD(E227-E226,1)*24))</f>
        <v>0</v>
      </c>
      <c r="H226" s="113" t="s">
        <v>18</v>
      </c>
      <c r="I226" s="53" t="s">
        <v>19</v>
      </c>
      <c r="J226" s="113" t="s">
        <v>16</v>
      </c>
      <c r="K226" s="25" t="s">
        <v>87</v>
      </c>
      <c r="L226" s="53" t="s">
        <v>20</v>
      </c>
      <c r="M226" s="6"/>
      <c r="N226" s="140"/>
    </row>
    <row r="227" spans="1:14" x14ac:dyDescent="0.3">
      <c r="A227" s="73" t="s">
        <v>10</v>
      </c>
      <c r="B227" s="43"/>
      <c r="C227" s="29"/>
      <c r="D227" s="78" t="s">
        <v>29</v>
      </c>
      <c r="E227" s="79"/>
      <c r="F227" s="80" t="s">
        <v>13</v>
      </c>
      <c r="G227" s="81">
        <f>IF(E228=0,0,(MOD(E228-E227,1)*24))</f>
        <v>0</v>
      </c>
      <c r="H227" s="76">
        <f>B229</f>
        <v>0</v>
      </c>
      <c r="I227" s="63">
        <f>IF(B227="Forfait",IF(B224="",0,VLOOKUP(B224,Liste!F$2:H$4,3)),IF(B224="",0,VLOOKUP(B224,Liste!F$2:G$4,2)))</f>
        <v>0</v>
      </c>
      <c r="J227" s="36">
        <v>5</v>
      </c>
      <c r="K227" s="64">
        <v>0.8</v>
      </c>
      <c r="L227" s="35">
        <v>0</v>
      </c>
      <c r="M227" s="6"/>
      <c r="N227" s="140"/>
    </row>
    <row r="228" spans="1:14" ht="16.5" thickBot="1" x14ac:dyDescent="0.35">
      <c r="A228" s="74" t="s">
        <v>85</v>
      </c>
      <c r="B228" s="44"/>
      <c r="C228" s="29"/>
      <c r="D228" s="82" t="s">
        <v>37</v>
      </c>
      <c r="E228" s="83"/>
      <c r="F228" s="84" t="s">
        <v>39</v>
      </c>
      <c r="G228" s="86">
        <f>SUM(G223+G225+G227)</f>
        <v>0</v>
      </c>
      <c r="H228" s="77"/>
      <c r="I228" s="65"/>
      <c r="J228" s="38"/>
      <c r="K228" s="66">
        <v>0</v>
      </c>
      <c r="L228" s="39">
        <v>0</v>
      </c>
      <c r="M228" s="6"/>
      <c r="N228" s="140"/>
    </row>
    <row r="229" spans="1:14" x14ac:dyDescent="0.3">
      <c r="A229" s="73" t="s">
        <v>11</v>
      </c>
      <c r="B229" s="45">
        <f>IF(B226="",0,VLOOKUP(B226,Liste!B$2:C$32,2))</f>
        <v>0</v>
      </c>
      <c r="C229" s="29"/>
      <c r="D229" s="87"/>
      <c r="E229" s="88"/>
      <c r="F229" s="89" t="s">
        <v>89</v>
      </c>
      <c r="G229" s="96">
        <f>SUM((IF(G224&lt;0.99,G224,0))+(IF(G226&lt;0.99,G226,0)))</f>
        <v>0</v>
      </c>
      <c r="H229" s="47">
        <f>PRODUCT(H227*H228)</f>
        <v>0</v>
      </c>
      <c r="I229" s="70">
        <f>PRODUCT(I227*I228)</f>
        <v>0</v>
      </c>
      <c r="J229" s="47">
        <f>PRODUCT(J227*J228)</f>
        <v>0</v>
      </c>
      <c r="K229" s="69">
        <f>PRODUCT(K227*K228)</f>
        <v>0</v>
      </c>
      <c r="L229" s="46">
        <f>PRODUCT(L227:L228)</f>
        <v>0</v>
      </c>
      <c r="M229" s="6"/>
      <c r="N229" s="140"/>
    </row>
    <row r="230" spans="1:14" x14ac:dyDescent="0.3">
      <c r="A230" s="72"/>
      <c r="B230" s="141" t="s">
        <v>14</v>
      </c>
      <c r="C230" s="141"/>
      <c r="D230" s="142"/>
      <c r="E230" s="143"/>
      <c r="F230" s="144" t="s">
        <v>84</v>
      </c>
      <c r="G230" s="145"/>
      <c r="H230" s="146"/>
      <c r="I230" s="141" t="s">
        <v>15</v>
      </c>
      <c r="J230" s="147"/>
      <c r="K230" s="52" t="s">
        <v>17</v>
      </c>
      <c r="L230" s="53" t="s">
        <v>38</v>
      </c>
      <c r="M230" s="6"/>
      <c r="N230" s="140"/>
    </row>
    <row r="231" spans="1:14" x14ac:dyDescent="0.3">
      <c r="A231" s="54" t="s">
        <v>22</v>
      </c>
      <c r="B231" s="48" t="s">
        <v>23</v>
      </c>
      <c r="C231" s="56" t="s">
        <v>24</v>
      </c>
      <c r="D231" s="49" t="s">
        <v>25</v>
      </c>
      <c r="E231" s="58" t="s">
        <v>88</v>
      </c>
      <c r="F231" s="101">
        <f>IF(B228="Magasine",0.08333333333333,0.125)</f>
        <v>0.125</v>
      </c>
      <c r="G231" s="59">
        <v>0.16666666666666666</v>
      </c>
      <c r="H231" s="50">
        <v>0.25</v>
      </c>
      <c r="I231" s="60" t="s">
        <v>26</v>
      </c>
      <c r="J231" s="48" t="s">
        <v>27</v>
      </c>
      <c r="K231" s="61"/>
      <c r="L231" s="51">
        <v>1</v>
      </c>
      <c r="M231" s="6"/>
      <c r="N231" s="140"/>
    </row>
    <row r="232" spans="1:14" ht="16.5" thickBot="1" x14ac:dyDescent="0.35">
      <c r="A232" s="55">
        <f>IF(B227=10,IF(SUM((G223+G225+G227)+G229)&gt;10,SUM((G223+G225+G227)+G229),10),IF(B227=7,IF(SUM((G223+G225+G227)+G229)&gt;7,SUM((G223+G225+G227)+G229),7),IF(B227=5,IF(SUM((G223+G225+G227)+G229)&gt;5,SUM((G223+G225+G227)+G229),5),SUM((G223+G225+G227)+G229))))</f>
        <v>0</v>
      </c>
      <c r="B232" s="28">
        <f>IF(B227="Forfait",1,IF(B227=10,IF(G228&lt;10,A232,10+G229),IF(B227=7,IF(G228&lt;8,A232,8+G229),IF(G228&lt;5,A232,5+G229))))</f>
        <v>0</v>
      </c>
      <c r="C232" s="57">
        <f>IF(B227="Forfait",0,IF(B227=10,IF((A232-B232)&lt;2,A232-B232,2),IF(B227=7,IF((A232-B232)&lt;4,A232-B232,4),IF((A232-B232)&lt;7,A232-B232,7))))</f>
        <v>0</v>
      </c>
      <c r="D232" s="28">
        <f>IF(B227="Forfait",0,IF((A232-B232-C232)&lt;4,A232-B232-C232,4))</f>
        <v>0</v>
      </c>
      <c r="E232" s="57">
        <f>IF(B227="Forfait",0,IF((A232-B232-C232-D232)&gt;0,A232-B232-C232-D232,0))</f>
        <v>0</v>
      </c>
      <c r="F232" s="28">
        <f>IF(B228="Autre",IF((G228-12)&gt;0,IF((G228-12)&lt;2,G228-12,2),0),IF(B228="Magasine",IF((G228-11)&gt;0,IF((G228-11)&lt;1,G228-11,1),0),0))</f>
        <v>0</v>
      </c>
      <c r="G232" s="57">
        <f>IF(B228="Autre",IF((G228-14)&gt;0,IF((G228-14)&lt;2,G228-14,2),0),IF(B228="Magasine",IF((G228-12)&gt;0,IF((G228-12)&lt;4,G228-12,4),0),0))</f>
        <v>0</v>
      </c>
      <c r="H232" s="28">
        <f>IF(B227="Forfait",IF((G228-16)&lt;0,0,(G228-16)),0)</f>
        <v>0</v>
      </c>
      <c r="I232" s="71">
        <f>IF(B228="5-5",IF(G223&gt;5,G223-5,0),IF(B228="6-6",IF(G223&gt;6,G223-6,0),0))</f>
        <v>0</v>
      </c>
      <c r="J232" s="28">
        <f>IF(B228="5-5",IF(G225&gt;5,G225-5,0),IF(B228="6-6",IF(G225&gt;6,G225-6,0),0))</f>
        <v>0</v>
      </c>
      <c r="K232" s="62"/>
      <c r="L232" s="39">
        <v>0</v>
      </c>
      <c r="M232" s="37" t="s">
        <v>39</v>
      </c>
      <c r="N232" s="140"/>
    </row>
    <row r="233" spans="1:14" x14ac:dyDescent="0.3">
      <c r="A233" s="41"/>
      <c r="B233" s="40">
        <f>PRODUCT(B232*B229*1)</f>
        <v>0</v>
      </c>
      <c r="C233" s="67">
        <f>PRODUCT(C232*B229*1.5)</f>
        <v>0</v>
      </c>
      <c r="D233" s="40">
        <f>PRODUCT(D232*B229*2)</f>
        <v>0</v>
      </c>
      <c r="E233" s="67">
        <f>PRODUCT(E232*B229*3)</f>
        <v>0</v>
      </c>
      <c r="F233" s="104">
        <f>PRODUCT(B229*F231*F232)</f>
        <v>0</v>
      </c>
      <c r="G233" s="105">
        <f>PRODUCT(B229*G231*G232)</f>
        <v>0</v>
      </c>
      <c r="H233" s="104">
        <f>PRODUCT(B229*H231*H232)</f>
        <v>0</v>
      </c>
      <c r="I233" s="68">
        <f>PRODUCT(I232*B229*0.5)</f>
        <v>0</v>
      </c>
      <c r="J233" s="40">
        <f>PRODUCT(J232*B229*0.5)</f>
        <v>0</v>
      </c>
      <c r="K233" s="67">
        <f>PRODUCT(K231:K232)</f>
        <v>0</v>
      </c>
      <c r="L233" s="40">
        <f>PRODUCT(L231:L232)</f>
        <v>0</v>
      </c>
      <c r="M233" s="42">
        <f>SUM(B233:L233)+SUM(H229:L229)</f>
        <v>0</v>
      </c>
      <c r="N233" s="140"/>
    </row>
    <row r="234" spans="1:14" ht="16.5" thickBot="1" x14ac:dyDescent="0.35">
      <c r="A234" s="94"/>
      <c r="B234" s="94"/>
      <c r="C234" s="94"/>
      <c r="D234" s="94"/>
      <c r="E234" s="95"/>
      <c r="F234" s="95"/>
      <c r="G234" s="95"/>
      <c r="H234" s="95"/>
      <c r="I234" s="94"/>
      <c r="J234" s="94"/>
      <c r="K234" s="94"/>
      <c r="L234" s="94"/>
      <c r="M234" s="94"/>
      <c r="N234" s="140"/>
    </row>
    <row r="235" spans="1:14" ht="16.5" thickTop="1" x14ac:dyDescent="0.3">
      <c r="A235" s="29"/>
      <c r="B235" s="29"/>
      <c r="C235" s="29"/>
      <c r="D235" s="29"/>
      <c r="E235" s="29"/>
      <c r="F235" s="29"/>
      <c r="G235" s="29"/>
      <c r="H235" s="29"/>
      <c r="I235" s="29"/>
      <c r="J235" s="29"/>
      <c r="K235" s="29"/>
      <c r="L235" s="6"/>
      <c r="M235" s="6"/>
      <c r="N235" s="140"/>
    </row>
    <row r="236" spans="1:14" ht="16.5" x14ac:dyDescent="0.3">
      <c r="A236" s="73" t="s">
        <v>7</v>
      </c>
      <c r="B236" s="24">
        <f>B223+1</f>
        <v>42419</v>
      </c>
      <c r="C236" s="30"/>
      <c r="D236" s="90" t="s">
        <v>12</v>
      </c>
      <c r="E236" s="91"/>
      <c r="F236" s="92" t="s">
        <v>13</v>
      </c>
      <c r="G236" s="93">
        <f>IF(E237=0,0,(MOD(E237-E236,1)*24))</f>
        <v>0</v>
      </c>
      <c r="H236" s="6"/>
      <c r="I236" s="100"/>
      <c r="J236" s="31"/>
      <c r="K236" s="31"/>
      <c r="L236" s="32"/>
      <c r="M236" s="33"/>
      <c r="N236" s="140"/>
    </row>
    <row r="237" spans="1:14" ht="16.5" x14ac:dyDescent="0.3">
      <c r="A237" s="73" t="s">
        <v>8</v>
      </c>
      <c r="B237" s="34"/>
      <c r="C237" s="29"/>
      <c r="D237" s="82" t="s">
        <v>21</v>
      </c>
      <c r="E237" s="83"/>
      <c r="F237" s="84" t="s">
        <v>13</v>
      </c>
      <c r="G237" s="85">
        <f>IF(E238=0,0,(MOD(E238-E237,1)*24))</f>
        <v>0</v>
      </c>
      <c r="H237" s="29"/>
      <c r="I237" s="29"/>
      <c r="J237" s="31"/>
      <c r="K237" s="31"/>
      <c r="L237" s="33"/>
      <c r="M237" s="33"/>
      <c r="N237" s="140"/>
    </row>
    <row r="238" spans="1:14" ht="16.5" x14ac:dyDescent="0.3">
      <c r="A238" s="75" t="s">
        <v>32</v>
      </c>
      <c r="B238" s="9"/>
      <c r="C238" s="29"/>
      <c r="D238" s="78" t="s">
        <v>29</v>
      </c>
      <c r="E238" s="79"/>
      <c r="F238" s="80" t="s">
        <v>13</v>
      </c>
      <c r="G238" s="81">
        <f>IF(E239=0,0,(MOD(E239-E238,1)*24))</f>
        <v>0</v>
      </c>
      <c r="H238" s="29"/>
      <c r="I238" s="31"/>
      <c r="J238" s="31"/>
      <c r="K238" s="31"/>
      <c r="L238" s="33"/>
      <c r="M238" s="33"/>
      <c r="N238" s="140"/>
    </row>
    <row r="239" spans="1:14" x14ac:dyDescent="0.3">
      <c r="A239" s="75" t="s">
        <v>33</v>
      </c>
      <c r="B239" s="34"/>
      <c r="C239" s="29"/>
      <c r="D239" s="82" t="s">
        <v>31</v>
      </c>
      <c r="E239" s="83"/>
      <c r="F239" s="84" t="s">
        <v>13</v>
      </c>
      <c r="G239" s="85">
        <f>IF(E240=0,0,(MOD(E240-E239,1)*24))</f>
        <v>0</v>
      </c>
      <c r="H239" s="113" t="s">
        <v>18</v>
      </c>
      <c r="I239" s="53" t="s">
        <v>19</v>
      </c>
      <c r="J239" s="113" t="s">
        <v>16</v>
      </c>
      <c r="K239" s="25" t="s">
        <v>87</v>
      </c>
      <c r="L239" s="53" t="s">
        <v>20</v>
      </c>
      <c r="M239" s="6"/>
      <c r="N239" s="140"/>
    </row>
    <row r="240" spans="1:14" x14ac:dyDescent="0.3">
      <c r="A240" s="73" t="s">
        <v>10</v>
      </c>
      <c r="B240" s="43"/>
      <c r="C240" s="29"/>
      <c r="D240" s="78" t="s">
        <v>29</v>
      </c>
      <c r="E240" s="79"/>
      <c r="F240" s="80" t="s">
        <v>13</v>
      </c>
      <c r="G240" s="81">
        <f>IF(E241=0,0,(MOD(E241-E240,1)*24))</f>
        <v>0</v>
      </c>
      <c r="H240" s="76">
        <f>B242</f>
        <v>0</v>
      </c>
      <c r="I240" s="63">
        <f>IF(B240="Forfait",IF(B237="",0,VLOOKUP(B237,Liste!F$2:H$4,3)),IF(B237="",0,VLOOKUP(B237,Liste!F$2:G$4,2)))</f>
        <v>0</v>
      </c>
      <c r="J240" s="36">
        <v>5</v>
      </c>
      <c r="K240" s="64">
        <v>0.8</v>
      </c>
      <c r="L240" s="35">
        <v>0</v>
      </c>
      <c r="M240" s="6"/>
      <c r="N240" s="140"/>
    </row>
    <row r="241" spans="1:14" ht="16.5" thickBot="1" x14ac:dyDescent="0.35">
      <c r="A241" s="74" t="s">
        <v>85</v>
      </c>
      <c r="B241" s="44"/>
      <c r="C241" s="29"/>
      <c r="D241" s="82" t="s">
        <v>37</v>
      </c>
      <c r="E241" s="83"/>
      <c r="F241" s="84" t="s">
        <v>39</v>
      </c>
      <c r="G241" s="86">
        <f>SUM(G236+G238+G240)</f>
        <v>0</v>
      </c>
      <c r="H241" s="77"/>
      <c r="I241" s="65"/>
      <c r="J241" s="38"/>
      <c r="K241" s="66">
        <v>0</v>
      </c>
      <c r="L241" s="39">
        <v>0</v>
      </c>
      <c r="M241" s="6"/>
      <c r="N241" s="140"/>
    </row>
    <row r="242" spans="1:14" x14ac:dyDescent="0.3">
      <c r="A242" s="73" t="s">
        <v>11</v>
      </c>
      <c r="B242" s="45">
        <f>IF(B239="",0,VLOOKUP(B239,Liste!B$2:C$32,2))</f>
        <v>0</v>
      </c>
      <c r="C242" s="29"/>
      <c r="D242" s="87"/>
      <c r="E242" s="88"/>
      <c r="F242" s="89" t="s">
        <v>89</v>
      </c>
      <c r="G242" s="96">
        <f>SUM((IF(G237&lt;0.99,G237,0))+(IF(G239&lt;0.99,G239,0)))</f>
        <v>0</v>
      </c>
      <c r="H242" s="47">
        <f>PRODUCT(H240*H241)</f>
        <v>0</v>
      </c>
      <c r="I242" s="70">
        <f>PRODUCT(I240*I241)</f>
        <v>0</v>
      </c>
      <c r="J242" s="47">
        <f>PRODUCT(J240*J241)</f>
        <v>0</v>
      </c>
      <c r="K242" s="69">
        <f>PRODUCT(K240*K241)</f>
        <v>0</v>
      </c>
      <c r="L242" s="46">
        <f>PRODUCT(L240:L241)</f>
        <v>0</v>
      </c>
      <c r="M242" s="6"/>
      <c r="N242" s="140"/>
    </row>
    <row r="243" spans="1:14" x14ac:dyDescent="0.3">
      <c r="A243" s="72"/>
      <c r="B243" s="141" t="s">
        <v>14</v>
      </c>
      <c r="C243" s="141"/>
      <c r="D243" s="142"/>
      <c r="E243" s="143"/>
      <c r="F243" s="144" t="s">
        <v>84</v>
      </c>
      <c r="G243" s="145"/>
      <c r="H243" s="146"/>
      <c r="I243" s="141" t="s">
        <v>15</v>
      </c>
      <c r="J243" s="147"/>
      <c r="K243" s="52" t="s">
        <v>17</v>
      </c>
      <c r="L243" s="53" t="s">
        <v>38</v>
      </c>
      <c r="M243" s="6"/>
      <c r="N243" s="140"/>
    </row>
    <row r="244" spans="1:14" x14ac:dyDescent="0.3">
      <c r="A244" s="54" t="s">
        <v>22</v>
      </c>
      <c r="B244" s="48" t="s">
        <v>23</v>
      </c>
      <c r="C244" s="56" t="s">
        <v>24</v>
      </c>
      <c r="D244" s="49" t="s">
        <v>25</v>
      </c>
      <c r="E244" s="58" t="s">
        <v>88</v>
      </c>
      <c r="F244" s="101">
        <f>IF(B241="Magasine",0.08333333333333,0.125)</f>
        <v>0.125</v>
      </c>
      <c r="G244" s="59">
        <v>0.16666666666666666</v>
      </c>
      <c r="H244" s="50">
        <v>0.25</v>
      </c>
      <c r="I244" s="60" t="s">
        <v>26</v>
      </c>
      <c r="J244" s="48" t="s">
        <v>27</v>
      </c>
      <c r="K244" s="61"/>
      <c r="L244" s="51">
        <v>1</v>
      </c>
      <c r="M244" s="6"/>
      <c r="N244" s="140"/>
    </row>
    <row r="245" spans="1:14" ht="16.5" thickBot="1" x14ac:dyDescent="0.35">
      <c r="A245" s="55">
        <f>IF(B240=10,IF(SUM((G236+G238+G240)+G242)&gt;10,SUM((G236+G238+G240)+G242),10),IF(B240=7,IF(SUM((G236+G238+G240)+G242)&gt;7,SUM((G236+G238+G240)+G242),7),IF(B240=5,IF(SUM((G236+G238+G240)+G242)&gt;5,SUM((G236+G238+G240)+G242),5),SUM((G236+G238+G240)+G242))))</f>
        <v>0</v>
      </c>
      <c r="B245" s="28">
        <f>IF(B240="Forfait",1,IF(B240=10,IF(G241&lt;10,A245,10+G242),IF(B240=7,IF(G241&lt;8,A245,8+G242),IF(G241&lt;5,A245,5+G242))))</f>
        <v>0</v>
      </c>
      <c r="C245" s="57">
        <f>IF(B240="Forfait",0,IF(B240=10,IF((A245-B245)&lt;2,A245-B245,2),IF(B240=7,IF((A245-B245)&lt;4,A245-B245,4),IF((A245-B245)&lt;7,A245-B245,7))))</f>
        <v>0</v>
      </c>
      <c r="D245" s="28">
        <f>IF(B240="Forfait",0,IF((A245-B245-C245)&lt;4,A245-B245-C245,4))</f>
        <v>0</v>
      </c>
      <c r="E245" s="57">
        <f>IF(B240="Forfait",0,IF((A245-B245-C245-D245)&gt;0,A245-B245-C245-D245,0))</f>
        <v>0</v>
      </c>
      <c r="F245" s="28">
        <f>IF(B241="Autre",IF((G241-12)&gt;0,IF((G241-12)&lt;2,G241-12,2),0),IF(B241="Magasine",IF((G241-11)&gt;0,IF((G241-11)&lt;1,G241-11,1),0),0))</f>
        <v>0</v>
      </c>
      <c r="G245" s="57">
        <f>IF(B241="Autre",IF((G241-14)&gt;0,IF((G241-14)&lt;2,G241-14,2),0),IF(B241="Magasine",IF((G241-12)&gt;0,IF((G241-12)&lt;4,G241-12,4),0),0))</f>
        <v>0</v>
      </c>
      <c r="H245" s="28">
        <f>IF(B240="Forfait",IF((G241-16)&lt;0,0,(G241-16)),0)</f>
        <v>0</v>
      </c>
      <c r="I245" s="71">
        <f>IF(B241="5-5",IF(G236&gt;5,G236-5,0),IF(B241="6-6",IF(G236&gt;6,G236-6,0),0))</f>
        <v>0</v>
      </c>
      <c r="J245" s="28">
        <f>IF(B241="5-5",IF(G238&gt;5,G238-5,0),IF(B241="6-6",IF(G238&gt;6,G238-6,0),0))</f>
        <v>0</v>
      </c>
      <c r="K245" s="62"/>
      <c r="L245" s="39">
        <v>0</v>
      </c>
      <c r="M245" s="37" t="s">
        <v>39</v>
      </c>
      <c r="N245" s="140"/>
    </row>
    <row r="246" spans="1:14" x14ac:dyDescent="0.3">
      <c r="A246" s="41"/>
      <c r="B246" s="40">
        <f>PRODUCT(B245*B242*1)</f>
        <v>0</v>
      </c>
      <c r="C246" s="67">
        <f>PRODUCT(C245*B242*1.5)</f>
        <v>0</v>
      </c>
      <c r="D246" s="40">
        <f>PRODUCT(D245*B242*2)</f>
        <v>0</v>
      </c>
      <c r="E246" s="67">
        <f>PRODUCT(E245*B242*3)</f>
        <v>0</v>
      </c>
      <c r="F246" s="104">
        <f>PRODUCT(B242*F244*F245)</f>
        <v>0</v>
      </c>
      <c r="G246" s="105">
        <f>PRODUCT(B242*G244*G245)</f>
        <v>0</v>
      </c>
      <c r="H246" s="104">
        <f>PRODUCT(B242*H244*H245)</f>
        <v>0</v>
      </c>
      <c r="I246" s="68">
        <f>PRODUCT(I245*B242*0.5)</f>
        <v>0</v>
      </c>
      <c r="J246" s="40">
        <f>PRODUCT(J245*B242*0.5)</f>
        <v>0</v>
      </c>
      <c r="K246" s="67">
        <f>PRODUCT(K244:K245)</f>
        <v>0</v>
      </c>
      <c r="L246" s="40">
        <f>PRODUCT(L244:L245)</f>
        <v>0</v>
      </c>
      <c r="M246" s="42">
        <f>SUM(B246:L246)+SUM(H242:L242)</f>
        <v>0</v>
      </c>
      <c r="N246" s="140"/>
    </row>
    <row r="247" spans="1:14" ht="16.5" thickBot="1" x14ac:dyDescent="0.35">
      <c r="A247" s="94"/>
      <c r="B247" s="94"/>
      <c r="C247" s="94"/>
      <c r="D247" s="94"/>
      <c r="E247" s="95"/>
      <c r="F247" s="95"/>
      <c r="G247" s="95"/>
      <c r="H247" s="95"/>
      <c r="I247" s="94"/>
      <c r="J247" s="94"/>
      <c r="K247" s="94"/>
      <c r="L247" s="94"/>
      <c r="M247" s="94"/>
      <c r="N247" s="140"/>
    </row>
    <row r="248" spans="1:14" ht="16.5" thickTop="1" x14ac:dyDescent="0.3">
      <c r="A248" s="29"/>
      <c r="B248" s="29"/>
      <c r="C248" s="29"/>
      <c r="D248" s="29"/>
      <c r="E248" s="29"/>
      <c r="F248" s="29"/>
      <c r="G248" s="29"/>
      <c r="H248" s="29"/>
      <c r="I248" s="29"/>
      <c r="J248" s="29"/>
      <c r="K248" s="29"/>
      <c r="L248" s="6"/>
      <c r="M248" s="6"/>
      <c r="N248" s="140"/>
    </row>
    <row r="249" spans="1:14" ht="16.5" x14ac:dyDescent="0.3">
      <c r="A249" s="73" t="s">
        <v>7</v>
      </c>
      <c r="B249" s="24">
        <f>B236+1</f>
        <v>42420</v>
      </c>
      <c r="C249" s="30"/>
      <c r="D249" s="90" t="s">
        <v>12</v>
      </c>
      <c r="E249" s="91"/>
      <c r="F249" s="92" t="s">
        <v>13</v>
      </c>
      <c r="G249" s="93">
        <f>IF(E250=0,0,(MOD(E250-E249,1)*24))</f>
        <v>0</v>
      </c>
      <c r="H249" s="6"/>
      <c r="I249" s="100"/>
      <c r="J249" s="31"/>
      <c r="K249" s="31"/>
      <c r="L249" s="32"/>
      <c r="M249" s="33"/>
      <c r="N249" s="140"/>
    </row>
    <row r="250" spans="1:14" ht="16.5" x14ac:dyDescent="0.3">
      <c r="A250" s="73" t="s">
        <v>8</v>
      </c>
      <c r="B250" s="34"/>
      <c r="C250" s="29"/>
      <c r="D250" s="82" t="s">
        <v>21</v>
      </c>
      <c r="E250" s="83"/>
      <c r="F250" s="84" t="s">
        <v>13</v>
      </c>
      <c r="G250" s="85">
        <f>IF(E251=0,0,(MOD(E251-E250,1)*24))</f>
        <v>0</v>
      </c>
      <c r="H250" s="29"/>
      <c r="I250" s="29"/>
      <c r="J250" s="31"/>
      <c r="K250" s="31"/>
      <c r="L250" s="33"/>
      <c r="M250" s="33"/>
      <c r="N250" s="140"/>
    </row>
    <row r="251" spans="1:14" ht="16.5" x14ac:dyDescent="0.3">
      <c r="A251" s="75" t="s">
        <v>32</v>
      </c>
      <c r="B251" s="9"/>
      <c r="C251" s="29"/>
      <c r="D251" s="78" t="s">
        <v>29</v>
      </c>
      <c r="E251" s="79"/>
      <c r="F251" s="80" t="s">
        <v>13</v>
      </c>
      <c r="G251" s="81">
        <f>IF(E252=0,0,(MOD(E252-E251,1)*24))</f>
        <v>0</v>
      </c>
      <c r="H251" s="29"/>
      <c r="I251" s="31"/>
      <c r="J251" s="31"/>
      <c r="K251" s="31"/>
      <c r="L251" s="33"/>
      <c r="M251" s="33"/>
      <c r="N251" s="140"/>
    </row>
    <row r="252" spans="1:14" x14ac:dyDescent="0.3">
      <c r="A252" s="75" t="s">
        <v>33</v>
      </c>
      <c r="B252" s="34"/>
      <c r="C252" s="29"/>
      <c r="D252" s="82" t="s">
        <v>31</v>
      </c>
      <c r="E252" s="83"/>
      <c r="F252" s="84" t="s">
        <v>13</v>
      </c>
      <c r="G252" s="85">
        <f>IF(E253=0,0,(MOD(E253-E252,1)*24))</f>
        <v>0</v>
      </c>
      <c r="H252" s="113" t="s">
        <v>18</v>
      </c>
      <c r="I252" s="53" t="s">
        <v>19</v>
      </c>
      <c r="J252" s="113" t="s">
        <v>16</v>
      </c>
      <c r="K252" s="25" t="s">
        <v>87</v>
      </c>
      <c r="L252" s="53" t="s">
        <v>20</v>
      </c>
      <c r="M252" s="6"/>
      <c r="N252" s="140"/>
    </row>
    <row r="253" spans="1:14" x14ac:dyDescent="0.3">
      <c r="A253" s="73" t="s">
        <v>10</v>
      </c>
      <c r="B253" s="43"/>
      <c r="C253" s="29"/>
      <c r="D253" s="78" t="s">
        <v>29</v>
      </c>
      <c r="E253" s="79"/>
      <c r="F253" s="80" t="s">
        <v>13</v>
      </c>
      <c r="G253" s="81">
        <f>IF(E254=0,0,(MOD(E254-E253,1)*24))</f>
        <v>0</v>
      </c>
      <c r="H253" s="76">
        <f>B255</f>
        <v>0</v>
      </c>
      <c r="I253" s="63">
        <f>IF(B253="Forfait",IF(B250="",0,VLOOKUP(B250,Liste!F$2:H$4,3)),IF(B250="",0,VLOOKUP(B250,Liste!F$2:G$4,2)))</f>
        <v>0</v>
      </c>
      <c r="J253" s="36">
        <v>5</v>
      </c>
      <c r="K253" s="64">
        <v>0.8</v>
      </c>
      <c r="L253" s="35">
        <v>0</v>
      </c>
      <c r="M253" s="6"/>
      <c r="N253" s="140"/>
    </row>
    <row r="254" spans="1:14" ht="16.5" thickBot="1" x14ac:dyDescent="0.35">
      <c r="A254" s="74" t="s">
        <v>85</v>
      </c>
      <c r="B254" s="44"/>
      <c r="C254" s="29"/>
      <c r="D254" s="82" t="s">
        <v>37</v>
      </c>
      <c r="E254" s="83"/>
      <c r="F254" s="84" t="s">
        <v>39</v>
      </c>
      <c r="G254" s="86">
        <f>SUM(G249+G251+G253)</f>
        <v>0</v>
      </c>
      <c r="H254" s="77"/>
      <c r="I254" s="65"/>
      <c r="J254" s="38"/>
      <c r="K254" s="66">
        <v>0</v>
      </c>
      <c r="L254" s="39">
        <v>0</v>
      </c>
      <c r="M254" s="6"/>
      <c r="N254" s="140"/>
    </row>
    <row r="255" spans="1:14" x14ac:dyDescent="0.3">
      <c r="A255" s="73" t="s">
        <v>11</v>
      </c>
      <c r="B255" s="45">
        <f>IF(B252="",0,VLOOKUP(B252,Liste!B$2:C$32,2))</f>
        <v>0</v>
      </c>
      <c r="C255" s="29"/>
      <c r="D255" s="87"/>
      <c r="E255" s="88"/>
      <c r="F255" s="89" t="s">
        <v>89</v>
      </c>
      <c r="G255" s="96">
        <f>SUM((IF(G250&lt;0.99,G250,0))+(IF(G252&lt;0.99,G252,0)))</f>
        <v>0</v>
      </c>
      <c r="H255" s="47">
        <f>PRODUCT(H253*H254)</f>
        <v>0</v>
      </c>
      <c r="I255" s="70">
        <f>PRODUCT(I253*I254)</f>
        <v>0</v>
      </c>
      <c r="J255" s="47">
        <f>PRODUCT(J253*J254)</f>
        <v>0</v>
      </c>
      <c r="K255" s="69">
        <f>PRODUCT(K253*K254)</f>
        <v>0</v>
      </c>
      <c r="L255" s="46">
        <f>PRODUCT(L253:L254)</f>
        <v>0</v>
      </c>
      <c r="M255" s="6"/>
      <c r="N255" s="140"/>
    </row>
    <row r="256" spans="1:14" x14ac:dyDescent="0.3">
      <c r="A256" s="72"/>
      <c r="B256" s="141" t="s">
        <v>14</v>
      </c>
      <c r="C256" s="141"/>
      <c r="D256" s="142"/>
      <c r="E256" s="143"/>
      <c r="F256" s="144" t="s">
        <v>84</v>
      </c>
      <c r="G256" s="145"/>
      <c r="H256" s="146"/>
      <c r="I256" s="141" t="s">
        <v>15</v>
      </c>
      <c r="J256" s="147"/>
      <c r="K256" s="52" t="s">
        <v>17</v>
      </c>
      <c r="L256" s="53" t="s">
        <v>38</v>
      </c>
      <c r="M256" s="6"/>
      <c r="N256" s="140"/>
    </row>
    <row r="257" spans="1:14" x14ac:dyDescent="0.3">
      <c r="A257" s="54" t="s">
        <v>22</v>
      </c>
      <c r="B257" s="48" t="s">
        <v>23</v>
      </c>
      <c r="C257" s="56" t="s">
        <v>24</v>
      </c>
      <c r="D257" s="49" t="s">
        <v>25</v>
      </c>
      <c r="E257" s="58" t="s">
        <v>88</v>
      </c>
      <c r="F257" s="101">
        <f>IF(B254="Magasine",0.08333333333333,0.125)</f>
        <v>0.125</v>
      </c>
      <c r="G257" s="59">
        <v>0.16666666666666666</v>
      </c>
      <c r="H257" s="50">
        <v>0.25</v>
      </c>
      <c r="I257" s="60" t="s">
        <v>26</v>
      </c>
      <c r="J257" s="48" t="s">
        <v>27</v>
      </c>
      <c r="K257" s="61"/>
      <c r="L257" s="51">
        <v>1</v>
      </c>
      <c r="M257" s="6"/>
      <c r="N257" s="140"/>
    </row>
    <row r="258" spans="1:14" ht="16.5" thickBot="1" x14ac:dyDescent="0.35">
      <c r="A258" s="55">
        <f>IF(B253=10,IF(SUM((G249+G251+G253)+G255)&gt;10,SUM((G249+G251+G253)+G255),10),IF(B253=7,IF(SUM((G249+G251+G253)+G255)&gt;7,SUM((G249+G251+G253)+G255),7),IF(B253=5,IF(SUM((G249+G251+G253)+G255)&gt;5,SUM((G249+G251+G253)+G255),5),SUM((G249+G251+G253)+G255))))</f>
        <v>0</v>
      </c>
      <c r="B258" s="28">
        <f>IF(B253="Forfait",1,IF(B253=10,IF(G254&lt;10,A258,10+G255),IF(B253=7,IF(G254&lt;8,A258,8+G255),IF(G254&lt;5,A258,5+G255))))</f>
        <v>0</v>
      </c>
      <c r="C258" s="57">
        <f>IF(B253="Forfait",0,IF(B253=10,IF((A258-B258)&lt;2,A258-B258,2),IF(B253=7,IF((A258-B258)&lt;4,A258-B258,4),IF((A258-B258)&lt;7,A258-B258,7))))</f>
        <v>0</v>
      </c>
      <c r="D258" s="28">
        <f>IF(B253="Forfait",0,IF((A258-B258-C258)&lt;4,A258-B258-C258,4))</f>
        <v>0</v>
      </c>
      <c r="E258" s="57">
        <f>IF(B253="Forfait",0,IF((A258-B258-C258-D258)&gt;0,A258-B258-C258-D258,0))</f>
        <v>0</v>
      </c>
      <c r="F258" s="28">
        <f>IF(B254="Autre",IF((G254-12)&gt;0,IF((G254-12)&lt;2,G254-12,2),0),IF(B254="Magasine",IF((G254-11)&gt;0,IF((G254-11)&lt;1,G254-11,1),0),0))</f>
        <v>0</v>
      </c>
      <c r="G258" s="57">
        <f>IF(B254="Autre",IF((G254-14)&gt;0,IF((G254-14)&lt;2,G254-14,2),0),IF(B254="Magasine",IF((G254-12)&gt;0,IF((G254-12)&lt;4,G254-12,4),0),0))</f>
        <v>0</v>
      </c>
      <c r="H258" s="28">
        <f>IF(B253="Forfait",IF((G254-16)&lt;0,0,(G254-16)),0)</f>
        <v>0</v>
      </c>
      <c r="I258" s="71">
        <f>IF(B254="5-5",IF(G249&gt;5,G249-5,0),IF(B254="6-6",IF(G249&gt;6,G249-6,0),0))</f>
        <v>0</v>
      </c>
      <c r="J258" s="28">
        <f>IF(B254="5-5",IF(G251&gt;5,G251-5,0),IF(B254="6-6",IF(G251&gt;6,G251-6,0),0))</f>
        <v>0</v>
      </c>
      <c r="K258" s="62"/>
      <c r="L258" s="39">
        <v>0</v>
      </c>
      <c r="M258" s="37" t="s">
        <v>39</v>
      </c>
      <c r="N258" s="140"/>
    </row>
    <row r="259" spans="1:14" x14ac:dyDescent="0.3">
      <c r="A259" s="41"/>
      <c r="B259" s="40">
        <f>PRODUCT(B258*B255*1)</f>
        <v>0</v>
      </c>
      <c r="C259" s="67">
        <f>PRODUCT(C258*B255*1.5)</f>
        <v>0</v>
      </c>
      <c r="D259" s="40">
        <f>PRODUCT(D258*B255*2)</f>
        <v>0</v>
      </c>
      <c r="E259" s="67">
        <f>PRODUCT(E258*B255*3)</f>
        <v>0</v>
      </c>
      <c r="F259" s="104">
        <f>PRODUCT(B255*F257*F258)</f>
        <v>0</v>
      </c>
      <c r="G259" s="105">
        <f>PRODUCT(B255*G257*G258)</f>
        <v>0</v>
      </c>
      <c r="H259" s="104">
        <f>PRODUCT(B255*H257*H258)</f>
        <v>0</v>
      </c>
      <c r="I259" s="68">
        <f>PRODUCT(I258*B255*0.5)</f>
        <v>0</v>
      </c>
      <c r="J259" s="40">
        <f>PRODUCT(J258*B255*0.5)</f>
        <v>0</v>
      </c>
      <c r="K259" s="67">
        <f>PRODUCT(K257:K258)</f>
        <v>0</v>
      </c>
      <c r="L259" s="40">
        <f>PRODUCT(L257:L258)</f>
        <v>0</v>
      </c>
      <c r="M259" s="42">
        <f>SUM(B259:L259)+SUM(H255:L255)</f>
        <v>0</v>
      </c>
      <c r="N259" s="140"/>
    </row>
    <row r="260" spans="1:14" ht="16.5" thickBot="1" x14ac:dyDescent="0.35">
      <c r="A260" s="94"/>
      <c r="B260" s="94"/>
      <c r="C260" s="94"/>
      <c r="D260" s="94"/>
      <c r="E260" s="95"/>
      <c r="F260" s="95"/>
      <c r="G260" s="95"/>
      <c r="H260" s="95"/>
      <c r="I260" s="94"/>
      <c r="J260" s="94"/>
      <c r="K260" s="94"/>
      <c r="L260" s="94"/>
      <c r="M260" s="94"/>
      <c r="N260" s="140"/>
    </row>
    <row r="261" spans="1:14" ht="16.5" thickTop="1" x14ac:dyDescent="0.3">
      <c r="A261" s="29"/>
      <c r="B261" s="29"/>
      <c r="C261" s="29"/>
      <c r="D261" s="29"/>
      <c r="E261" s="29"/>
      <c r="F261" s="29"/>
      <c r="G261" s="29"/>
      <c r="H261" s="29"/>
      <c r="I261" s="29"/>
      <c r="J261" s="29"/>
      <c r="K261" s="29"/>
      <c r="L261" s="6"/>
      <c r="M261" s="6"/>
      <c r="N261" s="140"/>
    </row>
    <row r="262" spans="1:14" ht="16.5" x14ac:dyDescent="0.3">
      <c r="A262" s="73" t="s">
        <v>7</v>
      </c>
      <c r="B262" s="24">
        <f>B249+1</f>
        <v>42421</v>
      </c>
      <c r="C262" s="30"/>
      <c r="D262" s="90" t="s">
        <v>12</v>
      </c>
      <c r="E262" s="91"/>
      <c r="F262" s="92" t="s">
        <v>13</v>
      </c>
      <c r="G262" s="93">
        <f>IF(E263=0,0,(MOD(E263-E262,1)*24))</f>
        <v>0</v>
      </c>
      <c r="H262" s="6"/>
      <c r="I262" s="100"/>
      <c r="J262" s="31"/>
      <c r="K262" s="31"/>
      <c r="L262" s="32"/>
      <c r="M262" s="33"/>
      <c r="N262" s="140"/>
    </row>
    <row r="263" spans="1:14" ht="16.5" x14ac:dyDescent="0.3">
      <c r="A263" s="73" t="s">
        <v>8</v>
      </c>
      <c r="B263" s="34"/>
      <c r="C263" s="29"/>
      <c r="D263" s="82" t="s">
        <v>21</v>
      </c>
      <c r="E263" s="83"/>
      <c r="F263" s="84" t="s">
        <v>13</v>
      </c>
      <c r="G263" s="85">
        <f>IF(E264=0,0,(MOD(E264-E263,1)*24))</f>
        <v>0</v>
      </c>
      <c r="H263" s="29"/>
      <c r="I263" s="29"/>
      <c r="J263" s="31"/>
      <c r="K263" s="31"/>
      <c r="L263" s="33"/>
      <c r="M263" s="33"/>
      <c r="N263" s="140"/>
    </row>
    <row r="264" spans="1:14" ht="16.5" x14ac:dyDescent="0.3">
      <c r="A264" s="75" t="s">
        <v>32</v>
      </c>
      <c r="B264" s="9"/>
      <c r="C264" s="29"/>
      <c r="D264" s="78" t="s">
        <v>29</v>
      </c>
      <c r="E264" s="79"/>
      <c r="F264" s="80" t="s">
        <v>13</v>
      </c>
      <c r="G264" s="81">
        <f>IF(E265=0,0,(MOD(E265-E264,1)*24))</f>
        <v>0</v>
      </c>
      <c r="H264" s="29"/>
      <c r="I264" s="31"/>
      <c r="J264" s="31"/>
      <c r="K264" s="31"/>
      <c r="L264" s="33"/>
      <c r="M264" s="33"/>
      <c r="N264" s="140"/>
    </row>
    <row r="265" spans="1:14" x14ac:dyDescent="0.3">
      <c r="A265" s="75" t="s">
        <v>33</v>
      </c>
      <c r="B265" s="34"/>
      <c r="C265" s="29"/>
      <c r="D265" s="82" t="s">
        <v>31</v>
      </c>
      <c r="E265" s="83"/>
      <c r="F265" s="84" t="s">
        <v>13</v>
      </c>
      <c r="G265" s="85">
        <f>IF(E266=0,0,(MOD(E266-E265,1)*24))</f>
        <v>0</v>
      </c>
      <c r="H265" s="113" t="s">
        <v>18</v>
      </c>
      <c r="I265" s="53" t="s">
        <v>19</v>
      </c>
      <c r="J265" s="113" t="s">
        <v>16</v>
      </c>
      <c r="K265" s="25" t="s">
        <v>87</v>
      </c>
      <c r="L265" s="53" t="s">
        <v>20</v>
      </c>
      <c r="M265" s="6"/>
      <c r="N265" s="140"/>
    </row>
    <row r="266" spans="1:14" x14ac:dyDescent="0.3">
      <c r="A266" s="73" t="s">
        <v>10</v>
      </c>
      <c r="B266" s="43"/>
      <c r="C266" s="29"/>
      <c r="D266" s="78" t="s">
        <v>29</v>
      </c>
      <c r="E266" s="79"/>
      <c r="F266" s="80" t="s">
        <v>13</v>
      </c>
      <c r="G266" s="81">
        <f>IF(E267=0,0,(MOD(E267-E266,1)*24))</f>
        <v>0</v>
      </c>
      <c r="H266" s="76">
        <f>B268</f>
        <v>0</v>
      </c>
      <c r="I266" s="63">
        <f>IF(B266="Forfait",IF(B263="",0,VLOOKUP(B263,Liste!F$2:H$4,3)),IF(B263="",0,VLOOKUP(B263,Liste!F$2:G$4,2)))</f>
        <v>0</v>
      </c>
      <c r="J266" s="36">
        <v>5</v>
      </c>
      <c r="K266" s="64">
        <v>0.8</v>
      </c>
      <c r="L266" s="35">
        <v>0</v>
      </c>
      <c r="M266" s="6"/>
      <c r="N266" s="140"/>
    </row>
    <row r="267" spans="1:14" ht="16.5" thickBot="1" x14ac:dyDescent="0.35">
      <c r="A267" s="74" t="s">
        <v>85</v>
      </c>
      <c r="B267" s="44"/>
      <c r="C267" s="29"/>
      <c r="D267" s="82" t="s">
        <v>37</v>
      </c>
      <c r="E267" s="83"/>
      <c r="F267" s="84" t="s">
        <v>39</v>
      </c>
      <c r="G267" s="86">
        <f>SUM(G262+G264+G266)</f>
        <v>0</v>
      </c>
      <c r="H267" s="77"/>
      <c r="I267" s="65"/>
      <c r="J267" s="38"/>
      <c r="K267" s="66">
        <v>0</v>
      </c>
      <c r="L267" s="39">
        <v>0</v>
      </c>
      <c r="M267" s="6"/>
      <c r="N267" s="140"/>
    </row>
    <row r="268" spans="1:14" x14ac:dyDescent="0.3">
      <c r="A268" s="73" t="s">
        <v>11</v>
      </c>
      <c r="B268" s="45">
        <f>IF(B265="",0,VLOOKUP(B265,Liste!B$2:C$32,2))</f>
        <v>0</v>
      </c>
      <c r="C268" s="29"/>
      <c r="D268" s="87"/>
      <c r="E268" s="88"/>
      <c r="F268" s="89" t="s">
        <v>89</v>
      </c>
      <c r="G268" s="96">
        <f>SUM((IF(G263&lt;0.99,G263,0))+(IF(G265&lt;0.99,G265,0)))</f>
        <v>0</v>
      </c>
      <c r="H268" s="47">
        <f>PRODUCT(H266*H267)</f>
        <v>0</v>
      </c>
      <c r="I268" s="70">
        <f>PRODUCT(I266*I267)</f>
        <v>0</v>
      </c>
      <c r="J268" s="47">
        <f>PRODUCT(J266*J267)</f>
        <v>0</v>
      </c>
      <c r="K268" s="69">
        <f>PRODUCT(K266*K267)</f>
        <v>0</v>
      </c>
      <c r="L268" s="46">
        <f>PRODUCT(L266:L267)</f>
        <v>0</v>
      </c>
      <c r="M268" s="6"/>
      <c r="N268" s="140"/>
    </row>
    <row r="269" spans="1:14" x14ac:dyDescent="0.3">
      <c r="A269" s="72"/>
      <c r="B269" s="141" t="s">
        <v>14</v>
      </c>
      <c r="C269" s="141"/>
      <c r="D269" s="142"/>
      <c r="E269" s="143"/>
      <c r="F269" s="144" t="s">
        <v>84</v>
      </c>
      <c r="G269" s="145"/>
      <c r="H269" s="146"/>
      <c r="I269" s="141" t="s">
        <v>15</v>
      </c>
      <c r="J269" s="147"/>
      <c r="K269" s="52" t="s">
        <v>17</v>
      </c>
      <c r="L269" s="53" t="s">
        <v>38</v>
      </c>
      <c r="M269" s="6"/>
      <c r="N269" s="140"/>
    </row>
    <row r="270" spans="1:14" x14ac:dyDescent="0.3">
      <c r="A270" s="54" t="s">
        <v>22</v>
      </c>
      <c r="B270" s="48" t="s">
        <v>23</v>
      </c>
      <c r="C270" s="56" t="s">
        <v>24</v>
      </c>
      <c r="D270" s="49" t="s">
        <v>25</v>
      </c>
      <c r="E270" s="58" t="s">
        <v>88</v>
      </c>
      <c r="F270" s="101">
        <f>IF(B267="Magasine",0.08333333333333,0.125)</f>
        <v>0.125</v>
      </c>
      <c r="G270" s="59">
        <v>0.16666666666666666</v>
      </c>
      <c r="H270" s="50">
        <v>0.25</v>
      </c>
      <c r="I270" s="60" t="s">
        <v>26</v>
      </c>
      <c r="J270" s="48" t="s">
        <v>27</v>
      </c>
      <c r="K270" s="61"/>
      <c r="L270" s="51">
        <v>1</v>
      </c>
      <c r="M270" s="6"/>
      <c r="N270" s="140"/>
    </row>
    <row r="271" spans="1:14" ht="16.5" thickBot="1" x14ac:dyDescent="0.35">
      <c r="A271" s="55">
        <f>IF(B266=10,IF(SUM((G262+G264+G266)+G268)&gt;10,SUM((G262+G264+G266)+G268),10),IF(B266=7,IF(SUM((G262+G264+G266)+G268)&gt;7,SUM((G262+G264+G266)+G268),7),IF(B266=5,IF(SUM((G262+G264+G266)+G268)&gt;5,SUM((G262+G264+G266)+G268),5),SUM((G262+G264+G266)+G268))))</f>
        <v>0</v>
      </c>
      <c r="B271" s="28">
        <f>IF(B266="Forfait",1,IF(B266=10,IF(G267&lt;10,A271,10+G268),IF(B266=7,IF(G267&lt;8,A271,8+G268),IF(G267&lt;5,A271,5+G268))))</f>
        <v>0</v>
      </c>
      <c r="C271" s="57">
        <f>IF(B266="Forfait",0,IF(B266=10,IF((A271-B271)&lt;2,A271-B271,2),IF(B266=7,IF((A271-B271)&lt;4,A271-B271,4),IF((A271-B271)&lt;7,A271-B271,7))))</f>
        <v>0</v>
      </c>
      <c r="D271" s="28">
        <f>IF(B266="Forfait",0,IF((A271-B271-C271)&lt;4,A271-B271-C271,4))</f>
        <v>0</v>
      </c>
      <c r="E271" s="57">
        <f>IF(B266="Forfait",0,IF((A271-B271-C271-D271)&gt;0,A271-B271-C271-D271,0))</f>
        <v>0</v>
      </c>
      <c r="F271" s="28">
        <f>IF(B267="Autre",IF((G267-12)&gt;0,IF((G267-12)&lt;2,G267-12,2),0),IF(B267="Magasine",IF((G267-11)&gt;0,IF((G267-11)&lt;1,G267-11,1),0),0))</f>
        <v>0</v>
      </c>
      <c r="G271" s="57">
        <f>IF(B267="Autre",IF((G267-14)&gt;0,IF((G267-14)&lt;2,G267-14,2),0),IF(B267="Magasine",IF((G267-12)&gt;0,IF((G267-12)&lt;4,G267-12,4),0),0))</f>
        <v>0</v>
      </c>
      <c r="H271" s="28">
        <f>IF(B266="Forfait",IF((G267-16)&lt;0,0,(G267-16)),0)</f>
        <v>0</v>
      </c>
      <c r="I271" s="71">
        <f>IF(B267="5-5",IF(G262&gt;5,G262-5,0),IF(B267="6-6",IF(G262&gt;6,G262-6,0),0))</f>
        <v>0</v>
      </c>
      <c r="J271" s="28">
        <f>IF(B267="5-5",IF(G264&gt;5,G264-5,0),IF(B267="6-6",IF(G264&gt;6,G264-6,0),0))</f>
        <v>0</v>
      </c>
      <c r="K271" s="62"/>
      <c r="L271" s="39">
        <v>0</v>
      </c>
      <c r="M271" s="37" t="s">
        <v>39</v>
      </c>
      <c r="N271" s="140"/>
    </row>
    <row r="272" spans="1:14" x14ac:dyDescent="0.3">
      <c r="A272" s="41"/>
      <c r="B272" s="40">
        <f>PRODUCT(B271*B268*1)</f>
        <v>0</v>
      </c>
      <c r="C272" s="67">
        <f>PRODUCT(C271*B268*1.5)</f>
        <v>0</v>
      </c>
      <c r="D272" s="40">
        <f>PRODUCT(D271*B268*2)</f>
        <v>0</v>
      </c>
      <c r="E272" s="67">
        <f>PRODUCT(E271*B268*3)</f>
        <v>0</v>
      </c>
      <c r="F272" s="104">
        <f>PRODUCT(B268*F270*F271)</f>
        <v>0</v>
      </c>
      <c r="G272" s="105">
        <f>PRODUCT(B268*G270*G271)</f>
        <v>0</v>
      </c>
      <c r="H272" s="104">
        <f>PRODUCT(B268*H270*H271)</f>
        <v>0</v>
      </c>
      <c r="I272" s="68">
        <f>PRODUCT(I271*B268*0.5)</f>
        <v>0</v>
      </c>
      <c r="J272" s="40">
        <f>PRODUCT(J271*B268*0.5)</f>
        <v>0</v>
      </c>
      <c r="K272" s="67">
        <f>PRODUCT(K270:K271)</f>
        <v>0</v>
      </c>
      <c r="L272" s="40">
        <f>PRODUCT(L270:L271)</f>
        <v>0</v>
      </c>
      <c r="M272" s="42">
        <f>SUM(B272:L272)+SUM(H268:L268)</f>
        <v>0</v>
      </c>
      <c r="N272" s="140"/>
    </row>
    <row r="273" spans="1:14" ht="16.5" thickBot="1" x14ac:dyDescent="0.35">
      <c r="A273" s="94"/>
      <c r="B273" s="94"/>
      <c r="C273" s="94"/>
      <c r="D273" s="94"/>
      <c r="E273" s="95"/>
      <c r="F273" s="95"/>
      <c r="G273" s="95"/>
      <c r="H273" s="95"/>
      <c r="I273" s="94"/>
      <c r="J273" s="94"/>
      <c r="K273" s="94"/>
      <c r="L273" s="94"/>
      <c r="M273" s="94"/>
      <c r="N273" s="140"/>
    </row>
    <row r="274" spans="1:14" ht="16.5" thickTop="1" x14ac:dyDescent="0.3">
      <c r="A274" s="29"/>
      <c r="B274" s="29"/>
      <c r="C274" s="29"/>
      <c r="D274" s="29"/>
      <c r="E274" s="29"/>
      <c r="F274" s="29"/>
      <c r="G274" s="29"/>
      <c r="H274" s="29"/>
      <c r="I274" s="29"/>
      <c r="J274" s="29"/>
      <c r="K274" s="29"/>
      <c r="L274" s="6"/>
      <c r="M274" s="6"/>
      <c r="N274" s="140"/>
    </row>
    <row r="275" spans="1:14" ht="16.5" x14ac:dyDescent="0.3">
      <c r="A275" s="73" t="s">
        <v>7</v>
      </c>
      <c r="B275" s="24">
        <f>B262+1</f>
        <v>42422</v>
      </c>
      <c r="C275" s="30"/>
      <c r="D275" s="90" t="s">
        <v>12</v>
      </c>
      <c r="E275" s="91"/>
      <c r="F275" s="92" t="s">
        <v>13</v>
      </c>
      <c r="G275" s="93">
        <f>IF(E276=0,0,(MOD(E276-E275,1)*24))</f>
        <v>0</v>
      </c>
      <c r="H275" s="6"/>
      <c r="I275" s="100"/>
      <c r="J275" s="31"/>
      <c r="K275" s="31"/>
      <c r="L275" s="32"/>
      <c r="M275" s="33"/>
      <c r="N275" s="140"/>
    </row>
    <row r="276" spans="1:14" ht="16.5" x14ac:dyDescent="0.3">
      <c r="A276" s="73" t="s">
        <v>8</v>
      </c>
      <c r="B276" s="34"/>
      <c r="C276" s="29"/>
      <c r="D276" s="82" t="s">
        <v>21</v>
      </c>
      <c r="E276" s="83"/>
      <c r="F276" s="84" t="s">
        <v>13</v>
      </c>
      <c r="G276" s="85">
        <f>IF(E277=0,0,(MOD(E277-E276,1)*24))</f>
        <v>0</v>
      </c>
      <c r="H276" s="29"/>
      <c r="I276" s="29"/>
      <c r="J276" s="31"/>
      <c r="K276" s="31"/>
      <c r="L276" s="33"/>
      <c r="M276" s="33"/>
      <c r="N276" s="140"/>
    </row>
    <row r="277" spans="1:14" ht="16.5" x14ac:dyDescent="0.3">
      <c r="A277" s="75" t="s">
        <v>32</v>
      </c>
      <c r="B277" s="9"/>
      <c r="C277" s="29"/>
      <c r="D277" s="78" t="s">
        <v>29</v>
      </c>
      <c r="E277" s="79"/>
      <c r="F277" s="80" t="s">
        <v>13</v>
      </c>
      <c r="G277" s="81">
        <f>IF(E278=0,0,(MOD(E278-E277,1)*24))</f>
        <v>0</v>
      </c>
      <c r="H277" s="29"/>
      <c r="I277" s="31"/>
      <c r="J277" s="31"/>
      <c r="K277" s="31"/>
      <c r="L277" s="33"/>
      <c r="M277" s="33"/>
      <c r="N277" s="140"/>
    </row>
    <row r="278" spans="1:14" x14ac:dyDescent="0.3">
      <c r="A278" s="75" t="s">
        <v>33</v>
      </c>
      <c r="B278" s="34"/>
      <c r="C278" s="29"/>
      <c r="D278" s="82" t="s">
        <v>31</v>
      </c>
      <c r="E278" s="83"/>
      <c r="F278" s="84" t="s">
        <v>13</v>
      </c>
      <c r="G278" s="85">
        <f>IF(E279=0,0,(MOD(E279-E278,1)*24))</f>
        <v>0</v>
      </c>
      <c r="H278" s="113" t="s">
        <v>18</v>
      </c>
      <c r="I278" s="53" t="s">
        <v>19</v>
      </c>
      <c r="J278" s="113" t="s">
        <v>16</v>
      </c>
      <c r="K278" s="25" t="s">
        <v>87</v>
      </c>
      <c r="L278" s="53" t="s">
        <v>20</v>
      </c>
      <c r="M278" s="6"/>
      <c r="N278" s="140"/>
    </row>
    <row r="279" spans="1:14" x14ac:dyDescent="0.3">
      <c r="A279" s="73" t="s">
        <v>10</v>
      </c>
      <c r="B279" s="43"/>
      <c r="C279" s="29"/>
      <c r="D279" s="78" t="s">
        <v>29</v>
      </c>
      <c r="E279" s="79"/>
      <c r="F279" s="80" t="s">
        <v>13</v>
      </c>
      <c r="G279" s="81">
        <f>IF(E280=0,0,(MOD(E280-E279,1)*24))</f>
        <v>0</v>
      </c>
      <c r="H279" s="76">
        <f>B281</f>
        <v>0</v>
      </c>
      <c r="I279" s="63">
        <f>IF(B279="Forfait",IF(B276="",0,VLOOKUP(B276,Liste!F$2:H$4,3)),IF(B276="",0,VLOOKUP(B276,Liste!F$2:G$4,2)))</f>
        <v>0</v>
      </c>
      <c r="J279" s="36">
        <v>5</v>
      </c>
      <c r="K279" s="64">
        <v>0.8</v>
      </c>
      <c r="L279" s="35">
        <v>0</v>
      </c>
      <c r="M279" s="6"/>
      <c r="N279" s="140"/>
    </row>
    <row r="280" spans="1:14" ht="16.5" thickBot="1" x14ac:dyDescent="0.35">
      <c r="A280" s="74" t="s">
        <v>85</v>
      </c>
      <c r="B280" s="44"/>
      <c r="C280" s="29"/>
      <c r="D280" s="82" t="s">
        <v>37</v>
      </c>
      <c r="E280" s="83"/>
      <c r="F280" s="84" t="s">
        <v>39</v>
      </c>
      <c r="G280" s="86">
        <f>SUM(G275+G277+G279)</f>
        <v>0</v>
      </c>
      <c r="H280" s="77"/>
      <c r="I280" s="65"/>
      <c r="J280" s="38"/>
      <c r="K280" s="66">
        <v>0</v>
      </c>
      <c r="L280" s="39">
        <v>0</v>
      </c>
      <c r="M280" s="6"/>
      <c r="N280" s="140"/>
    </row>
    <row r="281" spans="1:14" x14ac:dyDescent="0.3">
      <c r="A281" s="73" t="s">
        <v>11</v>
      </c>
      <c r="B281" s="45">
        <f>IF(B278="",0,VLOOKUP(B278,Liste!B$2:C$32,2))</f>
        <v>0</v>
      </c>
      <c r="C281" s="29"/>
      <c r="D281" s="87"/>
      <c r="E281" s="88"/>
      <c r="F281" s="89" t="s">
        <v>89</v>
      </c>
      <c r="G281" s="96">
        <f>SUM((IF(G276&lt;0.99,G276,0))+(IF(G278&lt;0.99,G278,0)))</f>
        <v>0</v>
      </c>
      <c r="H281" s="47">
        <f>PRODUCT(H279*H280)</f>
        <v>0</v>
      </c>
      <c r="I281" s="70">
        <f>PRODUCT(I279*I280)</f>
        <v>0</v>
      </c>
      <c r="J281" s="47">
        <f>PRODUCT(J279*J280)</f>
        <v>0</v>
      </c>
      <c r="K281" s="69">
        <f>PRODUCT(K279*K280)</f>
        <v>0</v>
      </c>
      <c r="L281" s="46">
        <f>PRODUCT(L279:L280)</f>
        <v>0</v>
      </c>
      <c r="M281" s="6"/>
      <c r="N281" s="140"/>
    </row>
    <row r="282" spans="1:14" x14ac:dyDescent="0.3">
      <c r="A282" s="72"/>
      <c r="B282" s="141" t="s">
        <v>14</v>
      </c>
      <c r="C282" s="141"/>
      <c r="D282" s="142"/>
      <c r="E282" s="143"/>
      <c r="F282" s="144" t="s">
        <v>84</v>
      </c>
      <c r="G282" s="145"/>
      <c r="H282" s="146"/>
      <c r="I282" s="141" t="s">
        <v>15</v>
      </c>
      <c r="J282" s="147"/>
      <c r="K282" s="52" t="s">
        <v>17</v>
      </c>
      <c r="L282" s="53" t="s">
        <v>38</v>
      </c>
      <c r="M282" s="6"/>
      <c r="N282" s="140"/>
    </row>
    <row r="283" spans="1:14" x14ac:dyDescent="0.3">
      <c r="A283" s="54" t="s">
        <v>22</v>
      </c>
      <c r="B283" s="48" t="s">
        <v>23</v>
      </c>
      <c r="C283" s="56" t="s">
        <v>24</v>
      </c>
      <c r="D283" s="49" t="s">
        <v>25</v>
      </c>
      <c r="E283" s="58" t="s">
        <v>88</v>
      </c>
      <c r="F283" s="101">
        <f>IF(B280="Magasine",0.08333333333333,0.125)</f>
        <v>0.125</v>
      </c>
      <c r="G283" s="59">
        <v>0.16666666666666666</v>
      </c>
      <c r="H283" s="50">
        <v>0.25</v>
      </c>
      <c r="I283" s="60" t="s">
        <v>26</v>
      </c>
      <c r="J283" s="48" t="s">
        <v>27</v>
      </c>
      <c r="K283" s="61"/>
      <c r="L283" s="51">
        <v>1</v>
      </c>
      <c r="M283" s="6"/>
      <c r="N283" s="140"/>
    </row>
    <row r="284" spans="1:14" ht="16.5" thickBot="1" x14ac:dyDescent="0.35">
      <c r="A284" s="55">
        <f>IF(B279=10,IF(SUM((G275+G277+G279)+G281)&gt;10,SUM((G275+G277+G279)+G281),10),IF(B279=7,IF(SUM((G275+G277+G279)+G281)&gt;7,SUM((G275+G277+G279)+G281),7),IF(B279=5,IF(SUM((G275+G277+G279)+G281)&gt;5,SUM((G275+G277+G279)+G281),5),SUM((G275+G277+G279)+G281))))</f>
        <v>0</v>
      </c>
      <c r="B284" s="28">
        <f>IF(B279="Forfait",1,IF(B279=10,IF(G280&lt;10,A284,10+G281),IF(B279=7,IF(G280&lt;8,A284,8+G281),IF(G280&lt;5,A284,5+G281))))</f>
        <v>0</v>
      </c>
      <c r="C284" s="57">
        <f>IF(B279="Forfait",0,IF(B279=10,IF((A284-B284)&lt;2,A284-B284,2),IF(B279=7,IF((A284-B284)&lt;4,A284-B284,4),IF((A284-B284)&lt;7,A284-B284,7))))</f>
        <v>0</v>
      </c>
      <c r="D284" s="28">
        <f>IF(B279="Forfait",0,IF((A284-B284-C284)&lt;4,A284-B284-C284,4))</f>
        <v>0</v>
      </c>
      <c r="E284" s="57">
        <f>IF(B279="Forfait",0,IF((A284-B284-C284-D284)&gt;0,A284-B284-C284-D284,0))</f>
        <v>0</v>
      </c>
      <c r="F284" s="28">
        <f>IF(B280="Autre",IF((G280-12)&gt;0,IF((G280-12)&lt;2,G280-12,2),0),IF(B280="Magasine",IF((G280-11)&gt;0,IF((G280-11)&lt;1,G280-11,1),0),0))</f>
        <v>0</v>
      </c>
      <c r="G284" s="57">
        <f>IF(B280="Autre",IF((G280-14)&gt;0,IF((G280-14)&lt;2,G280-14,2),0),IF(B280="Magasine",IF((G280-12)&gt;0,IF((G280-12)&lt;4,G280-12,4),0),0))</f>
        <v>0</v>
      </c>
      <c r="H284" s="28">
        <f>IF(B279="Forfait",IF((G280-16)&lt;0,0,(G280-16)),0)</f>
        <v>0</v>
      </c>
      <c r="I284" s="71">
        <f>IF(B280="5-5",IF(G275&gt;5,G275-5,0),IF(B280="6-6",IF(G275&gt;6,G275-6,0),0))</f>
        <v>0</v>
      </c>
      <c r="J284" s="28">
        <f>IF(B280="5-5",IF(G277&gt;5,G277-5,0),IF(B280="6-6",IF(G277&gt;6,G277-6,0),0))</f>
        <v>0</v>
      </c>
      <c r="K284" s="62"/>
      <c r="L284" s="39">
        <v>0</v>
      </c>
      <c r="M284" s="37" t="s">
        <v>39</v>
      </c>
      <c r="N284" s="140"/>
    </row>
    <row r="285" spans="1:14" x14ac:dyDescent="0.3">
      <c r="A285" s="41"/>
      <c r="B285" s="40">
        <f>PRODUCT(B284*B281*1)</f>
        <v>0</v>
      </c>
      <c r="C285" s="67">
        <f>PRODUCT(C284*B281*1.5)</f>
        <v>0</v>
      </c>
      <c r="D285" s="40">
        <f>PRODUCT(D284*B281*2)</f>
        <v>0</v>
      </c>
      <c r="E285" s="67">
        <f>PRODUCT(E284*B281*3)</f>
        <v>0</v>
      </c>
      <c r="F285" s="104">
        <f>PRODUCT(B281*F283*F284)</f>
        <v>0</v>
      </c>
      <c r="G285" s="105">
        <f>PRODUCT(B281*G283*G284)</f>
        <v>0</v>
      </c>
      <c r="H285" s="104">
        <f>PRODUCT(B281*H283*H284)</f>
        <v>0</v>
      </c>
      <c r="I285" s="68">
        <f>PRODUCT(I284*B281*0.5)</f>
        <v>0</v>
      </c>
      <c r="J285" s="40">
        <f>PRODUCT(J284*B281*0.5)</f>
        <v>0</v>
      </c>
      <c r="K285" s="67">
        <f>PRODUCT(K283:K284)</f>
        <v>0</v>
      </c>
      <c r="L285" s="40">
        <f>PRODUCT(L283:L284)</f>
        <v>0</v>
      </c>
      <c r="M285" s="42">
        <f>SUM(B285:L285)+SUM(H281:L281)</f>
        <v>0</v>
      </c>
      <c r="N285" s="140"/>
    </row>
    <row r="286" spans="1:14" ht="16.5" thickBot="1" x14ac:dyDescent="0.35">
      <c r="A286" s="94"/>
      <c r="B286" s="94"/>
      <c r="C286" s="94"/>
      <c r="D286" s="94"/>
      <c r="E286" s="95"/>
      <c r="F286" s="95"/>
      <c r="G286" s="95"/>
      <c r="H286" s="95"/>
      <c r="I286" s="94"/>
      <c r="J286" s="94"/>
      <c r="K286" s="94"/>
      <c r="L286" s="94"/>
      <c r="M286" s="94"/>
      <c r="N286" s="140"/>
    </row>
    <row r="287" spans="1:14" ht="16.5" thickTop="1" x14ac:dyDescent="0.3">
      <c r="A287" s="29"/>
      <c r="B287" s="29"/>
      <c r="C287" s="29"/>
      <c r="D287" s="29"/>
      <c r="E287" s="29"/>
      <c r="F287" s="29"/>
      <c r="G287" s="29"/>
      <c r="H287" s="29"/>
      <c r="I287" s="29"/>
      <c r="J287" s="29"/>
      <c r="K287" s="29"/>
      <c r="L287" s="6"/>
      <c r="M287" s="6"/>
      <c r="N287" s="140"/>
    </row>
    <row r="288" spans="1:14" ht="16.5" x14ac:dyDescent="0.3">
      <c r="A288" s="73" t="s">
        <v>7</v>
      </c>
      <c r="B288" s="24">
        <f>B275+1</f>
        <v>42423</v>
      </c>
      <c r="C288" s="30"/>
      <c r="D288" s="90" t="s">
        <v>12</v>
      </c>
      <c r="E288" s="91"/>
      <c r="F288" s="92" t="s">
        <v>13</v>
      </c>
      <c r="G288" s="93">
        <f>IF(E289=0,0,(MOD(E289-E288,1)*24))</f>
        <v>0</v>
      </c>
      <c r="H288" s="6"/>
      <c r="I288" s="100"/>
      <c r="J288" s="31"/>
      <c r="K288" s="31"/>
      <c r="L288" s="32"/>
      <c r="M288" s="33"/>
      <c r="N288" s="140"/>
    </row>
    <row r="289" spans="1:14" ht="16.5" x14ac:dyDescent="0.3">
      <c r="A289" s="73" t="s">
        <v>8</v>
      </c>
      <c r="B289" s="34"/>
      <c r="C289" s="29"/>
      <c r="D289" s="82" t="s">
        <v>21</v>
      </c>
      <c r="E289" s="83"/>
      <c r="F289" s="84" t="s">
        <v>13</v>
      </c>
      <c r="G289" s="85">
        <f>IF(E290=0,0,(MOD(E290-E289,1)*24))</f>
        <v>0</v>
      </c>
      <c r="H289" s="29"/>
      <c r="I289" s="29"/>
      <c r="J289" s="31"/>
      <c r="K289" s="31"/>
      <c r="L289" s="33"/>
      <c r="M289" s="33"/>
      <c r="N289" s="140"/>
    </row>
    <row r="290" spans="1:14" ht="16.5" x14ac:dyDescent="0.3">
      <c r="A290" s="75" t="s">
        <v>32</v>
      </c>
      <c r="B290" s="9"/>
      <c r="C290" s="29"/>
      <c r="D290" s="78" t="s">
        <v>29</v>
      </c>
      <c r="E290" s="79"/>
      <c r="F290" s="80" t="s">
        <v>13</v>
      </c>
      <c r="G290" s="81">
        <f>IF(E291=0,0,(MOD(E291-E290,1)*24))</f>
        <v>0</v>
      </c>
      <c r="H290" s="29"/>
      <c r="I290" s="31"/>
      <c r="J290" s="31"/>
      <c r="K290" s="31"/>
      <c r="L290" s="33"/>
      <c r="M290" s="33"/>
      <c r="N290" s="140"/>
    </row>
    <row r="291" spans="1:14" x14ac:dyDescent="0.3">
      <c r="A291" s="75" t="s">
        <v>33</v>
      </c>
      <c r="B291" s="34"/>
      <c r="C291" s="29"/>
      <c r="D291" s="82" t="s">
        <v>31</v>
      </c>
      <c r="E291" s="83"/>
      <c r="F291" s="84" t="s">
        <v>13</v>
      </c>
      <c r="G291" s="85">
        <f>IF(E292=0,0,(MOD(E292-E291,1)*24))</f>
        <v>0</v>
      </c>
      <c r="H291" s="113" t="s">
        <v>18</v>
      </c>
      <c r="I291" s="53" t="s">
        <v>19</v>
      </c>
      <c r="J291" s="113" t="s">
        <v>16</v>
      </c>
      <c r="K291" s="25" t="s">
        <v>87</v>
      </c>
      <c r="L291" s="53" t="s">
        <v>20</v>
      </c>
      <c r="M291" s="6"/>
      <c r="N291" s="140"/>
    </row>
    <row r="292" spans="1:14" x14ac:dyDescent="0.3">
      <c r="A292" s="73" t="s">
        <v>10</v>
      </c>
      <c r="B292" s="43"/>
      <c r="C292" s="29"/>
      <c r="D292" s="78" t="s">
        <v>29</v>
      </c>
      <c r="E292" s="79"/>
      <c r="F292" s="80" t="s">
        <v>13</v>
      </c>
      <c r="G292" s="81">
        <f>IF(E293=0,0,(MOD(E293-E292,1)*24))</f>
        <v>0</v>
      </c>
      <c r="H292" s="76">
        <f>B294</f>
        <v>0</v>
      </c>
      <c r="I292" s="63">
        <f>IF(B292="Forfait",IF(B289="",0,VLOOKUP(B289,Liste!F$2:H$4,3)),IF(B289="",0,VLOOKUP(B289,Liste!F$2:G$4,2)))</f>
        <v>0</v>
      </c>
      <c r="J292" s="36">
        <v>5</v>
      </c>
      <c r="K292" s="64">
        <v>0.8</v>
      </c>
      <c r="L292" s="35">
        <v>0</v>
      </c>
      <c r="M292" s="6"/>
      <c r="N292" s="140"/>
    </row>
    <row r="293" spans="1:14" ht="16.5" thickBot="1" x14ac:dyDescent="0.35">
      <c r="A293" s="74" t="s">
        <v>85</v>
      </c>
      <c r="B293" s="44"/>
      <c r="C293" s="29"/>
      <c r="D293" s="82" t="s">
        <v>37</v>
      </c>
      <c r="E293" s="83"/>
      <c r="F293" s="84" t="s">
        <v>39</v>
      </c>
      <c r="G293" s="86">
        <f>SUM(G288+G290+G292)</f>
        <v>0</v>
      </c>
      <c r="H293" s="77"/>
      <c r="I293" s="65"/>
      <c r="J293" s="38"/>
      <c r="K293" s="66">
        <v>0</v>
      </c>
      <c r="L293" s="39">
        <v>0</v>
      </c>
      <c r="M293" s="6"/>
      <c r="N293" s="140"/>
    </row>
    <row r="294" spans="1:14" x14ac:dyDescent="0.3">
      <c r="A294" s="73" t="s">
        <v>11</v>
      </c>
      <c r="B294" s="45">
        <f>IF(B291="",0,VLOOKUP(B291,Liste!B$2:C$32,2))</f>
        <v>0</v>
      </c>
      <c r="C294" s="29"/>
      <c r="D294" s="87"/>
      <c r="E294" s="88"/>
      <c r="F294" s="89" t="s">
        <v>89</v>
      </c>
      <c r="G294" s="96">
        <f>SUM((IF(G289&lt;0.99,G289,0))+(IF(G291&lt;0.99,G291,0)))</f>
        <v>0</v>
      </c>
      <c r="H294" s="47">
        <f>PRODUCT(H292*H293)</f>
        <v>0</v>
      </c>
      <c r="I294" s="70">
        <f>PRODUCT(I292*I293)</f>
        <v>0</v>
      </c>
      <c r="J294" s="47">
        <f>PRODUCT(J292*J293)</f>
        <v>0</v>
      </c>
      <c r="K294" s="69">
        <f>PRODUCT(K292*K293)</f>
        <v>0</v>
      </c>
      <c r="L294" s="46">
        <f>PRODUCT(L292:L293)</f>
        <v>0</v>
      </c>
      <c r="M294" s="6"/>
      <c r="N294" s="140"/>
    </row>
    <row r="295" spans="1:14" x14ac:dyDescent="0.3">
      <c r="A295" s="72"/>
      <c r="B295" s="141" t="s">
        <v>14</v>
      </c>
      <c r="C295" s="141"/>
      <c r="D295" s="142"/>
      <c r="E295" s="143"/>
      <c r="F295" s="144" t="s">
        <v>84</v>
      </c>
      <c r="G295" s="145"/>
      <c r="H295" s="146"/>
      <c r="I295" s="141" t="s">
        <v>15</v>
      </c>
      <c r="J295" s="147"/>
      <c r="K295" s="52" t="s">
        <v>17</v>
      </c>
      <c r="L295" s="53" t="s">
        <v>38</v>
      </c>
      <c r="M295" s="6"/>
      <c r="N295" s="140"/>
    </row>
    <row r="296" spans="1:14" x14ac:dyDescent="0.3">
      <c r="A296" s="54" t="s">
        <v>22</v>
      </c>
      <c r="B296" s="48" t="s">
        <v>23</v>
      </c>
      <c r="C296" s="56" t="s">
        <v>24</v>
      </c>
      <c r="D296" s="49" t="s">
        <v>25</v>
      </c>
      <c r="E296" s="58" t="s">
        <v>88</v>
      </c>
      <c r="F296" s="101">
        <f>IF(B293="Magasine",0.08333333333333,0.125)</f>
        <v>0.125</v>
      </c>
      <c r="G296" s="59">
        <v>0.16666666666666666</v>
      </c>
      <c r="H296" s="50">
        <v>0.25</v>
      </c>
      <c r="I296" s="60" t="s">
        <v>26</v>
      </c>
      <c r="J296" s="48" t="s">
        <v>27</v>
      </c>
      <c r="K296" s="61"/>
      <c r="L296" s="51">
        <v>1</v>
      </c>
      <c r="M296" s="6"/>
      <c r="N296" s="140"/>
    </row>
    <row r="297" spans="1:14" ht="16.5" thickBot="1" x14ac:dyDescent="0.35">
      <c r="A297" s="55">
        <f>IF(B292=10,IF(SUM((G288+G290+G292)+G294)&gt;10,SUM((G288+G290+G292)+G294),10),IF(B292=7,IF(SUM((G288+G290+G292)+G294)&gt;7,SUM((G288+G290+G292)+G294),7),IF(B292=5,IF(SUM((G288+G290+G292)+G294)&gt;5,SUM((G288+G290+G292)+G294),5),SUM((G288+G290+G292)+G294))))</f>
        <v>0</v>
      </c>
      <c r="B297" s="28">
        <f>IF(B292="Forfait",1,IF(B292=10,IF(G293&lt;10,A297,10+G294),IF(B292=7,IF(G293&lt;8,A297,8+G294),IF(G293&lt;5,A297,5+G294))))</f>
        <v>0</v>
      </c>
      <c r="C297" s="57">
        <f>IF(B292="Forfait",0,IF(B292=10,IF((A297-B297)&lt;2,A297-B297,2),IF(B292=7,IF((A297-B297)&lt;4,A297-B297,4),IF((A297-B297)&lt;7,A297-B297,7))))</f>
        <v>0</v>
      </c>
      <c r="D297" s="28">
        <f>IF(B292="Forfait",0,IF((A297-B297-C297)&lt;4,A297-B297-C297,4))</f>
        <v>0</v>
      </c>
      <c r="E297" s="57">
        <f>IF(B292="Forfait",0,IF((A297-B297-C297-D297)&gt;0,A297-B297-C297-D297,0))</f>
        <v>0</v>
      </c>
      <c r="F297" s="28">
        <f>IF(B293="Autre",IF((G293-12)&gt;0,IF((G293-12)&lt;2,G293-12,2),0),IF(B293="Magasine",IF((G293-11)&gt;0,IF((G293-11)&lt;1,G293-11,1),0),0))</f>
        <v>0</v>
      </c>
      <c r="G297" s="57">
        <f>IF(B293="Autre",IF((G293-14)&gt;0,IF((G293-14)&lt;2,G293-14,2),0),IF(B293="Magasine",IF((G293-12)&gt;0,IF((G293-12)&lt;4,G293-12,4),0),0))</f>
        <v>0</v>
      </c>
      <c r="H297" s="28">
        <f>IF(B292="Forfait",IF((G293-16)&lt;0,0,(G293-16)),0)</f>
        <v>0</v>
      </c>
      <c r="I297" s="71">
        <f>IF(B293="5-5",IF(G288&gt;5,G288-5,0),IF(B293="6-6",IF(G288&gt;6,G288-6,0),0))</f>
        <v>0</v>
      </c>
      <c r="J297" s="28">
        <f>IF(B293="5-5",IF(G290&gt;5,G290-5,0),IF(B293="6-6",IF(G290&gt;6,G290-6,0),0))</f>
        <v>0</v>
      </c>
      <c r="K297" s="62"/>
      <c r="L297" s="39">
        <v>0</v>
      </c>
      <c r="M297" s="37" t="s">
        <v>39</v>
      </c>
      <c r="N297" s="140"/>
    </row>
    <row r="298" spans="1:14" x14ac:dyDescent="0.3">
      <c r="A298" s="41"/>
      <c r="B298" s="40">
        <f>PRODUCT(B297*B294*1)</f>
        <v>0</v>
      </c>
      <c r="C298" s="67">
        <f>PRODUCT(C297*B294*1.5)</f>
        <v>0</v>
      </c>
      <c r="D298" s="40">
        <f>PRODUCT(D297*B294*2)</f>
        <v>0</v>
      </c>
      <c r="E298" s="67">
        <f>PRODUCT(E297*B294*3)</f>
        <v>0</v>
      </c>
      <c r="F298" s="104">
        <f>PRODUCT(B294*F296*F297)</f>
        <v>0</v>
      </c>
      <c r="G298" s="105">
        <f>PRODUCT(B294*G296*G297)</f>
        <v>0</v>
      </c>
      <c r="H298" s="104">
        <f>PRODUCT(B294*H296*H297)</f>
        <v>0</v>
      </c>
      <c r="I298" s="68">
        <f>PRODUCT(I297*B294*0.5)</f>
        <v>0</v>
      </c>
      <c r="J298" s="40">
        <f>PRODUCT(J297*B294*0.5)</f>
        <v>0</v>
      </c>
      <c r="K298" s="67">
        <f>PRODUCT(K296:K297)</f>
        <v>0</v>
      </c>
      <c r="L298" s="40">
        <f>PRODUCT(L296:L297)</f>
        <v>0</v>
      </c>
      <c r="M298" s="42">
        <f>SUM(B298:L298)+SUM(H294:L294)</f>
        <v>0</v>
      </c>
      <c r="N298" s="140"/>
    </row>
    <row r="299" spans="1:14" ht="16.5" thickBot="1" x14ac:dyDescent="0.35">
      <c r="A299" s="94"/>
      <c r="B299" s="94"/>
      <c r="C299" s="94"/>
      <c r="D299" s="94"/>
      <c r="E299" s="95"/>
      <c r="F299" s="95"/>
      <c r="G299" s="95"/>
      <c r="H299" s="95"/>
      <c r="I299" s="94"/>
      <c r="J299" s="94"/>
      <c r="K299" s="94"/>
      <c r="L299" s="94"/>
      <c r="M299" s="94"/>
      <c r="N299" s="140"/>
    </row>
    <row r="300" spans="1:14" ht="16.5" thickTop="1" x14ac:dyDescent="0.3">
      <c r="A300" s="29"/>
      <c r="B300" s="29"/>
      <c r="C300" s="29"/>
      <c r="D300" s="29"/>
      <c r="E300" s="29"/>
      <c r="F300" s="29"/>
      <c r="G300" s="29"/>
      <c r="H300" s="29"/>
      <c r="I300" s="29"/>
      <c r="J300" s="29"/>
      <c r="K300" s="29"/>
      <c r="L300" s="6"/>
      <c r="M300" s="6"/>
      <c r="N300" s="140"/>
    </row>
    <row r="301" spans="1:14" ht="16.5" x14ac:dyDescent="0.3">
      <c r="A301" s="73" t="s">
        <v>7</v>
      </c>
      <c r="B301" s="24">
        <f>B288+1</f>
        <v>42424</v>
      </c>
      <c r="C301" s="30"/>
      <c r="D301" s="90" t="s">
        <v>12</v>
      </c>
      <c r="E301" s="91"/>
      <c r="F301" s="92" t="s">
        <v>13</v>
      </c>
      <c r="G301" s="93">
        <f>IF(E302=0,0,(MOD(E302-E301,1)*24))</f>
        <v>0</v>
      </c>
      <c r="H301" s="6"/>
      <c r="I301" s="100"/>
      <c r="J301" s="31"/>
      <c r="K301" s="31"/>
      <c r="L301" s="32"/>
      <c r="M301" s="33"/>
      <c r="N301" s="140"/>
    </row>
    <row r="302" spans="1:14" ht="16.5" x14ac:dyDescent="0.3">
      <c r="A302" s="73" t="s">
        <v>8</v>
      </c>
      <c r="B302" s="34"/>
      <c r="C302" s="29"/>
      <c r="D302" s="82" t="s">
        <v>21</v>
      </c>
      <c r="E302" s="83"/>
      <c r="F302" s="84" t="s">
        <v>13</v>
      </c>
      <c r="G302" s="85">
        <f>IF(E303=0,0,(MOD(E303-E302,1)*24))</f>
        <v>0</v>
      </c>
      <c r="H302" s="29"/>
      <c r="I302" s="29"/>
      <c r="J302" s="31"/>
      <c r="K302" s="31"/>
      <c r="L302" s="33"/>
      <c r="M302" s="33"/>
      <c r="N302" s="140"/>
    </row>
    <row r="303" spans="1:14" ht="16.5" x14ac:dyDescent="0.3">
      <c r="A303" s="75" t="s">
        <v>32</v>
      </c>
      <c r="B303" s="9"/>
      <c r="C303" s="29"/>
      <c r="D303" s="78" t="s">
        <v>29</v>
      </c>
      <c r="E303" s="79"/>
      <c r="F303" s="80" t="s">
        <v>13</v>
      </c>
      <c r="G303" s="81">
        <f>IF(E304=0,0,(MOD(E304-E303,1)*24))</f>
        <v>0</v>
      </c>
      <c r="H303" s="29"/>
      <c r="I303" s="31"/>
      <c r="J303" s="31"/>
      <c r="K303" s="31"/>
      <c r="L303" s="33"/>
      <c r="M303" s="33"/>
      <c r="N303" s="140"/>
    </row>
    <row r="304" spans="1:14" x14ac:dyDescent="0.3">
      <c r="A304" s="75" t="s">
        <v>33</v>
      </c>
      <c r="B304" s="34"/>
      <c r="C304" s="29"/>
      <c r="D304" s="82" t="s">
        <v>31</v>
      </c>
      <c r="E304" s="83"/>
      <c r="F304" s="84" t="s">
        <v>13</v>
      </c>
      <c r="G304" s="85">
        <f>IF(E305=0,0,(MOD(E305-E304,1)*24))</f>
        <v>0</v>
      </c>
      <c r="H304" s="113" t="s">
        <v>18</v>
      </c>
      <c r="I304" s="53" t="s">
        <v>19</v>
      </c>
      <c r="J304" s="113" t="s">
        <v>16</v>
      </c>
      <c r="K304" s="25" t="s">
        <v>87</v>
      </c>
      <c r="L304" s="53" t="s">
        <v>20</v>
      </c>
      <c r="M304" s="6"/>
      <c r="N304" s="140"/>
    </row>
    <row r="305" spans="1:14" x14ac:dyDescent="0.3">
      <c r="A305" s="73" t="s">
        <v>10</v>
      </c>
      <c r="B305" s="43"/>
      <c r="C305" s="29"/>
      <c r="D305" s="78" t="s">
        <v>29</v>
      </c>
      <c r="E305" s="79"/>
      <c r="F305" s="80" t="s">
        <v>13</v>
      </c>
      <c r="G305" s="81">
        <f>IF(E306=0,0,(MOD(E306-E305,1)*24))</f>
        <v>0</v>
      </c>
      <c r="H305" s="76">
        <f>B307</f>
        <v>0</v>
      </c>
      <c r="I305" s="63">
        <f>IF(B305="Forfait",IF(B302="",0,VLOOKUP(B302,Liste!F$2:H$4,3)),IF(B302="",0,VLOOKUP(B302,Liste!F$2:G$4,2)))</f>
        <v>0</v>
      </c>
      <c r="J305" s="36">
        <v>5</v>
      </c>
      <c r="K305" s="64">
        <v>0.8</v>
      </c>
      <c r="L305" s="35">
        <v>0</v>
      </c>
      <c r="M305" s="6"/>
      <c r="N305" s="140"/>
    </row>
    <row r="306" spans="1:14" ht="16.5" thickBot="1" x14ac:dyDescent="0.35">
      <c r="A306" s="74" t="s">
        <v>85</v>
      </c>
      <c r="B306" s="44"/>
      <c r="C306" s="29"/>
      <c r="D306" s="82" t="s">
        <v>37</v>
      </c>
      <c r="E306" s="83"/>
      <c r="F306" s="84" t="s">
        <v>39</v>
      </c>
      <c r="G306" s="86">
        <f>SUM(G301+G303+G305)</f>
        <v>0</v>
      </c>
      <c r="H306" s="77"/>
      <c r="I306" s="65"/>
      <c r="J306" s="38"/>
      <c r="K306" s="66">
        <v>0</v>
      </c>
      <c r="L306" s="39">
        <v>0</v>
      </c>
      <c r="M306" s="6"/>
      <c r="N306" s="140"/>
    </row>
    <row r="307" spans="1:14" x14ac:dyDescent="0.3">
      <c r="A307" s="73" t="s">
        <v>11</v>
      </c>
      <c r="B307" s="45">
        <f>IF(B304="",0,VLOOKUP(B304,Liste!B$2:C$32,2))</f>
        <v>0</v>
      </c>
      <c r="C307" s="29"/>
      <c r="D307" s="87"/>
      <c r="E307" s="88"/>
      <c r="F307" s="89" t="s">
        <v>89</v>
      </c>
      <c r="G307" s="96">
        <f>SUM((IF(G302&lt;0.99,G302,0))+(IF(G304&lt;0.99,G304,0)))</f>
        <v>0</v>
      </c>
      <c r="H307" s="47">
        <f>PRODUCT(H305*H306)</f>
        <v>0</v>
      </c>
      <c r="I307" s="70">
        <f>PRODUCT(I305*I306)</f>
        <v>0</v>
      </c>
      <c r="J307" s="47">
        <f>PRODUCT(J305*J306)</f>
        <v>0</v>
      </c>
      <c r="K307" s="69">
        <f>PRODUCT(K305*K306)</f>
        <v>0</v>
      </c>
      <c r="L307" s="46">
        <f>PRODUCT(L305:L306)</f>
        <v>0</v>
      </c>
      <c r="M307" s="6"/>
      <c r="N307" s="140"/>
    </row>
    <row r="308" spans="1:14" x14ac:dyDescent="0.3">
      <c r="A308" s="72"/>
      <c r="B308" s="141" t="s">
        <v>14</v>
      </c>
      <c r="C308" s="141"/>
      <c r="D308" s="142"/>
      <c r="E308" s="143"/>
      <c r="F308" s="144" t="s">
        <v>84</v>
      </c>
      <c r="G308" s="145"/>
      <c r="H308" s="146"/>
      <c r="I308" s="141" t="s">
        <v>15</v>
      </c>
      <c r="J308" s="147"/>
      <c r="K308" s="52" t="s">
        <v>17</v>
      </c>
      <c r="L308" s="53" t="s">
        <v>38</v>
      </c>
      <c r="M308" s="6"/>
      <c r="N308" s="140"/>
    </row>
    <row r="309" spans="1:14" x14ac:dyDescent="0.3">
      <c r="A309" s="54" t="s">
        <v>22</v>
      </c>
      <c r="B309" s="48" t="s">
        <v>23</v>
      </c>
      <c r="C309" s="56" t="s">
        <v>24</v>
      </c>
      <c r="D309" s="49" t="s">
        <v>25</v>
      </c>
      <c r="E309" s="58" t="s">
        <v>88</v>
      </c>
      <c r="F309" s="101">
        <f>IF(B306="Magasine",0.08333333333333,0.125)</f>
        <v>0.125</v>
      </c>
      <c r="G309" s="59">
        <v>0.16666666666666666</v>
      </c>
      <c r="H309" s="50">
        <v>0.25</v>
      </c>
      <c r="I309" s="60" t="s">
        <v>26</v>
      </c>
      <c r="J309" s="48" t="s">
        <v>27</v>
      </c>
      <c r="K309" s="61"/>
      <c r="L309" s="51">
        <v>1</v>
      </c>
      <c r="M309" s="6"/>
      <c r="N309" s="140"/>
    </row>
    <row r="310" spans="1:14" ht="16.5" thickBot="1" x14ac:dyDescent="0.35">
      <c r="A310" s="55">
        <f>IF(B305=10,IF(SUM((G301+G303+G305)+G307)&gt;10,SUM((G301+G303+G305)+G307),10),IF(B305=7,IF(SUM((G301+G303+G305)+G307)&gt;7,SUM((G301+G303+G305)+G307),7),IF(B305=5,IF(SUM((G301+G303+G305)+G307)&gt;5,SUM((G301+G303+G305)+G307),5),SUM((G301+G303+G305)+G307))))</f>
        <v>0</v>
      </c>
      <c r="B310" s="28">
        <f>IF(B305="Forfait",1,IF(B305=10,IF(G306&lt;10,A310,10+G307),IF(B305=7,IF(G306&lt;8,A310,8+G307),IF(G306&lt;5,A310,5+G307))))</f>
        <v>0</v>
      </c>
      <c r="C310" s="57">
        <f>IF(B305="Forfait",0,IF(B305=10,IF((A310-B310)&lt;2,A310-B310,2),IF(B305=7,IF((A310-B310)&lt;4,A310-B310,4),IF((A310-B310)&lt;7,A310-B310,7))))</f>
        <v>0</v>
      </c>
      <c r="D310" s="28">
        <f>IF(B305="Forfait",0,IF((A310-B310-C310)&lt;4,A310-B310-C310,4))</f>
        <v>0</v>
      </c>
      <c r="E310" s="57">
        <f>IF(B305="Forfait",0,IF((A310-B310-C310-D310)&gt;0,A310-B310-C310-D310,0))</f>
        <v>0</v>
      </c>
      <c r="F310" s="28">
        <f>IF(B306="Autre",IF((G306-12)&gt;0,IF((G306-12)&lt;2,G306-12,2),0),IF(B306="Magasine",IF((G306-11)&gt;0,IF((G306-11)&lt;1,G306-11,1),0),0))</f>
        <v>0</v>
      </c>
      <c r="G310" s="57">
        <f>IF(B306="Autre",IF((G306-14)&gt;0,IF((G306-14)&lt;2,G306-14,2),0),IF(B306="Magasine",IF((G306-12)&gt;0,IF((G306-12)&lt;4,G306-12,4),0),0))</f>
        <v>0</v>
      </c>
      <c r="H310" s="28">
        <f>IF(B305="Forfait",IF((G306-16)&lt;0,0,(G306-16)),0)</f>
        <v>0</v>
      </c>
      <c r="I310" s="71">
        <f>IF(B306="5-5",IF(G301&gt;5,G301-5,0),IF(B306="6-6",IF(G301&gt;6,G301-6,0),0))</f>
        <v>0</v>
      </c>
      <c r="J310" s="28">
        <f>IF(B306="5-5",IF(G303&gt;5,G303-5,0),IF(B306="6-6",IF(G303&gt;6,G303-6,0),0))</f>
        <v>0</v>
      </c>
      <c r="K310" s="62"/>
      <c r="L310" s="39">
        <v>0</v>
      </c>
      <c r="M310" s="37" t="s">
        <v>39</v>
      </c>
      <c r="N310" s="140"/>
    </row>
    <row r="311" spans="1:14" x14ac:dyDescent="0.3">
      <c r="A311" s="41"/>
      <c r="B311" s="40">
        <f>PRODUCT(B310*B307*1)</f>
        <v>0</v>
      </c>
      <c r="C311" s="67">
        <f>PRODUCT(C310*B307*1.5)</f>
        <v>0</v>
      </c>
      <c r="D311" s="40">
        <f>PRODUCT(D310*B307*2)</f>
        <v>0</v>
      </c>
      <c r="E311" s="67">
        <f>PRODUCT(E310*B307*3)</f>
        <v>0</v>
      </c>
      <c r="F311" s="104">
        <f>PRODUCT(B307*F309*F310)</f>
        <v>0</v>
      </c>
      <c r="G311" s="105">
        <f>PRODUCT(B307*G309*G310)</f>
        <v>0</v>
      </c>
      <c r="H311" s="104">
        <f>PRODUCT(B307*H309*H310)</f>
        <v>0</v>
      </c>
      <c r="I311" s="68">
        <f>PRODUCT(I310*B307*0.5)</f>
        <v>0</v>
      </c>
      <c r="J311" s="40">
        <f>PRODUCT(J310*B307*0.5)</f>
        <v>0</v>
      </c>
      <c r="K311" s="67">
        <f>PRODUCT(K309:K310)</f>
        <v>0</v>
      </c>
      <c r="L311" s="40">
        <f>PRODUCT(L309:L310)</f>
        <v>0</v>
      </c>
      <c r="M311" s="42">
        <f>SUM(B311:L311)+SUM(H307:L307)</f>
        <v>0</v>
      </c>
      <c r="N311" s="140"/>
    </row>
    <row r="312" spans="1:14" ht="16.5" thickBot="1" x14ac:dyDescent="0.35">
      <c r="A312" s="94"/>
      <c r="B312" s="94"/>
      <c r="C312" s="94"/>
      <c r="D312" s="94"/>
      <c r="E312" s="95"/>
      <c r="F312" s="95"/>
      <c r="G312" s="95"/>
      <c r="H312" s="95"/>
      <c r="I312" s="94"/>
      <c r="J312" s="94"/>
      <c r="K312" s="94"/>
      <c r="L312" s="94"/>
      <c r="M312" s="94"/>
      <c r="N312" s="140"/>
    </row>
    <row r="313" spans="1:14" ht="16.5" thickTop="1" x14ac:dyDescent="0.3">
      <c r="A313" s="29"/>
      <c r="B313" s="29"/>
      <c r="C313" s="29"/>
      <c r="D313" s="29"/>
      <c r="E313" s="29"/>
      <c r="F313" s="29"/>
      <c r="G313" s="29"/>
      <c r="H313" s="29"/>
      <c r="I313" s="29"/>
      <c r="J313" s="29"/>
      <c r="K313" s="29"/>
      <c r="L313" s="6"/>
      <c r="M313" s="6"/>
      <c r="N313" s="140"/>
    </row>
    <row r="314" spans="1:14" ht="16.5" x14ac:dyDescent="0.3">
      <c r="A314" s="73" t="s">
        <v>7</v>
      </c>
      <c r="B314" s="24">
        <f>B301+1</f>
        <v>42425</v>
      </c>
      <c r="C314" s="30"/>
      <c r="D314" s="90" t="s">
        <v>12</v>
      </c>
      <c r="E314" s="91"/>
      <c r="F314" s="92" t="s">
        <v>13</v>
      </c>
      <c r="G314" s="93">
        <f>IF(E315=0,0,(MOD(E315-E314,1)*24))</f>
        <v>0</v>
      </c>
      <c r="H314" s="6"/>
      <c r="I314" s="100"/>
      <c r="J314" s="31"/>
      <c r="K314" s="31"/>
      <c r="L314" s="32"/>
      <c r="M314" s="33"/>
      <c r="N314" s="140"/>
    </row>
    <row r="315" spans="1:14" ht="16.5" x14ac:dyDescent="0.3">
      <c r="A315" s="73" t="s">
        <v>8</v>
      </c>
      <c r="B315" s="34"/>
      <c r="C315" s="29"/>
      <c r="D315" s="82" t="s">
        <v>21</v>
      </c>
      <c r="E315" s="83"/>
      <c r="F315" s="84" t="s">
        <v>13</v>
      </c>
      <c r="G315" s="85">
        <f>IF(E316=0,0,(MOD(E316-E315,1)*24))</f>
        <v>0</v>
      </c>
      <c r="H315" s="29"/>
      <c r="I315" s="29"/>
      <c r="J315" s="31"/>
      <c r="K315" s="31"/>
      <c r="L315" s="33"/>
      <c r="M315" s="33"/>
      <c r="N315" s="140"/>
    </row>
    <row r="316" spans="1:14" ht="16.5" x14ac:dyDescent="0.3">
      <c r="A316" s="75" t="s">
        <v>32</v>
      </c>
      <c r="B316" s="9"/>
      <c r="C316" s="29"/>
      <c r="D316" s="78" t="s">
        <v>29</v>
      </c>
      <c r="E316" s="79"/>
      <c r="F316" s="80" t="s">
        <v>13</v>
      </c>
      <c r="G316" s="81">
        <f>IF(E317=0,0,(MOD(E317-E316,1)*24))</f>
        <v>0</v>
      </c>
      <c r="H316" s="29"/>
      <c r="I316" s="31"/>
      <c r="J316" s="31"/>
      <c r="K316" s="31"/>
      <c r="L316" s="33"/>
      <c r="M316" s="33"/>
      <c r="N316" s="140"/>
    </row>
    <row r="317" spans="1:14" x14ac:dyDescent="0.3">
      <c r="A317" s="75" t="s">
        <v>33</v>
      </c>
      <c r="B317" s="34"/>
      <c r="C317" s="29"/>
      <c r="D317" s="82" t="s">
        <v>31</v>
      </c>
      <c r="E317" s="83"/>
      <c r="F317" s="84" t="s">
        <v>13</v>
      </c>
      <c r="G317" s="85">
        <f>IF(E318=0,0,(MOD(E318-E317,1)*24))</f>
        <v>0</v>
      </c>
      <c r="H317" s="113" t="s">
        <v>18</v>
      </c>
      <c r="I317" s="53" t="s">
        <v>19</v>
      </c>
      <c r="J317" s="113" t="s">
        <v>16</v>
      </c>
      <c r="K317" s="25" t="s">
        <v>87</v>
      </c>
      <c r="L317" s="53" t="s">
        <v>20</v>
      </c>
      <c r="M317" s="6"/>
      <c r="N317" s="140"/>
    </row>
    <row r="318" spans="1:14" x14ac:dyDescent="0.3">
      <c r="A318" s="73" t="s">
        <v>10</v>
      </c>
      <c r="B318" s="43"/>
      <c r="C318" s="29"/>
      <c r="D318" s="78" t="s">
        <v>29</v>
      </c>
      <c r="E318" s="79"/>
      <c r="F318" s="80" t="s">
        <v>13</v>
      </c>
      <c r="G318" s="81">
        <f>IF(E319=0,0,(MOD(E319-E318,1)*24))</f>
        <v>0</v>
      </c>
      <c r="H318" s="76">
        <f>B320</f>
        <v>0</v>
      </c>
      <c r="I318" s="63">
        <f>IF(B318="Forfait",IF(B315="",0,VLOOKUP(B315,Liste!F$2:H$4,3)),IF(B315="",0,VLOOKUP(B315,Liste!F$2:G$4,2)))</f>
        <v>0</v>
      </c>
      <c r="J318" s="36">
        <v>5</v>
      </c>
      <c r="K318" s="64">
        <v>0.8</v>
      </c>
      <c r="L318" s="35">
        <v>0</v>
      </c>
      <c r="M318" s="6"/>
      <c r="N318" s="140"/>
    </row>
    <row r="319" spans="1:14" ht="16.5" thickBot="1" x14ac:dyDescent="0.35">
      <c r="A319" s="74" t="s">
        <v>85</v>
      </c>
      <c r="B319" s="44"/>
      <c r="C319" s="29"/>
      <c r="D319" s="82" t="s">
        <v>37</v>
      </c>
      <c r="E319" s="83"/>
      <c r="F319" s="84" t="s">
        <v>39</v>
      </c>
      <c r="G319" s="86">
        <f>SUM(G314+G316+G318)</f>
        <v>0</v>
      </c>
      <c r="H319" s="77"/>
      <c r="I319" s="65"/>
      <c r="J319" s="38"/>
      <c r="K319" s="66">
        <v>0</v>
      </c>
      <c r="L319" s="39">
        <v>0</v>
      </c>
      <c r="M319" s="6"/>
      <c r="N319" s="140"/>
    </row>
    <row r="320" spans="1:14" x14ac:dyDescent="0.3">
      <c r="A320" s="73" t="s">
        <v>11</v>
      </c>
      <c r="B320" s="45">
        <f>IF(B317="",0,VLOOKUP(B317,Liste!B$2:C$32,2))</f>
        <v>0</v>
      </c>
      <c r="C320" s="29"/>
      <c r="D320" s="87"/>
      <c r="E320" s="88"/>
      <c r="F320" s="89" t="s">
        <v>89</v>
      </c>
      <c r="G320" s="96">
        <f>SUM((IF(G315&lt;0.99,G315,0))+(IF(G317&lt;0.99,G317,0)))</f>
        <v>0</v>
      </c>
      <c r="H320" s="47">
        <f>PRODUCT(H318*H319)</f>
        <v>0</v>
      </c>
      <c r="I320" s="70">
        <f>PRODUCT(I318*I319)</f>
        <v>0</v>
      </c>
      <c r="J320" s="47">
        <f>PRODUCT(J318*J319)</f>
        <v>0</v>
      </c>
      <c r="K320" s="69">
        <f>PRODUCT(K318*K319)</f>
        <v>0</v>
      </c>
      <c r="L320" s="46">
        <f>PRODUCT(L318:L319)</f>
        <v>0</v>
      </c>
      <c r="M320" s="6"/>
      <c r="N320" s="140"/>
    </row>
    <row r="321" spans="1:14" x14ac:dyDescent="0.3">
      <c r="A321" s="72"/>
      <c r="B321" s="141" t="s">
        <v>14</v>
      </c>
      <c r="C321" s="141"/>
      <c r="D321" s="142"/>
      <c r="E321" s="143"/>
      <c r="F321" s="144" t="s">
        <v>84</v>
      </c>
      <c r="G321" s="145"/>
      <c r="H321" s="146"/>
      <c r="I321" s="141" t="s">
        <v>15</v>
      </c>
      <c r="J321" s="147"/>
      <c r="K321" s="52" t="s">
        <v>17</v>
      </c>
      <c r="L321" s="53" t="s">
        <v>38</v>
      </c>
      <c r="M321" s="6"/>
      <c r="N321" s="140"/>
    </row>
    <row r="322" spans="1:14" x14ac:dyDescent="0.3">
      <c r="A322" s="54" t="s">
        <v>22</v>
      </c>
      <c r="B322" s="48" t="s">
        <v>23</v>
      </c>
      <c r="C322" s="56" t="s">
        <v>24</v>
      </c>
      <c r="D322" s="49" t="s">
        <v>25</v>
      </c>
      <c r="E322" s="58" t="s">
        <v>88</v>
      </c>
      <c r="F322" s="101">
        <f>IF(B319="Magasine",0.08333333333333,0.125)</f>
        <v>0.125</v>
      </c>
      <c r="G322" s="59">
        <v>0.16666666666666666</v>
      </c>
      <c r="H322" s="50">
        <v>0.25</v>
      </c>
      <c r="I322" s="60" t="s">
        <v>26</v>
      </c>
      <c r="J322" s="48" t="s">
        <v>27</v>
      </c>
      <c r="K322" s="61"/>
      <c r="L322" s="51">
        <v>1</v>
      </c>
      <c r="M322" s="6"/>
      <c r="N322" s="140"/>
    </row>
    <row r="323" spans="1:14" ht="16.5" thickBot="1" x14ac:dyDescent="0.35">
      <c r="A323" s="55">
        <f>IF(B318=10,IF(SUM((G314+G316+G318)+G320)&gt;10,SUM((G314+G316+G318)+G320),10),IF(B318=7,IF(SUM((G314+G316+G318)+G320)&gt;7,SUM((G314+G316+G318)+G320),7),IF(B318=5,IF(SUM((G314+G316+G318)+G320)&gt;5,SUM((G314+G316+G318)+G320),5),SUM((G314+G316+G318)+G320))))</f>
        <v>0</v>
      </c>
      <c r="B323" s="28">
        <f>IF(B318="Forfait",1,IF(B318=10,IF(G319&lt;10,A323,10+G320),IF(B318=7,IF(G319&lt;8,A323,8+G320),IF(G319&lt;5,A323,5+G320))))</f>
        <v>0</v>
      </c>
      <c r="C323" s="57">
        <f>IF(B318="Forfait",0,IF(B318=10,IF((A323-B323)&lt;2,A323-B323,2),IF(B318=7,IF((A323-B323)&lt;4,A323-B323,4),IF((A323-B323)&lt;7,A323-B323,7))))</f>
        <v>0</v>
      </c>
      <c r="D323" s="28">
        <f>IF(B318="Forfait",0,IF((A323-B323-C323)&lt;4,A323-B323-C323,4))</f>
        <v>0</v>
      </c>
      <c r="E323" s="57">
        <f>IF(B318="Forfait",0,IF((A323-B323-C323-D323)&gt;0,A323-B323-C323-D323,0))</f>
        <v>0</v>
      </c>
      <c r="F323" s="28">
        <f>IF(B319="Autre",IF((G319-12)&gt;0,IF((G319-12)&lt;2,G319-12,2),0),IF(B319="Magasine",IF((G319-11)&gt;0,IF((G319-11)&lt;1,G319-11,1),0),0))</f>
        <v>0</v>
      </c>
      <c r="G323" s="57">
        <f>IF(B319="Autre",IF((G319-14)&gt;0,IF((G319-14)&lt;2,G319-14,2),0),IF(B319="Magasine",IF((G319-12)&gt;0,IF((G319-12)&lt;4,G319-12,4),0),0))</f>
        <v>0</v>
      </c>
      <c r="H323" s="28">
        <f>IF(B318="Forfait",IF((G319-16)&lt;0,0,(G319-16)),0)</f>
        <v>0</v>
      </c>
      <c r="I323" s="71">
        <f>IF(B319="5-5",IF(G314&gt;5,G314-5,0),IF(B319="6-6",IF(G314&gt;6,G314-6,0),0))</f>
        <v>0</v>
      </c>
      <c r="J323" s="28">
        <f>IF(B319="5-5",IF(G316&gt;5,G316-5,0),IF(B319="6-6",IF(G316&gt;6,G316-6,0),0))</f>
        <v>0</v>
      </c>
      <c r="K323" s="62"/>
      <c r="L323" s="39">
        <v>0</v>
      </c>
      <c r="M323" s="37" t="s">
        <v>39</v>
      </c>
      <c r="N323" s="140"/>
    </row>
    <row r="324" spans="1:14" x14ac:dyDescent="0.3">
      <c r="A324" s="41"/>
      <c r="B324" s="40">
        <f>PRODUCT(B323*B320*1)</f>
        <v>0</v>
      </c>
      <c r="C324" s="67">
        <f>PRODUCT(C323*B320*1.5)</f>
        <v>0</v>
      </c>
      <c r="D324" s="40">
        <f>PRODUCT(D323*B320*2)</f>
        <v>0</v>
      </c>
      <c r="E324" s="67">
        <f>PRODUCT(E323*B320*3)</f>
        <v>0</v>
      </c>
      <c r="F324" s="104">
        <f>PRODUCT(B320*F322*F323)</f>
        <v>0</v>
      </c>
      <c r="G324" s="105">
        <f>PRODUCT(B320*G322*G323)</f>
        <v>0</v>
      </c>
      <c r="H324" s="104">
        <f>PRODUCT(B320*H322*H323)</f>
        <v>0</v>
      </c>
      <c r="I324" s="68">
        <f>PRODUCT(I323*B320*0.5)</f>
        <v>0</v>
      </c>
      <c r="J324" s="40">
        <f>PRODUCT(J323*B320*0.5)</f>
        <v>0</v>
      </c>
      <c r="K324" s="67">
        <f>PRODUCT(K322:K323)</f>
        <v>0</v>
      </c>
      <c r="L324" s="40">
        <f>PRODUCT(L322:L323)</f>
        <v>0</v>
      </c>
      <c r="M324" s="42">
        <f>SUM(B324:L324)+SUM(H320:L320)</f>
        <v>0</v>
      </c>
      <c r="N324" s="140"/>
    </row>
    <row r="325" spans="1:14" ht="16.5" thickBot="1" x14ac:dyDescent="0.35">
      <c r="A325" s="94"/>
      <c r="B325" s="94"/>
      <c r="C325" s="94"/>
      <c r="D325" s="94"/>
      <c r="E325" s="95"/>
      <c r="F325" s="95"/>
      <c r="G325" s="95"/>
      <c r="H325" s="95"/>
      <c r="I325" s="94"/>
      <c r="J325" s="94"/>
      <c r="K325" s="94"/>
      <c r="L325" s="94"/>
      <c r="M325" s="94"/>
      <c r="N325" s="140"/>
    </row>
    <row r="326" spans="1:14" ht="16.5" thickTop="1" x14ac:dyDescent="0.3">
      <c r="A326" s="29"/>
      <c r="B326" s="29"/>
      <c r="C326" s="29"/>
      <c r="D326" s="29"/>
      <c r="E326" s="29"/>
      <c r="F326" s="29"/>
      <c r="G326" s="29"/>
      <c r="H326" s="29"/>
      <c r="I326" s="29"/>
      <c r="J326" s="29"/>
      <c r="K326" s="29"/>
      <c r="L326" s="6"/>
      <c r="M326" s="6"/>
      <c r="N326" s="140"/>
    </row>
    <row r="327" spans="1:14" ht="16.5" x14ac:dyDescent="0.3">
      <c r="A327" s="73" t="s">
        <v>7</v>
      </c>
      <c r="B327" s="24">
        <f>B314+1</f>
        <v>42426</v>
      </c>
      <c r="C327" s="30"/>
      <c r="D327" s="90" t="s">
        <v>12</v>
      </c>
      <c r="E327" s="91"/>
      <c r="F327" s="92" t="s">
        <v>13</v>
      </c>
      <c r="G327" s="93">
        <f>IF(E328=0,0,(MOD(E328-E327,1)*24))</f>
        <v>0</v>
      </c>
      <c r="H327" s="6"/>
      <c r="I327" s="100"/>
      <c r="J327" s="31"/>
      <c r="K327" s="31"/>
      <c r="L327" s="32"/>
      <c r="M327" s="33"/>
      <c r="N327" s="140"/>
    </row>
    <row r="328" spans="1:14" ht="16.5" x14ac:dyDescent="0.3">
      <c r="A328" s="73" t="s">
        <v>8</v>
      </c>
      <c r="B328" s="34"/>
      <c r="C328" s="29"/>
      <c r="D328" s="82" t="s">
        <v>21</v>
      </c>
      <c r="E328" s="83"/>
      <c r="F328" s="84" t="s">
        <v>13</v>
      </c>
      <c r="G328" s="85">
        <f>IF(E329=0,0,(MOD(E329-E328,1)*24))</f>
        <v>0</v>
      </c>
      <c r="H328" s="29"/>
      <c r="I328" s="29"/>
      <c r="J328" s="31"/>
      <c r="K328" s="31"/>
      <c r="L328" s="33"/>
      <c r="M328" s="33"/>
      <c r="N328" s="140"/>
    </row>
    <row r="329" spans="1:14" ht="16.5" x14ac:dyDescent="0.3">
      <c r="A329" s="75" t="s">
        <v>32</v>
      </c>
      <c r="B329" s="9"/>
      <c r="C329" s="29"/>
      <c r="D329" s="78" t="s">
        <v>29</v>
      </c>
      <c r="E329" s="79"/>
      <c r="F329" s="80" t="s">
        <v>13</v>
      </c>
      <c r="G329" s="81">
        <f>IF(E330=0,0,(MOD(E330-E329,1)*24))</f>
        <v>0</v>
      </c>
      <c r="H329" s="29"/>
      <c r="I329" s="31"/>
      <c r="J329" s="31"/>
      <c r="K329" s="31"/>
      <c r="L329" s="33"/>
      <c r="M329" s="33"/>
      <c r="N329" s="140"/>
    </row>
    <row r="330" spans="1:14" x14ac:dyDescent="0.3">
      <c r="A330" s="75" t="s">
        <v>33</v>
      </c>
      <c r="B330" s="34"/>
      <c r="C330" s="29"/>
      <c r="D330" s="82" t="s">
        <v>31</v>
      </c>
      <c r="E330" s="83"/>
      <c r="F330" s="84" t="s">
        <v>13</v>
      </c>
      <c r="G330" s="85">
        <f>IF(E331=0,0,(MOD(E331-E330,1)*24))</f>
        <v>0</v>
      </c>
      <c r="H330" s="113" t="s">
        <v>18</v>
      </c>
      <c r="I330" s="53" t="s">
        <v>19</v>
      </c>
      <c r="J330" s="113" t="s">
        <v>16</v>
      </c>
      <c r="K330" s="25" t="s">
        <v>87</v>
      </c>
      <c r="L330" s="53" t="s">
        <v>20</v>
      </c>
      <c r="M330" s="6"/>
      <c r="N330" s="140"/>
    </row>
    <row r="331" spans="1:14" x14ac:dyDescent="0.3">
      <c r="A331" s="73" t="s">
        <v>10</v>
      </c>
      <c r="B331" s="43"/>
      <c r="C331" s="29"/>
      <c r="D331" s="78" t="s">
        <v>29</v>
      </c>
      <c r="E331" s="79"/>
      <c r="F331" s="80" t="s">
        <v>13</v>
      </c>
      <c r="G331" s="81">
        <f>IF(E332=0,0,(MOD(E332-E331,1)*24))</f>
        <v>0</v>
      </c>
      <c r="H331" s="76">
        <f>B333</f>
        <v>0</v>
      </c>
      <c r="I331" s="63">
        <f>IF(B331="Forfait",IF(B328="",0,VLOOKUP(B328,Liste!F$2:H$4,3)),IF(B328="",0,VLOOKUP(B328,Liste!F$2:G$4,2)))</f>
        <v>0</v>
      </c>
      <c r="J331" s="36">
        <v>5</v>
      </c>
      <c r="K331" s="64">
        <v>0.8</v>
      </c>
      <c r="L331" s="35">
        <v>0</v>
      </c>
      <c r="M331" s="6"/>
      <c r="N331" s="140"/>
    </row>
    <row r="332" spans="1:14" ht="16.5" thickBot="1" x14ac:dyDescent="0.35">
      <c r="A332" s="74" t="s">
        <v>85</v>
      </c>
      <c r="B332" s="44"/>
      <c r="C332" s="29"/>
      <c r="D332" s="82" t="s">
        <v>37</v>
      </c>
      <c r="E332" s="83"/>
      <c r="F332" s="84" t="s">
        <v>39</v>
      </c>
      <c r="G332" s="86">
        <f>SUM(G327+G329+G331)</f>
        <v>0</v>
      </c>
      <c r="H332" s="77"/>
      <c r="I332" s="65"/>
      <c r="J332" s="38"/>
      <c r="K332" s="66">
        <v>0</v>
      </c>
      <c r="L332" s="39">
        <v>0</v>
      </c>
      <c r="M332" s="6"/>
      <c r="N332" s="140"/>
    </row>
    <row r="333" spans="1:14" x14ac:dyDescent="0.3">
      <c r="A333" s="73" t="s">
        <v>11</v>
      </c>
      <c r="B333" s="45">
        <f>IF(B330="",0,VLOOKUP(B330,Liste!B$2:C$32,2))</f>
        <v>0</v>
      </c>
      <c r="C333" s="29"/>
      <c r="D333" s="87"/>
      <c r="E333" s="88"/>
      <c r="F333" s="89" t="s">
        <v>89</v>
      </c>
      <c r="G333" s="96">
        <f>SUM((IF(G328&lt;0.99,G328,0))+(IF(G330&lt;0.99,G330,0)))</f>
        <v>0</v>
      </c>
      <c r="H333" s="47">
        <f>PRODUCT(H331*H332)</f>
        <v>0</v>
      </c>
      <c r="I333" s="70">
        <f>PRODUCT(I331*I332)</f>
        <v>0</v>
      </c>
      <c r="J333" s="47">
        <f>PRODUCT(J331*J332)</f>
        <v>0</v>
      </c>
      <c r="K333" s="69">
        <f>PRODUCT(K331*K332)</f>
        <v>0</v>
      </c>
      <c r="L333" s="46">
        <f>PRODUCT(L331:L332)</f>
        <v>0</v>
      </c>
      <c r="M333" s="6"/>
      <c r="N333" s="140"/>
    </row>
    <row r="334" spans="1:14" x14ac:dyDescent="0.3">
      <c r="A334" s="72"/>
      <c r="B334" s="141" t="s">
        <v>14</v>
      </c>
      <c r="C334" s="141"/>
      <c r="D334" s="142"/>
      <c r="E334" s="143"/>
      <c r="F334" s="144" t="s">
        <v>84</v>
      </c>
      <c r="G334" s="145"/>
      <c r="H334" s="146"/>
      <c r="I334" s="141" t="s">
        <v>15</v>
      </c>
      <c r="J334" s="147"/>
      <c r="K334" s="52" t="s">
        <v>17</v>
      </c>
      <c r="L334" s="53" t="s">
        <v>38</v>
      </c>
      <c r="M334" s="6"/>
      <c r="N334" s="140"/>
    </row>
    <row r="335" spans="1:14" x14ac:dyDescent="0.3">
      <c r="A335" s="54" t="s">
        <v>22</v>
      </c>
      <c r="B335" s="48" t="s">
        <v>23</v>
      </c>
      <c r="C335" s="56" t="s">
        <v>24</v>
      </c>
      <c r="D335" s="49" t="s">
        <v>25</v>
      </c>
      <c r="E335" s="58" t="s">
        <v>88</v>
      </c>
      <c r="F335" s="101">
        <f>IF(B332="Magasine",0.08333333333333,0.125)</f>
        <v>0.125</v>
      </c>
      <c r="G335" s="59">
        <v>0.16666666666666666</v>
      </c>
      <c r="H335" s="50">
        <v>0.25</v>
      </c>
      <c r="I335" s="60" t="s">
        <v>26</v>
      </c>
      <c r="J335" s="48" t="s">
        <v>27</v>
      </c>
      <c r="K335" s="61"/>
      <c r="L335" s="51">
        <v>1</v>
      </c>
      <c r="M335" s="6"/>
      <c r="N335" s="140"/>
    </row>
    <row r="336" spans="1:14" ht="16.5" thickBot="1" x14ac:dyDescent="0.35">
      <c r="A336" s="55">
        <f>IF(B331=10,IF(SUM((G327+G329+G331)+G333)&gt;10,SUM((G327+G329+G331)+G333),10),IF(B331=7,IF(SUM((G327+G329+G331)+G333)&gt;7,SUM((G327+G329+G331)+G333),7),IF(B331=5,IF(SUM((G327+G329+G331)+G333)&gt;5,SUM((G327+G329+G331)+G333),5),SUM((G327+G329+G331)+G333))))</f>
        <v>0</v>
      </c>
      <c r="B336" s="28">
        <f>IF(B331="Forfait",1,IF(B331=10,IF(G332&lt;10,A336,10+G333),IF(B331=7,IF(G332&lt;8,A336,8+G333),IF(G332&lt;5,A336,5+G333))))</f>
        <v>0</v>
      </c>
      <c r="C336" s="57">
        <f>IF(B331="Forfait",0,IF(B331=10,IF((A336-B336)&lt;2,A336-B336,2),IF(B331=7,IF((A336-B336)&lt;4,A336-B336,4),IF((A336-B336)&lt;7,A336-B336,7))))</f>
        <v>0</v>
      </c>
      <c r="D336" s="28">
        <f>IF(B331="Forfait",0,IF((A336-B336-C336)&lt;4,A336-B336-C336,4))</f>
        <v>0</v>
      </c>
      <c r="E336" s="57">
        <f>IF(B331="Forfait",0,IF((A336-B336-C336-D336)&gt;0,A336-B336-C336-D336,0))</f>
        <v>0</v>
      </c>
      <c r="F336" s="28">
        <f>IF(B332="Autre",IF((G332-12)&gt;0,IF((G332-12)&lt;2,G332-12,2),0),IF(B332="Magasine",IF((G332-11)&gt;0,IF((G332-11)&lt;1,G332-11,1),0),0))</f>
        <v>0</v>
      </c>
      <c r="G336" s="57">
        <f>IF(B332="Autre",IF((G332-14)&gt;0,IF((G332-14)&lt;2,G332-14,2),0),IF(B332="Magasine",IF((G332-12)&gt;0,IF((G332-12)&lt;4,G332-12,4),0),0))</f>
        <v>0</v>
      </c>
      <c r="H336" s="28">
        <f>IF(B331="Forfait",IF((G332-16)&lt;0,0,(G332-16)),0)</f>
        <v>0</v>
      </c>
      <c r="I336" s="71">
        <f>IF(B332="5-5",IF(G327&gt;5,G327-5,0),IF(B332="6-6",IF(G327&gt;6,G327-6,0),0))</f>
        <v>0</v>
      </c>
      <c r="J336" s="28">
        <f>IF(B332="5-5",IF(G329&gt;5,G329-5,0),IF(B332="6-6",IF(G329&gt;6,G329-6,0),0))</f>
        <v>0</v>
      </c>
      <c r="K336" s="62"/>
      <c r="L336" s="39">
        <v>0</v>
      </c>
      <c r="M336" s="37" t="s">
        <v>39</v>
      </c>
      <c r="N336" s="140"/>
    </row>
    <row r="337" spans="1:14" x14ac:dyDescent="0.3">
      <c r="A337" s="41"/>
      <c r="B337" s="40">
        <f>PRODUCT(B336*B333*1)</f>
        <v>0</v>
      </c>
      <c r="C337" s="67">
        <f>PRODUCT(C336*B333*1.5)</f>
        <v>0</v>
      </c>
      <c r="D337" s="40">
        <f>PRODUCT(D336*B333*2)</f>
        <v>0</v>
      </c>
      <c r="E337" s="67">
        <f>PRODUCT(E336*B333*3)</f>
        <v>0</v>
      </c>
      <c r="F337" s="104">
        <f>PRODUCT(B333*F335*F336)</f>
        <v>0</v>
      </c>
      <c r="G337" s="105">
        <f>PRODUCT(B333*G335*G336)</f>
        <v>0</v>
      </c>
      <c r="H337" s="104">
        <f>PRODUCT(B333*H335*H336)</f>
        <v>0</v>
      </c>
      <c r="I337" s="68">
        <f>PRODUCT(I336*B333*0.5)</f>
        <v>0</v>
      </c>
      <c r="J337" s="40">
        <f>PRODUCT(J336*B333*0.5)</f>
        <v>0</v>
      </c>
      <c r="K337" s="67">
        <f>PRODUCT(K335:K336)</f>
        <v>0</v>
      </c>
      <c r="L337" s="40">
        <f>PRODUCT(L335:L336)</f>
        <v>0</v>
      </c>
      <c r="M337" s="42">
        <f>SUM(B337:L337)+SUM(H333:L333)</f>
        <v>0</v>
      </c>
      <c r="N337" s="140"/>
    </row>
    <row r="338" spans="1:14" ht="16.5" thickBot="1" x14ac:dyDescent="0.35">
      <c r="A338" s="94"/>
      <c r="B338" s="94"/>
      <c r="C338" s="94"/>
      <c r="D338" s="94"/>
      <c r="E338" s="95"/>
      <c r="F338" s="95"/>
      <c r="G338" s="95"/>
      <c r="H338" s="95"/>
      <c r="I338" s="94"/>
      <c r="J338" s="94"/>
      <c r="K338" s="94"/>
      <c r="L338" s="94"/>
      <c r="M338" s="94"/>
      <c r="N338" s="140"/>
    </row>
    <row r="339" spans="1:14" ht="16.5" thickTop="1" x14ac:dyDescent="0.3">
      <c r="A339" s="29"/>
      <c r="B339" s="29"/>
      <c r="C339" s="29"/>
      <c r="D339" s="29"/>
      <c r="E339" s="29"/>
      <c r="F339" s="29"/>
      <c r="G339" s="29"/>
      <c r="H339" s="29"/>
      <c r="I339" s="29"/>
      <c r="J339" s="29"/>
      <c r="K339" s="29"/>
      <c r="L339" s="6"/>
      <c r="M339" s="6"/>
      <c r="N339" s="140"/>
    </row>
    <row r="340" spans="1:14" ht="16.5" x14ac:dyDescent="0.3">
      <c r="A340" s="73" t="s">
        <v>7</v>
      </c>
      <c r="B340" s="24">
        <f>B327+1</f>
        <v>42427</v>
      </c>
      <c r="C340" s="30"/>
      <c r="D340" s="90" t="s">
        <v>12</v>
      </c>
      <c r="E340" s="91"/>
      <c r="F340" s="92" t="s">
        <v>13</v>
      </c>
      <c r="G340" s="93">
        <f>IF(E341=0,0,(MOD(E341-E340,1)*24))</f>
        <v>0</v>
      </c>
      <c r="H340" s="6"/>
      <c r="I340" s="100"/>
      <c r="J340" s="31"/>
      <c r="K340" s="31"/>
      <c r="L340" s="32"/>
      <c r="M340" s="33"/>
      <c r="N340" s="140"/>
    </row>
    <row r="341" spans="1:14" ht="16.5" x14ac:dyDescent="0.3">
      <c r="A341" s="73" t="s">
        <v>8</v>
      </c>
      <c r="B341" s="34"/>
      <c r="C341" s="29"/>
      <c r="D341" s="82" t="s">
        <v>21</v>
      </c>
      <c r="E341" s="83"/>
      <c r="F341" s="84" t="s">
        <v>13</v>
      </c>
      <c r="G341" s="85">
        <f>IF(E342=0,0,(MOD(E342-E341,1)*24))</f>
        <v>0</v>
      </c>
      <c r="H341" s="29"/>
      <c r="I341" s="29"/>
      <c r="J341" s="31"/>
      <c r="K341" s="31"/>
      <c r="L341" s="33"/>
      <c r="M341" s="33"/>
      <c r="N341" s="140"/>
    </row>
    <row r="342" spans="1:14" ht="16.5" x14ac:dyDescent="0.3">
      <c r="A342" s="75" t="s">
        <v>32</v>
      </c>
      <c r="B342" s="9"/>
      <c r="C342" s="29"/>
      <c r="D342" s="78" t="s">
        <v>29</v>
      </c>
      <c r="E342" s="79"/>
      <c r="F342" s="80" t="s">
        <v>13</v>
      </c>
      <c r="G342" s="81">
        <f>IF(E343=0,0,(MOD(E343-E342,1)*24))</f>
        <v>0</v>
      </c>
      <c r="H342" s="29"/>
      <c r="I342" s="31"/>
      <c r="J342" s="31"/>
      <c r="K342" s="31"/>
      <c r="L342" s="33"/>
      <c r="M342" s="33"/>
      <c r="N342" s="140"/>
    </row>
    <row r="343" spans="1:14" x14ac:dyDescent="0.3">
      <c r="A343" s="75" t="s">
        <v>33</v>
      </c>
      <c r="B343" s="34"/>
      <c r="C343" s="29"/>
      <c r="D343" s="82" t="s">
        <v>31</v>
      </c>
      <c r="E343" s="83"/>
      <c r="F343" s="84" t="s">
        <v>13</v>
      </c>
      <c r="G343" s="85">
        <f>IF(E344=0,0,(MOD(E344-E343,1)*24))</f>
        <v>0</v>
      </c>
      <c r="H343" s="113" t="s">
        <v>18</v>
      </c>
      <c r="I343" s="53" t="s">
        <v>19</v>
      </c>
      <c r="J343" s="113" t="s">
        <v>16</v>
      </c>
      <c r="K343" s="25" t="s">
        <v>87</v>
      </c>
      <c r="L343" s="53" t="s">
        <v>20</v>
      </c>
      <c r="M343" s="6"/>
      <c r="N343" s="140"/>
    </row>
    <row r="344" spans="1:14" x14ac:dyDescent="0.3">
      <c r="A344" s="73" t="s">
        <v>10</v>
      </c>
      <c r="B344" s="43"/>
      <c r="C344" s="29"/>
      <c r="D344" s="78" t="s">
        <v>29</v>
      </c>
      <c r="E344" s="79"/>
      <c r="F344" s="80" t="s">
        <v>13</v>
      </c>
      <c r="G344" s="81">
        <f>IF(E345=0,0,(MOD(E345-E344,1)*24))</f>
        <v>0</v>
      </c>
      <c r="H344" s="76">
        <f>B346</f>
        <v>0</v>
      </c>
      <c r="I344" s="63">
        <f>IF(B344="Forfait",IF(B341="",0,VLOOKUP(B341,Liste!F$2:H$4,3)),IF(B341="",0,VLOOKUP(B341,Liste!F$2:G$4,2)))</f>
        <v>0</v>
      </c>
      <c r="J344" s="36">
        <v>5</v>
      </c>
      <c r="K344" s="64">
        <v>0.8</v>
      </c>
      <c r="L344" s="35">
        <v>0</v>
      </c>
      <c r="M344" s="6"/>
      <c r="N344" s="140"/>
    </row>
    <row r="345" spans="1:14" ht="16.5" thickBot="1" x14ac:dyDescent="0.35">
      <c r="A345" s="74" t="s">
        <v>85</v>
      </c>
      <c r="B345" s="44"/>
      <c r="C345" s="29"/>
      <c r="D345" s="82" t="s">
        <v>37</v>
      </c>
      <c r="E345" s="83"/>
      <c r="F345" s="84" t="s">
        <v>39</v>
      </c>
      <c r="G345" s="86">
        <f>SUM(G340+G342+G344)</f>
        <v>0</v>
      </c>
      <c r="H345" s="77"/>
      <c r="I345" s="65"/>
      <c r="J345" s="38"/>
      <c r="K345" s="66">
        <v>0</v>
      </c>
      <c r="L345" s="39">
        <v>0</v>
      </c>
      <c r="M345" s="6"/>
      <c r="N345" s="140"/>
    </row>
    <row r="346" spans="1:14" x14ac:dyDescent="0.3">
      <c r="A346" s="73" t="s">
        <v>11</v>
      </c>
      <c r="B346" s="45">
        <f>IF(B343="",0,VLOOKUP(B343,Liste!B$2:C$32,2))</f>
        <v>0</v>
      </c>
      <c r="C346" s="29"/>
      <c r="D346" s="87"/>
      <c r="E346" s="88"/>
      <c r="F346" s="89" t="s">
        <v>89</v>
      </c>
      <c r="G346" s="96">
        <f>SUM((IF(G341&lt;0.99,G341,0))+(IF(G343&lt;0.99,G343,0)))</f>
        <v>0</v>
      </c>
      <c r="H346" s="47">
        <f>PRODUCT(H344*H345)</f>
        <v>0</v>
      </c>
      <c r="I346" s="70">
        <f>PRODUCT(I344*I345)</f>
        <v>0</v>
      </c>
      <c r="J346" s="47">
        <f>PRODUCT(J344*J345)</f>
        <v>0</v>
      </c>
      <c r="K346" s="69">
        <f>PRODUCT(K344*K345)</f>
        <v>0</v>
      </c>
      <c r="L346" s="46">
        <f>PRODUCT(L344:L345)</f>
        <v>0</v>
      </c>
      <c r="M346" s="6"/>
      <c r="N346" s="140"/>
    </row>
    <row r="347" spans="1:14" x14ac:dyDescent="0.3">
      <c r="A347" s="72"/>
      <c r="B347" s="141" t="s">
        <v>14</v>
      </c>
      <c r="C347" s="141"/>
      <c r="D347" s="142"/>
      <c r="E347" s="143"/>
      <c r="F347" s="144" t="s">
        <v>84</v>
      </c>
      <c r="G347" s="145"/>
      <c r="H347" s="146"/>
      <c r="I347" s="141" t="s">
        <v>15</v>
      </c>
      <c r="J347" s="147"/>
      <c r="K347" s="52" t="s">
        <v>17</v>
      </c>
      <c r="L347" s="53" t="s">
        <v>38</v>
      </c>
      <c r="M347" s="6"/>
      <c r="N347" s="140"/>
    </row>
    <row r="348" spans="1:14" x14ac:dyDescent="0.3">
      <c r="A348" s="54" t="s">
        <v>22</v>
      </c>
      <c r="B348" s="48" t="s">
        <v>23</v>
      </c>
      <c r="C348" s="56" t="s">
        <v>24</v>
      </c>
      <c r="D348" s="49" t="s">
        <v>25</v>
      </c>
      <c r="E348" s="58" t="s">
        <v>88</v>
      </c>
      <c r="F348" s="101">
        <f>IF(B345="Magasine",0.08333333333333,0.125)</f>
        <v>0.125</v>
      </c>
      <c r="G348" s="59">
        <v>0.16666666666666666</v>
      </c>
      <c r="H348" s="50">
        <v>0.25</v>
      </c>
      <c r="I348" s="60" t="s">
        <v>26</v>
      </c>
      <c r="J348" s="48" t="s">
        <v>27</v>
      </c>
      <c r="K348" s="61"/>
      <c r="L348" s="51">
        <v>1</v>
      </c>
      <c r="M348" s="6"/>
      <c r="N348" s="140"/>
    </row>
    <row r="349" spans="1:14" ht="16.5" thickBot="1" x14ac:dyDescent="0.35">
      <c r="A349" s="55">
        <f>IF(B344=10,IF(SUM((G340+G342+G344)+G346)&gt;10,SUM((G340+G342+G344)+G346),10),IF(B344=7,IF(SUM((G340+G342+G344)+G346)&gt;7,SUM((G340+G342+G344)+G346),7),IF(B344=5,IF(SUM((G340+G342+G344)+G346)&gt;5,SUM((G340+G342+G344)+G346),5),SUM((G340+G342+G344)+G346))))</f>
        <v>0</v>
      </c>
      <c r="B349" s="28">
        <f>IF(B344="Forfait",1,IF(B344=10,IF(G345&lt;10,A349,10+G346),IF(B344=7,IF(G345&lt;8,A349,8+G346),IF(G345&lt;5,A349,5+G346))))</f>
        <v>0</v>
      </c>
      <c r="C349" s="57">
        <f>IF(B344="Forfait",0,IF(B344=10,IF((A349-B349)&lt;2,A349-B349,2),IF(B344=7,IF((A349-B349)&lt;4,A349-B349,4),IF((A349-B349)&lt;7,A349-B349,7))))</f>
        <v>0</v>
      </c>
      <c r="D349" s="28">
        <f>IF(B344="Forfait",0,IF((A349-B349-C349)&lt;4,A349-B349-C349,4))</f>
        <v>0</v>
      </c>
      <c r="E349" s="57">
        <f>IF(B344="Forfait",0,IF((A349-B349-C349-D349)&gt;0,A349-B349-C349-D349,0))</f>
        <v>0</v>
      </c>
      <c r="F349" s="28">
        <f>IF(B345="Autre",IF((G345-12)&gt;0,IF((G345-12)&lt;2,G345-12,2),0),IF(B345="Magasine",IF((G345-11)&gt;0,IF((G345-11)&lt;1,G345-11,1),0),0))</f>
        <v>0</v>
      </c>
      <c r="G349" s="57">
        <f>IF(B345="Autre",IF((G345-14)&gt;0,IF((G345-14)&lt;2,G345-14,2),0),IF(B345="Magasine",IF((G345-12)&gt;0,IF((G345-12)&lt;4,G345-12,4),0),0))</f>
        <v>0</v>
      </c>
      <c r="H349" s="28">
        <f>IF(B344="Forfait",IF((G345-16)&lt;0,0,(G345-16)),0)</f>
        <v>0</v>
      </c>
      <c r="I349" s="71">
        <f>IF(B345="5-5",IF(G340&gt;5,G340-5,0),IF(B345="6-6",IF(G340&gt;6,G340-6,0),0))</f>
        <v>0</v>
      </c>
      <c r="J349" s="28">
        <f>IF(B345="5-5",IF(G342&gt;5,G342-5,0),IF(B345="6-6",IF(G342&gt;6,G342-6,0),0))</f>
        <v>0</v>
      </c>
      <c r="K349" s="62"/>
      <c r="L349" s="39">
        <v>0</v>
      </c>
      <c r="M349" s="37" t="s">
        <v>39</v>
      </c>
      <c r="N349" s="140"/>
    </row>
    <row r="350" spans="1:14" x14ac:dyDescent="0.3">
      <c r="A350" s="41"/>
      <c r="B350" s="40">
        <f>PRODUCT(B349*B346*1)</f>
        <v>0</v>
      </c>
      <c r="C350" s="67">
        <f>PRODUCT(C349*B346*1.5)</f>
        <v>0</v>
      </c>
      <c r="D350" s="40">
        <f>PRODUCT(D349*B346*2)</f>
        <v>0</v>
      </c>
      <c r="E350" s="67">
        <f>PRODUCT(E349*B346*3)</f>
        <v>0</v>
      </c>
      <c r="F350" s="104">
        <f>PRODUCT(B346*F348*F349)</f>
        <v>0</v>
      </c>
      <c r="G350" s="105">
        <f>PRODUCT(B346*G348*G349)</f>
        <v>0</v>
      </c>
      <c r="H350" s="104">
        <f>PRODUCT(B346*H348*H349)</f>
        <v>0</v>
      </c>
      <c r="I350" s="68">
        <f>PRODUCT(I349*B346*0.5)</f>
        <v>0</v>
      </c>
      <c r="J350" s="40">
        <f>PRODUCT(J349*B346*0.5)</f>
        <v>0</v>
      </c>
      <c r="K350" s="67">
        <f>PRODUCT(K348:K349)</f>
        <v>0</v>
      </c>
      <c r="L350" s="40">
        <f>PRODUCT(L348:L349)</f>
        <v>0</v>
      </c>
      <c r="M350" s="42">
        <f>SUM(B350:L350)+SUM(H346:L346)</f>
        <v>0</v>
      </c>
      <c r="N350" s="140"/>
    </row>
    <row r="351" spans="1:14" ht="16.5" thickBot="1" x14ac:dyDescent="0.35">
      <c r="A351" s="94"/>
      <c r="B351" s="94"/>
      <c r="C351" s="94"/>
      <c r="D351" s="94"/>
      <c r="E351" s="95"/>
      <c r="F351" s="95"/>
      <c r="G351" s="95"/>
      <c r="H351" s="95"/>
      <c r="I351" s="94"/>
      <c r="J351" s="94"/>
      <c r="K351" s="94"/>
      <c r="L351" s="94"/>
      <c r="M351" s="94"/>
      <c r="N351" s="140"/>
    </row>
    <row r="352" spans="1:14" ht="16.5" thickTop="1" x14ac:dyDescent="0.3">
      <c r="A352" s="29"/>
      <c r="B352" s="29"/>
      <c r="C352" s="29"/>
      <c r="D352" s="29"/>
      <c r="E352" s="29"/>
      <c r="F352" s="29"/>
      <c r="G352" s="29"/>
      <c r="H352" s="29"/>
      <c r="I352" s="29"/>
      <c r="J352" s="29"/>
      <c r="K352" s="29"/>
      <c r="L352" s="6"/>
      <c r="M352" s="6"/>
      <c r="N352" s="140"/>
    </row>
    <row r="353" spans="1:14" ht="16.5" x14ac:dyDescent="0.3">
      <c r="A353" s="73" t="s">
        <v>7</v>
      </c>
      <c r="B353" s="24">
        <f>B340+1</f>
        <v>42428</v>
      </c>
      <c r="C353" s="30"/>
      <c r="D353" s="90" t="s">
        <v>12</v>
      </c>
      <c r="E353" s="91"/>
      <c r="F353" s="92" t="s">
        <v>13</v>
      </c>
      <c r="G353" s="93">
        <f>IF(E354=0,0,(MOD(E354-E353,1)*24))</f>
        <v>0</v>
      </c>
      <c r="H353" s="6"/>
      <c r="I353" s="100"/>
      <c r="J353" s="31"/>
      <c r="K353" s="31"/>
      <c r="L353" s="32"/>
      <c r="M353" s="33"/>
      <c r="N353" s="140"/>
    </row>
    <row r="354" spans="1:14" ht="16.5" x14ac:dyDescent="0.3">
      <c r="A354" s="73" t="s">
        <v>8</v>
      </c>
      <c r="B354" s="34"/>
      <c r="C354" s="29"/>
      <c r="D354" s="82" t="s">
        <v>21</v>
      </c>
      <c r="E354" s="83"/>
      <c r="F354" s="84" t="s">
        <v>13</v>
      </c>
      <c r="G354" s="85">
        <f>IF(E355=0,0,(MOD(E355-E354,1)*24))</f>
        <v>0</v>
      </c>
      <c r="H354" s="29"/>
      <c r="I354" s="29"/>
      <c r="J354" s="31"/>
      <c r="K354" s="31"/>
      <c r="L354" s="33"/>
      <c r="M354" s="33"/>
      <c r="N354" s="140"/>
    </row>
    <row r="355" spans="1:14" ht="16.5" x14ac:dyDescent="0.3">
      <c r="A355" s="75" t="s">
        <v>32</v>
      </c>
      <c r="B355" s="9"/>
      <c r="C355" s="29"/>
      <c r="D355" s="78" t="s">
        <v>29</v>
      </c>
      <c r="E355" s="79"/>
      <c r="F355" s="80" t="s">
        <v>13</v>
      </c>
      <c r="G355" s="81">
        <f>IF(E356=0,0,(MOD(E356-E355,1)*24))</f>
        <v>0</v>
      </c>
      <c r="H355" s="29"/>
      <c r="I355" s="31"/>
      <c r="J355" s="31"/>
      <c r="K355" s="31"/>
      <c r="L355" s="33"/>
      <c r="M355" s="33"/>
      <c r="N355" s="140"/>
    </row>
    <row r="356" spans="1:14" x14ac:dyDescent="0.3">
      <c r="A356" s="75" t="s">
        <v>33</v>
      </c>
      <c r="B356" s="34"/>
      <c r="C356" s="29"/>
      <c r="D356" s="82" t="s">
        <v>31</v>
      </c>
      <c r="E356" s="83"/>
      <c r="F356" s="84" t="s">
        <v>13</v>
      </c>
      <c r="G356" s="85">
        <f>IF(E357=0,0,(MOD(E357-E356,1)*24))</f>
        <v>0</v>
      </c>
      <c r="H356" s="113" t="s">
        <v>18</v>
      </c>
      <c r="I356" s="53" t="s">
        <v>19</v>
      </c>
      <c r="J356" s="113" t="s">
        <v>16</v>
      </c>
      <c r="K356" s="25" t="s">
        <v>87</v>
      </c>
      <c r="L356" s="53" t="s">
        <v>20</v>
      </c>
      <c r="M356" s="6"/>
      <c r="N356" s="140"/>
    </row>
    <row r="357" spans="1:14" x14ac:dyDescent="0.3">
      <c r="A357" s="73" t="s">
        <v>10</v>
      </c>
      <c r="B357" s="43"/>
      <c r="C357" s="29"/>
      <c r="D357" s="78" t="s">
        <v>29</v>
      </c>
      <c r="E357" s="79"/>
      <c r="F357" s="80" t="s">
        <v>13</v>
      </c>
      <c r="G357" s="81">
        <f>IF(E358=0,0,(MOD(E358-E357,1)*24))</f>
        <v>0</v>
      </c>
      <c r="H357" s="76">
        <f>B359</f>
        <v>0</v>
      </c>
      <c r="I357" s="63">
        <f>IF(B357="Forfait",IF(B354="",0,VLOOKUP(B354,Liste!F$2:H$4,3)),IF(B354="",0,VLOOKUP(B354,Liste!F$2:G$4,2)))</f>
        <v>0</v>
      </c>
      <c r="J357" s="36">
        <v>5</v>
      </c>
      <c r="K357" s="64">
        <v>0.8</v>
      </c>
      <c r="L357" s="35">
        <v>0</v>
      </c>
      <c r="M357" s="6"/>
      <c r="N357" s="140"/>
    </row>
    <row r="358" spans="1:14" ht="16.5" thickBot="1" x14ac:dyDescent="0.35">
      <c r="A358" s="74" t="s">
        <v>85</v>
      </c>
      <c r="B358" s="44"/>
      <c r="C358" s="29"/>
      <c r="D358" s="82" t="s">
        <v>37</v>
      </c>
      <c r="E358" s="83"/>
      <c r="F358" s="84" t="s">
        <v>39</v>
      </c>
      <c r="G358" s="86">
        <f>SUM(G353+G355+G357)</f>
        <v>0</v>
      </c>
      <c r="H358" s="77"/>
      <c r="I358" s="65"/>
      <c r="J358" s="38"/>
      <c r="K358" s="66">
        <v>0</v>
      </c>
      <c r="L358" s="39">
        <v>0</v>
      </c>
      <c r="M358" s="6"/>
      <c r="N358" s="140"/>
    </row>
    <row r="359" spans="1:14" x14ac:dyDescent="0.3">
      <c r="A359" s="73" t="s">
        <v>11</v>
      </c>
      <c r="B359" s="45">
        <f>IF(B356="",0,VLOOKUP(B356,Liste!B$2:C$32,2))</f>
        <v>0</v>
      </c>
      <c r="C359" s="29"/>
      <c r="D359" s="87"/>
      <c r="E359" s="88"/>
      <c r="F359" s="89" t="s">
        <v>89</v>
      </c>
      <c r="G359" s="96">
        <f>SUM((IF(G354&lt;0.99,G354,0))+(IF(G356&lt;0.99,G356,0)))</f>
        <v>0</v>
      </c>
      <c r="H359" s="47">
        <f>PRODUCT(H357*H358)</f>
        <v>0</v>
      </c>
      <c r="I359" s="70">
        <f>PRODUCT(I357*I358)</f>
        <v>0</v>
      </c>
      <c r="J359" s="47">
        <f>PRODUCT(J357*J358)</f>
        <v>0</v>
      </c>
      <c r="K359" s="69">
        <f>PRODUCT(K357*K358)</f>
        <v>0</v>
      </c>
      <c r="L359" s="46">
        <f>PRODUCT(L357:L358)</f>
        <v>0</v>
      </c>
      <c r="M359" s="6"/>
      <c r="N359" s="140"/>
    </row>
    <row r="360" spans="1:14" x14ac:dyDescent="0.3">
      <c r="A360" s="72"/>
      <c r="B360" s="141" t="s">
        <v>14</v>
      </c>
      <c r="C360" s="141"/>
      <c r="D360" s="142"/>
      <c r="E360" s="143"/>
      <c r="F360" s="144" t="s">
        <v>84</v>
      </c>
      <c r="G360" s="145"/>
      <c r="H360" s="146"/>
      <c r="I360" s="141" t="s">
        <v>15</v>
      </c>
      <c r="J360" s="147"/>
      <c r="K360" s="52" t="s">
        <v>17</v>
      </c>
      <c r="L360" s="53" t="s">
        <v>38</v>
      </c>
      <c r="M360" s="6"/>
      <c r="N360" s="140"/>
    </row>
    <row r="361" spans="1:14" x14ac:dyDescent="0.3">
      <c r="A361" s="54" t="s">
        <v>22</v>
      </c>
      <c r="B361" s="48" t="s">
        <v>23</v>
      </c>
      <c r="C361" s="56" t="s">
        <v>24</v>
      </c>
      <c r="D361" s="49" t="s">
        <v>25</v>
      </c>
      <c r="E361" s="58" t="s">
        <v>88</v>
      </c>
      <c r="F361" s="101">
        <f>IF(B358="Magasine",0.08333333333333,0.125)</f>
        <v>0.125</v>
      </c>
      <c r="G361" s="59">
        <v>0.16666666666666666</v>
      </c>
      <c r="H361" s="50">
        <v>0.25</v>
      </c>
      <c r="I361" s="60" t="s">
        <v>26</v>
      </c>
      <c r="J361" s="48" t="s">
        <v>27</v>
      </c>
      <c r="K361" s="61"/>
      <c r="L361" s="51">
        <v>1</v>
      </c>
      <c r="M361" s="6"/>
      <c r="N361" s="140"/>
    </row>
    <row r="362" spans="1:14" ht="16.5" thickBot="1" x14ac:dyDescent="0.35">
      <c r="A362" s="55">
        <f>IF(B357=10,IF(SUM((G353+G355+G357)+G359)&gt;10,SUM((G353+G355+G357)+G359),10),IF(B357=7,IF(SUM((G353+G355+G357)+G359)&gt;7,SUM((G353+G355+G357)+G359),7),IF(B357=5,IF(SUM((G353+G355+G357)+G359)&gt;5,SUM((G353+G355+G357)+G359),5),SUM((G353+G355+G357)+G359))))</f>
        <v>0</v>
      </c>
      <c r="B362" s="28">
        <f>IF(B357="Forfait",1,IF(B357=10,IF(G358&lt;10,A362,10+G359),IF(B357=7,IF(G358&lt;8,A362,8+G359),IF(G358&lt;5,A362,5+G359))))</f>
        <v>0</v>
      </c>
      <c r="C362" s="57">
        <f>IF(B357="Forfait",0,IF(B357=10,IF((A362-B362)&lt;2,A362-B362,2),IF(B357=7,IF((A362-B362)&lt;4,A362-B362,4),IF((A362-B362)&lt;7,A362-B362,7))))</f>
        <v>0</v>
      </c>
      <c r="D362" s="28">
        <f>IF(B357="Forfait",0,IF((A362-B362-C362)&lt;4,A362-B362-C362,4))</f>
        <v>0</v>
      </c>
      <c r="E362" s="57">
        <f>IF(B357="Forfait",0,IF((A362-B362-C362-D362)&gt;0,A362-B362-C362-D362,0))</f>
        <v>0</v>
      </c>
      <c r="F362" s="28">
        <f>IF(B358="Autre",IF((G358-12)&gt;0,IF((G358-12)&lt;2,G358-12,2),0),IF(B358="Magasine",IF((G358-11)&gt;0,IF((G358-11)&lt;1,G358-11,1),0),0))</f>
        <v>0</v>
      </c>
      <c r="G362" s="57">
        <f>IF(B358="Autre",IF((G358-14)&gt;0,IF((G358-14)&lt;2,G358-14,2),0),IF(B358="Magasine",IF((G358-12)&gt;0,IF((G358-12)&lt;4,G358-12,4),0),0))</f>
        <v>0</v>
      </c>
      <c r="H362" s="28">
        <f>IF(B357="Forfait",IF((G358-16)&lt;0,0,(G358-16)),0)</f>
        <v>0</v>
      </c>
      <c r="I362" s="71">
        <f>IF(B358="5-5",IF(G353&gt;5,G353-5,0),IF(B358="6-6",IF(G353&gt;6,G353-6,0),0))</f>
        <v>0</v>
      </c>
      <c r="J362" s="28">
        <f>IF(B358="5-5",IF(G355&gt;5,G355-5,0),IF(B358="6-6",IF(G355&gt;6,G355-6,0),0))</f>
        <v>0</v>
      </c>
      <c r="K362" s="62"/>
      <c r="L362" s="39">
        <v>0</v>
      </c>
      <c r="M362" s="37" t="s">
        <v>39</v>
      </c>
      <c r="N362" s="140"/>
    </row>
    <row r="363" spans="1:14" x14ac:dyDescent="0.3">
      <c r="A363" s="41"/>
      <c r="B363" s="40">
        <f>PRODUCT(B362*B359*1)</f>
        <v>0</v>
      </c>
      <c r="C363" s="67">
        <f>PRODUCT(C362*B359*1.5)</f>
        <v>0</v>
      </c>
      <c r="D363" s="40">
        <f>PRODUCT(D362*B359*2)</f>
        <v>0</v>
      </c>
      <c r="E363" s="67">
        <f>PRODUCT(E362*B359*3)</f>
        <v>0</v>
      </c>
      <c r="F363" s="104">
        <f>PRODUCT(B359*F361*F362)</f>
        <v>0</v>
      </c>
      <c r="G363" s="105">
        <f>PRODUCT(B359*G361*G362)</f>
        <v>0</v>
      </c>
      <c r="H363" s="104">
        <f>PRODUCT(B359*H361*H362)</f>
        <v>0</v>
      </c>
      <c r="I363" s="68">
        <f>PRODUCT(I362*B359*0.5)</f>
        <v>0</v>
      </c>
      <c r="J363" s="40">
        <f>PRODUCT(J362*B359*0.5)</f>
        <v>0</v>
      </c>
      <c r="K363" s="67">
        <f>PRODUCT(K361:K362)</f>
        <v>0</v>
      </c>
      <c r="L363" s="40">
        <f>PRODUCT(L361:L362)</f>
        <v>0</v>
      </c>
      <c r="M363" s="42">
        <f>SUM(B363:L363)+SUM(H359:L359)</f>
        <v>0</v>
      </c>
      <c r="N363" s="140"/>
    </row>
    <row r="364" spans="1:14" ht="16.5" thickBot="1" x14ac:dyDescent="0.35">
      <c r="A364" s="94"/>
      <c r="B364" s="94"/>
      <c r="C364" s="94"/>
      <c r="D364" s="94"/>
      <c r="E364" s="95"/>
      <c r="F364" s="95"/>
      <c r="G364" s="95"/>
      <c r="H364" s="95"/>
      <c r="I364" s="94"/>
      <c r="J364" s="94"/>
      <c r="K364" s="94"/>
      <c r="L364" s="94"/>
      <c r="M364" s="94"/>
      <c r="N364" s="140"/>
    </row>
    <row r="365" spans="1:14" ht="16.5" thickTop="1" x14ac:dyDescent="0.3">
      <c r="A365" s="29"/>
      <c r="B365" s="29"/>
      <c r="C365" s="29"/>
      <c r="D365" s="29"/>
      <c r="E365" s="29"/>
      <c r="F365" s="29"/>
      <c r="G365" s="29"/>
      <c r="H365" s="29"/>
      <c r="I365" s="29"/>
      <c r="J365" s="29"/>
      <c r="K365" s="29"/>
      <c r="L365" s="6"/>
      <c r="M365" s="6"/>
      <c r="N365" s="140"/>
    </row>
    <row r="366" spans="1:14" ht="16.5" x14ac:dyDescent="0.3">
      <c r="A366" s="73" t="s">
        <v>7</v>
      </c>
      <c r="B366" s="24">
        <f>B353+1</f>
        <v>42429</v>
      </c>
      <c r="C366" s="30"/>
      <c r="D366" s="90" t="s">
        <v>12</v>
      </c>
      <c r="E366" s="91"/>
      <c r="F366" s="92" t="s">
        <v>13</v>
      </c>
      <c r="G366" s="93">
        <f>IF(E367=0,0,(MOD(E367-E366,1)*24))</f>
        <v>0</v>
      </c>
      <c r="H366" s="6"/>
      <c r="I366" s="100"/>
      <c r="J366" s="31"/>
      <c r="K366" s="31"/>
      <c r="L366" s="32"/>
      <c r="M366" s="33"/>
      <c r="N366" s="140"/>
    </row>
    <row r="367" spans="1:14" ht="16.5" x14ac:dyDescent="0.3">
      <c r="A367" s="73" t="s">
        <v>8</v>
      </c>
      <c r="B367" s="34"/>
      <c r="C367" s="29"/>
      <c r="D367" s="82" t="s">
        <v>21</v>
      </c>
      <c r="E367" s="83"/>
      <c r="F367" s="84" t="s">
        <v>13</v>
      </c>
      <c r="G367" s="85">
        <f>IF(E368=0,0,(MOD(E368-E367,1)*24))</f>
        <v>0</v>
      </c>
      <c r="H367" s="29"/>
      <c r="I367" s="29"/>
      <c r="J367" s="31"/>
      <c r="K367" s="31"/>
      <c r="L367" s="33"/>
      <c r="M367" s="33"/>
      <c r="N367" s="140"/>
    </row>
    <row r="368" spans="1:14" ht="16.5" x14ac:dyDescent="0.3">
      <c r="A368" s="75" t="s">
        <v>32</v>
      </c>
      <c r="B368" s="9"/>
      <c r="C368" s="29"/>
      <c r="D368" s="78" t="s">
        <v>29</v>
      </c>
      <c r="E368" s="79"/>
      <c r="F368" s="80" t="s">
        <v>13</v>
      </c>
      <c r="G368" s="81">
        <f>IF(E369=0,0,(MOD(E369-E368,1)*24))</f>
        <v>0</v>
      </c>
      <c r="H368" s="29"/>
      <c r="I368" s="31"/>
      <c r="J368" s="31"/>
      <c r="K368" s="31"/>
      <c r="L368" s="33"/>
      <c r="M368" s="33"/>
      <c r="N368" s="140"/>
    </row>
    <row r="369" spans="1:14" x14ac:dyDescent="0.3">
      <c r="A369" s="75" t="s">
        <v>33</v>
      </c>
      <c r="B369" s="34"/>
      <c r="C369" s="29"/>
      <c r="D369" s="82" t="s">
        <v>31</v>
      </c>
      <c r="E369" s="83"/>
      <c r="F369" s="84" t="s">
        <v>13</v>
      </c>
      <c r="G369" s="85">
        <f>IF(E370=0,0,(MOD(E370-E369,1)*24))</f>
        <v>0</v>
      </c>
      <c r="H369" s="113" t="s">
        <v>18</v>
      </c>
      <c r="I369" s="53" t="s">
        <v>19</v>
      </c>
      <c r="J369" s="113" t="s">
        <v>16</v>
      </c>
      <c r="K369" s="25" t="s">
        <v>87</v>
      </c>
      <c r="L369" s="53" t="s">
        <v>20</v>
      </c>
      <c r="M369" s="6"/>
      <c r="N369" s="140"/>
    </row>
    <row r="370" spans="1:14" x14ac:dyDescent="0.3">
      <c r="A370" s="73" t="s">
        <v>10</v>
      </c>
      <c r="B370" s="43"/>
      <c r="C370" s="29"/>
      <c r="D370" s="78" t="s">
        <v>29</v>
      </c>
      <c r="E370" s="79"/>
      <c r="F370" s="80" t="s">
        <v>13</v>
      </c>
      <c r="G370" s="81">
        <f>IF(E371=0,0,(MOD(E371-E370,1)*24))</f>
        <v>0</v>
      </c>
      <c r="H370" s="76">
        <f>B372</f>
        <v>0</v>
      </c>
      <c r="I370" s="63">
        <f>IF(B370="Forfait",IF(B367="",0,VLOOKUP(B367,Liste!F$2:H$4,3)),IF(B367="",0,VLOOKUP(B367,Liste!F$2:G$4,2)))</f>
        <v>0</v>
      </c>
      <c r="J370" s="36">
        <v>5</v>
      </c>
      <c r="K370" s="64">
        <v>0.8</v>
      </c>
      <c r="L370" s="35">
        <v>0</v>
      </c>
      <c r="M370" s="6"/>
      <c r="N370" s="140"/>
    </row>
    <row r="371" spans="1:14" ht="16.5" thickBot="1" x14ac:dyDescent="0.35">
      <c r="A371" s="74" t="s">
        <v>85</v>
      </c>
      <c r="B371" s="44"/>
      <c r="C371" s="29"/>
      <c r="D371" s="82" t="s">
        <v>37</v>
      </c>
      <c r="E371" s="83"/>
      <c r="F371" s="84" t="s">
        <v>39</v>
      </c>
      <c r="G371" s="86">
        <f>SUM(G366+G368+G370)</f>
        <v>0</v>
      </c>
      <c r="H371" s="77"/>
      <c r="I371" s="65"/>
      <c r="J371" s="38"/>
      <c r="K371" s="66">
        <v>0</v>
      </c>
      <c r="L371" s="39">
        <v>0</v>
      </c>
      <c r="M371" s="6"/>
      <c r="N371" s="140"/>
    </row>
    <row r="372" spans="1:14" x14ac:dyDescent="0.3">
      <c r="A372" s="73" t="s">
        <v>11</v>
      </c>
      <c r="B372" s="45">
        <f>IF(B369="",0,VLOOKUP(B369,Liste!B$2:C$32,2))</f>
        <v>0</v>
      </c>
      <c r="C372" s="29"/>
      <c r="D372" s="87"/>
      <c r="E372" s="88"/>
      <c r="F372" s="89" t="s">
        <v>89</v>
      </c>
      <c r="G372" s="96">
        <f>SUM((IF(G367&lt;0.99,G367,0))+(IF(G369&lt;0.99,G369,0)))</f>
        <v>0</v>
      </c>
      <c r="H372" s="47">
        <f>PRODUCT(H370*H371)</f>
        <v>0</v>
      </c>
      <c r="I372" s="70">
        <f>PRODUCT(I370*I371)</f>
        <v>0</v>
      </c>
      <c r="J372" s="47">
        <f>PRODUCT(J370*J371)</f>
        <v>0</v>
      </c>
      <c r="K372" s="69">
        <f>PRODUCT(K370*K371)</f>
        <v>0</v>
      </c>
      <c r="L372" s="46">
        <f>PRODUCT(L370:L371)</f>
        <v>0</v>
      </c>
      <c r="M372" s="6"/>
      <c r="N372" s="140"/>
    </row>
    <row r="373" spans="1:14" x14ac:dyDescent="0.3">
      <c r="A373" s="72"/>
      <c r="B373" s="141" t="s">
        <v>14</v>
      </c>
      <c r="C373" s="141"/>
      <c r="D373" s="142"/>
      <c r="E373" s="143"/>
      <c r="F373" s="144" t="s">
        <v>84</v>
      </c>
      <c r="G373" s="145"/>
      <c r="H373" s="146"/>
      <c r="I373" s="141" t="s">
        <v>15</v>
      </c>
      <c r="J373" s="147"/>
      <c r="K373" s="52" t="s">
        <v>17</v>
      </c>
      <c r="L373" s="53" t="s">
        <v>38</v>
      </c>
      <c r="M373" s="6"/>
      <c r="N373" s="140"/>
    </row>
    <row r="374" spans="1:14" x14ac:dyDescent="0.3">
      <c r="A374" s="54" t="s">
        <v>22</v>
      </c>
      <c r="B374" s="48" t="s">
        <v>23</v>
      </c>
      <c r="C374" s="56" t="s">
        <v>24</v>
      </c>
      <c r="D374" s="49" t="s">
        <v>25</v>
      </c>
      <c r="E374" s="58" t="s">
        <v>88</v>
      </c>
      <c r="F374" s="101">
        <f>IF(B371="Magasine",0.08333333333333,0.125)</f>
        <v>0.125</v>
      </c>
      <c r="G374" s="59">
        <v>0.16666666666666666</v>
      </c>
      <c r="H374" s="50">
        <v>0.25</v>
      </c>
      <c r="I374" s="60" t="s">
        <v>26</v>
      </c>
      <c r="J374" s="48" t="s">
        <v>27</v>
      </c>
      <c r="K374" s="61"/>
      <c r="L374" s="51">
        <v>1</v>
      </c>
      <c r="M374" s="6"/>
      <c r="N374" s="140"/>
    </row>
    <row r="375" spans="1:14" ht="16.5" thickBot="1" x14ac:dyDescent="0.35">
      <c r="A375" s="55">
        <f>IF(B370=10,IF(SUM((G366+G368+G370)+G372)&gt;10,SUM((G366+G368+G370)+G372),10),IF(B370=7,IF(SUM((G366+G368+G370)+G372)&gt;7,SUM((G366+G368+G370)+G372),7),IF(B370=5,IF(SUM((G366+G368+G370)+G372)&gt;5,SUM((G366+G368+G370)+G372),5),SUM((G366+G368+G370)+G372))))</f>
        <v>0</v>
      </c>
      <c r="B375" s="28">
        <f>IF(B370="Forfait",1,IF(B370=10,IF(G371&lt;10,A375,10+G372),IF(B370=7,IF(G371&lt;8,A375,8+G372),IF(G371&lt;5,A375,5+G372))))</f>
        <v>0</v>
      </c>
      <c r="C375" s="57">
        <f>IF(B370="Forfait",0,IF(B370=10,IF((A375-B375)&lt;2,A375-B375,2),IF(B370=7,IF((A375-B375)&lt;4,A375-B375,4),IF((A375-B375)&lt;7,A375-B375,7))))</f>
        <v>0</v>
      </c>
      <c r="D375" s="28">
        <f>IF(B370="Forfait",0,IF((A375-B375-C375)&lt;4,A375-B375-C375,4))</f>
        <v>0</v>
      </c>
      <c r="E375" s="57">
        <f>IF(B370="Forfait",0,IF((A375-B375-C375-D375)&gt;0,A375-B375-C375-D375,0))</f>
        <v>0</v>
      </c>
      <c r="F375" s="28">
        <f>IF(B371="Autre",IF((G371-12)&gt;0,IF((G371-12)&lt;2,G371-12,2),0),IF(B371="Magasine",IF((G371-11)&gt;0,IF((G371-11)&lt;1,G371-11,1),0),0))</f>
        <v>0</v>
      </c>
      <c r="G375" s="57">
        <f>IF(B371="Autre",IF((G371-14)&gt;0,IF((G371-14)&lt;2,G371-14,2),0),IF(B371="Magasine",IF((G371-12)&gt;0,IF((G371-12)&lt;4,G371-12,4),0),0))</f>
        <v>0</v>
      </c>
      <c r="H375" s="28">
        <f>IF(B370="Forfait",IF((G371-16)&lt;0,0,(G371-16)),0)</f>
        <v>0</v>
      </c>
      <c r="I375" s="71">
        <f>IF(B371="5-5",IF(G366&gt;5,G366-5,0),IF(B371="6-6",IF(G366&gt;6,G366-6,0),0))</f>
        <v>0</v>
      </c>
      <c r="J375" s="28">
        <f>IF(B371="5-5",IF(G368&gt;5,G368-5,0),IF(B371="6-6",IF(G368&gt;6,G368-6,0),0))</f>
        <v>0</v>
      </c>
      <c r="K375" s="62"/>
      <c r="L375" s="39">
        <v>0</v>
      </c>
      <c r="M375" s="37" t="s">
        <v>39</v>
      </c>
      <c r="N375" s="140"/>
    </row>
    <row r="376" spans="1:14" x14ac:dyDescent="0.3">
      <c r="A376" s="41"/>
      <c r="B376" s="40">
        <f>PRODUCT(B375*B372*1)</f>
        <v>0</v>
      </c>
      <c r="C376" s="67">
        <f>PRODUCT(C375*B372*1.5)</f>
        <v>0</v>
      </c>
      <c r="D376" s="40">
        <f>PRODUCT(D375*B372*2)</f>
        <v>0</v>
      </c>
      <c r="E376" s="67">
        <f>PRODUCT(E375*B372*3)</f>
        <v>0</v>
      </c>
      <c r="F376" s="104">
        <f>PRODUCT(B372*F374*F375)</f>
        <v>0</v>
      </c>
      <c r="G376" s="105">
        <f>PRODUCT(B372*G374*G375)</f>
        <v>0</v>
      </c>
      <c r="H376" s="104">
        <f>PRODUCT(B372*H374*H375)</f>
        <v>0</v>
      </c>
      <c r="I376" s="68">
        <f>PRODUCT(I375*B372*0.5)</f>
        <v>0</v>
      </c>
      <c r="J376" s="40">
        <f>PRODUCT(J375*B372*0.5)</f>
        <v>0</v>
      </c>
      <c r="K376" s="67">
        <f>PRODUCT(K374:K375)</f>
        <v>0</v>
      </c>
      <c r="L376" s="40">
        <f>PRODUCT(L374:L375)</f>
        <v>0</v>
      </c>
      <c r="M376" s="42">
        <f>SUM(B376:L376)+SUM(H372:L372)</f>
        <v>0</v>
      </c>
      <c r="N376" s="140"/>
    </row>
    <row r="377" spans="1:14" ht="16.5" thickBot="1" x14ac:dyDescent="0.35">
      <c r="A377" s="94"/>
      <c r="B377" s="94"/>
      <c r="C377" s="94"/>
      <c r="D377" s="94"/>
      <c r="E377" s="95"/>
      <c r="F377" s="95"/>
      <c r="G377" s="95"/>
      <c r="H377" s="95"/>
      <c r="I377" s="94"/>
      <c r="J377" s="94"/>
      <c r="K377" s="94"/>
      <c r="L377" s="94"/>
      <c r="M377" s="94"/>
      <c r="N377" s="140"/>
    </row>
    <row r="378" spans="1:14" ht="16.5" thickTop="1" x14ac:dyDescent="0.3">
      <c r="A378" s="29"/>
      <c r="B378" s="29"/>
      <c r="C378" s="29"/>
      <c r="D378" s="29"/>
      <c r="E378" s="29"/>
      <c r="F378" s="29"/>
      <c r="G378" s="29"/>
      <c r="H378" s="29"/>
      <c r="I378" s="29"/>
      <c r="J378" s="29"/>
      <c r="K378" s="29"/>
      <c r="L378" s="6"/>
      <c r="M378" s="6"/>
      <c r="N378" s="140"/>
    </row>
    <row r="379" spans="1:14" ht="16.5" x14ac:dyDescent="0.3">
      <c r="A379" s="73" t="s">
        <v>7</v>
      </c>
      <c r="B379" s="24">
        <f>B366+1</f>
        <v>42430</v>
      </c>
      <c r="C379" s="30"/>
      <c r="D379" s="90" t="s">
        <v>12</v>
      </c>
      <c r="E379" s="91"/>
      <c r="F379" s="92" t="s">
        <v>13</v>
      </c>
      <c r="G379" s="93">
        <f>IF(E380=0,0,(MOD(E380-E379,1)*24))</f>
        <v>0</v>
      </c>
      <c r="H379" s="6"/>
      <c r="I379" s="100"/>
      <c r="J379" s="31"/>
      <c r="K379" s="31"/>
      <c r="L379" s="32"/>
      <c r="M379" s="33"/>
      <c r="N379" s="140"/>
    </row>
    <row r="380" spans="1:14" ht="16.5" x14ac:dyDescent="0.3">
      <c r="A380" s="73" t="s">
        <v>8</v>
      </c>
      <c r="B380" s="34"/>
      <c r="C380" s="29"/>
      <c r="D380" s="82" t="s">
        <v>21</v>
      </c>
      <c r="E380" s="83"/>
      <c r="F380" s="84" t="s">
        <v>13</v>
      </c>
      <c r="G380" s="85">
        <f>IF(E381=0,0,(MOD(E381-E380,1)*24))</f>
        <v>0</v>
      </c>
      <c r="H380" s="29"/>
      <c r="I380" s="29"/>
      <c r="J380" s="31"/>
      <c r="K380" s="31"/>
      <c r="L380" s="33"/>
      <c r="M380" s="33"/>
      <c r="N380" s="140"/>
    </row>
    <row r="381" spans="1:14" ht="16.5" x14ac:dyDescent="0.3">
      <c r="A381" s="75" t="s">
        <v>32</v>
      </c>
      <c r="B381" s="9"/>
      <c r="C381" s="29"/>
      <c r="D381" s="78" t="s">
        <v>29</v>
      </c>
      <c r="E381" s="79"/>
      <c r="F381" s="80" t="s">
        <v>13</v>
      </c>
      <c r="G381" s="81">
        <f>IF(E382=0,0,(MOD(E382-E381,1)*24))</f>
        <v>0</v>
      </c>
      <c r="H381" s="29"/>
      <c r="I381" s="31"/>
      <c r="J381" s="31"/>
      <c r="K381" s="31"/>
      <c r="L381" s="33"/>
      <c r="M381" s="33"/>
      <c r="N381" s="140"/>
    </row>
    <row r="382" spans="1:14" x14ac:dyDescent="0.3">
      <c r="A382" s="75" t="s">
        <v>33</v>
      </c>
      <c r="B382" s="34"/>
      <c r="C382" s="29"/>
      <c r="D382" s="82" t="s">
        <v>31</v>
      </c>
      <c r="E382" s="83"/>
      <c r="F382" s="84" t="s">
        <v>13</v>
      </c>
      <c r="G382" s="85">
        <f>IF(E383=0,0,(MOD(E383-E382,1)*24))</f>
        <v>0</v>
      </c>
      <c r="H382" s="113" t="s">
        <v>18</v>
      </c>
      <c r="I382" s="53" t="s">
        <v>19</v>
      </c>
      <c r="J382" s="113" t="s">
        <v>16</v>
      </c>
      <c r="K382" s="25" t="s">
        <v>87</v>
      </c>
      <c r="L382" s="53" t="s">
        <v>20</v>
      </c>
      <c r="M382" s="6"/>
      <c r="N382" s="140"/>
    </row>
    <row r="383" spans="1:14" x14ac:dyDescent="0.3">
      <c r="A383" s="73" t="s">
        <v>10</v>
      </c>
      <c r="B383" s="43"/>
      <c r="C383" s="29"/>
      <c r="D383" s="78" t="s">
        <v>29</v>
      </c>
      <c r="E383" s="79"/>
      <c r="F383" s="80" t="s">
        <v>13</v>
      </c>
      <c r="G383" s="81">
        <f>IF(E384=0,0,(MOD(E384-E383,1)*24))</f>
        <v>0</v>
      </c>
      <c r="H383" s="76">
        <f>B385</f>
        <v>0</v>
      </c>
      <c r="I383" s="63">
        <f>IF(B383="Forfait",IF(B380="",0,VLOOKUP(B380,Liste!F$2:H$4,3)),IF(B380="",0,VLOOKUP(B380,Liste!F$2:G$4,2)))</f>
        <v>0</v>
      </c>
      <c r="J383" s="36">
        <v>5</v>
      </c>
      <c r="K383" s="64">
        <v>0.8</v>
      </c>
      <c r="L383" s="35">
        <v>0</v>
      </c>
      <c r="M383" s="6"/>
      <c r="N383" s="140"/>
    </row>
    <row r="384" spans="1:14" ht="16.5" thickBot="1" x14ac:dyDescent="0.35">
      <c r="A384" s="74" t="s">
        <v>85</v>
      </c>
      <c r="B384" s="44"/>
      <c r="C384" s="29"/>
      <c r="D384" s="82" t="s">
        <v>37</v>
      </c>
      <c r="E384" s="83"/>
      <c r="F384" s="84" t="s">
        <v>39</v>
      </c>
      <c r="G384" s="86">
        <f>SUM(G379+G381+G383)</f>
        <v>0</v>
      </c>
      <c r="H384" s="77"/>
      <c r="I384" s="65"/>
      <c r="J384" s="38"/>
      <c r="K384" s="66">
        <v>0</v>
      </c>
      <c r="L384" s="39">
        <v>0</v>
      </c>
      <c r="M384" s="6"/>
      <c r="N384" s="140"/>
    </row>
    <row r="385" spans="1:14" x14ac:dyDescent="0.3">
      <c r="A385" s="73" t="s">
        <v>11</v>
      </c>
      <c r="B385" s="45">
        <f>IF(B382="",0,VLOOKUP(B382,Liste!B$2:C$32,2))</f>
        <v>0</v>
      </c>
      <c r="C385" s="29"/>
      <c r="D385" s="87"/>
      <c r="E385" s="88"/>
      <c r="F385" s="89" t="s">
        <v>89</v>
      </c>
      <c r="G385" s="96">
        <f>SUM((IF(G380&lt;0.99,G380,0))+(IF(G382&lt;0.99,G382,0)))</f>
        <v>0</v>
      </c>
      <c r="H385" s="47">
        <f>PRODUCT(H383*H384)</f>
        <v>0</v>
      </c>
      <c r="I385" s="70">
        <f>PRODUCT(I383*I384)</f>
        <v>0</v>
      </c>
      <c r="J385" s="47">
        <f>PRODUCT(J383*J384)</f>
        <v>0</v>
      </c>
      <c r="K385" s="69">
        <f>PRODUCT(K383*K384)</f>
        <v>0</v>
      </c>
      <c r="L385" s="46">
        <f>PRODUCT(L383:L384)</f>
        <v>0</v>
      </c>
      <c r="M385" s="6"/>
      <c r="N385" s="140"/>
    </row>
    <row r="386" spans="1:14" x14ac:dyDescent="0.3">
      <c r="A386" s="72"/>
      <c r="B386" s="141" t="s">
        <v>14</v>
      </c>
      <c r="C386" s="141"/>
      <c r="D386" s="142"/>
      <c r="E386" s="143"/>
      <c r="F386" s="144" t="s">
        <v>84</v>
      </c>
      <c r="G386" s="145"/>
      <c r="H386" s="146"/>
      <c r="I386" s="141" t="s">
        <v>15</v>
      </c>
      <c r="J386" s="147"/>
      <c r="K386" s="52" t="s">
        <v>17</v>
      </c>
      <c r="L386" s="53" t="s">
        <v>38</v>
      </c>
      <c r="M386" s="6"/>
      <c r="N386" s="140"/>
    </row>
    <row r="387" spans="1:14" x14ac:dyDescent="0.3">
      <c r="A387" s="54" t="s">
        <v>22</v>
      </c>
      <c r="B387" s="48" t="s">
        <v>23</v>
      </c>
      <c r="C387" s="56" t="s">
        <v>24</v>
      </c>
      <c r="D387" s="49" t="s">
        <v>25</v>
      </c>
      <c r="E387" s="58" t="s">
        <v>88</v>
      </c>
      <c r="F387" s="101">
        <f>IF(B384="Magasine",0.08333333333333,0.125)</f>
        <v>0.125</v>
      </c>
      <c r="G387" s="59">
        <v>0.16666666666666666</v>
      </c>
      <c r="H387" s="50">
        <v>0.25</v>
      </c>
      <c r="I387" s="60" t="s">
        <v>26</v>
      </c>
      <c r="J387" s="48" t="s">
        <v>27</v>
      </c>
      <c r="K387" s="61"/>
      <c r="L387" s="51">
        <v>1</v>
      </c>
      <c r="M387" s="6"/>
      <c r="N387" s="140"/>
    </row>
    <row r="388" spans="1:14" ht="16.5" thickBot="1" x14ac:dyDescent="0.35">
      <c r="A388" s="55">
        <f>IF(B383=10,IF(SUM((G379+G381+G383)+G385)&gt;10,SUM((G379+G381+G383)+G385),10),IF(B383=7,IF(SUM((G379+G381+G383)+G385)&gt;7,SUM((G379+G381+G383)+G385),7),IF(B383=5,IF(SUM((G379+G381+G383)+G385)&gt;5,SUM((G379+G381+G383)+G385),5),SUM((G379+G381+G383)+G385))))</f>
        <v>0</v>
      </c>
      <c r="B388" s="28">
        <f>IF(B383="Forfait",1,IF(B383=10,IF(G384&lt;10,A388,10+G385),IF(B383=7,IF(G384&lt;8,A388,8+G385),IF(G384&lt;5,A388,5+G385))))</f>
        <v>0</v>
      </c>
      <c r="C388" s="57">
        <f>IF(B383="Forfait",0,IF(B383=10,IF((A388-B388)&lt;2,A388-B388,2),IF(B383=7,IF((A388-B388)&lt;4,A388-B388,4),IF((A388-B388)&lt;7,A388-B388,7))))</f>
        <v>0</v>
      </c>
      <c r="D388" s="28">
        <f>IF(B383="Forfait",0,IF((A388-B388-C388)&lt;4,A388-B388-C388,4))</f>
        <v>0</v>
      </c>
      <c r="E388" s="57">
        <f>IF(B383="Forfait",0,IF((A388-B388-C388-D388)&gt;0,A388-B388-C388-D388,0))</f>
        <v>0</v>
      </c>
      <c r="F388" s="28">
        <f>IF(B384="Autre",IF((G384-12)&gt;0,IF((G384-12)&lt;2,G384-12,2),0),IF(B384="Magasine",IF((G384-11)&gt;0,IF((G384-11)&lt;1,G384-11,1),0),0))</f>
        <v>0</v>
      </c>
      <c r="G388" s="57">
        <f>IF(B384="Autre",IF((G384-14)&gt;0,IF((G384-14)&lt;2,G384-14,2),0),IF(B384="Magasine",IF((G384-12)&gt;0,IF((G384-12)&lt;4,G384-12,4),0),0))</f>
        <v>0</v>
      </c>
      <c r="H388" s="28">
        <f>IF(B383="Forfait",IF((G384-16)&lt;0,0,(G384-16)),0)</f>
        <v>0</v>
      </c>
      <c r="I388" s="71">
        <f>IF(B384="5-5",IF(G379&gt;5,G379-5,0),IF(B384="6-6",IF(G379&gt;6,G379-6,0),0))</f>
        <v>0</v>
      </c>
      <c r="J388" s="28">
        <f>IF(B384="5-5",IF(G381&gt;5,G381-5,0),IF(B384="6-6",IF(G381&gt;6,G381-6,0),0))</f>
        <v>0</v>
      </c>
      <c r="K388" s="62"/>
      <c r="L388" s="39">
        <v>0</v>
      </c>
      <c r="M388" s="37" t="s">
        <v>39</v>
      </c>
      <c r="N388" s="140"/>
    </row>
    <row r="389" spans="1:14" x14ac:dyDescent="0.3">
      <c r="A389" s="41"/>
      <c r="B389" s="40">
        <f>PRODUCT(B388*B385*1)</f>
        <v>0</v>
      </c>
      <c r="C389" s="67">
        <f>PRODUCT(C388*B385*1.5)</f>
        <v>0</v>
      </c>
      <c r="D389" s="40">
        <f>PRODUCT(D388*B385*2)</f>
        <v>0</v>
      </c>
      <c r="E389" s="67">
        <f>PRODUCT(E388*B385*3)</f>
        <v>0</v>
      </c>
      <c r="F389" s="104">
        <f>PRODUCT(B385*F387*F388)</f>
        <v>0</v>
      </c>
      <c r="G389" s="105">
        <f>PRODUCT(B385*G387*G388)</f>
        <v>0</v>
      </c>
      <c r="H389" s="104">
        <f>PRODUCT(B385*H387*H388)</f>
        <v>0</v>
      </c>
      <c r="I389" s="68">
        <f>PRODUCT(I388*B385*0.5)</f>
        <v>0</v>
      </c>
      <c r="J389" s="40">
        <f>PRODUCT(J388*B385*0.5)</f>
        <v>0</v>
      </c>
      <c r="K389" s="67">
        <f>PRODUCT(K387:K388)</f>
        <v>0</v>
      </c>
      <c r="L389" s="40">
        <f>PRODUCT(L387:L388)</f>
        <v>0</v>
      </c>
      <c r="M389" s="42">
        <f>SUM(B389:L389)+SUM(H385:L385)</f>
        <v>0</v>
      </c>
      <c r="N389" s="140"/>
    </row>
    <row r="390" spans="1:14" ht="16.5" thickBot="1" x14ac:dyDescent="0.35">
      <c r="A390" s="94"/>
      <c r="B390" s="94"/>
      <c r="C390" s="94"/>
      <c r="D390" s="94"/>
      <c r="E390" s="95"/>
      <c r="F390" s="95"/>
      <c r="G390" s="95"/>
      <c r="H390" s="95"/>
      <c r="I390" s="94"/>
      <c r="J390" s="94"/>
      <c r="K390" s="94"/>
      <c r="L390" s="94"/>
      <c r="M390" s="94"/>
      <c r="N390" s="140"/>
    </row>
    <row r="391" spans="1:14" ht="16.5" thickTop="1" x14ac:dyDescent="0.3">
      <c r="A391" s="29"/>
      <c r="B391" s="29"/>
      <c r="C391" s="29"/>
      <c r="D391" s="29"/>
      <c r="E391" s="29"/>
      <c r="F391" s="29"/>
      <c r="G391" s="29"/>
      <c r="H391" s="29"/>
      <c r="I391" s="29"/>
      <c r="J391" s="29"/>
      <c r="K391" s="29"/>
      <c r="L391" s="6"/>
      <c r="M391" s="6"/>
      <c r="N391" s="140"/>
    </row>
    <row r="392" spans="1:14" ht="16.5" x14ac:dyDescent="0.3">
      <c r="A392" s="73" t="s">
        <v>7</v>
      </c>
      <c r="B392" s="24">
        <f>B379+1</f>
        <v>42431</v>
      </c>
      <c r="C392" s="30"/>
      <c r="D392" s="90" t="s">
        <v>12</v>
      </c>
      <c r="E392" s="91"/>
      <c r="F392" s="92" t="s">
        <v>13</v>
      </c>
      <c r="G392" s="93">
        <f>IF(E393=0,0,(MOD(E393-E392,1)*24))</f>
        <v>0</v>
      </c>
      <c r="H392" s="6"/>
      <c r="I392" s="100"/>
      <c r="J392" s="31"/>
      <c r="K392" s="31"/>
      <c r="L392" s="32"/>
      <c r="M392" s="33"/>
      <c r="N392" s="140"/>
    </row>
    <row r="393" spans="1:14" ht="16.5" x14ac:dyDescent="0.3">
      <c r="A393" s="73" t="s">
        <v>8</v>
      </c>
      <c r="B393" s="34"/>
      <c r="C393" s="29"/>
      <c r="D393" s="82" t="s">
        <v>21</v>
      </c>
      <c r="E393" s="83"/>
      <c r="F393" s="84" t="s">
        <v>13</v>
      </c>
      <c r="G393" s="85">
        <f>IF(E394=0,0,(MOD(E394-E393,1)*24))</f>
        <v>0</v>
      </c>
      <c r="H393" s="29"/>
      <c r="I393" s="29"/>
      <c r="J393" s="31"/>
      <c r="K393" s="31"/>
      <c r="L393" s="33"/>
      <c r="M393" s="33"/>
      <c r="N393" s="140"/>
    </row>
    <row r="394" spans="1:14" ht="16.5" x14ac:dyDescent="0.3">
      <c r="A394" s="75" t="s">
        <v>32</v>
      </c>
      <c r="B394" s="9"/>
      <c r="C394" s="29"/>
      <c r="D394" s="78" t="s">
        <v>29</v>
      </c>
      <c r="E394" s="79"/>
      <c r="F394" s="80" t="s">
        <v>13</v>
      </c>
      <c r="G394" s="81">
        <f>IF(E395=0,0,(MOD(E395-E394,1)*24))</f>
        <v>0</v>
      </c>
      <c r="H394" s="29"/>
      <c r="I394" s="31"/>
      <c r="J394" s="31"/>
      <c r="K394" s="31"/>
      <c r="L394" s="33"/>
      <c r="M394" s="33"/>
      <c r="N394" s="140"/>
    </row>
    <row r="395" spans="1:14" x14ac:dyDescent="0.3">
      <c r="A395" s="75" t="s">
        <v>33</v>
      </c>
      <c r="B395" s="34"/>
      <c r="C395" s="29"/>
      <c r="D395" s="82" t="s">
        <v>31</v>
      </c>
      <c r="E395" s="83"/>
      <c r="F395" s="84" t="s">
        <v>13</v>
      </c>
      <c r="G395" s="85">
        <f>IF(E396=0,0,(MOD(E396-E395,1)*24))</f>
        <v>0</v>
      </c>
      <c r="H395" s="113" t="s">
        <v>18</v>
      </c>
      <c r="I395" s="53" t="s">
        <v>19</v>
      </c>
      <c r="J395" s="113" t="s">
        <v>16</v>
      </c>
      <c r="K395" s="25" t="s">
        <v>87</v>
      </c>
      <c r="L395" s="53" t="s">
        <v>20</v>
      </c>
      <c r="M395" s="6"/>
      <c r="N395" s="140"/>
    </row>
    <row r="396" spans="1:14" x14ac:dyDescent="0.3">
      <c r="A396" s="73" t="s">
        <v>10</v>
      </c>
      <c r="B396" s="43"/>
      <c r="C396" s="29"/>
      <c r="D396" s="78" t="s">
        <v>29</v>
      </c>
      <c r="E396" s="79"/>
      <c r="F396" s="80" t="s">
        <v>13</v>
      </c>
      <c r="G396" s="81">
        <f>IF(E397=0,0,(MOD(E397-E396,1)*24))</f>
        <v>0</v>
      </c>
      <c r="H396" s="76">
        <f>B398</f>
        <v>0</v>
      </c>
      <c r="I396" s="63">
        <f>IF(B396="Forfait",IF(B393="",0,VLOOKUP(B393,Liste!F$2:H$4,3)),IF(B393="",0,VLOOKUP(B393,Liste!F$2:G$4,2)))</f>
        <v>0</v>
      </c>
      <c r="J396" s="36">
        <v>5</v>
      </c>
      <c r="K396" s="64">
        <v>0.8</v>
      </c>
      <c r="L396" s="35">
        <v>0</v>
      </c>
      <c r="M396" s="6"/>
      <c r="N396" s="140"/>
    </row>
    <row r="397" spans="1:14" ht="16.5" thickBot="1" x14ac:dyDescent="0.35">
      <c r="A397" s="74" t="s">
        <v>85</v>
      </c>
      <c r="B397" s="44"/>
      <c r="C397" s="29"/>
      <c r="D397" s="82" t="s">
        <v>37</v>
      </c>
      <c r="E397" s="83"/>
      <c r="F397" s="84" t="s">
        <v>39</v>
      </c>
      <c r="G397" s="86">
        <f>SUM(G392+G394+G396)</f>
        <v>0</v>
      </c>
      <c r="H397" s="77"/>
      <c r="I397" s="65"/>
      <c r="J397" s="38"/>
      <c r="K397" s="66">
        <v>0</v>
      </c>
      <c r="L397" s="39">
        <v>0</v>
      </c>
      <c r="M397" s="6"/>
      <c r="N397" s="140"/>
    </row>
    <row r="398" spans="1:14" x14ac:dyDescent="0.3">
      <c r="A398" s="73" t="s">
        <v>11</v>
      </c>
      <c r="B398" s="45">
        <f>IF(B395="",0,VLOOKUP(B395,Liste!B$2:C$32,2))</f>
        <v>0</v>
      </c>
      <c r="C398" s="29"/>
      <c r="D398" s="87"/>
      <c r="E398" s="88"/>
      <c r="F398" s="89" t="s">
        <v>89</v>
      </c>
      <c r="G398" s="96">
        <f>SUM((IF(G393&lt;0.99,G393,0))+(IF(G395&lt;0.99,G395,0)))</f>
        <v>0</v>
      </c>
      <c r="H398" s="47">
        <f>PRODUCT(H396*H397)</f>
        <v>0</v>
      </c>
      <c r="I398" s="70">
        <f>PRODUCT(I396*I397)</f>
        <v>0</v>
      </c>
      <c r="J398" s="47">
        <f>PRODUCT(J396*J397)</f>
        <v>0</v>
      </c>
      <c r="K398" s="69">
        <f>PRODUCT(K396*K397)</f>
        <v>0</v>
      </c>
      <c r="L398" s="46">
        <f>PRODUCT(L396:L397)</f>
        <v>0</v>
      </c>
      <c r="M398" s="6"/>
      <c r="N398" s="140"/>
    </row>
    <row r="399" spans="1:14" x14ac:dyDescent="0.3">
      <c r="A399" s="72"/>
      <c r="B399" s="141" t="s">
        <v>14</v>
      </c>
      <c r="C399" s="141"/>
      <c r="D399" s="142"/>
      <c r="E399" s="143"/>
      <c r="F399" s="144" t="s">
        <v>84</v>
      </c>
      <c r="G399" s="145"/>
      <c r="H399" s="146"/>
      <c r="I399" s="141" t="s">
        <v>15</v>
      </c>
      <c r="J399" s="147"/>
      <c r="K399" s="52" t="s">
        <v>17</v>
      </c>
      <c r="L399" s="53" t="s">
        <v>38</v>
      </c>
      <c r="M399" s="6"/>
      <c r="N399" s="140"/>
    </row>
    <row r="400" spans="1:14" x14ac:dyDescent="0.3">
      <c r="A400" s="54" t="s">
        <v>22</v>
      </c>
      <c r="B400" s="48" t="s">
        <v>23</v>
      </c>
      <c r="C400" s="56" t="s">
        <v>24</v>
      </c>
      <c r="D400" s="49" t="s">
        <v>25</v>
      </c>
      <c r="E400" s="58" t="s">
        <v>88</v>
      </c>
      <c r="F400" s="101">
        <f>IF(B397="Magasine",0.08333333333333,0.125)</f>
        <v>0.125</v>
      </c>
      <c r="G400" s="59">
        <v>0.16666666666666666</v>
      </c>
      <c r="H400" s="50">
        <v>0.25</v>
      </c>
      <c r="I400" s="60" t="s">
        <v>26</v>
      </c>
      <c r="J400" s="48" t="s">
        <v>27</v>
      </c>
      <c r="K400" s="61"/>
      <c r="L400" s="51">
        <v>1</v>
      </c>
      <c r="M400" s="6"/>
      <c r="N400" s="140"/>
    </row>
    <row r="401" spans="1:14" ht="16.5" thickBot="1" x14ac:dyDescent="0.35">
      <c r="A401" s="55">
        <f>IF(B396=10,IF(SUM((G392+G394+G396)+G398)&gt;10,SUM((G392+G394+G396)+G398),10),IF(B396=7,IF(SUM((G392+G394+G396)+G398)&gt;7,SUM((G392+G394+G396)+G398),7),IF(B396=5,IF(SUM((G392+G394+G396)+G398)&gt;5,SUM((G392+G394+G396)+G398),5),SUM((G392+G394+G396)+G398))))</f>
        <v>0</v>
      </c>
      <c r="B401" s="28">
        <f>IF(B396="Forfait",1,IF(B396=10,IF(G397&lt;10,A401,10+G398),IF(B396=7,IF(G397&lt;8,A401,8+G398),IF(G397&lt;5,A401,5+G398))))</f>
        <v>0</v>
      </c>
      <c r="C401" s="57">
        <f>IF(B396="Forfait",0,IF(B396=10,IF((A401-B401)&lt;2,A401-B401,2),IF(B396=7,IF((A401-B401)&lt;4,A401-B401,4),IF((A401-B401)&lt;7,A401-B401,7))))</f>
        <v>0</v>
      </c>
      <c r="D401" s="28">
        <f>IF(B396="Forfait",0,IF((A401-B401-C401)&lt;4,A401-B401-C401,4))</f>
        <v>0</v>
      </c>
      <c r="E401" s="57">
        <f>IF(B396="Forfait",0,IF((A401-B401-C401-D401)&gt;0,A401-B401-C401-D401,0))</f>
        <v>0</v>
      </c>
      <c r="F401" s="28">
        <f>IF(B397="Autre",IF((G397-12)&gt;0,IF((G397-12)&lt;2,G397-12,2),0),IF(B397="Magasine",IF((G397-11)&gt;0,IF((G397-11)&lt;1,G397-11,1),0),0))</f>
        <v>0</v>
      </c>
      <c r="G401" s="57">
        <f>IF(B397="Autre",IF((G397-14)&gt;0,IF((G397-14)&lt;2,G397-14,2),0),IF(B397="Magasine",IF((G397-12)&gt;0,IF((G397-12)&lt;4,G397-12,4),0),0))</f>
        <v>0</v>
      </c>
      <c r="H401" s="28">
        <f>IF(B396="Forfait",IF((G397-16)&lt;0,0,(G397-16)),0)</f>
        <v>0</v>
      </c>
      <c r="I401" s="71">
        <f>IF(B397="5-5",IF(G392&gt;5,G392-5,0),IF(B397="6-6",IF(G392&gt;6,G392-6,0),0))</f>
        <v>0</v>
      </c>
      <c r="J401" s="28">
        <f>IF(B397="5-5",IF(G394&gt;5,G394-5,0),IF(B397="6-6",IF(G394&gt;6,G394-6,0),0))</f>
        <v>0</v>
      </c>
      <c r="K401" s="62"/>
      <c r="L401" s="39">
        <v>0</v>
      </c>
      <c r="M401" s="37" t="s">
        <v>39</v>
      </c>
      <c r="N401" s="140"/>
    </row>
    <row r="402" spans="1:14" x14ac:dyDescent="0.3">
      <c r="A402" s="41"/>
      <c r="B402" s="40">
        <f>PRODUCT(B401*B398*1)</f>
        <v>0</v>
      </c>
      <c r="C402" s="67">
        <f>PRODUCT(C401*B398*1.5)</f>
        <v>0</v>
      </c>
      <c r="D402" s="40">
        <f>PRODUCT(D401*B398*2)</f>
        <v>0</v>
      </c>
      <c r="E402" s="67">
        <f>PRODUCT(E401*B398*3)</f>
        <v>0</v>
      </c>
      <c r="F402" s="104">
        <f>PRODUCT(B398*F400*F401)</f>
        <v>0</v>
      </c>
      <c r="G402" s="105">
        <f>PRODUCT(B398*G400*G401)</f>
        <v>0</v>
      </c>
      <c r="H402" s="104">
        <f>PRODUCT(B398*H400*H401)</f>
        <v>0</v>
      </c>
      <c r="I402" s="68">
        <f>PRODUCT(I401*B398*0.5)</f>
        <v>0</v>
      </c>
      <c r="J402" s="40">
        <f>PRODUCT(J401*B398*0.5)</f>
        <v>0</v>
      </c>
      <c r="K402" s="67">
        <f>PRODUCT(K400:K401)</f>
        <v>0</v>
      </c>
      <c r="L402" s="40">
        <f>PRODUCT(L400:L401)</f>
        <v>0</v>
      </c>
      <c r="M402" s="42">
        <f>SUM(B402:L402)+SUM(H398:L398)</f>
        <v>0</v>
      </c>
      <c r="N402" s="140"/>
    </row>
    <row r="403" spans="1:14" ht="16.5" thickBot="1" x14ac:dyDescent="0.35">
      <c r="A403" s="94"/>
      <c r="B403" s="94"/>
      <c r="C403" s="94"/>
      <c r="D403" s="94"/>
      <c r="E403" s="95"/>
      <c r="F403" s="95"/>
      <c r="G403" s="95"/>
      <c r="H403" s="95"/>
      <c r="I403" s="94"/>
      <c r="J403" s="94"/>
      <c r="K403" s="94"/>
      <c r="L403" s="94"/>
      <c r="M403" s="94"/>
      <c r="N403" s="140"/>
    </row>
    <row r="404" spans="1:14" ht="16.5" thickTop="1" x14ac:dyDescent="0.3"/>
  </sheetData>
  <mergeCells count="94">
    <mergeCell ref="B386:E386"/>
    <mergeCell ref="F386:H386"/>
    <mergeCell ref="I386:J386"/>
    <mergeCell ref="B399:E399"/>
    <mergeCell ref="F399:H399"/>
    <mergeCell ref="I399:J399"/>
    <mergeCell ref="B360:E360"/>
    <mergeCell ref="F360:H360"/>
    <mergeCell ref="I360:J360"/>
    <mergeCell ref="B373:E373"/>
    <mergeCell ref="F373:H373"/>
    <mergeCell ref="I373:J373"/>
    <mergeCell ref="B334:E334"/>
    <mergeCell ref="F334:H334"/>
    <mergeCell ref="I334:J334"/>
    <mergeCell ref="B347:E347"/>
    <mergeCell ref="F347:H347"/>
    <mergeCell ref="I347:J347"/>
    <mergeCell ref="B308:E308"/>
    <mergeCell ref="F308:H308"/>
    <mergeCell ref="I308:J308"/>
    <mergeCell ref="B321:E321"/>
    <mergeCell ref="F321:H321"/>
    <mergeCell ref="I321:J321"/>
    <mergeCell ref="B282:E282"/>
    <mergeCell ref="F282:H282"/>
    <mergeCell ref="I282:J282"/>
    <mergeCell ref="B295:E295"/>
    <mergeCell ref="F295:H295"/>
    <mergeCell ref="I295:J295"/>
    <mergeCell ref="B256:E256"/>
    <mergeCell ref="F256:H256"/>
    <mergeCell ref="I256:J256"/>
    <mergeCell ref="B269:E269"/>
    <mergeCell ref="F269:H269"/>
    <mergeCell ref="I269:J269"/>
    <mergeCell ref="B230:E230"/>
    <mergeCell ref="F230:H230"/>
    <mergeCell ref="I230:J230"/>
    <mergeCell ref="B243:E243"/>
    <mergeCell ref="F243:H243"/>
    <mergeCell ref="I243:J243"/>
    <mergeCell ref="B204:E204"/>
    <mergeCell ref="F204:H204"/>
    <mergeCell ref="I204:J204"/>
    <mergeCell ref="B217:E217"/>
    <mergeCell ref="F217:H217"/>
    <mergeCell ref="I217:J217"/>
    <mergeCell ref="B178:E178"/>
    <mergeCell ref="F178:H178"/>
    <mergeCell ref="I178:J178"/>
    <mergeCell ref="B191:E191"/>
    <mergeCell ref="F191:H191"/>
    <mergeCell ref="I191:J191"/>
    <mergeCell ref="B152:E152"/>
    <mergeCell ref="F152:H152"/>
    <mergeCell ref="I152:J152"/>
    <mergeCell ref="B165:E165"/>
    <mergeCell ref="F165:H165"/>
    <mergeCell ref="I165:J165"/>
    <mergeCell ref="B126:E126"/>
    <mergeCell ref="F126:H126"/>
    <mergeCell ref="I126:J126"/>
    <mergeCell ref="B139:E139"/>
    <mergeCell ref="F139:H139"/>
    <mergeCell ref="I139:J139"/>
    <mergeCell ref="B100:E100"/>
    <mergeCell ref="F100:H100"/>
    <mergeCell ref="I100:J100"/>
    <mergeCell ref="B113:E113"/>
    <mergeCell ref="F113:H113"/>
    <mergeCell ref="I113:J113"/>
    <mergeCell ref="B74:E74"/>
    <mergeCell ref="F74:H74"/>
    <mergeCell ref="I74:J74"/>
    <mergeCell ref="B87:E87"/>
    <mergeCell ref="F87:H87"/>
    <mergeCell ref="I87:J87"/>
    <mergeCell ref="N1:N403"/>
    <mergeCell ref="B9:E9"/>
    <mergeCell ref="F9:H9"/>
    <mergeCell ref="I9:J9"/>
    <mergeCell ref="B22:E22"/>
    <mergeCell ref="F22:H22"/>
    <mergeCell ref="I22:J22"/>
    <mergeCell ref="B35:E35"/>
    <mergeCell ref="F35:H35"/>
    <mergeCell ref="I35:J35"/>
    <mergeCell ref="B48:E48"/>
    <mergeCell ref="F48:H48"/>
    <mergeCell ref="I48:J48"/>
    <mergeCell ref="B61:E61"/>
    <mergeCell ref="F61:H61"/>
    <mergeCell ref="I61:J61"/>
  </mergeCells>
  <conditionalFormatting sqref="L8">
    <cfRule type="expression" dxfId="372" priority="186">
      <formula>MOD(COLUMN(),2)</formula>
    </cfRule>
  </conditionalFormatting>
  <conditionalFormatting sqref="L7">
    <cfRule type="expression" dxfId="371" priority="185">
      <formula>MOD(COLUMN(),2)</formula>
    </cfRule>
  </conditionalFormatting>
  <conditionalFormatting sqref="L6">
    <cfRule type="expression" dxfId="370" priority="184">
      <formula>MOD(COLUMN(),2)</formula>
    </cfRule>
  </conditionalFormatting>
  <conditionalFormatting sqref="L11">
    <cfRule type="expression" dxfId="369" priority="183">
      <formula>MOD(COLUMN(),2)</formula>
    </cfRule>
  </conditionalFormatting>
  <conditionalFormatting sqref="L10">
    <cfRule type="expression" dxfId="368" priority="182">
      <formula>MOD(COLUMN(),2)</formula>
    </cfRule>
  </conditionalFormatting>
  <conditionalFormatting sqref="L12">
    <cfRule type="expression" dxfId="367" priority="181">
      <formula>MOD(COLUMN(),2)</formula>
    </cfRule>
  </conditionalFormatting>
  <conditionalFormatting sqref="L21">
    <cfRule type="expression" dxfId="366" priority="180">
      <formula>MOD(COLUMN(),2)</formula>
    </cfRule>
  </conditionalFormatting>
  <conditionalFormatting sqref="L20">
    <cfRule type="expression" dxfId="365" priority="179">
      <formula>MOD(COLUMN(),2)</formula>
    </cfRule>
  </conditionalFormatting>
  <conditionalFormatting sqref="L19">
    <cfRule type="expression" dxfId="364" priority="178">
      <formula>MOD(COLUMN(),2)</formula>
    </cfRule>
  </conditionalFormatting>
  <conditionalFormatting sqref="L24">
    <cfRule type="expression" dxfId="363" priority="177">
      <formula>MOD(COLUMN(),2)</formula>
    </cfRule>
  </conditionalFormatting>
  <conditionalFormatting sqref="L23">
    <cfRule type="expression" dxfId="362" priority="176">
      <formula>MOD(COLUMN(),2)</formula>
    </cfRule>
  </conditionalFormatting>
  <conditionalFormatting sqref="L25">
    <cfRule type="expression" dxfId="361" priority="175">
      <formula>MOD(COLUMN(),2)</formula>
    </cfRule>
  </conditionalFormatting>
  <conditionalFormatting sqref="L34">
    <cfRule type="expression" dxfId="360" priority="174">
      <formula>MOD(COLUMN(),2)</formula>
    </cfRule>
  </conditionalFormatting>
  <conditionalFormatting sqref="L33">
    <cfRule type="expression" dxfId="359" priority="173">
      <formula>MOD(COLUMN(),2)</formula>
    </cfRule>
  </conditionalFormatting>
  <conditionalFormatting sqref="L32">
    <cfRule type="expression" dxfId="358" priority="172">
      <formula>MOD(COLUMN(),2)</formula>
    </cfRule>
  </conditionalFormatting>
  <conditionalFormatting sqref="L37">
    <cfRule type="expression" dxfId="357" priority="171">
      <formula>MOD(COLUMN(),2)</formula>
    </cfRule>
  </conditionalFormatting>
  <conditionalFormatting sqref="L36">
    <cfRule type="expression" dxfId="356" priority="170">
      <formula>MOD(COLUMN(),2)</formula>
    </cfRule>
  </conditionalFormatting>
  <conditionalFormatting sqref="L38">
    <cfRule type="expression" dxfId="355" priority="169">
      <formula>MOD(COLUMN(),2)</formula>
    </cfRule>
  </conditionalFormatting>
  <conditionalFormatting sqref="L47">
    <cfRule type="expression" dxfId="354" priority="168">
      <formula>MOD(COLUMN(),2)</formula>
    </cfRule>
  </conditionalFormatting>
  <conditionalFormatting sqref="L46">
    <cfRule type="expression" dxfId="353" priority="167">
      <formula>MOD(COLUMN(),2)</formula>
    </cfRule>
  </conditionalFormatting>
  <conditionalFormatting sqref="L45">
    <cfRule type="expression" dxfId="352" priority="166">
      <formula>MOD(COLUMN(),2)</formula>
    </cfRule>
  </conditionalFormatting>
  <conditionalFormatting sqref="L50">
    <cfRule type="expression" dxfId="351" priority="165">
      <formula>MOD(COLUMN(),2)</formula>
    </cfRule>
  </conditionalFormatting>
  <conditionalFormatting sqref="L49">
    <cfRule type="expression" dxfId="350" priority="164">
      <formula>MOD(COLUMN(),2)</formula>
    </cfRule>
  </conditionalFormatting>
  <conditionalFormatting sqref="L51">
    <cfRule type="expression" dxfId="349" priority="163">
      <formula>MOD(COLUMN(),2)</formula>
    </cfRule>
  </conditionalFormatting>
  <conditionalFormatting sqref="L60">
    <cfRule type="expression" dxfId="348" priority="162">
      <formula>MOD(COLUMN(),2)</formula>
    </cfRule>
  </conditionalFormatting>
  <conditionalFormatting sqref="L59">
    <cfRule type="expression" dxfId="347" priority="161">
      <formula>MOD(COLUMN(),2)</formula>
    </cfRule>
  </conditionalFormatting>
  <conditionalFormatting sqref="L58">
    <cfRule type="expression" dxfId="346" priority="160">
      <formula>MOD(COLUMN(),2)</formula>
    </cfRule>
  </conditionalFormatting>
  <conditionalFormatting sqref="L63">
    <cfRule type="expression" dxfId="345" priority="159">
      <formula>MOD(COLUMN(),2)</formula>
    </cfRule>
  </conditionalFormatting>
  <conditionalFormatting sqref="L62">
    <cfRule type="expression" dxfId="344" priority="158">
      <formula>MOD(COLUMN(),2)</formula>
    </cfRule>
  </conditionalFormatting>
  <conditionalFormatting sqref="L64">
    <cfRule type="expression" dxfId="343" priority="157">
      <formula>MOD(COLUMN(),2)</formula>
    </cfRule>
  </conditionalFormatting>
  <conditionalFormatting sqref="L73">
    <cfRule type="expression" dxfId="342" priority="156">
      <formula>MOD(COLUMN(),2)</formula>
    </cfRule>
  </conditionalFormatting>
  <conditionalFormatting sqref="L72">
    <cfRule type="expression" dxfId="341" priority="155">
      <formula>MOD(COLUMN(),2)</formula>
    </cfRule>
  </conditionalFormatting>
  <conditionalFormatting sqref="L71">
    <cfRule type="expression" dxfId="340" priority="154">
      <formula>MOD(COLUMN(),2)</formula>
    </cfRule>
  </conditionalFormatting>
  <conditionalFormatting sqref="L76">
    <cfRule type="expression" dxfId="339" priority="153">
      <formula>MOD(COLUMN(),2)</formula>
    </cfRule>
  </conditionalFormatting>
  <conditionalFormatting sqref="L75">
    <cfRule type="expression" dxfId="338" priority="152">
      <formula>MOD(COLUMN(),2)</formula>
    </cfRule>
  </conditionalFormatting>
  <conditionalFormatting sqref="L77">
    <cfRule type="expression" dxfId="337" priority="151">
      <formula>MOD(COLUMN(),2)</formula>
    </cfRule>
  </conditionalFormatting>
  <conditionalFormatting sqref="L86">
    <cfRule type="expression" dxfId="336" priority="150">
      <formula>MOD(COLUMN(),2)</formula>
    </cfRule>
  </conditionalFormatting>
  <conditionalFormatting sqref="L85">
    <cfRule type="expression" dxfId="335" priority="149">
      <formula>MOD(COLUMN(),2)</formula>
    </cfRule>
  </conditionalFormatting>
  <conditionalFormatting sqref="L84">
    <cfRule type="expression" dxfId="334" priority="148">
      <formula>MOD(COLUMN(),2)</formula>
    </cfRule>
  </conditionalFormatting>
  <conditionalFormatting sqref="L89">
    <cfRule type="expression" dxfId="333" priority="147">
      <formula>MOD(COLUMN(),2)</formula>
    </cfRule>
  </conditionalFormatting>
  <conditionalFormatting sqref="L88">
    <cfRule type="expression" dxfId="332" priority="146">
      <formula>MOD(COLUMN(),2)</formula>
    </cfRule>
  </conditionalFormatting>
  <conditionalFormatting sqref="L90">
    <cfRule type="expression" dxfId="331" priority="145">
      <formula>MOD(COLUMN(),2)</formula>
    </cfRule>
  </conditionalFormatting>
  <conditionalFormatting sqref="L99">
    <cfRule type="expression" dxfId="330" priority="144">
      <formula>MOD(COLUMN(),2)</formula>
    </cfRule>
  </conditionalFormatting>
  <conditionalFormatting sqref="L98">
    <cfRule type="expression" dxfId="329" priority="143">
      <formula>MOD(COLUMN(),2)</formula>
    </cfRule>
  </conditionalFormatting>
  <conditionalFormatting sqref="L97">
    <cfRule type="expression" dxfId="328" priority="142">
      <formula>MOD(COLUMN(),2)</formula>
    </cfRule>
  </conditionalFormatting>
  <conditionalFormatting sqref="L102">
    <cfRule type="expression" dxfId="327" priority="141">
      <formula>MOD(COLUMN(),2)</formula>
    </cfRule>
  </conditionalFormatting>
  <conditionalFormatting sqref="L101">
    <cfRule type="expression" dxfId="326" priority="140">
      <formula>MOD(COLUMN(),2)</formula>
    </cfRule>
  </conditionalFormatting>
  <conditionalFormatting sqref="L103">
    <cfRule type="expression" dxfId="325" priority="139">
      <formula>MOD(COLUMN(),2)</formula>
    </cfRule>
  </conditionalFormatting>
  <conditionalFormatting sqref="L112">
    <cfRule type="expression" dxfId="324" priority="138">
      <formula>MOD(COLUMN(),2)</formula>
    </cfRule>
  </conditionalFormatting>
  <conditionalFormatting sqref="L111">
    <cfRule type="expression" dxfId="323" priority="137">
      <formula>MOD(COLUMN(),2)</formula>
    </cfRule>
  </conditionalFormatting>
  <conditionalFormatting sqref="L110">
    <cfRule type="expression" dxfId="322" priority="136">
      <formula>MOD(COLUMN(),2)</formula>
    </cfRule>
  </conditionalFormatting>
  <conditionalFormatting sqref="L115">
    <cfRule type="expression" dxfId="321" priority="135">
      <formula>MOD(COLUMN(),2)</formula>
    </cfRule>
  </conditionalFormatting>
  <conditionalFormatting sqref="L114">
    <cfRule type="expression" dxfId="320" priority="134">
      <formula>MOD(COLUMN(),2)</formula>
    </cfRule>
  </conditionalFormatting>
  <conditionalFormatting sqref="L116">
    <cfRule type="expression" dxfId="319" priority="133">
      <formula>MOD(COLUMN(),2)</formula>
    </cfRule>
  </conditionalFormatting>
  <conditionalFormatting sqref="L125">
    <cfRule type="expression" dxfId="318" priority="132">
      <formula>MOD(COLUMN(),2)</formula>
    </cfRule>
  </conditionalFormatting>
  <conditionalFormatting sqref="L124">
    <cfRule type="expression" dxfId="317" priority="131">
      <formula>MOD(COLUMN(),2)</formula>
    </cfRule>
  </conditionalFormatting>
  <conditionalFormatting sqref="L123">
    <cfRule type="expression" dxfId="316" priority="130">
      <formula>MOD(COLUMN(),2)</formula>
    </cfRule>
  </conditionalFormatting>
  <conditionalFormatting sqref="L128">
    <cfRule type="expression" dxfId="315" priority="129">
      <formula>MOD(COLUMN(),2)</formula>
    </cfRule>
  </conditionalFormatting>
  <conditionalFormatting sqref="L127">
    <cfRule type="expression" dxfId="314" priority="128">
      <formula>MOD(COLUMN(),2)</formula>
    </cfRule>
  </conditionalFormatting>
  <conditionalFormatting sqref="L129">
    <cfRule type="expression" dxfId="313" priority="127">
      <formula>MOD(COLUMN(),2)</formula>
    </cfRule>
  </conditionalFormatting>
  <conditionalFormatting sqref="L138">
    <cfRule type="expression" dxfId="312" priority="126">
      <formula>MOD(COLUMN(),2)</formula>
    </cfRule>
  </conditionalFormatting>
  <conditionalFormatting sqref="L137">
    <cfRule type="expression" dxfId="311" priority="125">
      <formula>MOD(COLUMN(),2)</formula>
    </cfRule>
  </conditionalFormatting>
  <conditionalFormatting sqref="L136">
    <cfRule type="expression" dxfId="310" priority="124">
      <formula>MOD(COLUMN(),2)</formula>
    </cfRule>
  </conditionalFormatting>
  <conditionalFormatting sqref="L141">
    <cfRule type="expression" dxfId="309" priority="123">
      <formula>MOD(COLUMN(),2)</formula>
    </cfRule>
  </conditionalFormatting>
  <conditionalFormatting sqref="L140">
    <cfRule type="expression" dxfId="308" priority="122">
      <formula>MOD(COLUMN(),2)</formula>
    </cfRule>
  </conditionalFormatting>
  <conditionalFormatting sqref="L142">
    <cfRule type="expression" dxfId="307" priority="121">
      <formula>MOD(COLUMN(),2)</formula>
    </cfRule>
  </conditionalFormatting>
  <conditionalFormatting sqref="L151">
    <cfRule type="expression" dxfId="306" priority="120">
      <formula>MOD(COLUMN(),2)</formula>
    </cfRule>
  </conditionalFormatting>
  <conditionalFormatting sqref="L150">
    <cfRule type="expression" dxfId="305" priority="119">
      <formula>MOD(COLUMN(),2)</formula>
    </cfRule>
  </conditionalFormatting>
  <conditionalFormatting sqref="L149">
    <cfRule type="expression" dxfId="304" priority="118">
      <formula>MOD(COLUMN(),2)</formula>
    </cfRule>
  </conditionalFormatting>
  <conditionalFormatting sqref="L154">
    <cfRule type="expression" dxfId="303" priority="117">
      <formula>MOD(COLUMN(),2)</formula>
    </cfRule>
  </conditionalFormatting>
  <conditionalFormatting sqref="L153">
    <cfRule type="expression" dxfId="302" priority="116">
      <formula>MOD(COLUMN(),2)</formula>
    </cfRule>
  </conditionalFormatting>
  <conditionalFormatting sqref="L155">
    <cfRule type="expression" dxfId="301" priority="115">
      <formula>MOD(COLUMN(),2)</formula>
    </cfRule>
  </conditionalFormatting>
  <conditionalFormatting sqref="L164">
    <cfRule type="expression" dxfId="300" priority="114">
      <formula>MOD(COLUMN(),2)</formula>
    </cfRule>
  </conditionalFormatting>
  <conditionalFormatting sqref="L163">
    <cfRule type="expression" dxfId="299" priority="113">
      <formula>MOD(COLUMN(),2)</formula>
    </cfRule>
  </conditionalFormatting>
  <conditionalFormatting sqref="L162">
    <cfRule type="expression" dxfId="298" priority="112">
      <formula>MOD(COLUMN(),2)</formula>
    </cfRule>
  </conditionalFormatting>
  <conditionalFormatting sqref="L167">
    <cfRule type="expression" dxfId="297" priority="111">
      <formula>MOD(COLUMN(),2)</formula>
    </cfRule>
  </conditionalFormatting>
  <conditionalFormatting sqref="L166">
    <cfRule type="expression" dxfId="296" priority="110">
      <formula>MOD(COLUMN(),2)</formula>
    </cfRule>
  </conditionalFormatting>
  <conditionalFormatting sqref="L168">
    <cfRule type="expression" dxfId="295" priority="109">
      <formula>MOD(COLUMN(),2)</formula>
    </cfRule>
  </conditionalFormatting>
  <conditionalFormatting sqref="L177">
    <cfRule type="expression" dxfId="294" priority="108">
      <formula>MOD(COLUMN(),2)</formula>
    </cfRule>
  </conditionalFormatting>
  <conditionalFormatting sqref="L176">
    <cfRule type="expression" dxfId="293" priority="107">
      <formula>MOD(COLUMN(),2)</formula>
    </cfRule>
  </conditionalFormatting>
  <conditionalFormatting sqref="L175">
    <cfRule type="expression" dxfId="292" priority="106">
      <formula>MOD(COLUMN(),2)</formula>
    </cfRule>
  </conditionalFormatting>
  <conditionalFormatting sqref="L180">
    <cfRule type="expression" dxfId="291" priority="105">
      <formula>MOD(COLUMN(),2)</formula>
    </cfRule>
  </conditionalFormatting>
  <conditionalFormatting sqref="L179">
    <cfRule type="expression" dxfId="290" priority="104">
      <formula>MOD(COLUMN(),2)</formula>
    </cfRule>
  </conditionalFormatting>
  <conditionalFormatting sqref="L181">
    <cfRule type="expression" dxfId="289" priority="103">
      <formula>MOD(COLUMN(),2)</formula>
    </cfRule>
  </conditionalFormatting>
  <conditionalFormatting sqref="L190">
    <cfRule type="expression" dxfId="288" priority="102">
      <formula>MOD(COLUMN(),2)</formula>
    </cfRule>
  </conditionalFormatting>
  <conditionalFormatting sqref="L189">
    <cfRule type="expression" dxfId="287" priority="101">
      <formula>MOD(COLUMN(),2)</formula>
    </cfRule>
  </conditionalFormatting>
  <conditionalFormatting sqref="L188">
    <cfRule type="expression" dxfId="286" priority="100">
      <formula>MOD(COLUMN(),2)</formula>
    </cfRule>
  </conditionalFormatting>
  <conditionalFormatting sqref="L193">
    <cfRule type="expression" dxfId="285" priority="99">
      <formula>MOD(COLUMN(),2)</formula>
    </cfRule>
  </conditionalFormatting>
  <conditionalFormatting sqref="L192">
    <cfRule type="expression" dxfId="284" priority="98">
      <formula>MOD(COLUMN(),2)</formula>
    </cfRule>
  </conditionalFormatting>
  <conditionalFormatting sqref="L194">
    <cfRule type="expression" dxfId="283" priority="97">
      <formula>MOD(COLUMN(),2)</formula>
    </cfRule>
  </conditionalFormatting>
  <conditionalFormatting sqref="L203">
    <cfRule type="expression" dxfId="282" priority="96">
      <formula>MOD(COLUMN(),2)</formula>
    </cfRule>
  </conditionalFormatting>
  <conditionalFormatting sqref="L202">
    <cfRule type="expression" dxfId="281" priority="95">
      <formula>MOD(COLUMN(),2)</formula>
    </cfRule>
  </conditionalFormatting>
  <conditionalFormatting sqref="L201">
    <cfRule type="expression" dxfId="280" priority="94">
      <formula>MOD(COLUMN(),2)</formula>
    </cfRule>
  </conditionalFormatting>
  <conditionalFormatting sqref="L206">
    <cfRule type="expression" dxfId="279" priority="93">
      <formula>MOD(COLUMN(),2)</formula>
    </cfRule>
  </conditionalFormatting>
  <conditionalFormatting sqref="L205">
    <cfRule type="expression" dxfId="278" priority="92">
      <formula>MOD(COLUMN(),2)</formula>
    </cfRule>
  </conditionalFormatting>
  <conditionalFormatting sqref="L207">
    <cfRule type="expression" dxfId="277" priority="91">
      <formula>MOD(COLUMN(),2)</formula>
    </cfRule>
  </conditionalFormatting>
  <conditionalFormatting sqref="L216">
    <cfRule type="expression" dxfId="276" priority="90">
      <formula>MOD(COLUMN(),2)</formula>
    </cfRule>
  </conditionalFormatting>
  <conditionalFormatting sqref="L215">
    <cfRule type="expression" dxfId="275" priority="89">
      <formula>MOD(COLUMN(),2)</formula>
    </cfRule>
  </conditionalFormatting>
  <conditionalFormatting sqref="L214">
    <cfRule type="expression" dxfId="274" priority="88">
      <formula>MOD(COLUMN(),2)</formula>
    </cfRule>
  </conditionalFormatting>
  <conditionalFormatting sqref="L219">
    <cfRule type="expression" dxfId="273" priority="87">
      <formula>MOD(COLUMN(),2)</formula>
    </cfRule>
  </conditionalFormatting>
  <conditionalFormatting sqref="L218">
    <cfRule type="expression" dxfId="272" priority="86">
      <formula>MOD(COLUMN(),2)</formula>
    </cfRule>
  </conditionalFormatting>
  <conditionalFormatting sqref="L220">
    <cfRule type="expression" dxfId="271" priority="85">
      <formula>MOD(COLUMN(),2)</formula>
    </cfRule>
  </conditionalFormatting>
  <conditionalFormatting sqref="L229">
    <cfRule type="expression" dxfId="270" priority="84">
      <formula>MOD(COLUMN(),2)</formula>
    </cfRule>
  </conditionalFormatting>
  <conditionalFormatting sqref="L228">
    <cfRule type="expression" dxfId="269" priority="83">
      <formula>MOD(COLUMN(),2)</formula>
    </cfRule>
  </conditionalFormatting>
  <conditionalFormatting sqref="L227">
    <cfRule type="expression" dxfId="268" priority="82">
      <formula>MOD(COLUMN(),2)</formula>
    </cfRule>
  </conditionalFormatting>
  <conditionalFormatting sqref="L232">
    <cfRule type="expression" dxfId="267" priority="81">
      <formula>MOD(COLUMN(),2)</formula>
    </cfRule>
  </conditionalFormatting>
  <conditionalFormatting sqref="L231">
    <cfRule type="expression" dxfId="266" priority="80">
      <formula>MOD(COLUMN(),2)</formula>
    </cfRule>
  </conditionalFormatting>
  <conditionalFormatting sqref="L233">
    <cfRule type="expression" dxfId="265" priority="79">
      <formula>MOD(COLUMN(),2)</formula>
    </cfRule>
  </conditionalFormatting>
  <conditionalFormatting sqref="L242">
    <cfRule type="expression" dxfId="264" priority="78">
      <formula>MOD(COLUMN(),2)</formula>
    </cfRule>
  </conditionalFormatting>
  <conditionalFormatting sqref="L241">
    <cfRule type="expression" dxfId="263" priority="77">
      <formula>MOD(COLUMN(),2)</formula>
    </cfRule>
  </conditionalFormatting>
  <conditionalFormatting sqref="L240">
    <cfRule type="expression" dxfId="262" priority="76">
      <formula>MOD(COLUMN(),2)</formula>
    </cfRule>
  </conditionalFormatting>
  <conditionalFormatting sqref="L245">
    <cfRule type="expression" dxfId="261" priority="75">
      <formula>MOD(COLUMN(),2)</formula>
    </cfRule>
  </conditionalFormatting>
  <conditionalFormatting sqref="L244">
    <cfRule type="expression" dxfId="260" priority="74">
      <formula>MOD(COLUMN(),2)</formula>
    </cfRule>
  </conditionalFormatting>
  <conditionalFormatting sqref="L246">
    <cfRule type="expression" dxfId="259" priority="73">
      <formula>MOD(COLUMN(),2)</formula>
    </cfRule>
  </conditionalFormatting>
  <conditionalFormatting sqref="L255">
    <cfRule type="expression" dxfId="258" priority="72">
      <formula>MOD(COLUMN(),2)</formula>
    </cfRule>
  </conditionalFormatting>
  <conditionalFormatting sqref="L254">
    <cfRule type="expression" dxfId="257" priority="71">
      <formula>MOD(COLUMN(),2)</formula>
    </cfRule>
  </conditionalFormatting>
  <conditionalFormatting sqref="L253">
    <cfRule type="expression" dxfId="256" priority="70">
      <formula>MOD(COLUMN(),2)</formula>
    </cfRule>
  </conditionalFormatting>
  <conditionalFormatting sqref="L258">
    <cfRule type="expression" dxfId="255" priority="69">
      <formula>MOD(COLUMN(),2)</formula>
    </cfRule>
  </conditionalFormatting>
  <conditionalFormatting sqref="L257">
    <cfRule type="expression" dxfId="254" priority="68">
      <formula>MOD(COLUMN(),2)</formula>
    </cfRule>
  </conditionalFormatting>
  <conditionalFormatting sqref="L259">
    <cfRule type="expression" dxfId="253" priority="67">
      <formula>MOD(COLUMN(),2)</formula>
    </cfRule>
  </conditionalFormatting>
  <conditionalFormatting sqref="L268">
    <cfRule type="expression" dxfId="252" priority="66">
      <formula>MOD(COLUMN(),2)</formula>
    </cfRule>
  </conditionalFormatting>
  <conditionalFormatting sqref="L267">
    <cfRule type="expression" dxfId="251" priority="65">
      <formula>MOD(COLUMN(),2)</formula>
    </cfRule>
  </conditionalFormatting>
  <conditionalFormatting sqref="L266">
    <cfRule type="expression" dxfId="250" priority="64">
      <formula>MOD(COLUMN(),2)</formula>
    </cfRule>
  </conditionalFormatting>
  <conditionalFormatting sqref="L271">
    <cfRule type="expression" dxfId="249" priority="63">
      <formula>MOD(COLUMN(),2)</formula>
    </cfRule>
  </conditionalFormatting>
  <conditionalFormatting sqref="L270">
    <cfRule type="expression" dxfId="248" priority="62">
      <formula>MOD(COLUMN(),2)</formula>
    </cfRule>
  </conditionalFormatting>
  <conditionalFormatting sqref="L272">
    <cfRule type="expression" dxfId="247" priority="61">
      <formula>MOD(COLUMN(),2)</formula>
    </cfRule>
  </conditionalFormatting>
  <conditionalFormatting sqref="L281">
    <cfRule type="expression" dxfId="246" priority="60">
      <formula>MOD(COLUMN(),2)</formula>
    </cfRule>
  </conditionalFormatting>
  <conditionalFormatting sqref="L280">
    <cfRule type="expression" dxfId="245" priority="59">
      <formula>MOD(COLUMN(),2)</formula>
    </cfRule>
  </conditionalFormatting>
  <conditionalFormatting sqref="L279">
    <cfRule type="expression" dxfId="244" priority="58">
      <formula>MOD(COLUMN(),2)</formula>
    </cfRule>
  </conditionalFormatting>
  <conditionalFormatting sqref="L284">
    <cfRule type="expression" dxfId="243" priority="57">
      <formula>MOD(COLUMN(),2)</formula>
    </cfRule>
  </conditionalFormatting>
  <conditionalFormatting sqref="L283">
    <cfRule type="expression" dxfId="242" priority="56">
      <formula>MOD(COLUMN(),2)</formula>
    </cfRule>
  </conditionalFormatting>
  <conditionalFormatting sqref="L285">
    <cfRule type="expression" dxfId="241" priority="55">
      <formula>MOD(COLUMN(),2)</formula>
    </cfRule>
  </conditionalFormatting>
  <conditionalFormatting sqref="L294">
    <cfRule type="expression" dxfId="240" priority="54">
      <formula>MOD(COLUMN(),2)</formula>
    </cfRule>
  </conditionalFormatting>
  <conditionalFormatting sqref="L293">
    <cfRule type="expression" dxfId="239" priority="53">
      <formula>MOD(COLUMN(),2)</formula>
    </cfRule>
  </conditionalFormatting>
  <conditionalFormatting sqref="L292">
    <cfRule type="expression" dxfId="238" priority="52">
      <formula>MOD(COLUMN(),2)</formula>
    </cfRule>
  </conditionalFormatting>
  <conditionalFormatting sqref="L297">
    <cfRule type="expression" dxfId="237" priority="51">
      <formula>MOD(COLUMN(),2)</formula>
    </cfRule>
  </conditionalFormatting>
  <conditionalFormatting sqref="L296">
    <cfRule type="expression" dxfId="236" priority="50">
      <formula>MOD(COLUMN(),2)</formula>
    </cfRule>
  </conditionalFormatting>
  <conditionalFormatting sqref="L298">
    <cfRule type="expression" dxfId="235" priority="49">
      <formula>MOD(COLUMN(),2)</formula>
    </cfRule>
  </conditionalFormatting>
  <conditionalFormatting sqref="L307">
    <cfRule type="expression" dxfId="234" priority="48">
      <formula>MOD(COLUMN(),2)</formula>
    </cfRule>
  </conditionalFormatting>
  <conditionalFormatting sqref="L306">
    <cfRule type="expression" dxfId="233" priority="47">
      <formula>MOD(COLUMN(),2)</formula>
    </cfRule>
  </conditionalFormatting>
  <conditionalFormatting sqref="L305">
    <cfRule type="expression" dxfId="232" priority="46">
      <formula>MOD(COLUMN(),2)</formula>
    </cfRule>
  </conditionalFormatting>
  <conditionalFormatting sqref="L310">
    <cfRule type="expression" dxfId="231" priority="45">
      <formula>MOD(COLUMN(),2)</formula>
    </cfRule>
  </conditionalFormatting>
  <conditionalFormatting sqref="L309">
    <cfRule type="expression" dxfId="230" priority="44">
      <formula>MOD(COLUMN(),2)</formula>
    </cfRule>
  </conditionalFormatting>
  <conditionalFormatting sqref="L311">
    <cfRule type="expression" dxfId="229" priority="43">
      <formula>MOD(COLUMN(),2)</formula>
    </cfRule>
  </conditionalFormatting>
  <conditionalFormatting sqref="L320">
    <cfRule type="expression" dxfId="228" priority="42">
      <formula>MOD(COLUMN(),2)</formula>
    </cfRule>
  </conditionalFormatting>
  <conditionalFormatting sqref="L319">
    <cfRule type="expression" dxfId="227" priority="41">
      <formula>MOD(COLUMN(),2)</formula>
    </cfRule>
  </conditionalFormatting>
  <conditionalFormatting sqref="L318">
    <cfRule type="expression" dxfId="226" priority="40">
      <formula>MOD(COLUMN(),2)</formula>
    </cfRule>
  </conditionalFormatting>
  <conditionalFormatting sqref="L323">
    <cfRule type="expression" dxfId="225" priority="39">
      <formula>MOD(COLUMN(),2)</formula>
    </cfRule>
  </conditionalFormatting>
  <conditionalFormatting sqref="L322">
    <cfRule type="expression" dxfId="224" priority="38">
      <formula>MOD(COLUMN(),2)</formula>
    </cfRule>
  </conditionalFormatting>
  <conditionalFormatting sqref="L324">
    <cfRule type="expression" dxfId="223" priority="37">
      <formula>MOD(COLUMN(),2)</formula>
    </cfRule>
  </conditionalFormatting>
  <conditionalFormatting sqref="L333">
    <cfRule type="expression" dxfId="222" priority="36">
      <formula>MOD(COLUMN(),2)</formula>
    </cfRule>
  </conditionalFormatting>
  <conditionalFormatting sqref="L332">
    <cfRule type="expression" dxfId="221" priority="35">
      <formula>MOD(COLUMN(),2)</formula>
    </cfRule>
  </conditionalFormatting>
  <conditionalFormatting sqref="L331">
    <cfRule type="expression" dxfId="220" priority="34">
      <formula>MOD(COLUMN(),2)</formula>
    </cfRule>
  </conditionalFormatting>
  <conditionalFormatting sqref="L336">
    <cfRule type="expression" dxfId="219" priority="33">
      <formula>MOD(COLUMN(),2)</formula>
    </cfRule>
  </conditionalFormatting>
  <conditionalFormatting sqref="L335">
    <cfRule type="expression" dxfId="218" priority="32">
      <formula>MOD(COLUMN(),2)</formula>
    </cfRule>
  </conditionalFormatting>
  <conditionalFormatting sqref="L337">
    <cfRule type="expression" dxfId="217" priority="31">
      <formula>MOD(COLUMN(),2)</formula>
    </cfRule>
  </conditionalFormatting>
  <conditionalFormatting sqref="L346">
    <cfRule type="expression" dxfId="216" priority="30">
      <formula>MOD(COLUMN(),2)</formula>
    </cfRule>
  </conditionalFormatting>
  <conditionalFormatting sqref="L345">
    <cfRule type="expression" dxfId="215" priority="29">
      <formula>MOD(COLUMN(),2)</formula>
    </cfRule>
  </conditionalFormatting>
  <conditionalFormatting sqref="L344">
    <cfRule type="expression" dxfId="214" priority="28">
      <formula>MOD(COLUMN(),2)</formula>
    </cfRule>
  </conditionalFormatting>
  <conditionalFormatting sqref="L349">
    <cfRule type="expression" dxfId="213" priority="27">
      <formula>MOD(COLUMN(),2)</formula>
    </cfRule>
  </conditionalFormatting>
  <conditionalFormatting sqref="L348">
    <cfRule type="expression" dxfId="212" priority="26">
      <formula>MOD(COLUMN(),2)</formula>
    </cfRule>
  </conditionalFormatting>
  <conditionalFormatting sqref="L350">
    <cfRule type="expression" dxfId="211" priority="25">
      <formula>MOD(COLUMN(),2)</formula>
    </cfRule>
  </conditionalFormatting>
  <conditionalFormatting sqref="L359">
    <cfRule type="expression" dxfId="210" priority="24">
      <formula>MOD(COLUMN(),2)</formula>
    </cfRule>
  </conditionalFormatting>
  <conditionalFormatting sqref="L358">
    <cfRule type="expression" dxfId="209" priority="23">
      <formula>MOD(COLUMN(),2)</formula>
    </cfRule>
  </conditionalFormatting>
  <conditionalFormatting sqref="L357">
    <cfRule type="expression" dxfId="208" priority="22">
      <formula>MOD(COLUMN(),2)</formula>
    </cfRule>
  </conditionalFormatting>
  <conditionalFormatting sqref="L362">
    <cfRule type="expression" dxfId="207" priority="21">
      <formula>MOD(COLUMN(),2)</formula>
    </cfRule>
  </conditionalFormatting>
  <conditionalFormatting sqref="L361">
    <cfRule type="expression" dxfId="206" priority="20">
      <formula>MOD(COLUMN(),2)</formula>
    </cfRule>
  </conditionalFormatting>
  <conditionalFormatting sqref="L363">
    <cfRule type="expression" dxfId="205" priority="19">
      <formula>MOD(COLUMN(),2)</formula>
    </cfRule>
  </conditionalFormatting>
  <conditionalFormatting sqref="L372">
    <cfRule type="expression" dxfId="204" priority="18">
      <formula>MOD(COLUMN(),2)</formula>
    </cfRule>
  </conditionalFormatting>
  <conditionalFormatting sqref="L371">
    <cfRule type="expression" dxfId="203" priority="17">
      <formula>MOD(COLUMN(),2)</formula>
    </cfRule>
  </conditionalFormatting>
  <conditionalFormatting sqref="L370">
    <cfRule type="expression" dxfId="202" priority="16">
      <formula>MOD(COLUMN(),2)</formula>
    </cfRule>
  </conditionalFormatting>
  <conditionalFormatting sqref="L375">
    <cfRule type="expression" dxfId="201" priority="15">
      <formula>MOD(COLUMN(),2)</formula>
    </cfRule>
  </conditionalFormatting>
  <conditionalFormatting sqref="L374">
    <cfRule type="expression" dxfId="200" priority="14">
      <formula>MOD(COLUMN(),2)</formula>
    </cfRule>
  </conditionalFormatting>
  <conditionalFormatting sqref="L376">
    <cfRule type="expression" dxfId="199" priority="13">
      <formula>MOD(COLUMN(),2)</formula>
    </cfRule>
  </conditionalFormatting>
  <conditionalFormatting sqref="L385">
    <cfRule type="expression" dxfId="198" priority="12">
      <formula>MOD(COLUMN(),2)</formula>
    </cfRule>
  </conditionalFormatting>
  <conditionalFormatting sqref="L384">
    <cfRule type="expression" dxfId="197" priority="11">
      <formula>MOD(COLUMN(),2)</formula>
    </cfRule>
  </conditionalFormatting>
  <conditionalFormatting sqref="L383">
    <cfRule type="expression" dxfId="196" priority="10">
      <formula>MOD(COLUMN(),2)</formula>
    </cfRule>
  </conditionalFormatting>
  <conditionalFormatting sqref="L388">
    <cfRule type="expression" dxfId="195" priority="9">
      <formula>MOD(COLUMN(),2)</formula>
    </cfRule>
  </conditionalFormatting>
  <conditionalFormatting sqref="L387">
    <cfRule type="expression" dxfId="194" priority="8">
      <formula>MOD(COLUMN(),2)</formula>
    </cfRule>
  </conditionalFormatting>
  <conditionalFormatting sqref="L389">
    <cfRule type="expression" dxfId="193" priority="7">
      <formula>MOD(COLUMN(),2)</formula>
    </cfRule>
  </conditionalFormatting>
  <conditionalFormatting sqref="L398">
    <cfRule type="expression" dxfId="192" priority="6">
      <formula>MOD(COLUMN(),2)</formula>
    </cfRule>
  </conditionalFormatting>
  <conditionalFormatting sqref="L397">
    <cfRule type="expression" dxfId="191" priority="5">
      <formula>MOD(COLUMN(),2)</formula>
    </cfRule>
  </conditionalFormatting>
  <conditionalFormatting sqref="L396">
    <cfRule type="expression" dxfId="190" priority="4">
      <formula>MOD(COLUMN(),2)</formula>
    </cfRule>
  </conditionalFormatting>
  <conditionalFormatting sqref="L401">
    <cfRule type="expression" dxfId="189" priority="3">
      <formula>MOD(COLUMN(),2)</formula>
    </cfRule>
  </conditionalFormatting>
  <conditionalFormatting sqref="L400">
    <cfRule type="expression" dxfId="188" priority="2">
      <formula>MOD(COLUMN(),2)</formula>
    </cfRule>
  </conditionalFormatting>
  <conditionalFormatting sqref="L402">
    <cfRule type="expression" dxfId="187" priority="1">
      <formula>MOD(COLUMN(),2)</formula>
    </cfRule>
  </conditionalFormatting>
  <hyperlinks>
    <hyperlink ref="N1:N13" location="Octobre!A1" display="HAUT"/>
    <hyperlink ref="N1:N403" location="Février!A1" display="HAUT"/>
  </hyperlinks>
  <printOptions horizontalCentered="1" verticalCentered="1"/>
  <pageMargins left="0.2" right="0.2" top="0.25" bottom="0.25" header="0" footer="0"/>
  <pageSetup scale="10" orientation="landscape" r:id="rId1"/>
  <headerFooter scaleWithDoc="0" alignWithMargins="0"/>
  <extLst>
    <ext xmlns:x14="http://schemas.microsoft.com/office/spreadsheetml/2009/9/main" uri="{CCE6A557-97BC-4b89-ADB6-D9C93CAAB3DF}">
      <x14:dataValidations xmlns:xm="http://schemas.microsoft.com/office/excel/2006/main" count="155">
        <x14:dataValidation type="list" allowBlank="1" showInputMessage="1" showErrorMessage="1">
          <x14:formula1>
            <xm:f>Liste!A$2:A$17</xm:f>
          </x14:formula1>
          <xm:sqref>B394</xm:sqref>
        </x14:dataValidation>
        <x14:dataValidation type="list" allowBlank="1" showInputMessage="1" showErrorMessage="1">
          <x14:formula1>
            <xm:f>Liste!A$2:A$17</xm:f>
          </x14:formula1>
          <xm:sqref>B381</xm:sqref>
        </x14:dataValidation>
        <x14:dataValidation type="list" allowBlank="1" showInputMessage="1" showErrorMessage="1">
          <x14:formula1>
            <xm:f>Liste!A$2:A$17</xm:f>
          </x14:formula1>
          <xm:sqref>B368</xm:sqref>
        </x14:dataValidation>
        <x14:dataValidation type="list" allowBlank="1" showInputMessage="1" showErrorMessage="1">
          <x14:formula1>
            <xm:f>Liste!A$2:A$17</xm:f>
          </x14:formula1>
          <xm:sqref>B355</xm:sqref>
        </x14:dataValidation>
        <x14:dataValidation type="list" allowBlank="1" showInputMessage="1" showErrorMessage="1">
          <x14:formula1>
            <xm:f>Liste!A$2:A$17</xm:f>
          </x14:formula1>
          <xm:sqref>B342</xm:sqref>
        </x14:dataValidation>
        <x14:dataValidation type="list" allowBlank="1" showInputMessage="1" showErrorMessage="1">
          <x14:formula1>
            <xm:f>Liste!A$2:A$17</xm:f>
          </x14:formula1>
          <xm:sqref>B329</xm:sqref>
        </x14:dataValidation>
        <x14:dataValidation type="list" allowBlank="1" showInputMessage="1" showErrorMessage="1">
          <x14:formula1>
            <xm:f>Liste!A$2:A$17</xm:f>
          </x14:formula1>
          <xm:sqref>B316</xm:sqref>
        </x14:dataValidation>
        <x14:dataValidation type="list" allowBlank="1" showInputMessage="1" showErrorMessage="1">
          <x14:formula1>
            <xm:f>Liste!A$2:A$17</xm:f>
          </x14:formula1>
          <xm:sqref>B303</xm:sqref>
        </x14:dataValidation>
        <x14:dataValidation type="list" allowBlank="1" showInputMessage="1" showErrorMessage="1">
          <x14:formula1>
            <xm:f>Liste!A$2:A$17</xm:f>
          </x14:formula1>
          <xm:sqref>B290</xm:sqref>
        </x14:dataValidation>
        <x14:dataValidation type="list" allowBlank="1" showInputMessage="1" showErrorMessage="1">
          <x14:formula1>
            <xm:f>Liste!A$2:A$17</xm:f>
          </x14:formula1>
          <xm:sqref>B277</xm:sqref>
        </x14:dataValidation>
        <x14:dataValidation type="list" allowBlank="1" showInputMessage="1" showErrorMessage="1">
          <x14:formula1>
            <xm:f>Liste!A$2:A$17</xm:f>
          </x14:formula1>
          <xm:sqref>B264</xm:sqref>
        </x14:dataValidation>
        <x14:dataValidation type="list" allowBlank="1" showInputMessage="1" showErrorMessage="1">
          <x14:formula1>
            <xm:f>Liste!A$2:A$17</xm:f>
          </x14:formula1>
          <xm:sqref>B251</xm:sqref>
        </x14:dataValidation>
        <x14:dataValidation type="list" allowBlank="1" showInputMessage="1" showErrorMessage="1">
          <x14:formula1>
            <xm:f>Liste!A$2:A$17</xm:f>
          </x14:formula1>
          <xm:sqref>B238</xm:sqref>
        </x14:dataValidation>
        <x14:dataValidation type="list" allowBlank="1" showInputMessage="1" showErrorMessage="1">
          <x14:formula1>
            <xm:f>Liste!A$2:A$17</xm:f>
          </x14:formula1>
          <xm:sqref>B225</xm:sqref>
        </x14:dataValidation>
        <x14:dataValidation type="list" allowBlank="1" showInputMessage="1" showErrorMessage="1">
          <x14:formula1>
            <xm:f>Liste!A$2:A$17</xm:f>
          </x14:formula1>
          <xm:sqref>B212</xm:sqref>
        </x14:dataValidation>
        <x14:dataValidation type="list" allowBlank="1" showInputMessage="1" showErrorMessage="1">
          <x14:formula1>
            <xm:f>Liste!A$2:A$17</xm:f>
          </x14:formula1>
          <xm:sqref>B199</xm:sqref>
        </x14:dataValidation>
        <x14:dataValidation type="list" allowBlank="1" showInputMessage="1" showErrorMessage="1">
          <x14:formula1>
            <xm:f>Liste!A$2:A$17</xm:f>
          </x14:formula1>
          <xm:sqref>B186</xm:sqref>
        </x14:dataValidation>
        <x14:dataValidation type="list" allowBlank="1" showInputMessage="1" showErrorMessage="1">
          <x14:formula1>
            <xm:f>Liste!A$2:A$17</xm:f>
          </x14:formula1>
          <xm:sqref>B173</xm:sqref>
        </x14:dataValidation>
        <x14:dataValidation type="list" allowBlank="1" showInputMessage="1" showErrorMessage="1">
          <x14:formula1>
            <xm:f>Liste!A$2:A$17</xm:f>
          </x14:formula1>
          <xm:sqref>B160</xm:sqref>
        </x14:dataValidation>
        <x14:dataValidation type="list" allowBlank="1" showInputMessage="1" showErrorMessage="1">
          <x14:formula1>
            <xm:f>Liste!A$2:A$17</xm:f>
          </x14:formula1>
          <xm:sqref>B147</xm:sqref>
        </x14:dataValidation>
        <x14:dataValidation type="list" allowBlank="1" showInputMessage="1" showErrorMessage="1">
          <x14:formula1>
            <xm:f>Liste!A$2:A$17</xm:f>
          </x14:formula1>
          <xm:sqref>B134</xm:sqref>
        </x14:dataValidation>
        <x14:dataValidation type="list" allowBlank="1" showInputMessage="1" showErrorMessage="1">
          <x14:formula1>
            <xm:f>Liste!A$2:A$17</xm:f>
          </x14:formula1>
          <xm:sqref>B121</xm:sqref>
        </x14:dataValidation>
        <x14:dataValidation type="list" allowBlank="1" showInputMessage="1" showErrorMessage="1">
          <x14:formula1>
            <xm:f>Liste!A$2:A$17</xm:f>
          </x14:formula1>
          <xm:sqref>B108</xm:sqref>
        </x14:dataValidation>
        <x14:dataValidation type="list" allowBlank="1" showInputMessage="1" showErrorMessage="1">
          <x14:formula1>
            <xm:f>Liste!A$2:A$17</xm:f>
          </x14:formula1>
          <xm:sqref>B95</xm:sqref>
        </x14:dataValidation>
        <x14:dataValidation type="list" allowBlank="1" showInputMessage="1" showErrorMessage="1">
          <x14:formula1>
            <xm:f>Liste!A$2:A$17</xm:f>
          </x14:formula1>
          <xm:sqref>B82</xm:sqref>
        </x14:dataValidation>
        <x14:dataValidation type="list" allowBlank="1" showInputMessage="1" showErrorMessage="1">
          <x14:formula1>
            <xm:f>Liste!A$2:A$17</xm:f>
          </x14:formula1>
          <xm:sqref>B69</xm:sqref>
        </x14:dataValidation>
        <x14:dataValidation type="list" allowBlank="1" showInputMessage="1" showErrorMessage="1">
          <x14:formula1>
            <xm:f>Liste!A$2:A$17</xm:f>
          </x14:formula1>
          <xm:sqref>B56</xm:sqref>
        </x14:dataValidation>
        <x14:dataValidation type="list" allowBlank="1" showInputMessage="1" showErrorMessage="1">
          <x14:formula1>
            <xm:f>Liste!A$2:A$17</xm:f>
          </x14:formula1>
          <xm:sqref>B43</xm:sqref>
        </x14:dataValidation>
        <x14:dataValidation type="list" allowBlank="1" showInputMessage="1" showErrorMessage="1">
          <x14:formula1>
            <xm:f>Liste!A$2:A$17</xm:f>
          </x14:formula1>
          <xm:sqref>B30</xm:sqref>
        </x14:dataValidation>
        <x14:dataValidation type="list" allowBlank="1" showInputMessage="1" showErrorMessage="1">
          <x14:formula1>
            <xm:f>Liste!A$2:A$17</xm:f>
          </x14:formula1>
          <xm:sqref>B17</xm:sqref>
        </x14:dataValidation>
        <x14:dataValidation type="list" allowBlank="1" showInputMessage="1" showErrorMessage="1">
          <x14:formula1>
            <xm:f>Liste!A$2:A$17</xm:f>
          </x14:formula1>
          <xm:sqref>B4</xm:sqref>
        </x14:dataValidation>
        <x14:dataValidation type="list" allowBlank="1" showInputMessage="1" showErrorMessage="1">
          <x14:formula1>
            <xm:f>Liste!B$2:B$31</xm:f>
          </x14:formula1>
          <xm:sqref>B395</xm:sqref>
        </x14:dataValidation>
        <x14:dataValidation type="list" allowBlank="1" showInputMessage="1" showErrorMessage="1">
          <x14:formula1>
            <xm:f>Liste!B$2:B$31</xm:f>
          </x14:formula1>
          <xm:sqref>B382</xm:sqref>
        </x14:dataValidation>
        <x14:dataValidation type="list" allowBlank="1" showInputMessage="1" showErrorMessage="1">
          <x14:formula1>
            <xm:f>Liste!B$2:B$31</xm:f>
          </x14:formula1>
          <xm:sqref>B369</xm:sqref>
        </x14:dataValidation>
        <x14:dataValidation type="list" allowBlank="1" showInputMessage="1" showErrorMessage="1">
          <x14:formula1>
            <xm:f>Liste!B$2:B$31</xm:f>
          </x14:formula1>
          <xm:sqref>B356</xm:sqref>
        </x14:dataValidation>
        <x14:dataValidation type="list" allowBlank="1" showInputMessage="1" showErrorMessage="1">
          <x14:formula1>
            <xm:f>Liste!B$2:B$31</xm:f>
          </x14:formula1>
          <xm:sqref>B343</xm:sqref>
        </x14:dataValidation>
        <x14:dataValidation type="list" allowBlank="1" showInputMessage="1" showErrorMessage="1">
          <x14:formula1>
            <xm:f>Liste!B$2:B$31</xm:f>
          </x14:formula1>
          <xm:sqref>B330</xm:sqref>
        </x14:dataValidation>
        <x14:dataValidation type="list" allowBlank="1" showInputMessage="1" showErrorMessage="1">
          <x14:formula1>
            <xm:f>Liste!B$2:B$31</xm:f>
          </x14:formula1>
          <xm:sqref>B317</xm:sqref>
        </x14:dataValidation>
        <x14:dataValidation type="list" allowBlank="1" showInputMessage="1" showErrorMessage="1">
          <x14:formula1>
            <xm:f>Liste!B$2:B$31</xm:f>
          </x14:formula1>
          <xm:sqref>B304</xm:sqref>
        </x14:dataValidation>
        <x14:dataValidation type="list" allowBlank="1" showInputMessage="1" showErrorMessage="1">
          <x14:formula1>
            <xm:f>Liste!B$2:B$31</xm:f>
          </x14:formula1>
          <xm:sqref>B291</xm:sqref>
        </x14:dataValidation>
        <x14:dataValidation type="list" allowBlank="1" showInputMessage="1" showErrorMessage="1">
          <x14:formula1>
            <xm:f>Liste!B$2:B$31</xm:f>
          </x14:formula1>
          <xm:sqref>B278</xm:sqref>
        </x14:dataValidation>
        <x14:dataValidation type="list" allowBlank="1" showInputMessage="1" showErrorMessage="1">
          <x14:formula1>
            <xm:f>Liste!B$2:B$31</xm:f>
          </x14:formula1>
          <xm:sqref>B265</xm:sqref>
        </x14:dataValidation>
        <x14:dataValidation type="list" allowBlank="1" showInputMessage="1" showErrorMessage="1">
          <x14:formula1>
            <xm:f>Liste!B$2:B$31</xm:f>
          </x14:formula1>
          <xm:sqref>B252</xm:sqref>
        </x14:dataValidation>
        <x14:dataValidation type="list" allowBlank="1" showInputMessage="1" showErrorMessage="1">
          <x14:formula1>
            <xm:f>Liste!B$2:B$31</xm:f>
          </x14:formula1>
          <xm:sqref>B239</xm:sqref>
        </x14:dataValidation>
        <x14:dataValidation type="list" allowBlank="1" showInputMessage="1" showErrorMessage="1">
          <x14:formula1>
            <xm:f>Liste!B$2:B$31</xm:f>
          </x14:formula1>
          <xm:sqref>B226</xm:sqref>
        </x14:dataValidation>
        <x14:dataValidation type="list" allowBlank="1" showInputMessage="1" showErrorMessage="1">
          <x14:formula1>
            <xm:f>Liste!B$2:B$31</xm:f>
          </x14:formula1>
          <xm:sqref>B213</xm:sqref>
        </x14:dataValidation>
        <x14:dataValidation type="list" allowBlank="1" showInputMessage="1" showErrorMessage="1">
          <x14:formula1>
            <xm:f>Liste!B$2:B$31</xm:f>
          </x14:formula1>
          <xm:sqref>B200</xm:sqref>
        </x14:dataValidation>
        <x14:dataValidation type="list" allowBlank="1" showInputMessage="1" showErrorMessage="1">
          <x14:formula1>
            <xm:f>Liste!B$2:B$31</xm:f>
          </x14:formula1>
          <xm:sqref>B187</xm:sqref>
        </x14:dataValidation>
        <x14:dataValidation type="list" allowBlank="1" showInputMessage="1" showErrorMessage="1">
          <x14:formula1>
            <xm:f>Liste!B$2:B$31</xm:f>
          </x14:formula1>
          <xm:sqref>B174</xm:sqref>
        </x14:dataValidation>
        <x14:dataValidation type="list" allowBlank="1" showInputMessage="1" showErrorMessage="1">
          <x14:formula1>
            <xm:f>Liste!B$2:B$31</xm:f>
          </x14:formula1>
          <xm:sqref>B161</xm:sqref>
        </x14:dataValidation>
        <x14:dataValidation type="list" allowBlank="1" showInputMessage="1" showErrorMessage="1">
          <x14:formula1>
            <xm:f>Liste!B$2:B$31</xm:f>
          </x14:formula1>
          <xm:sqref>B148</xm:sqref>
        </x14:dataValidation>
        <x14:dataValidation type="list" allowBlank="1" showInputMessage="1" showErrorMessage="1">
          <x14:formula1>
            <xm:f>Liste!B$2:B$31</xm:f>
          </x14:formula1>
          <xm:sqref>B135</xm:sqref>
        </x14:dataValidation>
        <x14:dataValidation type="list" allowBlank="1" showInputMessage="1" showErrorMessage="1">
          <x14:formula1>
            <xm:f>Liste!B$2:B$31</xm:f>
          </x14:formula1>
          <xm:sqref>B122</xm:sqref>
        </x14:dataValidation>
        <x14:dataValidation type="list" allowBlank="1" showInputMessage="1" showErrorMessage="1">
          <x14:formula1>
            <xm:f>Liste!B$2:B$31</xm:f>
          </x14:formula1>
          <xm:sqref>B109</xm:sqref>
        </x14:dataValidation>
        <x14:dataValidation type="list" allowBlank="1" showInputMessage="1" showErrorMessage="1">
          <x14:formula1>
            <xm:f>Liste!B$2:B$31</xm:f>
          </x14:formula1>
          <xm:sqref>B96</xm:sqref>
        </x14:dataValidation>
        <x14:dataValidation type="list" allowBlank="1" showInputMessage="1" showErrorMessage="1">
          <x14:formula1>
            <xm:f>Liste!B$2:B$31</xm:f>
          </x14:formula1>
          <xm:sqref>B83</xm:sqref>
        </x14:dataValidation>
        <x14:dataValidation type="list" allowBlank="1" showInputMessage="1" showErrorMessage="1">
          <x14:formula1>
            <xm:f>Liste!B$2:B$31</xm:f>
          </x14:formula1>
          <xm:sqref>B70</xm:sqref>
        </x14:dataValidation>
        <x14:dataValidation type="list" allowBlank="1" showInputMessage="1" showErrorMessage="1">
          <x14:formula1>
            <xm:f>Liste!B$2:B$31</xm:f>
          </x14:formula1>
          <xm:sqref>B57</xm:sqref>
        </x14:dataValidation>
        <x14:dataValidation type="list" allowBlank="1" showInputMessage="1" showErrorMessage="1">
          <x14:formula1>
            <xm:f>Liste!B$2:B$31</xm:f>
          </x14:formula1>
          <xm:sqref>B44</xm:sqref>
        </x14:dataValidation>
        <x14:dataValidation type="list" allowBlank="1" showInputMessage="1" showErrorMessage="1">
          <x14:formula1>
            <xm:f>Liste!B$2:B$31</xm:f>
          </x14:formula1>
          <xm:sqref>B31</xm:sqref>
        </x14:dataValidation>
        <x14:dataValidation type="list" allowBlank="1" showInputMessage="1" showErrorMessage="1">
          <x14:formula1>
            <xm:f>Liste!B$2:B$31</xm:f>
          </x14:formula1>
          <xm:sqref>B18</xm:sqref>
        </x14:dataValidation>
        <x14:dataValidation type="list" allowBlank="1" showInputMessage="1" showErrorMessage="1">
          <x14:formula1>
            <xm:f>Liste!B$2:B$31</xm:f>
          </x14:formula1>
          <xm:sqref>B5</xm:sqref>
        </x14:dataValidation>
        <x14:dataValidation type="list" allowBlank="1" showInputMessage="1" showErrorMessage="1">
          <x14:formula1>
            <xm:f>Liste!F$2:F$4</xm:f>
          </x14:formula1>
          <xm:sqref>B393</xm:sqref>
        </x14:dataValidation>
        <x14:dataValidation type="list" allowBlank="1" showInputMessage="1" showErrorMessage="1">
          <x14:formula1>
            <xm:f>Liste!F$2:F$4</xm:f>
          </x14:formula1>
          <xm:sqref>B380</xm:sqref>
        </x14:dataValidation>
        <x14:dataValidation type="list" allowBlank="1" showInputMessage="1" showErrorMessage="1">
          <x14:formula1>
            <xm:f>Liste!F$2:F$4</xm:f>
          </x14:formula1>
          <xm:sqref>B367</xm:sqref>
        </x14:dataValidation>
        <x14:dataValidation type="list" allowBlank="1" showInputMessage="1" showErrorMessage="1">
          <x14:formula1>
            <xm:f>Liste!F$2:F$4</xm:f>
          </x14:formula1>
          <xm:sqref>B354</xm:sqref>
        </x14:dataValidation>
        <x14:dataValidation type="list" allowBlank="1" showInputMessage="1" showErrorMessage="1">
          <x14:formula1>
            <xm:f>Liste!F$2:F$4</xm:f>
          </x14:formula1>
          <xm:sqref>B341</xm:sqref>
        </x14:dataValidation>
        <x14:dataValidation type="list" allowBlank="1" showInputMessage="1" showErrorMessage="1">
          <x14:formula1>
            <xm:f>Liste!F$2:F$4</xm:f>
          </x14:formula1>
          <xm:sqref>B328</xm:sqref>
        </x14:dataValidation>
        <x14:dataValidation type="list" allowBlank="1" showInputMessage="1" showErrorMessage="1">
          <x14:formula1>
            <xm:f>Liste!F$2:F$4</xm:f>
          </x14:formula1>
          <xm:sqref>B315</xm:sqref>
        </x14:dataValidation>
        <x14:dataValidation type="list" allowBlank="1" showInputMessage="1" showErrorMessage="1">
          <x14:formula1>
            <xm:f>Liste!F$2:F$4</xm:f>
          </x14:formula1>
          <xm:sqref>B302</xm:sqref>
        </x14:dataValidation>
        <x14:dataValidation type="list" allowBlank="1" showInputMessage="1" showErrorMessage="1">
          <x14:formula1>
            <xm:f>Liste!F$2:F$4</xm:f>
          </x14:formula1>
          <xm:sqref>B289</xm:sqref>
        </x14:dataValidation>
        <x14:dataValidation type="list" allowBlank="1" showInputMessage="1" showErrorMessage="1">
          <x14:formula1>
            <xm:f>Liste!F$2:F$4</xm:f>
          </x14:formula1>
          <xm:sqref>B276</xm:sqref>
        </x14:dataValidation>
        <x14:dataValidation type="list" allowBlank="1" showInputMessage="1" showErrorMessage="1">
          <x14:formula1>
            <xm:f>Liste!F$2:F$4</xm:f>
          </x14:formula1>
          <xm:sqref>B263</xm:sqref>
        </x14:dataValidation>
        <x14:dataValidation type="list" allowBlank="1" showInputMessage="1" showErrorMessage="1">
          <x14:formula1>
            <xm:f>Liste!F$2:F$4</xm:f>
          </x14:formula1>
          <xm:sqref>B250</xm:sqref>
        </x14:dataValidation>
        <x14:dataValidation type="list" allowBlank="1" showInputMessage="1" showErrorMessage="1">
          <x14:formula1>
            <xm:f>Liste!F$2:F$4</xm:f>
          </x14:formula1>
          <xm:sqref>B237</xm:sqref>
        </x14:dataValidation>
        <x14:dataValidation type="list" allowBlank="1" showInputMessage="1" showErrorMessage="1">
          <x14:formula1>
            <xm:f>Liste!F$2:F$4</xm:f>
          </x14:formula1>
          <xm:sqref>B224</xm:sqref>
        </x14:dataValidation>
        <x14:dataValidation type="list" allowBlank="1" showInputMessage="1" showErrorMessage="1">
          <x14:formula1>
            <xm:f>Liste!F$2:F$4</xm:f>
          </x14:formula1>
          <xm:sqref>B211</xm:sqref>
        </x14:dataValidation>
        <x14:dataValidation type="list" allowBlank="1" showInputMessage="1" showErrorMessage="1">
          <x14:formula1>
            <xm:f>Liste!F$2:F$4</xm:f>
          </x14:formula1>
          <xm:sqref>B198</xm:sqref>
        </x14:dataValidation>
        <x14:dataValidation type="list" allowBlank="1" showInputMessage="1" showErrorMessage="1">
          <x14:formula1>
            <xm:f>Liste!F$2:F$4</xm:f>
          </x14:formula1>
          <xm:sqref>B185</xm:sqref>
        </x14:dataValidation>
        <x14:dataValidation type="list" allowBlank="1" showInputMessage="1" showErrorMessage="1">
          <x14:formula1>
            <xm:f>Liste!F$2:F$4</xm:f>
          </x14:formula1>
          <xm:sqref>B172</xm:sqref>
        </x14:dataValidation>
        <x14:dataValidation type="list" allowBlank="1" showInputMessage="1" showErrorMessage="1">
          <x14:formula1>
            <xm:f>Liste!F$2:F$4</xm:f>
          </x14:formula1>
          <xm:sqref>B159</xm:sqref>
        </x14:dataValidation>
        <x14:dataValidation type="list" allowBlank="1" showInputMessage="1" showErrorMessage="1">
          <x14:formula1>
            <xm:f>Liste!F$2:F$4</xm:f>
          </x14:formula1>
          <xm:sqref>B146</xm:sqref>
        </x14:dataValidation>
        <x14:dataValidation type="list" allowBlank="1" showInputMessage="1" showErrorMessage="1">
          <x14:formula1>
            <xm:f>Liste!F$2:F$4</xm:f>
          </x14:formula1>
          <xm:sqref>B133</xm:sqref>
        </x14:dataValidation>
        <x14:dataValidation type="list" allowBlank="1" showInputMessage="1" showErrorMessage="1">
          <x14:formula1>
            <xm:f>Liste!F$2:F$4</xm:f>
          </x14:formula1>
          <xm:sqref>B120</xm:sqref>
        </x14:dataValidation>
        <x14:dataValidation type="list" allowBlank="1" showInputMessage="1" showErrorMessage="1">
          <x14:formula1>
            <xm:f>Liste!F$2:F$4</xm:f>
          </x14:formula1>
          <xm:sqref>B107</xm:sqref>
        </x14:dataValidation>
        <x14:dataValidation type="list" allowBlank="1" showInputMessage="1" showErrorMessage="1">
          <x14:formula1>
            <xm:f>Liste!F$2:F$4</xm:f>
          </x14:formula1>
          <xm:sqref>B94</xm:sqref>
        </x14:dataValidation>
        <x14:dataValidation type="list" allowBlank="1" showInputMessage="1" showErrorMessage="1">
          <x14:formula1>
            <xm:f>Liste!F$2:F$4</xm:f>
          </x14:formula1>
          <xm:sqref>B81</xm:sqref>
        </x14:dataValidation>
        <x14:dataValidation type="list" allowBlank="1" showInputMessage="1" showErrorMessage="1">
          <x14:formula1>
            <xm:f>Liste!F$2:F$4</xm:f>
          </x14:formula1>
          <xm:sqref>B68</xm:sqref>
        </x14:dataValidation>
        <x14:dataValidation type="list" allowBlank="1" showInputMessage="1" showErrorMessage="1">
          <x14:formula1>
            <xm:f>Liste!F$2:F$4</xm:f>
          </x14:formula1>
          <xm:sqref>B55</xm:sqref>
        </x14:dataValidation>
        <x14:dataValidation type="list" allowBlank="1" showInputMessage="1" showErrorMessage="1">
          <x14:formula1>
            <xm:f>Liste!F$2:F$4</xm:f>
          </x14:formula1>
          <xm:sqref>B42</xm:sqref>
        </x14:dataValidation>
        <x14:dataValidation type="list" allowBlank="1" showInputMessage="1" showErrorMessage="1">
          <x14:formula1>
            <xm:f>Liste!F$2:F$4</xm:f>
          </x14:formula1>
          <xm:sqref>B29</xm:sqref>
        </x14:dataValidation>
        <x14:dataValidation type="list" allowBlank="1" showInputMessage="1" showErrorMessage="1">
          <x14:formula1>
            <xm:f>Liste!F$2:F$4</xm:f>
          </x14:formula1>
          <xm:sqref>B16</xm:sqref>
        </x14:dataValidation>
        <x14:dataValidation type="list" allowBlank="1" showInputMessage="1" showErrorMessage="1">
          <x14:formula1>
            <xm:f>Liste!F$2:F$4</xm:f>
          </x14:formula1>
          <xm:sqref>B3</xm:sqref>
        </x14:dataValidation>
        <x14:dataValidation type="list" allowBlank="1" showInputMessage="1" showErrorMessage="1">
          <x14:formula1>
            <xm:f>Liste!E$2:E$5</xm:f>
          </x14:formula1>
          <xm:sqref>B397</xm:sqref>
        </x14:dataValidation>
        <x14:dataValidation type="list" allowBlank="1" showInputMessage="1" showErrorMessage="1">
          <x14:formula1>
            <xm:f>Liste!E$2:E$5</xm:f>
          </x14:formula1>
          <xm:sqref>B384</xm:sqref>
        </x14:dataValidation>
        <x14:dataValidation type="list" allowBlank="1" showInputMessage="1" showErrorMessage="1">
          <x14:formula1>
            <xm:f>Liste!E$2:E$5</xm:f>
          </x14:formula1>
          <xm:sqref>B371</xm:sqref>
        </x14:dataValidation>
        <x14:dataValidation type="list" allowBlank="1" showInputMessage="1" showErrorMessage="1">
          <x14:formula1>
            <xm:f>Liste!E$2:E$5</xm:f>
          </x14:formula1>
          <xm:sqref>B358</xm:sqref>
        </x14:dataValidation>
        <x14:dataValidation type="list" allowBlank="1" showInputMessage="1" showErrorMessage="1">
          <x14:formula1>
            <xm:f>Liste!E$2:E$5</xm:f>
          </x14:formula1>
          <xm:sqref>B345</xm:sqref>
        </x14:dataValidation>
        <x14:dataValidation type="list" allowBlank="1" showInputMessage="1" showErrorMessage="1">
          <x14:formula1>
            <xm:f>Liste!E$2:E$5</xm:f>
          </x14:formula1>
          <xm:sqref>B332</xm:sqref>
        </x14:dataValidation>
        <x14:dataValidation type="list" allowBlank="1" showInputMessage="1" showErrorMessage="1">
          <x14:formula1>
            <xm:f>Liste!E$2:E$5</xm:f>
          </x14:formula1>
          <xm:sqref>B319</xm:sqref>
        </x14:dataValidation>
        <x14:dataValidation type="list" allowBlank="1" showInputMessage="1" showErrorMessage="1">
          <x14:formula1>
            <xm:f>Liste!E$2:E$5</xm:f>
          </x14:formula1>
          <xm:sqref>B306</xm:sqref>
        </x14:dataValidation>
        <x14:dataValidation type="list" allowBlank="1" showInputMessage="1" showErrorMessage="1">
          <x14:formula1>
            <xm:f>Liste!E$2:E$5</xm:f>
          </x14:formula1>
          <xm:sqref>B293</xm:sqref>
        </x14:dataValidation>
        <x14:dataValidation type="list" allowBlank="1" showInputMessage="1" showErrorMessage="1">
          <x14:formula1>
            <xm:f>Liste!E$2:E$5</xm:f>
          </x14:formula1>
          <xm:sqref>B280</xm:sqref>
        </x14:dataValidation>
        <x14:dataValidation type="list" allowBlank="1" showInputMessage="1" showErrorMessage="1">
          <x14:formula1>
            <xm:f>Liste!E$2:E$5</xm:f>
          </x14:formula1>
          <xm:sqref>B267</xm:sqref>
        </x14:dataValidation>
        <x14:dataValidation type="list" allowBlank="1" showInputMessage="1" showErrorMessage="1">
          <x14:formula1>
            <xm:f>Liste!E$2:E$5</xm:f>
          </x14:formula1>
          <xm:sqref>B254</xm:sqref>
        </x14:dataValidation>
        <x14:dataValidation type="list" allowBlank="1" showInputMessage="1" showErrorMessage="1">
          <x14:formula1>
            <xm:f>Liste!E$2:E$5</xm:f>
          </x14:formula1>
          <xm:sqref>B241</xm:sqref>
        </x14:dataValidation>
        <x14:dataValidation type="list" allowBlank="1" showInputMessage="1" showErrorMessage="1">
          <x14:formula1>
            <xm:f>Liste!E$2:E$5</xm:f>
          </x14:formula1>
          <xm:sqref>B228</xm:sqref>
        </x14:dataValidation>
        <x14:dataValidation type="list" allowBlank="1" showInputMessage="1" showErrorMessage="1">
          <x14:formula1>
            <xm:f>Liste!E$2:E$5</xm:f>
          </x14:formula1>
          <xm:sqref>B215</xm:sqref>
        </x14:dataValidation>
        <x14:dataValidation type="list" allowBlank="1" showInputMessage="1" showErrorMessage="1">
          <x14:formula1>
            <xm:f>Liste!E$2:E$5</xm:f>
          </x14:formula1>
          <xm:sqref>B202</xm:sqref>
        </x14:dataValidation>
        <x14:dataValidation type="list" allowBlank="1" showInputMessage="1" showErrorMessage="1">
          <x14:formula1>
            <xm:f>Liste!E$2:E$5</xm:f>
          </x14:formula1>
          <xm:sqref>B189</xm:sqref>
        </x14:dataValidation>
        <x14:dataValidation type="list" allowBlank="1" showInputMessage="1" showErrorMessage="1">
          <x14:formula1>
            <xm:f>Liste!E$2:E$5</xm:f>
          </x14:formula1>
          <xm:sqref>B176</xm:sqref>
        </x14:dataValidation>
        <x14:dataValidation type="list" allowBlank="1" showInputMessage="1" showErrorMessage="1">
          <x14:formula1>
            <xm:f>Liste!E$2:E$5</xm:f>
          </x14:formula1>
          <xm:sqref>B163</xm:sqref>
        </x14:dataValidation>
        <x14:dataValidation type="list" allowBlank="1" showInputMessage="1" showErrorMessage="1">
          <x14:formula1>
            <xm:f>Liste!E$2:E$5</xm:f>
          </x14:formula1>
          <xm:sqref>B150</xm:sqref>
        </x14:dataValidation>
        <x14:dataValidation type="list" allowBlank="1" showInputMessage="1" showErrorMessage="1">
          <x14:formula1>
            <xm:f>Liste!E$2:E$5</xm:f>
          </x14:formula1>
          <xm:sqref>B137</xm:sqref>
        </x14:dataValidation>
        <x14:dataValidation type="list" allowBlank="1" showInputMessage="1" showErrorMessage="1">
          <x14:formula1>
            <xm:f>Liste!E$2:E$5</xm:f>
          </x14:formula1>
          <xm:sqref>B124</xm:sqref>
        </x14:dataValidation>
        <x14:dataValidation type="list" allowBlank="1" showInputMessage="1" showErrorMessage="1">
          <x14:formula1>
            <xm:f>Liste!E$2:E$5</xm:f>
          </x14:formula1>
          <xm:sqref>B111</xm:sqref>
        </x14:dataValidation>
        <x14:dataValidation type="list" allowBlank="1" showInputMessage="1" showErrorMessage="1">
          <x14:formula1>
            <xm:f>Liste!E$2:E$5</xm:f>
          </x14:formula1>
          <xm:sqref>B98</xm:sqref>
        </x14:dataValidation>
        <x14:dataValidation type="list" allowBlank="1" showInputMessage="1" showErrorMessage="1">
          <x14:formula1>
            <xm:f>Liste!E$2:E$5</xm:f>
          </x14:formula1>
          <xm:sqref>B85</xm:sqref>
        </x14:dataValidation>
        <x14:dataValidation type="list" allowBlank="1" showInputMessage="1" showErrorMessage="1">
          <x14:formula1>
            <xm:f>Liste!E$2:E$5</xm:f>
          </x14:formula1>
          <xm:sqref>B72</xm:sqref>
        </x14:dataValidation>
        <x14:dataValidation type="list" allowBlank="1" showInputMessage="1" showErrorMessage="1">
          <x14:formula1>
            <xm:f>Liste!E$2:E$5</xm:f>
          </x14:formula1>
          <xm:sqref>B59</xm:sqref>
        </x14:dataValidation>
        <x14:dataValidation type="list" allowBlank="1" showInputMessage="1" showErrorMessage="1">
          <x14:formula1>
            <xm:f>Liste!E$2:E$5</xm:f>
          </x14:formula1>
          <xm:sqref>B46</xm:sqref>
        </x14:dataValidation>
        <x14:dataValidation type="list" allowBlank="1" showInputMessage="1" showErrorMessage="1">
          <x14:formula1>
            <xm:f>Liste!E$2:E$5</xm:f>
          </x14:formula1>
          <xm:sqref>B33</xm:sqref>
        </x14:dataValidation>
        <x14:dataValidation type="list" allowBlank="1" showInputMessage="1" showErrorMessage="1">
          <x14:formula1>
            <xm:f>Liste!E$2:E$5</xm:f>
          </x14:formula1>
          <xm:sqref>B20</xm:sqref>
        </x14:dataValidation>
        <x14:dataValidation type="list" allowBlank="1" showInputMessage="1" showErrorMessage="1">
          <x14:formula1>
            <xm:f>Liste!E$2:E$5</xm:f>
          </x14:formula1>
          <xm:sqref>B7</xm:sqref>
        </x14:dataValidation>
        <x14:dataValidation type="list" allowBlank="1" showInputMessage="1" showErrorMessage="1">
          <x14:formula1>
            <xm:f>Liste!D$2:D$5</xm:f>
          </x14:formula1>
          <xm:sqref>B396</xm:sqref>
        </x14:dataValidation>
        <x14:dataValidation type="list" allowBlank="1" showInputMessage="1" showErrorMessage="1">
          <x14:formula1>
            <xm:f>Liste!D$2:D$5</xm:f>
          </x14:formula1>
          <xm:sqref>B383</xm:sqref>
        </x14:dataValidation>
        <x14:dataValidation type="list" allowBlank="1" showInputMessage="1" showErrorMessage="1">
          <x14:formula1>
            <xm:f>Liste!D$2:D$5</xm:f>
          </x14:formula1>
          <xm:sqref>B370</xm:sqref>
        </x14:dataValidation>
        <x14:dataValidation type="list" allowBlank="1" showInputMessage="1" showErrorMessage="1">
          <x14:formula1>
            <xm:f>Liste!D$2:D$5</xm:f>
          </x14:formula1>
          <xm:sqref>B357</xm:sqref>
        </x14:dataValidation>
        <x14:dataValidation type="list" allowBlank="1" showInputMessage="1" showErrorMessage="1">
          <x14:formula1>
            <xm:f>Liste!D$2:D$5</xm:f>
          </x14:formula1>
          <xm:sqref>B344</xm:sqref>
        </x14:dataValidation>
        <x14:dataValidation type="list" allowBlank="1" showInputMessage="1" showErrorMessage="1">
          <x14:formula1>
            <xm:f>Liste!D$2:D$5</xm:f>
          </x14:formula1>
          <xm:sqref>B331</xm:sqref>
        </x14:dataValidation>
        <x14:dataValidation type="list" allowBlank="1" showInputMessage="1" showErrorMessage="1">
          <x14:formula1>
            <xm:f>Liste!D$2:D$5</xm:f>
          </x14:formula1>
          <xm:sqref>B318</xm:sqref>
        </x14:dataValidation>
        <x14:dataValidation type="list" allowBlank="1" showInputMessage="1" showErrorMessage="1">
          <x14:formula1>
            <xm:f>Liste!D$2:D$5</xm:f>
          </x14:formula1>
          <xm:sqref>B305</xm:sqref>
        </x14:dataValidation>
        <x14:dataValidation type="list" allowBlank="1" showInputMessage="1" showErrorMessage="1">
          <x14:formula1>
            <xm:f>Liste!D$2:D$5</xm:f>
          </x14:formula1>
          <xm:sqref>B292</xm:sqref>
        </x14:dataValidation>
        <x14:dataValidation type="list" allowBlank="1" showInputMessage="1" showErrorMessage="1">
          <x14:formula1>
            <xm:f>Liste!D$2:D$5</xm:f>
          </x14:formula1>
          <xm:sqref>B279</xm:sqref>
        </x14:dataValidation>
        <x14:dataValidation type="list" allowBlank="1" showInputMessage="1" showErrorMessage="1">
          <x14:formula1>
            <xm:f>Liste!D$2:D$5</xm:f>
          </x14:formula1>
          <xm:sqref>B266</xm:sqref>
        </x14:dataValidation>
        <x14:dataValidation type="list" allowBlank="1" showInputMessage="1" showErrorMessage="1">
          <x14:formula1>
            <xm:f>Liste!D$2:D$5</xm:f>
          </x14:formula1>
          <xm:sqref>B253</xm:sqref>
        </x14:dataValidation>
        <x14:dataValidation type="list" allowBlank="1" showInputMessage="1" showErrorMessage="1">
          <x14:formula1>
            <xm:f>Liste!D$2:D$5</xm:f>
          </x14:formula1>
          <xm:sqref>B240</xm:sqref>
        </x14:dataValidation>
        <x14:dataValidation type="list" allowBlank="1" showInputMessage="1" showErrorMessage="1">
          <x14:formula1>
            <xm:f>Liste!D$2:D$5</xm:f>
          </x14:formula1>
          <xm:sqref>B227</xm:sqref>
        </x14:dataValidation>
        <x14:dataValidation type="list" allowBlank="1" showInputMessage="1" showErrorMessage="1">
          <x14:formula1>
            <xm:f>Liste!D$2:D$5</xm:f>
          </x14:formula1>
          <xm:sqref>B214</xm:sqref>
        </x14:dataValidation>
        <x14:dataValidation type="list" allowBlank="1" showInputMessage="1" showErrorMessage="1">
          <x14:formula1>
            <xm:f>Liste!D$2:D$5</xm:f>
          </x14:formula1>
          <xm:sqref>B201</xm:sqref>
        </x14:dataValidation>
        <x14:dataValidation type="list" allowBlank="1" showInputMessage="1" showErrorMessage="1">
          <x14:formula1>
            <xm:f>Liste!D$2:D$5</xm:f>
          </x14:formula1>
          <xm:sqref>B188</xm:sqref>
        </x14:dataValidation>
        <x14:dataValidation type="list" allowBlank="1" showInputMessage="1" showErrorMessage="1">
          <x14:formula1>
            <xm:f>Liste!D$2:D$5</xm:f>
          </x14:formula1>
          <xm:sqref>B175</xm:sqref>
        </x14:dataValidation>
        <x14:dataValidation type="list" allowBlank="1" showInputMessage="1" showErrorMessage="1">
          <x14:formula1>
            <xm:f>Liste!D$2:D$5</xm:f>
          </x14:formula1>
          <xm:sqref>B162</xm:sqref>
        </x14:dataValidation>
        <x14:dataValidation type="list" allowBlank="1" showInputMessage="1" showErrorMessage="1">
          <x14:formula1>
            <xm:f>Liste!D$2:D$5</xm:f>
          </x14:formula1>
          <xm:sqref>B149</xm:sqref>
        </x14:dataValidation>
        <x14:dataValidation type="list" allowBlank="1" showInputMessage="1" showErrorMessage="1">
          <x14:formula1>
            <xm:f>Liste!D$2:D$5</xm:f>
          </x14:formula1>
          <xm:sqref>B136</xm:sqref>
        </x14:dataValidation>
        <x14:dataValidation type="list" allowBlank="1" showInputMessage="1" showErrorMessage="1">
          <x14:formula1>
            <xm:f>Liste!D$2:D$5</xm:f>
          </x14:formula1>
          <xm:sqref>B123</xm:sqref>
        </x14:dataValidation>
        <x14:dataValidation type="list" allowBlank="1" showInputMessage="1" showErrorMessage="1">
          <x14:formula1>
            <xm:f>Liste!D$2:D$5</xm:f>
          </x14:formula1>
          <xm:sqref>B110</xm:sqref>
        </x14:dataValidation>
        <x14:dataValidation type="list" allowBlank="1" showInputMessage="1" showErrorMessage="1">
          <x14:formula1>
            <xm:f>Liste!D$2:D$5</xm:f>
          </x14:formula1>
          <xm:sqref>B97</xm:sqref>
        </x14:dataValidation>
        <x14:dataValidation type="list" allowBlank="1" showInputMessage="1" showErrorMessage="1">
          <x14:formula1>
            <xm:f>Liste!D$2:D$5</xm:f>
          </x14:formula1>
          <xm:sqref>B84</xm:sqref>
        </x14:dataValidation>
        <x14:dataValidation type="list" allowBlank="1" showInputMessage="1" showErrorMessage="1">
          <x14:formula1>
            <xm:f>Liste!D$2:D$5</xm:f>
          </x14:formula1>
          <xm:sqref>B71</xm:sqref>
        </x14:dataValidation>
        <x14:dataValidation type="list" allowBlank="1" showInputMessage="1" showErrorMessage="1">
          <x14:formula1>
            <xm:f>Liste!D$2:D$5</xm:f>
          </x14:formula1>
          <xm:sqref>B58</xm:sqref>
        </x14:dataValidation>
        <x14:dataValidation type="list" allowBlank="1" showInputMessage="1" showErrorMessage="1">
          <x14:formula1>
            <xm:f>Liste!D$2:D$5</xm:f>
          </x14:formula1>
          <xm:sqref>B45</xm:sqref>
        </x14:dataValidation>
        <x14:dataValidation type="list" allowBlank="1" showInputMessage="1" showErrorMessage="1">
          <x14:formula1>
            <xm:f>Liste!D$2:D$5</xm:f>
          </x14:formula1>
          <xm:sqref>B32</xm:sqref>
        </x14:dataValidation>
        <x14:dataValidation type="list" allowBlank="1" showInputMessage="1" showErrorMessage="1">
          <x14:formula1>
            <xm:f>Liste!D$2:D$5</xm:f>
          </x14:formula1>
          <xm:sqref>B19</xm:sqref>
        </x14:dataValidation>
        <x14:dataValidation type="list" allowBlank="1" showInputMessage="1" showErrorMessage="1">
          <x14:formula1>
            <xm:f>Liste!D$2:D$5</xm:f>
          </x14:formula1>
          <xm:sqref>B6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X404"/>
  <sheetViews>
    <sheetView showGridLines="0" showZeros="0" zoomScale="80" zoomScaleNormal="80" workbookViewId="0">
      <selection activeCell="B17" sqref="B17"/>
    </sheetView>
  </sheetViews>
  <sheetFormatPr baseColWidth="10" defaultColWidth="6.6640625" defaultRowHeight="15.75" x14ac:dyDescent="0.3"/>
  <cols>
    <col min="1" max="1" width="12.44140625" style="1" customWidth="1"/>
    <col min="2" max="8" width="13.77734375" style="1" customWidth="1"/>
    <col min="9" max="10" width="13.88671875" style="1" customWidth="1"/>
    <col min="11" max="11" width="13.77734375" style="1" customWidth="1"/>
    <col min="12" max="12" width="10.44140625" style="1" customWidth="1"/>
    <col min="13" max="13" width="12.21875" style="1" bestFit="1" customWidth="1"/>
    <col min="14" max="23" width="6.6640625" style="1"/>
    <col min="24" max="24" width="9.77734375" style="1" customWidth="1"/>
    <col min="25" max="25" width="9.44140625" style="1" customWidth="1"/>
    <col min="26" max="16384" width="6.6640625" style="1"/>
  </cols>
  <sheetData>
    <row r="1" spans="1:24" ht="15.75" customHeight="1" x14ac:dyDescent="0.3">
      <c r="A1" s="29"/>
      <c r="B1" s="29"/>
      <c r="C1" s="29"/>
      <c r="D1" s="29"/>
      <c r="E1" s="29"/>
      <c r="F1" s="29"/>
      <c r="G1" s="29"/>
      <c r="H1" s="29"/>
      <c r="I1" s="29"/>
      <c r="J1" s="29"/>
      <c r="K1" s="29"/>
      <c r="L1" s="6"/>
      <c r="M1" s="6"/>
      <c r="N1" s="140" t="s">
        <v>92</v>
      </c>
    </row>
    <row r="2" spans="1:24" customFormat="1" ht="16.5" x14ac:dyDescent="0.3">
      <c r="A2" s="73" t="s">
        <v>7</v>
      </c>
      <c r="B2" s="24">
        <v>42430</v>
      </c>
      <c r="C2" s="30"/>
      <c r="D2" s="90" t="s">
        <v>12</v>
      </c>
      <c r="E2" s="91"/>
      <c r="F2" s="92" t="s">
        <v>13</v>
      </c>
      <c r="G2" s="93">
        <f>IF(E3=0,0,(MOD(E3-E2,1)*24))</f>
        <v>0</v>
      </c>
      <c r="H2" s="6"/>
      <c r="I2" s="100"/>
      <c r="J2" s="31"/>
      <c r="K2" s="31"/>
      <c r="L2" s="32"/>
      <c r="M2" s="33"/>
      <c r="N2" s="140"/>
    </row>
    <row r="3" spans="1:24" customFormat="1" ht="16.5" x14ac:dyDescent="0.3">
      <c r="A3" s="73" t="s">
        <v>8</v>
      </c>
      <c r="B3" s="34"/>
      <c r="C3" s="29"/>
      <c r="D3" s="82" t="s">
        <v>21</v>
      </c>
      <c r="E3" s="83"/>
      <c r="F3" s="84" t="s">
        <v>13</v>
      </c>
      <c r="G3" s="85">
        <f>IF(E4=0,0,(MOD(E4-E3,1)*24))</f>
        <v>0</v>
      </c>
      <c r="H3" s="29"/>
      <c r="I3" s="29"/>
      <c r="J3" s="31"/>
      <c r="K3" s="31"/>
      <c r="L3" s="33"/>
      <c r="M3" s="33"/>
      <c r="N3" s="140"/>
    </row>
    <row r="4" spans="1:24" customFormat="1" ht="16.5" x14ac:dyDescent="0.3">
      <c r="A4" s="75" t="s">
        <v>32</v>
      </c>
      <c r="B4" s="9"/>
      <c r="C4" s="29"/>
      <c r="D4" s="78" t="s">
        <v>29</v>
      </c>
      <c r="E4" s="79"/>
      <c r="F4" s="80" t="s">
        <v>13</v>
      </c>
      <c r="G4" s="81">
        <f>IF(E5=0,0,(MOD(E5-E4,1)*24))</f>
        <v>0</v>
      </c>
      <c r="H4" s="29"/>
      <c r="I4" s="31"/>
      <c r="J4" s="31"/>
      <c r="K4" s="31"/>
      <c r="L4" s="33"/>
      <c r="M4" s="33"/>
      <c r="N4" s="140"/>
      <c r="S4" s="4"/>
      <c r="X4" s="6"/>
    </row>
    <row r="5" spans="1:24" customFormat="1" ht="16.5" x14ac:dyDescent="0.3">
      <c r="A5" s="75" t="s">
        <v>33</v>
      </c>
      <c r="B5" s="34"/>
      <c r="C5" s="29"/>
      <c r="D5" s="82" t="s">
        <v>31</v>
      </c>
      <c r="E5" s="83"/>
      <c r="F5" s="84" t="s">
        <v>13</v>
      </c>
      <c r="G5" s="85">
        <f>IF(E6=0,0,(MOD(E6-E5,1)*24))</f>
        <v>0</v>
      </c>
      <c r="H5" s="113" t="s">
        <v>18</v>
      </c>
      <c r="I5" s="53" t="s">
        <v>19</v>
      </c>
      <c r="J5" s="113" t="s">
        <v>16</v>
      </c>
      <c r="K5" s="25" t="s">
        <v>87</v>
      </c>
      <c r="L5" s="53" t="s">
        <v>20</v>
      </c>
      <c r="M5" s="6"/>
      <c r="N5" s="140"/>
      <c r="O5" s="1"/>
      <c r="P5" s="1"/>
      <c r="T5" s="5"/>
      <c r="X5" s="6"/>
    </row>
    <row r="6" spans="1:24" customFormat="1" ht="16.5" x14ac:dyDescent="0.3">
      <c r="A6" s="73" t="s">
        <v>10</v>
      </c>
      <c r="B6" s="43"/>
      <c r="C6" s="29"/>
      <c r="D6" s="78" t="s">
        <v>29</v>
      </c>
      <c r="E6" s="79"/>
      <c r="F6" s="80" t="s">
        <v>13</v>
      </c>
      <c r="G6" s="81">
        <f>IF(E7=0,0,(MOD(E7-E6,1)*24))</f>
        <v>0</v>
      </c>
      <c r="H6" s="76">
        <f>B8</f>
        <v>0</v>
      </c>
      <c r="I6" s="63">
        <f>IF(B6="Forfait",IF(B3="",0,VLOOKUP(B3,Liste!F$2:H$4,3)),IF(B3="",0,VLOOKUP(B3,Liste!F$2:G$4,2)))</f>
        <v>0</v>
      </c>
      <c r="J6" s="36">
        <v>5</v>
      </c>
      <c r="K6" s="64">
        <v>0.8</v>
      </c>
      <c r="L6" s="35">
        <v>0</v>
      </c>
      <c r="M6" s="6"/>
      <c r="N6" s="140"/>
      <c r="O6" s="1"/>
      <c r="P6" s="1"/>
      <c r="X6" s="6"/>
    </row>
    <row r="7" spans="1:24" customFormat="1" ht="17.25" thickBot="1" x14ac:dyDescent="0.35">
      <c r="A7" s="74" t="s">
        <v>85</v>
      </c>
      <c r="B7" s="44"/>
      <c r="C7" s="29"/>
      <c r="D7" s="82" t="s">
        <v>37</v>
      </c>
      <c r="E7" s="83"/>
      <c r="F7" s="84" t="s">
        <v>39</v>
      </c>
      <c r="G7" s="86">
        <f>SUM(G2+G4+G6)</f>
        <v>0</v>
      </c>
      <c r="H7" s="77"/>
      <c r="I7" s="65"/>
      <c r="J7" s="38"/>
      <c r="K7" s="66">
        <v>0</v>
      </c>
      <c r="L7" s="39">
        <v>0</v>
      </c>
      <c r="M7" s="6"/>
      <c r="N7" s="140"/>
      <c r="O7" s="1"/>
      <c r="P7" s="1"/>
      <c r="X7" s="6"/>
    </row>
    <row r="8" spans="1:24" customFormat="1" ht="16.5" x14ac:dyDescent="0.3">
      <c r="A8" s="73" t="s">
        <v>11</v>
      </c>
      <c r="B8" s="45">
        <f>IF(B5="",0,VLOOKUP(B5,Liste!B$2:C$32,2))</f>
        <v>0</v>
      </c>
      <c r="C8" s="29"/>
      <c r="D8" s="87"/>
      <c r="E8" s="88"/>
      <c r="F8" s="89" t="s">
        <v>89</v>
      </c>
      <c r="G8" s="96">
        <f>SUM((IF(G3&lt;0.99,G3,0))+(IF(G5&lt;0.99,G5,0)))</f>
        <v>0</v>
      </c>
      <c r="H8" s="47">
        <f>PRODUCT(H6*H7)</f>
        <v>0</v>
      </c>
      <c r="I8" s="70">
        <f>PRODUCT(I6*I7)</f>
        <v>0</v>
      </c>
      <c r="J8" s="47">
        <f>PRODUCT(J6*J7)</f>
        <v>0</v>
      </c>
      <c r="K8" s="69">
        <f>PRODUCT(K6*K7)</f>
        <v>0</v>
      </c>
      <c r="L8" s="46">
        <f>PRODUCT(L6:L7)</f>
        <v>0</v>
      </c>
      <c r="M8" s="6"/>
      <c r="N8" s="140"/>
      <c r="O8" s="1"/>
      <c r="P8" s="1"/>
    </row>
    <row r="9" spans="1:24" ht="15.75" customHeight="1" x14ac:dyDescent="0.3">
      <c r="A9" s="72"/>
      <c r="B9" s="141" t="s">
        <v>14</v>
      </c>
      <c r="C9" s="141"/>
      <c r="D9" s="142"/>
      <c r="E9" s="143"/>
      <c r="F9" s="144" t="s">
        <v>84</v>
      </c>
      <c r="G9" s="145"/>
      <c r="H9" s="146"/>
      <c r="I9" s="141" t="s">
        <v>15</v>
      </c>
      <c r="J9" s="147"/>
      <c r="K9" s="52" t="s">
        <v>17</v>
      </c>
      <c r="L9" s="53" t="s">
        <v>38</v>
      </c>
      <c r="M9" s="6"/>
      <c r="N9" s="140"/>
    </row>
    <row r="10" spans="1:24" ht="15.75" customHeight="1" x14ac:dyDescent="0.3">
      <c r="A10" s="54" t="s">
        <v>22</v>
      </c>
      <c r="B10" s="48" t="s">
        <v>23</v>
      </c>
      <c r="C10" s="56" t="s">
        <v>24</v>
      </c>
      <c r="D10" s="49" t="s">
        <v>25</v>
      </c>
      <c r="E10" s="58" t="s">
        <v>88</v>
      </c>
      <c r="F10" s="101">
        <f>IF(B7="Magasine",0.08333333333333,0.125)</f>
        <v>0.125</v>
      </c>
      <c r="G10" s="59">
        <v>0.16666666666666666</v>
      </c>
      <c r="H10" s="50">
        <v>0.25</v>
      </c>
      <c r="I10" s="60" t="s">
        <v>26</v>
      </c>
      <c r="J10" s="48" t="s">
        <v>27</v>
      </c>
      <c r="K10" s="61"/>
      <c r="L10" s="51">
        <v>1</v>
      </c>
      <c r="M10" s="6"/>
      <c r="N10" s="140"/>
    </row>
    <row r="11" spans="1:24" ht="16.5" customHeight="1" thickBot="1" x14ac:dyDescent="0.35">
      <c r="A11" s="55">
        <f>IF(B6=10,IF(SUM((G2+G4+G6)+G8)&gt;10,SUM((G2+G4+G6)+G8),10),IF(B6=7,IF(SUM((G2+G4+G6)+G8)&gt;7,SUM((G2+G4+G6)+G8),7),IF(B6=5,IF(SUM((G2+G4+G6)+G8)&gt;5,SUM((G2+G4+G6)+G8),5),SUM((G2+G4+G6)+G8))))</f>
        <v>0</v>
      </c>
      <c r="B11" s="28">
        <f>IF(B6="Forfait",1,IF(B6=10,IF(G7&lt;10,A11,10+G8),IF(B6=7,IF(G7&lt;8,A11,8+G8),IF(G7&lt;5,A11,5+G8))))</f>
        <v>0</v>
      </c>
      <c r="C11" s="57">
        <f>IF(B6="Forfait",0,IF(B6=10,IF((A11-B11)&lt;2,A11-B11,2),IF(B6=7,IF((A11-B11)&lt;4,A11-B11,4),IF((A11-B11)&lt;7,A11-B11,7))))</f>
        <v>0</v>
      </c>
      <c r="D11" s="28">
        <f>IF(B6="Forfait",0,IF((A11-B11-C11)&lt;4,A11-B11-C11,4))</f>
        <v>0</v>
      </c>
      <c r="E11" s="57">
        <f>IF(B6="Forfait",0,IF((A11-B11-C11-D11)&gt;0,A11-B11-C11-D11,0))</f>
        <v>0</v>
      </c>
      <c r="F11" s="28">
        <f>IF(B7="Autre",IF((G7-12)&gt;0,IF((G7-12)&lt;2,G7-12,2),0),IF(B7="Magasine",IF((G7-11)&gt;0,IF((G7-11)&lt;1,G7-11,1),0),0))</f>
        <v>0</v>
      </c>
      <c r="G11" s="57">
        <f>IF(B7="Autre",IF((G7-14)&gt;0,IF((G7-14)&lt;2,G7-14,2),0),IF(B7="Magasine",IF((G7-12)&gt;0,IF((G7-12)&lt;4,G7-12,4),0),0))</f>
        <v>0</v>
      </c>
      <c r="H11" s="28">
        <f>IF(B6="Forfait",IF((G7-16)&lt;0,0,(G7-16)),0)</f>
        <v>0</v>
      </c>
      <c r="I11" s="71">
        <f>IF(B7="5-5",IF(G2&gt;5,G2-5,0),IF(B7="6-6",IF(G2&gt;6,G2-6,0),0))</f>
        <v>0</v>
      </c>
      <c r="J11" s="28">
        <f>IF(B7="5-5",IF(G4&gt;5,G4-5,0),IF(B7="6-6",IF(G4&gt;6,G4-6,0),0))</f>
        <v>0</v>
      </c>
      <c r="K11" s="62"/>
      <c r="L11" s="39">
        <v>0</v>
      </c>
      <c r="M11" s="37" t="s">
        <v>39</v>
      </c>
      <c r="N11" s="140"/>
    </row>
    <row r="12" spans="1:24" ht="15.75" customHeight="1" x14ac:dyDescent="0.3">
      <c r="A12" s="41"/>
      <c r="B12" s="40">
        <f>PRODUCT(B11*B8*1)</f>
        <v>0</v>
      </c>
      <c r="C12" s="67">
        <f>PRODUCT(C11*B8*1.5)</f>
        <v>0</v>
      </c>
      <c r="D12" s="40">
        <f>PRODUCT(D11*B8*2)</f>
        <v>0</v>
      </c>
      <c r="E12" s="67">
        <f>PRODUCT(E11*B8*3)</f>
        <v>0</v>
      </c>
      <c r="F12" s="104">
        <f>PRODUCT(B8*F10*F11)</f>
        <v>0</v>
      </c>
      <c r="G12" s="105">
        <f>PRODUCT(B8*G10*G11)</f>
        <v>0</v>
      </c>
      <c r="H12" s="104">
        <f>PRODUCT(B8*H10*H11)</f>
        <v>0</v>
      </c>
      <c r="I12" s="68">
        <f>PRODUCT(I11*B8*0.5)</f>
        <v>0</v>
      </c>
      <c r="J12" s="40">
        <f>PRODUCT(J11*B8*0.5)</f>
        <v>0</v>
      </c>
      <c r="K12" s="67">
        <f>PRODUCT(K10:K11)</f>
        <v>0</v>
      </c>
      <c r="L12" s="40">
        <f>PRODUCT(L10:L11)</f>
        <v>0</v>
      </c>
      <c r="M12" s="42">
        <f>SUM(B12:L12)+SUM(H8:L8)</f>
        <v>0</v>
      </c>
      <c r="N12" s="140"/>
    </row>
    <row r="13" spans="1:24" ht="16.5" customHeight="1" thickBot="1" x14ac:dyDescent="0.35">
      <c r="A13" s="94"/>
      <c r="B13" s="94"/>
      <c r="C13" s="94"/>
      <c r="D13" s="94"/>
      <c r="E13" s="95"/>
      <c r="F13" s="95"/>
      <c r="G13" s="95"/>
      <c r="H13" s="95"/>
      <c r="I13" s="94"/>
      <c r="J13" s="94"/>
      <c r="K13" s="94"/>
      <c r="L13" s="94"/>
      <c r="M13" s="94"/>
      <c r="N13" s="140"/>
    </row>
    <row r="14" spans="1:24" ht="16.5" thickTop="1" x14ac:dyDescent="0.3">
      <c r="A14" s="29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6"/>
      <c r="M14" s="6"/>
      <c r="N14" s="140"/>
    </row>
    <row r="15" spans="1:24" ht="16.5" x14ac:dyDescent="0.3">
      <c r="A15" s="73" t="s">
        <v>7</v>
      </c>
      <c r="B15" s="24">
        <f>B2+1</f>
        <v>42431</v>
      </c>
      <c r="C15" s="30"/>
      <c r="D15" s="90" t="s">
        <v>12</v>
      </c>
      <c r="E15" s="91"/>
      <c r="F15" s="92" t="s">
        <v>13</v>
      </c>
      <c r="G15" s="93">
        <f>IF(E16=0,0,(MOD(E16-E15,1)*24))</f>
        <v>0</v>
      </c>
      <c r="H15" s="6"/>
      <c r="I15" s="100"/>
      <c r="J15" s="31"/>
      <c r="K15" s="31"/>
      <c r="L15" s="32"/>
      <c r="M15" s="33"/>
      <c r="N15" s="140"/>
    </row>
    <row r="16" spans="1:24" ht="16.5" x14ac:dyDescent="0.3">
      <c r="A16" s="73" t="s">
        <v>8</v>
      </c>
      <c r="B16" s="34"/>
      <c r="C16" s="29"/>
      <c r="D16" s="82" t="s">
        <v>21</v>
      </c>
      <c r="E16" s="83"/>
      <c r="F16" s="84" t="s">
        <v>13</v>
      </c>
      <c r="G16" s="85">
        <f>IF(E17=0,0,(MOD(E17-E16,1)*24))</f>
        <v>0</v>
      </c>
      <c r="H16" s="29"/>
      <c r="I16" s="29"/>
      <c r="J16" s="31"/>
      <c r="K16" s="31"/>
      <c r="L16" s="33"/>
      <c r="M16" s="33"/>
      <c r="N16" s="140"/>
    </row>
    <row r="17" spans="1:14" ht="16.5" x14ac:dyDescent="0.3">
      <c r="A17" s="75" t="s">
        <v>32</v>
      </c>
      <c r="B17" s="9"/>
      <c r="C17" s="29"/>
      <c r="D17" s="78" t="s">
        <v>29</v>
      </c>
      <c r="E17" s="79"/>
      <c r="F17" s="80" t="s">
        <v>13</v>
      </c>
      <c r="G17" s="81">
        <f>IF(E18=0,0,(MOD(E18-E17,1)*24))</f>
        <v>0</v>
      </c>
      <c r="H17" s="29"/>
      <c r="I17" s="31"/>
      <c r="J17" s="31"/>
      <c r="K17" s="31"/>
      <c r="L17" s="33"/>
      <c r="M17" s="33"/>
      <c r="N17" s="140"/>
    </row>
    <row r="18" spans="1:14" x14ac:dyDescent="0.3">
      <c r="A18" s="75" t="s">
        <v>33</v>
      </c>
      <c r="B18" s="34"/>
      <c r="C18" s="29"/>
      <c r="D18" s="82" t="s">
        <v>31</v>
      </c>
      <c r="E18" s="83"/>
      <c r="F18" s="84" t="s">
        <v>13</v>
      </c>
      <c r="G18" s="85">
        <f>IF(E19=0,0,(MOD(E19-E18,1)*24))</f>
        <v>0</v>
      </c>
      <c r="H18" s="113" t="s">
        <v>18</v>
      </c>
      <c r="I18" s="53" t="s">
        <v>19</v>
      </c>
      <c r="J18" s="113" t="s">
        <v>16</v>
      </c>
      <c r="K18" s="25" t="s">
        <v>87</v>
      </c>
      <c r="L18" s="53" t="s">
        <v>20</v>
      </c>
      <c r="M18" s="6"/>
      <c r="N18" s="140"/>
    </row>
    <row r="19" spans="1:14" x14ac:dyDescent="0.3">
      <c r="A19" s="73" t="s">
        <v>10</v>
      </c>
      <c r="B19" s="43"/>
      <c r="C19" s="29"/>
      <c r="D19" s="78" t="s">
        <v>29</v>
      </c>
      <c r="E19" s="79"/>
      <c r="F19" s="80" t="s">
        <v>13</v>
      </c>
      <c r="G19" s="81">
        <f>IF(E20=0,0,(MOD(E20-E19,1)*24))</f>
        <v>0</v>
      </c>
      <c r="H19" s="76">
        <f>B21</f>
        <v>0</v>
      </c>
      <c r="I19" s="63">
        <f>IF(B19="Forfait",IF(B16="",0,VLOOKUP(B16,Liste!F$2:H$4,3)),IF(B16="",0,VLOOKUP(B16,Liste!F$2:G$4,2)))</f>
        <v>0</v>
      </c>
      <c r="J19" s="36">
        <v>5</v>
      </c>
      <c r="K19" s="64">
        <v>0.8</v>
      </c>
      <c r="L19" s="35">
        <v>0</v>
      </c>
      <c r="M19" s="6"/>
      <c r="N19" s="140"/>
    </row>
    <row r="20" spans="1:14" ht="16.5" thickBot="1" x14ac:dyDescent="0.35">
      <c r="A20" s="74" t="s">
        <v>85</v>
      </c>
      <c r="B20" s="44"/>
      <c r="C20" s="29"/>
      <c r="D20" s="82" t="s">
        <v>37</v>
      </c>
      <c r="E20" s="83"/>
      <c r="F20" s="84" t="s">
        <v>39</v>
      </c>
      <c r="G20" s="86">
        <f>SUM(G15+G17+G19)</f>
        <v>0</v>
      </c>
      <c r="H20" s="77"/>
      <c r="I20" s="65"/>
      <c r="J20" s="38"/>
      <c r="K20" s="66">
        <v>0</v>
      </c>
      <c r="L20" s="39">
        <v>0</v>
      </c>
      <c r="M20" s="6"/>
      <c r="N20" s="140"/>
    </row>
    <row r="21" spans="1:14" x14ac:dyDescent="0.3">
      <c r="A21" s="73" t="s">
        <v>11</v>
      </c>
      <c r="B21" s="45">
        <f>IF(B18="",0,VLOOKUP(B18,Liste!B$2:C$32,2))</f>
        <v>0</v>
      </c>
      <c r="C21" s="29"/>
      <c r="D21" s="87"/>
      <c r="E21" s="88"/>
      <c r="F21" s="89" t="s">
        <v>89</v>
      </c>
      <c r="G21" s="96">
        <f>SUM((IF(G16&lt;0.99,G16,0))+(IF(G18&lt;0.99,G18,0)))</f>
        <v>0</v>
      </c>
      <c r="H21" s="47">
        <f>PRODUCT(H19*H20)</f>
        <v>0</v>
      </c>
      <c r="I21" s="70">
        <f>PRODUCT(I19*I20)</f>
        <v>0</v>
      </c>
      <c r="J21" s="47">
        <f>PRODUCT(J19*J20)</f>
        <v>0</v>
      </c>
      <c r="K21" s="69">
        <f>PRODUCT(K19*K20)</f>
        <v>0</v>
      </c>
      <c r="L21" s="46">
        <f>PRODUCT(L19:L20)</f>
        <v>0</v>
      </c>
      <c r="M21" s="6"/>
      <c r="N21" s="140"/>
    </row>
    <row r="22" spans="1:14" x14ac:dyDescent="0.3">
      <c r="A22" s="72"/>
      <c r="B22" s="141" t="s">
        <v>14</v>
      </c>
      <c r="C22" s="141"/>
      <c r="D22" s="142"/>
      <c r="E22" s="143"/>
      <c r="F22" s="144" t="s">
        <v>84</v>
      </c>
      <c r="G22" s="145"/>
      <c r="H22" s="146"/>
      <c r="I22" s="141" t="s">
        <v>15</v>
      </c>
      <c r="J22" s="147"/>
      <c r="K22" s="52" t="s">
        <v>17</v>
      </c>
      <c r="L22" s="53" t="s">
        <v>38</v>
      </c>
      <c r="M22" s="6"/>
      <c r="N22" s="140"/>
    </row>
    <row r="23" spans="1:14" x14ac:dyDescent="0.3">
      <c r="A23" s="54" t="s">
        <v>22</v>
      </c>
      <c r="B23" s="48" t="s">
        <v>23</v>
      </c>
      <c r="C23" s="56" t="s">
        <v>24</v>
      </c>
      <c r="D23" s="49" t="s">
        <v>25</v>
      </c>
      <c r="E23" s="58" t="s">
        <v>88</v>
      </c>
      <c r="F23" s="101">
        <f>IF(B20="Magasine",0.08333333333333,0.125)</f>
        <v>0.125</v>
      </c>
      <c r="G23" s="59">
        <v>0.16666666666666666</v>
      </c>
      <c r="H23" s="50">
        <v>0.25</v>
      </c>
      <c r="I23" s="60" t="s">
        <v>26</v>
      </c>
      <c r="J23" s="48" t="s">
        <v>27</v>
      </c>
      <c r="K23" s="61"/>
      <c r="L23" s="51">
        <v>1</v>
      </c>
      <c r="M23" s="6"/>
      <c r="N23" s="140"/>
    </row>
    <row r="24" spans="1:14" ht="16.5" thickBot="1" x14ac:dyDescent="0.35">
      <c r="A24" s="55">
        <f>IF(B19=10,IF(SUM((G15+G17+G19)+G21)&gt;10,SUM((G15+G17+G19)+G21),10),IF(B19=7,IF(SUM((G15+G17+G19)+G21)&gt;7,SUM((G15+G17+G19)+G21),7),IF(B19=5,IF(SUM((G15+G17+G19)+G21)&gt;5,SUM((G15+G17+G19)+G21),5),SUM((G15+G17+G19)+G21))))</f>
        <v>0</v>
      </c>
      <c r="B24" s="28">
        <f>IF(B19="Forfait",1,IF(B19=10,IF(G20&lt;10,A24,10+G21),IF(B19=7,IF(G20&lt;8,A24,8+G21),IF(G20&lt;5,A24,5+G21))))</f>
        <v>0</v>
      </c>
      <c r="C24" s="57">
        <f>IF(B19="Forfait",0,IF(B19=10,IF((A24-B24)&lt;2,A24-B24,2),IF(B19=7,IF((A24-B24)&lt;4,A24-B24,4),IF((A24-B24)&lt;7,A24-B24,7))))</f>
        <v>0</v>
      </c>
      <c r="D24" s="28">
        <f>IF(B19="Forfait",0,IF((A24-B24-C24)&lt;4,A24-B24-C24,4))</f>
        <v>0</v>
      </c>
      <c r="E24" s="57">
        <f>IF(B19="Forfait",0,IF((A24-B24-C24-D24)&gt;0,A24-B24-C24-D24,0))</f>
        <v>0</v>
      </c>
      <c r="F24" s="28">
        <f>IF(B20="Autre",IF((G20-12)&gt;0,IF((G20-12)&lt;2,G20-12,2),0),IF(B20="Magasine",IF((G20-11)&gt;0,IF((G20-11)&lt;1,G20-11,1),0),0))</f>
        <v>0</v>
      </c>
      <c r="G24" s="57">
        <f>IF(B20="Autre",IF((G20-14)&gt;0,IF((G20-14)&lt;2,G20-14,2),0),IF(B20="Magasine",IF((G20-12)&gt;0,IF((G20-12)&lt;4,G20-12,4),0),0))</f>
        <v>0</v>
      </c>
      <c r="H24" s="28">
        <f>IF(B19="Forfait",IF((G20-16)&lt;0,0,(G20-16)),0)</f>
        <v>0</v>
      </c>
      <c r="I24" s="71">
        <f>IF(B20="5-5",IF(G15&gt;5,G15-5,0),IF(B20="6-6",IF(G15&gt;6,G15-6,0),0))</f>
        <v>0</v>
      </c>
      <c r="J24" s="28">
        <f>IF(B20="5-5",IF(G17&gt;5,G17-5,0),IF(B20="6-6",IF(G17&gt;6,G17-6,0),0))</f>
        <v>0</v>
      </c>
      <c r="K24" s="62"/>
      <c r="L24" s="39">
        <v>0</v>
      </c>
      <c r="M24" s="37" t="s">
        <v>39</v>
      </c>
      <c r="N24" s="140"/>
    </row>
    <row r="25" spans="1:14" x14ac:dyDescent="0.3">
      <c r="A25" s="41"/>
      <c r="B25" s="40">
        <f>PRODUCT(B24*B21*1)</f>
        <v>0</v>
      </c>
      <c r="C25" s="67">
        <f>PRODUCT(C24*B21*1.5)</f>
        <v>0</v>
      </c>
      <c r="D25" s="40">
        <f>PRODUCT(D24*B21*2)</f>
        <v>0</v>
      </c>
      <c r="E25" s="67">
        <f>PRODUCT(E24*B21*3)</f>
        <v>0</v>
      </c>
      <c r="F25" s="104">
        <f>PRODUCT(B21*F23*F24)</f>
        <v>0</v>
      </c>
      <c r="G25" s="105">
        <f>PRODUCT(B21*G23*G24)</f>
        <v>0</v>
      </c>
      <c r="H25" s="104">
        <f>PRODUCT(B21*H23*H24)</f>
        <v>0</v>
      </c>
      <c r="I25" s="68">
        <f>PRODUCT(I24*B21*0.5)</f>
        <v>0</v>
      </c>
      <c r="J25" s="40">
        <f>PRODUCT(J24*B21*0.5)</f>
        <v>0</v>
      </c>
      <c r="K25" s="67">
        <f>PRODUCT(K23:K24)</f>
        <v>0</v>
      </c>
      <c r="L25" s="40">
        <f>PRODUCT(L23:L24)</f>
        <v>0</v>
      </c>
      <c r="M25" s="42">
        <f>SUM(B25:L25)+SUM(H21:L21)</f>
        <v>0</v>
      </c>
      <c r="N25" s="140"/>
    </row>
    <row r="26" spans="1:14" ht="16.5" thickBot="1" x14ac:dyDescent="0.35">
      <c r="A26" s="94"/>
      <c r="B26" s="94"/>
      <c r="C26" s="94"/>
      <c r="D26" s="94"/>
      <c r="E26" s="95"/>
      <c r="F26" s="95"/>
      <c r="G26" s="95"/>
      <c r="H26" s="95"/>
      <c r="I26" s="94"/>
      <c r="J26" s="94"/>
      <c r="K26" s="94"/>
      <c r="L26" s="94"/>
      <c r="M26" s="94"/>
      <c r="N26" s="140"/>
    </row>
    <row r="27" spans="1:14" ht="16.5" thickTop="1" x14ac:dyDescent="0.3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6"/>
      <c r="M27" s="6"/>
      <c r="N27" s="140"/>
    </row>
    <row r="28" spans="1:14" ht="16.5" x14ac:dyDescent="0.3">
      <c r="A28" s="73" t="s">
        <v>7</v>
      </c>
      <c r="B28" s="24">
        <f>B15+1</f>
        <v>42432</v>
      </c>
      <c r="C28" s="30"/>
      <c r="D28" s="90" t="s">
        <v>12</v>
      </c>
      <c r="E28" s="91"/>
      <c r="F28" s="92" t="s">
        <v>13</v>
      </c>
      <c r="G28" s="93">
        <f>IF(E29=0,0,(MOD(E29-E28,1)*24))</f>
        <v>0</v>
      </c>
      <c r="H28" s="6"/>
      <c r="I28" s="100"/>
      <c r="J28" s="31"/>
      <c r="K28" s="31"/>
      <c r="L28" s="32"/>
      <c r="M28" s="33"/>
      <c r="N28" s="140"/>
    </row>
    <row r="29" spans="1:14" ht="16.5" x14ac:dyDescent="0.3">
      <c r="A29" s="73" t="s">
        <v>8</v>
      </c>
      <c r="B29" s="34"/>
      <c r="C29" s="29"/>
      <c r="D29" s="82" t="s">
        <v>21</v>
      </c>
      <c r="E29" s="83"/>
      <c r="F29" s="84" t="s">
        <v>13</v>
      </c>
      <c r="G29" s="85">
        <f>IF(E30=0,0,(MOD(E30-E29,1)*24))</f>
        <v>0</v>
      </c>
      <c r="H29" s="29"/>
      <c r="I29" s="29"/>
      <c r="J29" s="31"/>
      <c r="K29" s="31"/>
      <c r="L29" s="33"/>
      <c r="M29" s="33"/>
      <c r="N29" s="140"/>
    </row>
    <row r="30" spans="1:14" ht="16.5" x14ac:dyDescent="0.3">
      <c r="A30" s="75" t="s">
        <v>32</v>
      </c>
      <c r="B30" s="9"/>
      <c r="C30" s="29"/>
      <c r="D30" s="78" t="s">
        <v>29</v>
      </c>
      <c r="E30" s="79"/>
      <c r="F30" s="80" t="s">
        <v>13</v>
      </c>
      <c r="G30" s="81">
        <f>IF(E31=0,0,(MOD(E31-E30,1)*24))</f>
        <v>0</v>
      </c>
      <c r="H30" s="29"/>
      <c r="I30" s="31"/>
      <c r="J30" s="31"/>
      <c r="K30" s="31"/>
      <c r="L30" s="33"/>
      <c r="M30" s="33"/>
      <c r="N30" s="140"/>
    </row>
    <row r="31" spans="1:14" x14ac:dyDescent="0.3">
      <c r="A31" s="75" t="s">
        <v>33</v>
      </c>
      <c r="B31" s="34"/>
      <c r="C31" s="29"/>
      <c r="D31" s="82" t="s">
        <v>31</v>
      </c>
      <c r="E31" s="83"/>
      <c r="F31" s="84" t="s">
        <v>13</v>
      </c>
      <c r="G31" s="85">
        <f>IF(E32=0,0,(MOD(E32-E31,1)*24))</f>
        <v>0</v>
      </c>
      <c r="H31" s="113" t="s">
        <v>18</v>
      </c>
      <c r="I31" s="53" t="s">
        <v>19</v>
      </c>
      <c r="J31" s="113" t="s">
        <v>16</v>
      </c>
      <c r="K31" s="25" t="s">
        <v>87</v>
      </c>
      <c r="L31" s="53" t="s">
        <v>20</v>
      </c>
      <c r="M31" s="6"/>
      <c r="N31" s="140"/>
    </row>
    <row r="32" spans="1:14" x14ac:dyDescent="0.3">
      <c r="A32" s="73" t="s">
        <v>10</v>
      </c>
      <c r="B32" s="43"/>
      <c r="C32" s="29"/>
      <c r="D32" s="78" t="s">
        <v>29</v>
      </c>
      <c r="E32" s="79"/>
      <c r="F32" s="80" t="s">
        <v>13</v>
      </c>
      <c r="G32" s="81">
        <f>IF(E33=0,0,(MOD(E33-E32,1)*24))</f>
        <v>0</v>
      </c>
      <c r="H32" s="76">
        <f>B34</f>
        <v>0</v>
      </c>
      <c r="I32" s="63">
        <f>IF(B32="Forfait",IF(B29="",0,VLOOKUP(B29,Liste!F$2:H$4,3)),IF(B29="",0,VLOOKUP(B29,Liste!F$2:G$4,2)))</f>
        <v>0</v>
      </c>
      <c r="J32" s="36">
        <v>5</v>
      </c>
      <c r="K32" s="64">
        <v>0.8</v>
      </c>
      <c r="L32" s="35">
        <v>0</v>
      </c>
      <c r="M32" s="6"/>
      <c r="N32" s="140"/>
    </row>
    <row r="33" spans="1:14" ht="16.5" thickBot="1" x14ac:dyDescent="0.35">
      <c r="A33" s="74" t="s">
        <v>85</v>
      </c>
      <c r="B33" s="44"/>
      <c r="C33" s="29"/>
      <c r="D33" s="82" t="s">
        <v>37</v>
      </c>
      <c r="E33" s="83"/>
      <c r="F33" s="84" t="s">
        <v>39</v>
      </c>
      <c r="G33" s="86">
        <f>SUM(G28+G30+G32)</f>
        <v>0</v>
      </c>
      <c r="H33" s="77"/>
      <c r="I33" s="65"/>
      <c r="J33" s="38"/>
      <c r="K33" s="66">
        <v>0</v>
      </c>
      <c r="L33" s="39">
        <v>0</v>
      </c>
      <c r="M33" s="6"/>
      <c r="N33" s="140"/>
    </row>
    <row r="34" spans="1:14" x14ac:dyDescent="0.3">
      <c r="A34" s="73" t="s">
        <v>11</v>
      </c>
      <c r="B34" s="45">
        <f>IF(B31="",0,VLOOKUP(B31,Liste!B$2:C$32,2))</f>
        <v>0</v>
      </c>
      <c r="C34" s="29"/>
      <c r="D34" s="87"/>
      <c r="E34" s="88"/>
      <c r="F34" s="89" t="s">
        <v>89</v>
      </c>
      <c r="G34" s="96">
        <f>SUM((IF(G29&lt;0.99,G29,0))+(IF(G31&lt;0.99,G31,0)))</f>
        <v>0</v>
      </c>
      <c r="H34" s="47">
        <f>PRODUCT(H32*H33)</f>
        <v>0</v>
      </c>
      <c r="I34" s="70">
        <f>PRODUCT(I32*I33)</f>
        <v>0</v>
      </c>
      <c r="J34" s="47">
        <f>PRODUCT(J32*J33)</f>
        <v>0</v>
      </c>
      <c r="K34" s="69">
        <f>PRODUCT(K32*K33)</f>
        <v>0</v>
      </c>
      <c r="L34" s="46">
        <f>PRODUCT(L32:L33)</f>
        <v>0</v>
      </c>
      <c r="M34" s="6"/>
      <c r="N34" s="140"/>
    </row>
    <row r="35" spans="1:14" x14ac:dyDescent="0.3">
      <c r="A35" s="72"/>
      <c r="B35" s="141" t="s">
        <v>14</v>
      </c>
      <c r="C35" s="141"/>
      <c r="D35" s="142"/>
      <c r="E35" s="143"/>
      <c r="F35" s="144" t="s">
        <v>84</v>
      </c>
      <c r="G35" s="145"/>
      <c r="H35" s="146"/>
      <c r="I35" s="141" t="s">
        <v>15</v>
      </c>
      <c r="J35" s="147"/>
      <c r="K35" s="52" t="s">
        <v>17</v>
      </c>
      <c r="L35" s="53" t="s">
        <v>38</v>
      </c>
      <c r="M35" s="6"/>
      <c r="N35" s="140"/>
    </row>
    <row r="36" spans="1:14" x14ac:dyDescent="0.3">
      <c r="A36" s="54" t="s">
        <v>22</v>
      </c>
      <c r="B36" s="48" t="s">
        <v>23</v>
      </c>
      <c r="C36" s="56" t="s">
        <v>24</v>
      </c>
      <c r="D36" s="49" t="s">
        <v>25</v>
      </c>
      <c r="E36" s="58" t="s">
        <v>88</v>
      </c>
      <c r="F36" s="101">
        <f>IF(B33="Magasine",0.08333333333333,0.125)</f>
        <v>0.125</v>
      </c>
      <c r="G36" s="59">
        <v>0.16666666666666666</v>
      </c>
      <c r="H36" s="50">
        <v>0.25</v>
      </c>
      <c r="I36" s="60" t="s">
        <v>26</v>
      </c>
      <c r="J36" s="48" t="s">
        <v>27</v>
      </c>
      <c r="K36" s="61"/>
      <c r="L36" s="51">
        <v>1</v>
      </c>
      <c r="M36" s="6"/>
      <c r="N36" s="140"/>
    </row>
    <row r="37" spans="1:14" ht="16.5" thickBot="1" x14ac:dyDescent="0.35">
      <c r="A37" s="55">
        <f>IF(B32=10,IF(SUM((G28+G30+G32)+G34)&gt;10,SUM((G28+G30+G32)+G34),10),IF(B32=7,IF(SUM((G28+G30+G32)+G34)&gt;7,SUM((G28+G30+G32)+G34),7),IF(B32=5,IF(SUM((G28+G30+G32)+G34)&gt;5,SUM((G28+G30+G32)+G34),5),SUM((G28+G30+G32)+G34))))</f>
        <v>0</v>
      </c>
      <c r="B37" s="28">
        <f>IF(B32="Forfait",1,IF(B32=10,IF(G33&lt;10,A37,10+G34),IF(B32=7,IF(G33&lt;8,A37,8+G34),IF(G33&lt;5,A37,5+G34))))</f>
        <v>0</v>
      </c>
      <c r="C37" s="57">
        <f>IF(B32="Forfait",0,IF(B32=10,IF((A37-B37)&lt;2,A37-B37,2),IF(B32=7,IF((A37-B37)&lt;4,A37-B37,4),IF((A37-B37)&lt;7,A37-B37,7))))</f>
        <v>0</v>
      </c>
      <c r="D37" s="28">
        <f>IF(B32="Forfait",0,IF((A37-B37-C37)&lt;4,A37-B37-C37,4))</f>
        <v>0</v>
      </c>
      <c r="E37" s="57">
        <f>IF(B32="Forfait",0,IF((A37-B37-C37-D37)&gt;0,A37-B37-C37-D37,0))</f>
        <v>0</v>
      </c>
      <c r="F37" s="28">
        <f>IF(B33="Autre",IF((G33-12)&gt;0,IF((G33-12)&lt;2,G33-12,2),0),IF(B33="Magasine",IF((G33-11)&gt;0,IF((G33-11)&lt;1,G33-11,1),0),0))</f>
        <v>0</v>
      </c>
      <c r="G37" s="57">
        <f>IF(B33="Autre",IF((G33-14)&gt;0,IF((G33-14)&lt;2,G33-14,2),0),IF(B33="Magasine",IF((G33-12)&gt;0,IF((G33-12)&lt;4,G33-12,4),0),0))</f>
        <v>0</v>
      </c>
      <c r="H37" s="28">
        <f>IF(B32="Forfait",IF((G33-16)&lt;0,0,(G33-16)),0)</f>
        <v>0</v>
      </c>
      <c r="I37" s="71">
        <f>IF(B33="5-5",IF(G28&gt;5,G28-5,0),IF(B33="6-6",IF(G28&gt;6,G28-6,0),0))</f>
        <v>0</v>
      </c>
      <c r="J37" s="28">
        <f>IF(B33="5-5",IF(G30&gt;5,G30-5,0),IF(B33="6-6",IF(G30&gt;6,G30-6,0),0))</f>
        <v>0</v>
      </c>
      <c r="K37" s="62"/>
      <c r="L37" s="39">
        <v>0</v>
      </c>
      <c r="M37" s="37" t="s">
        <v>39</v>
      </c>
      <c r="N37" s="140"/>
    </row>
    <row r="38" spans="1:14" x14ac:dyDescent="0.3">
      <c r="A38" s="41"/>
      <c r="B38" s="40">
        <f>PRODUCT(B37*B34*1)</f>
        <v>0</v>
      </c>
      <c r="C38" s="67">
        <f>PRODUCT(C37*B34*1.5)</f>
        <v>0</v>
      </c>
      <c r="D38" s="40">
        <f>PRODUCT(D37*B34*2)</f>
        <v>0</v>
      </c>
      <c r="E38" s="67">
        <f>PRODUCT(E37*B34*3)</f>
        <v>0</v>
      </c>
      <c r="F38" s="104">
        <f>PRODUCT(B34*F36*F37)</f>
        <v>0</v>
      </c>
      <c r="G38" s="105">
        <f>PRODUCT(B34*G36*G37)</f>
        <v>0</v>
      </c>
      <c r="H38" s="104">
        <f>PRODUCT(B34*H36*H37)</f>
        <v>0</v>
      </c>
      <c r="I38" s="68">
        <f>PRODUCT(I37*B34*0.5)</f>
        <v>0</v>
      </c>
      <c r="J38" s="40">
        <f>PRODUCT(J37*B34*0.5)</f>
        <v>0</v>
      </c>
      <c r="K38" s="67">
        <f>PRODUCT(K36:K37)</f>
        <v>0</v>
      </c>
      <c r="L38" s="40">
        <f>PRODUCT(L36:L37)</f>
        <v>0</v>
      </c>
      <c r="M38" s="42">
        <f>SUM(B38:L38)+SUM(H34:L34)</f>
        <v>0</v>
      </c>
      <c r="N38" s="140"/>
    </row>
    <row r="39" spans="1:14" ht="16.5" thickBot="1" x14ac:dyDescent="0.35">
      <c r="A39" s="94"/>
      <c r="B39" s="94"/>
      <c r="C39" s="94"/>
      <c r="D39" s="94"/>
      <c r="E39" s="95"/>
      <c r="F39" s="95"/>
      <c r="G39" s="95"/>
      <c r="H39" s="95"/>
      <c r="I39" s="94"/>
      <c r="J39" s="94"/>
      <c r="K39" s="94"/>
      <c r="L39" s="94"/>
      <c r="M39" s="94"/>
      <c r="N39" s="140"/>
    </row>
    <row r="40" spans="1:14" ht="16.5" thickTop="1" x14ac:dyDescent="0.3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6"/>
      <c r="M40" s="6"/>
      <c r="N40" s="140"/>
    </row>
    <row r="41" spans="1:14" ht="16.5" x14ac:dyDescent="0.3">
      <c r="A41" s="73" t="s">
        <v>7</v>
      </c>
      <c r="B41" s="24">
        <f>B28+1</f>
        <v>42433</v>
      </c>
      <c r="C41" s="30"/>
      <c r="D41" s="90" t="s">
        <v>12</v>
      </c>
      <c r="E41" s="91"/>
      <c r="F41" s="92" t="s">
        <v>13</v>
      </c>
      <c r="G41" s="93">
        <f>IF(E42=0,0,(MOD(E42-E41,1)*24))</f>
        <v>0</v>
      </c>
      <c r="H41" s="6"/>
      <c r="I41" s="100"/>
      <c r="J41" s="31"/>
      <c r="K41" s="31"/>
      <c r="L41" s="32"/>
      <c r="M41" s="33"/>
      <c r="N41" s="140"/>
    </row>
    <row r="42" spans="1:14" ht="16.5" x14ac:dyDescent="0.3">
      <c r="A42" s="73" t="s">
        <v>8</v>
      </c>
      <c r="B42" s="34"/>
      <c r="C42" s="29"/>
      <c r="D42" s="82" t="s">
        <v>21</v>
      </c>
      <c r="E42" s="83"/>
      <c r="F42" s="84" t="s">
        <v>13</v>
      </c>
      <c r="G42" s="85">
        <f>IF(E43=0,0,(MOD(E43-E42,1)*24))</f>
        <v>0</v>
      </c>
      <c r="H42" s="29"/>
      <c r="I42" s="29"/>
      <c r="J42" s="31"/>
      <c r="K42" s="31"/>
      <c r="L42" s="33"/>
      <c r="M42" s="33"/>
      <c r="N42" s="140"/>
    </row>
    <row r="43" spans="1:14" ht="16.5" x14ac:dyDescent="0.3">
      <c r="A43" s="75" t="s">
        <v>32</v>
      </c>
      <c r="B43" s="9"/>
      <c r="C43" s="29"/>
      <c r="D43" s="78" t="s">
        <v>29</v>
      </c>
      <c r="E43" s="79"/>
      <c r="F43" s="80" t="s">
        <v>13</v>
      </c>
      <c r="G43" s="81">
        <f>IF(E44=0,0,(MOD(E44-E43,1)*24))</f>
        <v>0</v>
      </c>
      <c r="H43" s="29"/>
      <c r="I43" s="31"/>
      <c r="J43" s="31"/>
      <c r="K43" s="31"/>
      <c r="L43" s="33"/>
      <c r="M43" s="33"/>
      <c r="N43" s="140"/>
    </row>
    <row r="44" spans="1:14" x14ac:dyDescent="0.3">
      <c r="A44" s="75" t="s">
        <v>33</v>
      </c>
      <c r="B44" s="34"/>
      <c r="C44" s="29"/>
      <c r="D44" s="82" t="s">
        <v>31</v>
      </c>
      <c r="E44" s="83"/>
      <c r="F44" s="84" t="s">
        <v>13</v>
      </c>
      <c r="G44" s="85">
        <f>IF(E45=0,0,(MOD(E45-E44,1)*24))</f>
        <v>0</v>
      </c>
      <c r="H44" s="113" t="s">
        <v>18</v>
      </c>
      <c r="I44" s="53" t="s">
        <v>19</v>
      </c>
      <c r="J44" s="113" t="s">
        <v>16</v>
      </c>
      <c r="K44" s="25" t="s">
        <v>87</v>
      </c>
      <c r="L44" s="53" t="s">
        <v>20</v>
      </c>
      <c r="M44" s="6"/>
      <c r="N44" s="140"/>
    </row>
    <row r="45" spans="1:14" x14ac:dyDescent="0.3">
      <c r="A45" s="73" t="s">
        <v>10</v>
      </c>
      <c r="B45" s="43"/>
      <c r="C45" s="29"/>
      <c r="D45" s="78" t="s">
        <v>29</v>
      </c>
      <c r="E45" s="79"/>
      <c r="F45" s="80" t="s">
        <v>13</v>
      </c>
      <c r="G45" s="81">
        <f>IF(E46=0,0,(MOD(E46-E45,1)*24))</f>
        <v>0</v>
      </c>
      <c r="H45" s="76">
        <f>B47</f>
        <v>0</v>
      </c>
      <c r="I45" s="63">
        <f>IF(B45="Forfait",IF(B42="",0,VLOOKUP(B42,Liste!F$2:H$4,3)),IF(B42="",0,VLOOKUP(B42,Liste!F$2:G$4,2)))</f>
        <v>0</v>
      </c>
      <c r="J45" s="36">
        <v>5</v>
      </c>
      <c r="K45" s="64">
        <v>0.8</v>
      </c>
      <c r="L45" s="35">
        <v>0</v>
      </c>
      <c r="M45" s="6"/>
      <c r="N45" s="140"/>
    </row>
    <row r="46" spans="1:14" ht="16.5" thickBot="1" x14ac:dyDescent="0.35">
      <c r="A46" s="74" t="s">
        <v>85</v>
      </c>
      <c r="B46" s="44"/>
      <c r="C46" s="29"/>
      <c r="D46" s="82" t="s">
        <v>37</v>
      </c>
      <c r="E46" s="83"/>
      <c r="F46" s="84" t="s">
        <v>39</v>
      </c>
      <c r="G46" s="86">
        <f>SUM(G41+G43+G45)</f>
        <v>0</v>
      </c>
      <c r="H46" s="77"/>
      <c r="I46" s="65"/>
      <c r="J46" s="38"/>
      <c r="K46" s="66">
        <v>0</v>
      </c>
      <c r="L46" s="39">
        <v>0</v>
      </c>
      <c r="M46" s="6"/>
      <c r="N46" s="140"/>
    </row>
    <row r="47" spans="1:14" x14ac:dyDescent="0.3">
      <c r="A47" s="73" t="s">
        <v>11</v>
      </c>
      <c r="B47" s="45">
        <f>IF(B44="",0,VLOOKUP(B44,Liste!B$2:C$32,2))</f>
        <v>0</v>
      </c>
      <c r="C47" s="29"/>
      <c r="D47" s="87"/>
      <c r="E47" s="88"/>
      <c r="F47" s="89" t="s">
        <v>89</v>
      </c>
      <c r="G47" s="96">
        <f>SUM((IF(G42&lt;0.99,G42,0))+(IF(G44&lt;0.99,G44,0)))</f>
        <v>0</v>
      </c>
      <c r="H47" s="47">
        <f>PRODUCT(H45*H46)</f>
        <v>0</v>
      </c>
      <c r="I47" s="70">
        <f>PRODUCT(I45*I46)</f>
        <v>0</v>
      </c>
      <c r="J47" s="47">
        <f>PRODUCT(J45*J46)</f>
        <v>0</v>
      </c>
      <c r="K47" s="69">
        <f>PRODUCT(K45*K46)</f>
        <v>0</v>
      </c>
      <c r="L47" s="46">
        <f>PRODUCT(L45:L46)</f>
        <v>0</v>
      </c>
      <c r="M47" s="6"/>
      <c r="N47" s="140"/>
    </row>
    <row r="48" spans="1:14" x14ac:dyDescent="0.3">
      <c r="A48" s="72"/>
      <c r="B48" s="141" t="s">
        <v>14</v>
      </c>
      <c r="C48" s="141"/>
      <c r="D48" s="142"/>
      <c r="E48" s="143"/>
      <c r="F48" s="144" t="s">
        <v>84</v>
      </c>
      <c r="G48" s="145"/>
      <c r="H48" s="146"/>
      <c r="I48" s="141" t="s">
        <v>15</v>
      </c>
      <c r="J48" s="147"/>
      <c r="K48" s="52" t="s">
        <v>17</v>
      </c>
      <c r="L48" s="53" t="s">
        <v>38</v>
      </c>
      <c r="M48" s="6"/>
      <c r="N48" s="140"/>
    </row>
    <row r="49" spans="1:14" x14ac:dyDescent="0.3">
      <c r="A49" s="54" t="s">
        <v>22</v>
      </c>
      <c r="B49" s="48" t="s">
        <v>23</v>
      </c>
      <c r="C49" s="56" t="s">
        <v>24</v>
      </c>
      <c r="D49" s="49" t="s">
        <v>25</v>
      </c>
      <c r="E49" s="58" t="s">
        <v>88</v>
      </c>
      <c r="F49" s="101">
        <f>IF(B46="Magasine",0.08333333333333,0.125)</f>
        <v>0.125</v>
      </c>
      <c r="G49" s="59">
        <v>0.16666666666666666</v>
      </c>
      <c r="H49" s="50">
        <v>0.25</v>
      </c>
      <c r="I49" s="60" t="s">
        <v>26</v>
      </c>
      <c r="J49" s="48" t="s">
        <v>27</v>
      </c>
      <c r="K49" s="61"/>
      <c r="L49" s="51">
        <v>1</v>
      </c>
      <c r="M49" s="6"/>
      <c r="N49" s="140"/>
    </row>
    <row r="50" spans="1:14" ht="16.5" thickBot="1" x14ac:dyDescent="0.35">
      <c r="A50" s="55">
        <f>IF(B45=10,IF(SUM((G41+G43+G45)+G47)&gt;10,SUM((G41+G43+G45)+G47),10),IF(B45=7,IF(SUM((G41+G43+G45)+G47)&gt;7,SUM((G41+G43+G45)+G47),7),IF(B45=5,IF(SUM((G41+G43+G45)+G47)&gt;5,SUM((G41+G43+G45)+G47),5),SUM((G41+G43+G45)+G47))))</f>
        <v>0</v>
      </c>
      <c r="B50" s="28">
        <f>IF(B45="Forfait",1,IF(B45=10,IF(G46&lt;10,A50,10+G47),IF(B45=7,IF(G46&lt;8,A50,8+G47),IF(G46&lt;5,A50,5+G47))))</f>
        <v>0</v>
      </c>
      <c r="C50" s="57">
        <f>IF(B45="Forfait",0,IF(B45=10,IF((A50-B50)&lt;2,A50-B50,2),IF(B45=7,IF((A50-B50)&lt;4,A50-B50,4),IF((A50-B50)&lt;7,A50-B50,7))))</f>
        <v>0</v>
      </c>
      <c r="D50" s="28">
        <f>IF(B45="Forfait",0,IF((A50-B50-C50)&lt;4,A50-B50-C50,4))</f>
        <v>0</v>
      </c>
      <c r="E50" s="57">
        <f>IF(B45="Forfait",0,IF((A50-B50-C50-D50)&gt;0,A50-B50-C50-D50,0))</f>
        <v>0</v>
      </c>
      <c r="F50" s="28">
        <f>IF(B46="Autre",IF((G46-12)&gt;0,IF((G46-12)&lt;2,G46-12,2),0),IF(B46="Magasine",IF((G46-11)&gt;0,IF((G46-11)&lt;1,G46-11,1),0),0))</f>
        <v>0</v>
      </c>
      <c r="G50" s="57">
        <f>IF(B46="Autre",IF((G46-14)&gt;0,IF((G46-14)&lt;2,G46-14,2),0),IF(B46="Magasine",IF((G46-12)&gt;0,IF((G46-12)&lt;4,G46-12,4),0),0))</f>
        <v>0</v>
      </c>
      <c r="H50" s="28">
        <f>IF(B45="Forfait",IF((G46-16)&lt;0,0,(G46-16)),0)</f>
        <v>0</v>
      </c>
      <c r="I50" s="71">
        <f>IF(B46="5-5",IF(G41&gt;5,G41-5,0),IF(B46="6-6",IF(G41&gt;6,G41-6,0),0))</f>
        <v>0</v>
      </c>
      <c r="J50" s="28">
        <f>IF(B46="5-5",IF(G43&gt;5,G43-5,0),IF(B46="6-6",IF(G43&gt;6,G43-6,0),0))</f>
        <v>0</v>
      </c>
      <c r="K50" s="62"/>
      <c r="L50" s="39">
        <v>0</v>
      </c>
      <c r="M50" s="37" t="s">
        <v>39</v>
      </c>
      <c r="N50" s="140"/>
    </row>
    <row r="51" spans="1:14" x14ac:dyDescent="0.3">
      <c r="A51" s="41"/>
      <c r="B51" s="40">
        <f>PRODUCT(B50*B47*1)</f>
        <v>0</v>
      </c>
      <c r="C51" s="67">
        <f>PRODUCT(C50*B47*1.5)</f>
        <v>0</v>
      </c>
      <c r="D51" s="40">
        <f>PRODUCT(D50*B47*2)</f>
        <v>0</v>
      </c>
      <c r="E51" s="67">
        <f>PRODUCT(E50*B47*3)</f>
        <v>0</v>
      </c>
      <c r="F51" s="104">
        <f>PRODUCT(B47*F49*F50)</f>
        <v>0</v>
      </c>
      <c r="G51" s="105">
        <f>PRODUCT(B47*G49*G50)</f>
        <v>0</v>
      </c>
      <c r="H51" s="104">
        <f>PRODUCT(B47*H49*H50)</f>
        <v>0</v>
      </c>
      <c r="I51" s="68">
        <f>PRODUCT(I50*B47*0.5)</f>
        <v>0</v>
      </c>
      <c r="J51" s="40">
        <f>PRODUCT(J50*B47*0.5)</f>
        <v>0</v>
      </c>
      <c r="K51" s="67">
        <f>PRODUCT(K49:K50)</f>
        <v>0</v>
      </c>
      <c r="L51" s="40">
        <f>PRODUCT(L49:L50)</f>
        <v>0</v>
      </c>
      <c r="M51" s="42">
        <f>SUM(B51:L51)+SUM(H47:L47)</f>
        <v>0</v>
      </c>
      <c r="N51" s="140"/>
    </row>
    <row r="52" spans="1:14" ht="16.5" thickBot="1" x14ac:dyDescent="0.35">
      <c r="A52" s="94"/>
      <c r="B52" s="94"/>
      <c r="C52" s="94"/>
      <c r="D52" s="94"/>
      <c r="E52" s="95"/>
      <c r="F52" s="95"/>
      <c r="G52" s="95"/>
      <c r="H52" s="95"/>
      <c r="I52" s="94"/>
      <c r="J52" s="94"/>
      <c r="K52" s="94"/>
      <c r="L52" s="94"/>
      <c r="M52" s="94"/>
      <c r="N52" s="140"/>
    </row>
    <row r="53" spans="1:14" ht="16.5" thickTop="1" x14ac:dyDescent="0.3">
      <c r="A53" s="29"/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6"/>
      <c r="M53" s="6"/>
      <c r="N53" s="140"/>
    </row>
    <row r="54" spans="1:14" ht="16.5" x14ac:dyDescent="0.3">
      <c r="A54" s="73" t="s">
        <v>7</v>
      </c>
      <c r="B54" s="24">
        <f>B41+1</f>
        <v>42434</v>
      </c>
      <c r="C54" s="30"/>
      <c r="D54" s="90" t="s">
        <v>12</v>
      </c>
      <c r="E54" s="91"/>
      <c r="F54" s="92" t="s">
        <v>13</v>
      </c>
      <c r="G54" s="93">
        <f>IF(E55=0,0,(MOD(E55-E54,1)*24))</f>
        <v>0</v>
      </c>
      <c r="H54" s="6"/>
      <c r="I54" s="100"/>
      <c r="J54" s="31"/>
      <c r="K54" s="31"/>
      <c r="L54" s="32"/>
      <c r="M54" s="33"/>
      <c r="N54" s="140"/>
    </row>
    <row r="55" spans="1:14" ht="16.5" x14ac:dyDescent="0.3">
      <c r="A55" s="73" t="s">
        <v>8</v>
      </c>
      <c r="B55" s="34"/>
      <c r="C55" s="29"/>
      <c r="D55" s="82" t="s">
        <v>21</v>
      </c>
      <c r="E55" s="83"/>
      <c r="F55" s="84" t="s">
        <v>13</v>
      </c>
      <c r="G55" s="85">
        <f>IF(E56=0,0,(MOD(E56-E55,1)*24))</f>
        <v>0</v>
      </c>
      <c r="H55" s="29"/>
      <c r="I55" s="29"/>
      <c r="J55" s="31"/>
      <c r="K55" s="31"/>
      <c r="L55" s="33"/>
      <c r="M55" s="33"/>
      <c r="N55" s="140"/>
    </row>
    <row r="56" spans="1:14" ht="16.5" x14ac:dyDescent="0.3">
      <c r="A56" s="75" t="s">
        <v>32</v>
      </c>
      <c r="B56" s="9"/>
      <c r="C56" s="29"/>
      <c r="D56" s="78" t="s">
        <v>29</v>
      </c>
      <c r="E56" s="79"/>
      <c r="F56" s="80" t="s">
        <v>13</v>
      </c>
      <c r="G56" s="81">
        <f>IF(E57=0,0,(MOD(E57-E56,1)*24))</f>
        <v>0</v>
      </c>
      <c r="H56" s="29"/>
      <c r="I56" s="31"/>
      <c r="J56" s="31"/>
      <c r="K56" s="31"/>
      <c r="L56" s="33"/>
      <c r="M56" s="33"/>
      <c r="N56" s="140"/>
    </row>
    <row r="57" spans="1:14" x14ac:dyDescent="0.3">
      <c r="A57" s="75" t="s">
        <v>33</v>
      </c>
      <c r="B57" s="34"/>
      <c r="C57" s="29"/>
      <c r="D57" s="82" t="s">
        <v>31</v>
      </c>
      <c r="E57" s="83"/>
      <c r="F57" s="84" t="s">
        <v>13</v>
      </c>
      <c r="G57" s="85">
        <f>IF(E58=0,0,(MOD(E58-E57,1)*24))</f>
        <v>0</v>
      </c>
      <c r="H57" s="113" t="s">
        <v>18</v>
      </c>
      <c r="I57" s="53" t="s">
        <v>19</v>
      </c>
      <c r="J57" s="113" t="s">
        <v>16</v>
      </c>
      <c r="K57" s="25" t="s">
        <v>87</v>
      </c>
      <c r="L57" s="53" t="s">
        <v>20</v>
      </c>
      <c r="M57" s="6"/>
      <c r="N57" s="140"/>
    </row>
    <row r="58" spans="1:14" x14ac:dyDescent="0.3">
      <c r="A58" s="73" t="s">
        <v>10</v>
      </c>
      <c r="B58" s="43"/>
      <c r="C58" s="29"/>
      <c r="D58" s="78" t="s">
        <v>29</v>
      </c>
      <c r="E58" s="79"/>
      <c r="F58" s="80" t="s">
        <v>13</v>
      </c>
      <c r="G58" s="81">
        <f>IF(E59=0,0,(MOD(E59-E58,1)*24))</f>
        <v>0</v>
      </c>
      <c r="H58" s="76">
        <f>B60</f>
        <v>0</v>
      </c>
      <c r="I58" s="63">
        <f>IF(B58="Forfait",IF(B55="",0,VLOOKUP(B55,Liste!F$2:H$4,3)),IF(B55="",0,VLOOKUP(B55,Liste!F$2:G$4,2)))</f>
        <v>0</v>
      </c>
      <c r="J58" s="36">
        <v>5</v>
      </c>
      <c r="K58" s="64">
        <v>0.8</v>
      </c>
      <c r="L58" s="35">
        <v>0</v>
      </c>
      <c r="M58" s="6"/>
      <c r="N58" s="140"/>
    </row>
    <row r="59" spans="1:14" ht="16.5" thickBot="1" x14ac:dyDescent="0.35">
      <c r="A59" s="74" t="s">
        <v>85</v>
      </c>
      <c r="B59" s="44"/>
      <c r="C59" s="29"/>
      <c r="D59" s="82" t="s">
        <v>37</v>
      </c>
      <c r="E59" s="83"/>
      <c r="F59" s="84" t="s">
        <v>39</v>
      </c>
      <c r="G59" s="86">
        <f>SUM(G54+G56+G58)</f>
        <v>0</v>
      </c>
      <c r="H59" s="77"/>
      <c r="I59" s="65"/>
      <c r="J59" s="38"/>
      <c r="K59" s="66">
        <v>0</v>
      </c>
      <c r="L59" s="39">
        <v>0</v>
      </c>
      <c r="M59" s="6"/>
      <c r="N59" s="140"/>
    </row>
    <row r="60" spans="1:14" x14ac:dyDescent="0.3">
      <c r="A60" s="73" t="s">
        <v>11</v>
      </c>
      <c r="B60" s="45">
        <f>IF(B57="",0,VLOOKUP(B57,Liste!B$2:C$32,2))</f>
        <v>0</v>
      </c>
      <c r="C60" s="29"/>
      <c r="D60" s="87"/>
      <c r="E60" s="88"/>
      <c r="F60" s="89" t="s">
        <v>89</v>
      </c>
      <c r="G60" s="96">
        <f>SUM((IF(G55&lt;0.99,G55,0))+(IF(G57&lt;0.99,G57,0)))</f>
        <v>0</v>
      </c>
      <c r="H60" s="47">
        <f>PRODUCT(H58*H59)</f>
        <v>0</v>
      </c>
      <c r="I60" s="70">
        <f>PRODUCT(I58*I59)</f>
        <v>0</v>
      </c>
      <c r="J60" s="47">
        <f>PRODUCT(J58*J59)</f>
        <v>0</v>
      </c>
      <c r="K60" s="69">
        <f>PRODUCT(K58*K59)</f>
        <v>0</v>
      </c>
      <c r="L60" s="46">
        <f>PRODUCT(L58:L59)</f>
        <v>0</v>
      </c>
      <c r="M60" s="6"/>
      <c r="N60" s="140"/>
    </row>
    <row r="61" spans="1:14" x14ac:dyDescent="0.3">
      <c r="A61" s="72"/>
      <c r="B61" s="141" t="s">
        <v>14</v>
      </c>
      <c r="C61" s="141"/>
      <c r="D61" s="142"/>
      <c r="E61" s="143"/>
      <c r="F61" s="144" t="s">
        <v>84</v>
      </c>
      <c r="G61" s="145"/>
      <c r="H61" s="146"/>
      <c r="I61" s="141" t="s">
        <v>15</v>
      </c>
      <c r="J61" s="147"/>
      <c r="K61" s="52" t="s">
        <v>17</v>
      </c>
      <c r="L61" s="53" t="s">
        <v>38</v>
      </c>
      <c r="M61" s="6"/>
      <c r="N61" s="140"/>
    </row>
    <row r="62" spans="1:14" x14ac:dyDescent="0.3">
      <c r="A62" s="54" t="s">
        <v>22</v>
      </c>
      <c r="B62" s="48" t="s">
        <v>23</v>
      </c>
      <c r="C62" s="56" t="s">
        <v>24</v>
      </c>
      <c r="D62" s="49" t="s">
        <v>25</v>
      </c>
      <c r="E62" s="58" t="s">
        <v>88</v>
      </c>
      <c r="F62" s="101">
        <f>IF(B59="Magasine",0.08333333333333,0.125)</f>
        <v>0.125</v>
      </c>
      <c r="G62" s="59">
        <v>0.16666666666666666</v>
      </c>
      <c r="H62" s="50">
        <v>0.25</v>
      </c>
      <c r="I62" s="60" t="s">
        <v>26</v>
      </c>
      <c r="J62" s="48" t="s">
        <v>27</v>
      </c>
      <c r="K62" s="61"/>
      <c r="L62" s="51">
        <v>1</v>
      </c>
      <c r="M62" s="6"/>
      <c r="N62" s="140"/>
    </row>
    <row r="63" spans="1:14" ht="16.5" thickBot="1" x14ac:dyDescent="0.35">
      <c r="A63" s="55">
        <f>IF(B58=10,IF(SUM((G54+G56+G58)+G60)&gt;10,SUM((G54+G56+G58)+G60),10),IF(B58=7,IF(SUM((G54+G56+G58)+G60)&gt;7,SUM((G54+G56+G58)+G60),7),IF(B58=5,IF(SUM((G54+G56+G58)+G60)&gt;5,SUM((G54+G56+G58)+G60),5),SUM((G54+G56+G58)+G60))))</f>
        <v>0</v>
      </c>
      <c r="B63" s="28">
        <f>IF(B58="Forfait",1,IF(B58=10,IF(G59&lt;10,A63,10+G60),IF(B58=7,IF(G59&lt;8,A63,8+G60),IF(G59&lt;5,A63,5+G60))))</f>
        <v>0</v>
      </c>
      <c r="C63" s="57">
        <f>IF(B58="Forfait",0,IF(B58=10,IF((A63-B63)&lt;2,A63-B63,2),IF(B58=7,IF((A63-B63)&lt;4,A63-B63,4),IF((A63-B63)&lt;7,A63-B63,7))))</f>
        <v>0</v>
      </c>
      <c r="D63" s="28">
        <f>IF(B58="Forfait",0,IF((A63-B63-C63)&lt;4,A63-B63-C63,4))</f>
        <v>0</v>
      </c>
      <c r="E63" s="57">
        <f>IF(B58="Forfait",0,IF((A63-B63-C63-D63)&gt;0,A63-B63-C63-D63,0))</f>
        <v>0</v>
      </c>
      <c r="F63" s="28">
        <f>IF(B59="Autre",IF((G59-12)&gt;0,IF((G59-12)&lt;2,G59-12,2),0),IF(B59="Magasine",IF((G59-11)&gt;0,IF((G59-11)&lt;1,G59-11,1),0),0))</f>
        <v>0</v>
      </c>
      <c r="G63" s="57">
        <f>IF(B59="Autre",IF((G59-14)&gt;0,IF((G59-14)&lt;2,G59-14,2),0),IF(B59="Magasine",IF((G59-12)&gt;0,IF((G59-12)&lt;4,G59-12,4),0),0))</f>
        <v>0</v>
      </c>
      <c r="H63" s="28">
        <f>IF(B58="Forfait",IF((G59-16)&lt;0,0,(G59-16)),0)</f>
        <v>0</v>
      </c>
      <c r="I63" s="71">
        <f>IF(B59="5-5",IF(G54&gt;5,G54-5,0),IF(B59="6-6",IF(G54&gt;6,G54-6,0),0))</f>
        <v>0</v>
      </c>
      <c r="J63" s="28">
        <f>IF(B59="5-5",IF(G56&gt;5,G56-5,0),IF(B59="6-6",IF(G56&gt;6,G56-6,0),0))</f>
        <v>0</v>
      </c>
      <c r="K63" s="62"/>
      <c r="L63" s="39">
        <v>0</v>
      </c>
      <c r="M63" s="37" t="s">
        <v>39</v>
      </c>
      <c r="N63" s="140"/>
    </row>
    <row r="64" spans="1:14" x14ac:dyDescent="0.3">
      <c r="A64" s="41"/>
      <c r="B64" s="40">
        <f>PRODUCT(B63*B60*1)</f>
        <v>0</v>
      </c>
      <c r="C64" s="67">
        <f>PRODUCT(C63*B60*1.5)</f>
        <v>0</v>
      </c>
      <c r="D64" s="40">
        <f>PRODUCT(D63*B60*2)</f>
        <v>0</v>
      </c>
      <c r="E64" s="67">
        <f>PRODUCT(E63*B60*3)</f>
        <v>0</v>
      </c>
      <c r="F64" s="104">
        <f>PRODUCT(B60*F62*F63)</f>
        <v>0</v>
      </c>
      <c r="G64" s="105">
        <f>PRODUCT(B60*G62*G63)</f>
        <v>0</v>
      </c>
      <c r="H64" s="104">
        <f>PRODUCT(B60*H62*H63)</f>
        <v>0</v>
      </c>
      <c r="I64" s="68">
        <f>PRODUCT(I63*B60*0.5)</f>
        <v>0</v>
      </c>
      <c r="J64" s="40">
        <f>PRODUCT(J63*B60*0.5)</f>
        <v>0</v>
      </c>
      <c r="K64" s="67">
        <f>PRODUCT(K62:K63)</f>
        <v>0</v>
      </c>
      <c r="L64" s="40">
        <f>PRODUCT(L62:L63)</f>
        <v>0</v>
      </c>
      <c r="M64" s="42">
        <f>SUM(B64:L64)+SUM(H60:L60)</f>
        <v>0</v>
      </c>
      <c r="N64" s="140"/>
    </row>
    <row r="65" spans="1:14" ht="16.5" thickBot="1" x14ac:dyDescent="0.35">
      <c r="A65" s="94"/>
      <c r="B65" s="94"/>
      <c r="C65" s="94"/>
      <c r="D65" s="94"/>
      <c r="E65" s="95"/>
      <c r="F65" s="95"/>
      <c r="G65" s="95"/>
      <c r="H65" s="95"/>
      <c r="I65" s="94"/>
      <c r="J65" s="94"/>
      <c r="K65" s="94"/>
      <c r="L65" s="94"/>
      <c r="M65" s="94"/>
      <c r="N65" s="140"/>
    </row>
    <row r="66" spans="1:14" ht="16.5" thickTop="1" x14ac:dyDescent="0.3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6"/>
      <c r="M66" s="6"/>
      <c r="N66" s="140"/>
    </row>
    <row r="67" spans="1:14" ht="16.5" x14ac:dyDescent="0.3">
      <c r="A67" s="73" t="s">
        <v>7</v>
      </c>
      <c r="B67" s="24">
        <f>B54+1</f>
        <v>42435</v>
      </c>
      <c r="C67" s="30"/>
      <c r="D67" s="90" t="s">
        <v>12</v>
      </c>
      <c r="E67" s="91"/>
      <c r="F67" s="92" t="s">
        <v>13</v>
      </c>
      <c r="G67" s="93">
        <f>IF(E68=0,0,(MOD(E68-E67,1)*24))</f>
        <v>0</v>
      </c>
      <c r="H67" s="6"/>
      <c r="I67" s="100"/>
      <c r="J67" s="31"/>
      <c r="K67" s="31"/>
      <c r="L67" s="32"/>
      <c r="M67" s="33"/>
      <c r="N67" s="140"/>
    </row>
    <row r="68" spans="1:14" ht="16.5" x14ac:dyDescent="0.3">
      <c r="A68" s="73" t="s">
        <v>8</v>
      </c>
      <c r="B68" s="34"/>
      <c r="C68" s="29"/>
      <c r="D68" s="82" t="s">
        <v>21</v>
      </c>
      <c r="E68" s="83"/>
      <c r="F68" s="84" t="s">
        <v>13</v>
      </c>
      <c r="G68" s="85">
        <f>IF(E69=0,0,(MOD(E69-E68,1)*24))</f>
        <v>0</v>
      </c>
      <c r="H68" s="29"/>
      <c r="I68" s="29"/>
      <c r="J68" s="31"/>
      <c r="K68" s="31"/>
      <c r="L68" s="33"/>
      <c r="M68" s="33"/>
      <c r="N68" s="140"/>
    </row>
    <row r="69" spans="1:14" ht="16.5" x14ac:dyDescent="0.3">
      <c r="A69" s="75" t="s">
        <v>32</v>
      </c>
      <c r="B69" s="9"/>
      <c r="C69" s="29"/>
      <c r="D69" s="78" t="s">
        <v>29</v>
      </c>
      <c r="E69" s="79"/>
      <c r="F69" s="80" t="s">
        <v>13</v>
      </c>
      <c r="G69" s="81">
        <f>IF(E70=0,0,(MOD(E70-E69,1)*24))</f>
        <v>0</v>
      </c>
      <c r="H69" s="29"/>
      <c r="I69" s="31"/>
      <c r="J69" s="31"/>
      <c r="K69" s="31"/>
      <c r="L69" s="33"/>
      <c r="M69" s="33"/>
      <c r="N69" s="140"/>
    </row>
    <row r="70" spans="1:14" x14ac:dyDescent="0.3">
      <c r="A70" s="75" t="s">
        <v>33</v>
      </c>
      <c r="B70" s="34"/>
      <c r="C70" s="29"/>
      <c r="D70" s="82" t="s">
        <v>31</v>
      </c>
      <c r="E70" s="83"/>
      <c r="F70" s="84" t="s">
        <v>13</v>
      </c>
      <c r="G70" s="85">
        <f>IF(E71=0,0,(MOD(E71-E70,1)*24))</f>
        <v>0</v>
      </c>
      <c r="H70" s="113" t="s">
        <v>18</v>
      </c>
      <c r="I70" s="53" t="s">
        <v>19</v>
      </c>
      <c r="J70" s="113" t="s">
        <v>16</v>
      </c>
      <c r="K70" s="25" t="s">
        <v>87</v>
      </c>
      <c r="L70" s="53" t="s">
        <v>20</v>
      </c>
      <c r="M70" s="6"/>
      <c r="N70" s="140"/>
    </row>
    <row r="71" spans="1:14" x14ac:dyDescent="0.3">
      <c r="A71" s="73" t="s">
        <v>10</v>
      </c>
      <c r="B71" s="43"/>
      <c r="C71" s="29"/>
      <c r="D71" s="78" t="s">
        <v>29</v>
      </c>
      <c r="E71" s="79"/>
      <c r="F71" s="80" t="s">
        <v>13</v>
      </c>
      <c r="G71" s="81">
        <f>IF(E72=0,0,(MOD(E72-E71,1)*24))</f>
        <v>0</v>
      </c>
      <c r="H71" s="76">
        <f>B73</f>
        <v>0</v>
      </c>
      <c r="I71" s="63">
        <f>IF(B71="Forfait",IF(B68="",0,VLOOKUP(B68,Liste!F$2:H$4,3)),IF(B68="",0,VLOOKUP(B68,Liste!F$2:G$4,2)))</f>
        <v>0</v>
      </c>
      <c r="J71" s="36">
        <v>5</v>
      </c>
      <c r="K71" s="64">
        <v>0.8</v>
      </c>
      <c r="L71" s="35">
        <v>0</v>
      </c>
      <c r="M71" s="6"/>
      <c r="N71" s="140"/>
    </row>
    <row r="72" spans="1:14" ht="16.5" thickBot="1" x14ac:dyDescent="0.35">
      <c r="A72" s="74" t="s">
        <v>85</v>
      </c>
      <c r="B72" s="44"/>
      <c r="C72" s="29"/>
      <c r="D72" s="82" t="s">
        <v>37</v>
      </c>
      <c r="E72" s="83"/>
      <c r="F72" s="84" t="s">
        <v>39</v>
      </c>
      <c r="G72" s="86">
        <f>SUM(G67+G69+G71)</f>
        <v>0</v>
      </c>
      <c r="H72" s="77"/>
      <c r="I72" s="65"/>
      <c r="J72" s="38"/>
      <c r="K72" s="66">
        <v>0</v>
      </c>
      <c r="L72" s="39">
        <v>0</v>
      </c>
      <c r="M72" s="6"/>
      <c r="N72" s="140"/>
    </row>
    <row r="73" spans="1:14" x14ac:dyDescent="0.3">
      <c r="A73" s="73" t="s">
        <v>11</v>
      </c>
      <c r="B73" s="45">
        <f>IF(B70="",0,VLOOKUP(B70,Liste!B$2:C$32,2))</f>
        <v>0</v>
      </c>
      <c r="C73" s="29"/>
      <c r="D73" s="87"/>
      <c r="E73" s="88"/>
      <c r="F73" s="89" t="s">
        <v>89</v>
      </c>
      <c r="G73" s="96">
        <f>SUM((IF(G68&lt;0.99,G68,0))+(IF(G70&lt;0.99,G70,0)))</f>
        <v>0</v>
      </c>
      <c r="H73" s="47">
        <f>PRODUCT(H71*H72)</f>
        <v>0</v>
      </c>
      <c r="I73" s="70">
        <f>PRODUCT(I71*I72)</f>
        <v>0</v>
      </c>
      <c r="J73" s="47">
        <f>PRODUCT(J71*J72)</f>
        <v>0</v>
      </c>
      <c r="K73" s="69">
        <f>PRODUCT(K71*K72)</f>
        <v>0</v>
      </c>
      <c r="L73" s="46">
        <f>PRODUCT(L71:L72)</f>
        <v>0</v>
      </c>
      <c r="M73" s="6"/>
      <c r="N73" s="140"/>
    </row>
    <row r="74" spans="1:14" x14ac:dyDescent="0.3">
      <c r="A74" s="72"/>
      <c r="B74" s="141" t="s">
        <v>14</v>
      </c>
      <c r="C74" s="141"/>
      <c r="D74" s="142"/>
      <c r="E74" s="143"/>
      <c r="F74" s="144" t="s">
        <v>84</v>
      </c>
      <c r="G74" s="145"/>
      <c r="H74" s="146"/>
      <c r="I74" s="141" t="s">
        <v>15</v>
      </c>
      <c r="J74" s="147"/>
      <c r="K74" s="52" t="s">
        <v>17</v>
      </c>
      <c r="L74" s="53" t="s">
        <v>38</v>
      </c>
      <c r="M74" s="6"/>
      <c r="N74" s="140"/>
    </row>
    <row r="75" spans="1:14" x14ac:dyDescent="0.3">
      <c r="A75" s="54" t="s">
        <v>22</v>
      </c>
      <c r="B75" s="48" t="s">
        <v>23</v>
      </c>
      <c r="C75" s="56" t="s">
        <v>24</v>
      </c>
      <c r="D75" s="49" t="s">
        <v>25</v>
      </c>
      <c r="E75" s="58" t="s">
        <v>88</v>
      </c>
      <c r="F75" s="101">
        <f>IF(B72="Magasine",0.08333333333333,0.125)</f>
        <v>0.125</v>
      </c>
      <c r="G75" s="59">
        <v>0.16666666666666666</v>
      </c>
      <c r="H75" s="50">
        <v>0.25</v>
      </c>
      <c r="I75" s="60" t="s">
        <v>26</v>
      </c>
      <c r="J75" s="48" t="s">
        <v>27</v>
      </c>
      <c r="K75" s="61"/>
      <c r="L75" s="51">
        <v>1</v>
      </c>
      <c r="M75" s="6"/>
      <c r="N75" s="140"/>
    </row>
    <row r="76" spans="1:14" ht="16.5" thickBot="1" x14ac:dyDescent="0.35">
      <c r="A76" s="55">
        <f>IF(B71=10,IF(SUM((G67+G69+G71)+G73)&gt;10,SUM((G67+G69+G71)+G73),10),IF(B71=7,IF(SUM((G67+G69+G71)+G73)&gt;7,SUM((G67+G69+G71)+G73),7),IF(B71=5,IF(SUM((G67+G69+G71)+G73)&gt;5,SUM((G67+G69+G71)+G73),5),SUM((G67+G69+G71)+G73))))</f>
        <v>0</v>
      </c>
      <c r="B76" s="28">
        <f>IF(B71="Forfait",1,IF(B71=10,IF(G72&lt;10,A76,10+G73),IF(B71=7,IF(G72&lt;8,A76,8+G73),IF(G72&lt;5,A76,5+G73))))</f>
        <v>0</v>
      </c>
      <c r="C76" s="57">
        <f>IF(B71="Forfait",0,IF(B71=10,IF((A76-B76)&lt;2,A76-B76,2),IF(B71=7,IF((A76-B76)&lt;4,A76-B76,4),IF((A76-B76)&lt;7,A76-B76,7))))</f>
        <v>0</v>
      </c>
      <c r="D76" s="28">
        <f>IF(B71="Forfait",0,IF((A76-B76-C76)&lt;4,A76-B76-C76,4))</f>
        <v>0</v>
      </c>
      <c r="E76" s="57">
        <f>IF(B71="Forfait",0,IF((A76-B76-C76-D76)&gt;0,A76-B76-C76-D76,0))</f>
        <v>0</v>
      </c>
      <c r="F76" s="28">
        <f>IF(B72="Autre",IF((G72-12)&gt;0,IF((G72-12)&lt;2,G72-12,2),0),IF(B72="Magasine",IF((G72-11)&gt;0,IF((G72-11)&lt;1,G72-11,1),0),0))</f>
        <v>0</v>
      </c>
      <c r="G76" s="57">
        <f>IF(B72="Autre",IF((G72-14)&gt;0,IF((G72-14)&lt;2,G72-14,2),0),IF(B72="Magasine",IF((G72-12)&gt;0,IF((G72-12)&lt;4,G72-12,4),0),0))</f>
        <v>0</v>
      </c>
      <c r="H76" s="28">
        <f>IF(B71="Forfait",IF((G72-16)&lt;0,0,(G72-16)),0)</f>
        <v>0</v>
      </c>
      <c r="I76" s="71">
        <f>IF(B72="5-5",IF(G67&gt;5,G67-5,0),IF(B72="6-6",IF(G67&gt;6,G67-6,0),0))</f>
        <v>0</v>
      </c>
      <c r="J76" s="28">
        <f>IF(B72="5-5",IF(G69&gt;5,G69-5,0),IF(B72="6-6",IF(G69&gt;6,G69-6,0),0))</f>
        <v>0</v>
      </c>
      <c r="K76" s="62"/>
      <c r="L76" s="39">
        <v>0</v>
      </c>
      <c r="M76" s="37" t="s">
        <v>39</v>
      </c>
      <c r="N76" s="140"/>
    </row>
    <row r="77" spans="1:14" x14ac:dyDescent="0.3">
      <c r="A77" s="41"/>
      <c r="B77" s="40">
        <f>PRODUCT(B76*B73*1)</f>
        <v>0</v>
      </c>
      <c r="C77" s="67">
        <f>PRODUCT(C76*B73*1.5)</f>
        <v>0</v>
      </c>
      <c r="D77" s="40">
        <f>PRODUCT(D76*B73*2)</f>
        <v>0</v>
      </c>
      <c r="E77" s="67">
        <f>PRODUCT(E76*B73*3)</f>
        <v>0</v>
      </c>
      <c r="F77" s="104">
        <f>PRODUCT(B73*F75*F76)</f>
        <v>0</v>
      </c>
      <c r="G77" s="105">
        <f>PRODUCT(B73*G75*G76)</f>
        <v>0</v>
      </c>
      <c r="H77" s="104">
        <f>PRODUCT(B73*H75*H76)</f>
        <v>0</v>
      </c>
      <c r="I77" s="68">
        <f>PRODUCT(I76*B73*0.5)</f>
        <v>0</v>
      </c>
      <c r="J77" s="40">
        <f>PRODUCT(J76*B73*0.5)</f>
        <v>0</v>
      </c>
      <c r="K77" s="67">
        <f>PRODUCT(K75:K76)</f>
        <v>0</v>
      </c>
      <c r="L77" s="40">
        <f>PRODUCT(L75:L76)</f>
        <v>0</v>
      </c>
      <c r="M77" s="42">
        <f>SUM(B77:L77)+SUM(H73:L73)</f>
        <v>0</v>
      </c>
      <c r="N77" s="140"/>
    </row>
    <row r="78" spans="1:14" ht="16.5" thickBot="1" x14ac:dyDescent="0.35">
      <c r="A78" s="94"/>
      <c r="B78" s="94"/>
      <c r="C78" s="94"/>
      <c r="D78" s="94"/>
      <c r="E78" s="95"/>
      <c r="F78" s="95"/>
      <c r="G78" s="95"/>
      <c r="H78" s="95"/>
      <c r="I78" s="94"/>
      <c r="J78" s="94"/>
      <c r="K78" s="94"/>
      <c r="L78" s="94"/>
      <c r="M78" s="94"/>
      <c r="N78" s="140"/>
    </row>
    <row r="79" spans="1:14" ht="16.5" thickTop="1" x14ac:dyDescent="0.3">
      <c r="A79" s="29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6"/>
      <c r="M79" s="6"/>
      <c r="N79" s="140"/>
    </row>
    <row r="80" spans="1:14" ht="16.5" x14ac:dyDescent="0.3">
      <c r="A80" s="73" t="s">
        <v>7</v>
      </c>
      <c r="B80" s="24">
        <f>B67+1</f>
        <v>42436</v>
      </c>
      <c r="C80" s="30"/>
      <c r="D80" s="90" t="s">
        <v>12</v>
      </c>
      <c r="E80" s="91"/>
      <c r="F80" s="92" t="s">
        <v>13</v>
      </c>
      <c r="G80" s="93">
        <f>IF(E81=0,0,(MOD(E81-E80,1)*24))</f>
        <v>0</v>
      </c>
      <c r="H80" s="6"/>
      <c r="I80" s="100"/>
      <c r="J80" s="31"/>
      <c r="K80" s="31"/>
      <c r="L80" s="32"/>
      <c r="M80" s="33"/>
      <c r="N80" s="140"/>
    </row>
    <row r="81" spans="1:14" ht="16.5" x14ac:dyDescent="0.3">
      <c r="A81" s="73" t="s">
        <v>8</v>
      </c>
      <c r="B81" s="34"/>
      <c r="C81" s="29"/>
      <c r="D81" s="82" t="s">
        <v>21</v>
      </c>
      <c r="E81" s="83"/>
      <c r="F81" s="84" t="s">
        <v>13</v>
      </c>
      <c r="G81" s="85">
        <f>IF(E82=0,0,(MOD(E82-E81,1)*24))</f>
        <v>0</v>
      </c>
      <c r="H81" s="29"/>
      <c r="I81" s="29"/>
      <c r="J81" s="31"/>
      <c r="K81" s="31"/>
      <c r="L81" s="33"/>
      <c r="M81" s="33"/>
      <c r="N81" s="140"/>
    </row>
    <row r="82" spans="1:14" ht="16.5" x14ac:dyDescent="0.3">
      <c r="A82" s="75" t="s">
        <v>32</v>
      </c>
      <c r="B82" s="9"/>
      <c r="C82" s="29"/>
      <c r="D82" s="78" t="s">
        <v>29</v>
      </c>
      <c r="E82" s="79"/>
      <c r="F82" s="80" t="s">
        <v>13</v>
      </c>
      <c r="G82" s="81">
        <f>IF(E83=0,0,(MOD(E83-E82,1)*24))</f>
        <v>0</v>
      </c>
      <c r="H82" s="29"/>
      <c r="I82" s="31"/>
      <c r="J82" s="31"/>
      <c r="K82" s="31"/>
      <c r="L82" s="33"/>
      <c r="M82" s="33"/>
      <c r="N82" s="140"/>
    </row>
    <row r="83" spans="1:14" x14ac:dyDescent="0.3">
      <c r="A83" s="75" t="s">
        <v>33</v>
      </c>
      <c r="B83" s="34"/>
      <c r="C83" s="29"/>
      <c r="D83" s="82" t="s">
        <v>31</v>
      </c>
      <c r="E83" s="83"/>
      <c r="F83" s="84" t="s">
        <v>13</v>
      </c>
      <c r="G83" s="85">
        <f>IF(E84=0,0,(MOD(E84-E83,1)*24))</f>
        <v>0</v>
      </c>
      <c r="H83" s="113" t="s">
        <v>18</v>
      </c>
      <c r="I83" s="53" t="s">
        <v>19</v>
      </c>
      <c r="J83" s="113" t="s">
        <v>16</v>
      </c>
      <c r="K83" s="25" t="s">
        <v>87</v>
      </c>
      <c r="L83" s="53" t="s">
        <v>20</v>
      </c>
      <c r="M83" s="6"/>
      <c r="N83" s="140"/>
    </row>
    <row r="84" spans="1:14" x14ac:dyDescent="0.3">
      <c r="A84" s="73" t="s">
        <v>10</v>
      </c>
      <c r="B84" s="43"/>
      <c r="C84" s="29"/>
      <c r="D84" s="78" t="s">
        <v>29</v>
      </c>
      <c r="E84" s="79"/>
      <c r="F84" s="80" t="s">
        <v>13</v>
      </c>
      <c r="G84" s="81">
        <f>IF(E85=0,0,(MOD(E85-E84,1)*24))</f>
        <v>0</v>
      </c>
      <c r="H84" s="76">
        <f>B86</f>
        <v>0</v>
      </c>
      <c r="I84" s="63">
        <f>IF(B84="Forfait",IF(B81="",0,VLOOKUP(B81,Liste!F$2:H$4,3)),IF(B81="",0,VLOOKUP(B81,Liste!F$2:G$4,2)))</f>
        <v>0</v>
      </c>
      <c r="J84" s="36">
        <v>5</v>
      </c>
      <c r="K84" s="64">
        <v>0.8</v>
      </c>
      <c r="L84" s="35">
        <v>0</v>
      </c>
      <c r="M84" s="6"/>
      <c r="N84" s="140"/>
    </row>
    <row r="85" spans="1:14" ht="16.5" thickBot="1" x14ac:dyDescent="0.35">
      <c r="A85" s="74" t="s">
        <v>85</v>
      </c>
      <c r="B85" s="44"/>
      <c r="C85" s="29"/>
      <c r="D85" s="82" t="s">
        <v>37</v>
      </c>
      <c r="E85" s="83"/>
      <c r="F85" s="84" t="s">
        <v>39</v>
      </c>
      <c r="G85" s="86">
        <f>SUM(G80+G82+G84)</f>
        <v>0</v>
      </c>
      <c r="H85" s="77"/>
      <c r="I85" s="65"/>
      <c r="J85" s="38"/>
      <c r="K85" s="66">
        <v>0</v>
      </c>
      <c r="L85" s="39">
        <v>0</v>
      </c>
      <c r="M85" s="6"/>
      <c r="N85" s="140"/>
    </row>
    <row r="86" spans="1:14" x14ac:dyDescent="0.3">
      <c r="A86" s="73" t="s">
        <v>11</v>
      </c>
      <c r="B86" s="45">
        <f>IF(B83="",0,VLOOKUP(B83,Liste!B$2:C$32,2))</f>
        <v>0</v>
      </c>
      <c r="C86" s="29"/>
      <c r="D86" s="87"/>
      <c r="E86" s="88"/>
      <c r="F86" s="89" t="s">
        <v>89</v>
      </c>
      <c r="G86" s="96">
        <f>SUM((IF(G81&lt;0.99,G81,0))+(IF(G83&lt;0.99,G83,0)))</f>
        <v>0</v>
      </c>
      <c r="H86" s="47">
        <f>PRODUCT(H84*H85)</f>
        <v>0</v>
      </c>
      <c r="I86" s="70">
        <f>PRODUCT(I84*I85)</f>
        <v>0</v>
      </c>
      <c r="J86" s="47">
        <f>PRODUCT(J84*J85)</f>
        <v>0</v>
      </c>
      <c r="K86" s="69">
        <f>PRODUCT(K84*K85)</f>
        <v>0</v>
      </c>
      <c r="L86" s="46">
        <f>PRODUCT(L84:L85)</f>
        <v>0</v>
      </c>
      <c r="M86" s="6"/>
      <c r="N86" s="140"/>
    </row>
    <row r="87" spans="1:14" x14ac:dyDescent="0.3">
      <c r="A87" s="72"/>
      <c r="B87" s="141" t="s">
        <v>14</v>
      </c>
      <c r="C87" s="141"/>
      <c r="D87" s="142"/>
      <c r="E87" s="143"/>
      <c r="F87" s="144" t="s">
        <v>84</v>
      </c>
      <c r="G87" s="145"/>
      <c r="H87" s="146"/>
      <c r="I87" s="141" t="s">
        <v>15</v>
      </c>
      <c r="J87" s="147"/>
      <c r="K87" s="52" t="s">
        <v>17</v>
      </c>
      <c r="L87" s="53" t="s">
        <v>38</v>
      </c>
      <c r="M87" s="6"/>
      <c r="N87" s="140"/>
    </row>
    <row r="88" spans="1:14" x14ac:dyDescent="0.3">
      <c r="A88" s="54" t="s">
        <v>22</v>
      </c>
      <c r="B88" s="48" t="s">
        <v>23</v>
      </c>
      <c r="C88" s="56" t="s">
        <v>24</v>
      </c>
      <c r="D88" s="49" t="s">
        <v>25</v>
      </c>
      <c r="E88" s="58" t="s">
        <v>88</v>
      </c>
      <c r="F88" s="101">
        <f>IF(B85="Magasine",0.08333333333333,0.125)</f>
        <v>0.125</v>
      </c>
      <c r="G88" s="59">
        <v>0.16666666666666666</v>
      </c>
      <c r="H88" s="50">
        <v>0.25</v>
      </c>
      <c r="I88" s="60" t="s">
        <v>26</v>
      </c>
      <c r="J88" s="48" t="s">
        <v>27</v>
      </c>
      <c r="K88" s="61"/>
      <c r="L88" s="51">
        <v>1</v>
      </c>
      <c r="M88" s="6"/>
      <c r="N88" s="140"/>
    </row>
    <row r="89" spans="1:14" ht="16.5" thickBot="1" x14ac:dyDescent="0.35">
      <c r="A89" s="55">
        <f>IF(B84=10,IF(SUM((G80+G82+G84)+G86)&gt;10,SUM((G80+G82+G84)+G86),10),IF(B84=7,IF(SUM((G80+G82+G84)+G86)&gt;7,SUM((G80+G82+G84)+G86),7),IF(B84=5,IF(SUM((G80+G82+G84)+G86)&gt;5,SUM((G80+G82+G84)+G86),5),SUM((G80+G82+G84)+G86))))</f>
        <v>0</v>
      </c>
      <c r="B89" s="28">
        <f>IF(B84="Forfait",1,IF(B84=10,IF(G85&lt;10,A89,10+G86),IF(B84=7,IF(G85&lt;8,A89,8+G86),IF(G85&lt;5,A89,5+G86))))</f>
        <v>0</v>
      </c>
      <c r="C89" s="57">
        <f>IF(B84="Forfait",0,IF(B84=10,IF((A89-B89)&lt;2,A89-B89,2),IF(B84=7,IF((A89-B89)&lt;4,A89-B89,4),IF((A89-B89)&lt;7,A89-B89,7))))</f>
        <v>0</v>
      </c>
      <c r="D89" s="28">
        <f>IF(B84="Forfait",0,IF((A89-B89-C89)&lt;4,A89-B89-C89,4))</f>
        <v>0</v>
      </c>
      <c r="E89" s="57">
        <f>IF(B84="Forfait",0,IF((A89-B89-C89-D89)&gt;0,A89-B89-C89-D89,0))</f>
        <v>0</v>
      </c>
      <c r="F89" s="28">
        <f>IF(B85="Autre",IF((G85-12)&gt;0,IF((G85-12)&lt;2,G85-12,2),0),IF(B85="Magasine",IF((G85-11)&gt;0,IF((G85-11)&lt;1,G85-11,1),0),0))</f>
        <v>0</v>
      </c>
      <c r="G89" s="57">
        <f>IF(B85="Autre",IF((G85-14)&gt;0,IF((G85-14)&lt;2,G85-14,2),0),IF(B85="Magasine",IF((G85-12)&gt;0,IF((G85-12)&lt;4,G85-12,4),0),0))</f>
        <v>0</v>
      </c>
      <c r="H89" s="28">
        <f>IF(B84="Forfait",IF((G85-16)&lt;0,0,(G85-16)),0)</f>
        <v>0</v>
      </c>
      <c r="I89" s="71">
        <f>IF(B85="5-5",IF(G80&gt;5,G80-5,0),IF(B85="6-6",IF(G80&gt;6,G80-6,0),0))</f>
        <v>0</v>
      </c>
      <c r="J89" s="28">
        <f>IF(B85="5-5",IF(G82&gt;5,G82-5,0),IF(B85="6-6",IF(G82&gt;6,G82-6,0),0))</f>
        <v>0</v>
      </c>
      <c r="K89" s="62"/>
      <c r="L89" s="39">
        <v>0</v>
      </c>
      <c r="M89" s="37" t="s">
        <v>39</v>
      </c>
      <c r="N89" s="140"/>
    </row>
    <row r="90" spans="1:14" x14ac:dyDescent="0.3">
      <c r="A90" s="41"/>
      <c r="B90" s="40">
        <f>PRODUCT(B89*B86*1)</f>
        <v>0</v>
      </c>
      <c r="C90" s="67">
        <f>PRODUCT(C89*B86*1.5)</f>
        <v>0</v>
      </c>
      <c r="D90" s="40">
        <f>PRODUCT(D89*B86*2)</f>
        <v>0</v>
      </c>
      <c r="E90" s="67">
        <f>PRODUCT(E89*B86*3)</f>
        <v>0</v>
      </c>
      <c r="F90" s="104">
        <f>PRODUCT(B86*F88*F89)</f>
        <v>0</v>
      </c>
      <c r="G90" s="105">
        <f>PRODUCT(B86*G88*G89)</f>
        <v>0</v>
      </c>
      <c r="H90" s="104">
        <f>PRODUCT(B86*H88*H89)</f>
        <v>0</v>
      </c>
      <c r="I90" s="68">
        <f>PRODUCT(I89*B86*0.5)</f>
        <v>0</v>
      </c>
      <c r="J90" s="40">
        <f>PRODUCT(J89*B86*0.5)</f>
        <v>0</v>
      </c>
      <c r="K90" s="67">
        <f>PRODUCT(K88:K89)</f>
        <v>0</v>
      </c>
      <c r="L90" s="40">
        <f>PRODUCT(L88:L89)</f>
        <v>0</v>
      </c>
      <c r="M90" s="42">
        <f>SUM(B90:L90)+SUM(H86:L86)</f>
        <v>0</v>
      </c>
      <c r="N90" s="140"/>
    </row>
    <row r="91" spans="1:14" ht="16.5" thickBot="1" x14ac:dyDescent="0.35">
      <c r="A91" s="94"/>
      <c r="B91" s="94"/>
      <c r="C91" s="94"/>
      <c r="D91" s="94"/>
      <c r="E91" s="95"/>
      <c r="F91" s="95"/>
      <c r="G91" s="95"/>
      <c r="H91" s="95"/>
      <c r="I91" s="94"/>
      <c r="J91" s="94"/>
      <c r="K91" s="94"/>
      <c r="L91" s="94"/>
      <c r="M91" s="94"/>
      <c r="N91" s="140"/>
    </row>
    <row r="92" spans="1:14" ht="16.5" thickTop="1" x14ac:dyDescent="0.3">
      <c r="A92" s="29"/>
      <c r="B92" s="29"/>
      <c r="C92" s="29"/>
      <c r="D92" s="29"/>
      <c r="E92" s="29"/>
      <c r="F92" s="29"/>
      <c r="G92" s="29"/>
      <c r="H92" s="29"/>
      <c r="I92" s="29"/>
      <c r="J92" s="29"/>
      <c r="K92" s="29"/>
      <c r="L92" s="6"/>
      <c r="M92" s="6"/>
      <c r="N92" s="140"/>
    </row>
    <row r="93" spans="1:14" ht="16.5" x14ac:dyDescent="0.3">
      <c r="A93" s="73" t="s">
        <v>7</v>
      </c>
      <c r="B93" s="24">
        <f>B80+1</f>
        <v>42437</v>
      </c>
      <c r="C93" s="30"/>
      <c r="D93" s="90" t="s">
        <v>12</v>
      </c>
      <c r="E93" s="91"/>
      <c r="F93" s="92" t="s">
        <v>13</v>
      </c>
      <c r="G93" s="93">
        <f>IF(E94=0,0,(MOD(E94-E93,1)*24))</f>
        <v>0</v>
      </c>
      <c r="H93" s="6"/>
      <c r="I93" s="100"/>
      <c r="J93" s="31"/>
      <c r="K93" s="31"/>
      <c r="L93" s="32"/>
      <c r="M93" s="33"/>
      <c r="N93" s="140"/>
    </row>
    <row r="94" spans="1:14" ht="16.5" x14ac:dyDescent="0.3">
      <c r="A94" s="73" t="s">
        <v>8</v>
      </c>
      <c r="B94" s="34"/>
      <c r="C94" s="29"/>
      <c r="D94" s="82" t="s">
        <v>21</v>
      </c>
      <c r="E94" s="83"/>
      <c r="F94" s="84" t="s">
        <v>13</v>
      </c>
      <c r="G94" s="85">
        <f>IF(E95=0,0,(MOD(E95-E94,1)*24))</f>
        <v>0</v>
      </c>
      <c r="H94" s="29"/>
      <c r="I94" s="29"/>
      <c r="J94" s="31"/>
      <c r="K94" s="31"/>
      <c r="L94" s="33"/>
      <c r="M94" s="33"/>
      <c r="N94" s="140"/>
    </row>
    <row r="95" spans="1:14" ht="16.5" x14ac:dyDescent="0.3">
      <c r="A95" s="75" t="s">
        <v>32</v>
      </c>
      <c r="B95" s="9"/>
      <c r="C95" s="29"/>
      <c r="D95" s="78" t="s">
        <v>29</v>
      </c>
      <c r="E95" s="79"/>
      <c r="F95" s="80" t="s">
        <v>13</v>
      </c>
      <c r="G95" s="81">
        <f>IF(E96=0,0,(MOD(E96-E95,1)*24))</f>
        <v>0</v>
      </c>
      <c r="H95" s="29"/>
      <c r="I95" s="31"/>
      <c r="J95" s="31"/>
      <c r="K95" s="31"/>
      <c r="L95" s="33"/>
      <c r="M95" s="33"/>
      <c r="N95" s="140"/>
    </row>
    <row r="96" spans="1:14" x14ac:dyDescent="0.3">
      <c r="A96" s="75" t="s">
        <v>33</v>
      </c>
      <c r="B96" s="34"/>
      <c r="C96" s="29"/>
      <c r="D96" s="82" t="s">
        <v>31</v>
      </c>
      <c r="E96" s="83"/>
      <c r="F96" s="84" t="s">
        <v>13</v>
      </c>
      <c r="G96" s="85">
        <f>IF(E97=0,0,(MOD(E97-E96,1)*24))</f>
        <v>0</v>
      </c>
      <c r="H96" s="113" t="s">
        <v>18</v>
      </c>
      <c r="I96" s="53" t="s">
        <v>19</v>
      </c>
      <c r="J96" s="113" t="s">
        <v>16</v>
      </c>
      <c r="K96" s="25" t="s">
        <v>87</v>
      </c>
      <c r="L96" s="53" t="s">
        <v>20</v>
      </c>
      <c r="M96" s="6"/>
      <c r="N96" s="140"/>
    </row>
    <row r="97" spans="1:14" x14ac:dyDescent="0.3">
      <c r="A97" s="73" t="s">
        <v>10</v>
      </c>
      <c r="B97" s="43"/>
      <c r="C97" s="29"/>
      <c r="D97" s="78" t="s">
        <v>29</v>
      </c>
      <c r="E97" s="79"/>
      <c r="F97" s="80" t="s">
        <v>13</v>
      </c>
      <c r="G97" s="81">
        <f>IF(E98=0,0,(MOD(E98-E97,1)*24))</f>
        <v>0</v>
      </c>
      <c r="H97" s="76">
        <f>B99</f>
        <v>0</v>
      </c>
      <c r="I97" s="63">
        <f>IF(B97="Forfait",IF(B94="",0,VLOOKUP(B94,Liste!F$2:H$4,3)),IF(B94="",0,VLOOKUP(B94,Liste!F$2:G$4,2)))</f>
        <v>0</v>
      </c>
      <c r="J97" s="36">
        <v>5</v>
      </c>
      <c r="K97" s="64">
        <v>0.8</v>
      </c>
      <c r="L97" s="35">
        <v>0</v>
      </c>
      <c r="M97" s="6"/>
      <c r="N97" s="140"/>
    </row>
    <row r="98" spans="1:14" ht="16.5" thickBot="1" x14ac:dyDescent="0.35">
      <c r="A98" s="74" t="s">
        <v>85</v>
      </c>
      <c r="B98" s="44"/>
      <c r="C98" s="29"/>
      <c r="D98" s="82" t="s">
        <v>37</v>
      </c>
      <c r="E98" s="83"/>
      <c r="F98" s="84" t="s">
        <v>39</v>
      </c>
      <c r="G98" s="86">
        <f>SUM(G93+G95+G97)</f>
        <v>0</v>
      </c>
      <c r="H98" s="77"/>
      <c r="I98" s="65"/>
      <c r="J98" s="38"/>
      <c r="K98" s="66">
        <v>0</v>
      </c>
      <c r="L98" s="39">
        <v>0</v>
      </c>
      <c r="M98" s="6"/>
      <c r="N98" s="140"/>
    </row>
    <row r="99" spans="1:14" x14ac:dyDescent="0.3">
      <c r="A99" s="73" t="s">
        <v>11</v>
      </c>
      <c r="B99" s="45">
        <f>IF(B96="",0,VLOOKUP(B96,Liste!B$2:C$32,2))</f>
        <v>0</v>
      </c>
      <c r="C99" s="29"/>
      <c r="D99" s="87"/>
      <c r="E99" s="88"/>
      <c r="F99" s="89" t="s">
        <v>89</v>
      </c>
      <c r="G99" s="96">
        <f>SUM((IF(G94&lt;0.99,G94,0))+(IF(G96&lt;0.99,G96,0)))</f>
        <v>0</v>
      </c>
      <c r="H99" s="47">
        <f>PRODUCT(H97*H98)</f>
        <v>0</v>
      </c>
      <c r="I99" s="70">
        <f>PRODUCT(I97*I98)</f>
        <v>0</v>
      </c>
      <c r="J99" s="47">
        <f>PRODUCT(J97*J98)</f>
        <v>0</v>
      </c>
      <c r="K99" s="69">
        <f>PRODUCT(K97*K98)</f>
        <v>0</v>
      </c>
      <c r="L99" s="46">
        <f>PRODUCT(L97:L98)</f>
        <v>0</v>
      </c>
      <c r="M99" s="6"/>
      <c r="N99" s="140"/>
    </row>
    <row r="100" spans="1:14" x14ac:dyDescent="0.3">
      <c r="A100" s="72"/>
      <c r="B100" s="141" t="s">
        <v>14</v>
      </c>
      <c r="C100" s="141"/>
      <c r="D100" s="142"/>
      <c r="E100" s="143"/>
      <c r="F100" s="144" t="s">
        <v>84</v>
      </c>
      <c r="G100" s="145"/>
      <c r="H100" s="146"/>
      <c r="I100" s="141" t="s">
        <v>15</v>
      </c>
      <c r="J100" s="147"/>
      <c r="K100" s="52" t="s">
        <v>17</v>
      </c>
      <c r="L100" s="53" t="s">
        <v>38</v>
      </c>
      <c r="M100" s="6"/>
      <c r="N100" s="140"/>
    </row>
    <row r="101" spans="1:14" x14ac:dyDescent="0.3">
      <c r="A101" s="54" t="s">
        <v>22</v>
      </c>
      <c r="B101" s="48" t="s">
        <v>23</v>
      </c>
      <c r="C101" s="56" t="s">
        <v>24</v>
      </c>
      <c r="D101" s="49" t="s">
        <v>25</v>
      </c>
      <c r="E101" s="58" t="s">
        <v>88</v>
      </c>
      <c r="F101" s="101">
        <f>IF(B98="Magasine",0.08333333333333,0.125)</f>
        <v>0.125</v>
      </c>
      <c r="G101" s="59">
        <v>0.16666666666666666</v>
      </c>
      <c r="H101" s="50">
        <v>0.25</v>
      </c>
      <c r="I101" s="60" t="s">
        <v>26</v>
      </c>
      <c r="J101" s="48" t="s">
        <v>27</v>
      </c>
      <c r="K101" s="61"/>
      <c r="L101" s="51">
        <v>1</v>
      </c>
      <c r="M101" s="6"/>
      <c r="N101" s="140"/>
    </row>
    <row r="102" spans="1:14" ht="16.5" thickBot="1" x14ac:dyDescent="0.35">
      <c r="A102" s="55">
        <f>IF(B97=10,IF(SUM((G93+G95+G97)+G99)&gt;10,SUM((G93+G95+G97)+G99),10),IF(B97=7,IF(SUM((G93+G95+G97)+G99)&gt;7,SUM((G93+G95+G97)+G99),7),IF(B97=5,IF(SUM((G93+G95+G97)+G99)&gt;5,SUM((G93+G95+G97)+G99),5),SUM((G93+G95+G97)+G99))))</f>
        <v>0</v>
      </c>
      <c r="B102" s="28">
        <f>IF(B97="Forfait",1,IF(B97=10,IF(G98&lt;10,A102,10+G99),IF(B97=7,IF(G98&lt;8,A102,8+G99),IF(G98&lt;5,A102,5+G99))))</f>
        <v>0</v>
      </c>
      <c r="C102" s="57">
        <f>IF(B97="Forfait",0,IF(B97=10,IF((A102-B102)&lt;2,A102-B102,2),IF(B97=7,IF((A102-B102)&lt;4,A102-B102,4),IF((A102-B102)&lt;7,A102-B102,7))))</f>
        <v>0</v>
      </c>
      <c r="D102" s="28">
        <f>IF(B97="Forfait",0,IF((A102-B102-C102)&lt;4,A102-B102-C102,4))</f>
        <v>0</v>
      </c>
      <c r="E102" s="57">
        <f>IF(B97="Forfait",0,IF((A102-B102-C102-D102)&gt;0,A102-B102-C102-D102,0))</f>
        <v>0</v>
      </c>
      <c r="F102" s="28">
        <f>IF(B98="Autre",IF((G98-12)&gt;0,IF((G98-12)&lt;2,G98-12,2),0),IF(B98="Magasine",IF((G98-11)&gt;0,IF((G98-11)&lt;1,G98-11,1),0),0))</f>
        <v>0</v>
      </c>
      <c r="G102" s="57">
        <f>IF(B98="Autre",IF((G98-14)&gt;0,IF((G98-14)&lt;2,G98-14,2),0),IF(B98="Magasine",IF((G98-12)&gt;0,IF((G98-12)&lt;4,G98-12,4),0),0))</f>
        <v>0</v>
      </c>
      <c r="H102" s="28">
        <f>IF(B97="Forfait",IF((G98-16)&lt;0,0,(G98-16)),0)</f>
        <v>0</v>
      </c>
      <c r="I102" s="71">
        <f>IF(B98="5-5",IF(G93&gt;5,G93-5,0),IF(B98="6-6",IF(G93&gt;6,G93-6,0),0))</f>
        <v>0</v>
      </c>
      <c r="J102" s="28">
        <f>IF(B98="5-5",IF(G95&gt;5,G95-5,0),IF(B98="6-6",IF(G95&gt;6,G95-6,0),0))</f>
        <v>0</v>
      </c>
      <c r="K102" s="62"/>
      <c r="L102" s="39">
        <v>0</v>
      </c>
      <c r="M102" s="37" t="s">
        <v>39</v>
      </c>
      <c r="N102" s="140"/>
    </row>
    <row r="103" spans="1:14" x14ac:dyDescent="0.3">
      <c r="A103" s="41"/>
      <c r="B103" s="40">
        <f>PRODUCT(B102*B99*1)</f>
        <v>0</v>
      </c>
      <c r="C103" s="67">
        <f>PRODUCT(C102*B99*1.5)</f>
        <v>0</v>
      </c>
      <c r="D103" s="40">
        <f>PRODUCT(D102*B99*2)</f>
        <v>0</v>
      </c>
      <c r="E103" s="67">
        <f>PRODUCT(E102*B99*3)</f>
        <v>0</v>
      </c>
      <c r="F103" s="104">
        <f>PRODUCT(B99*F101*F102)</f>
        <v>0</v>
      </c>
      <c r="G103" s="105">
        <f>PRODUCT(B99*G101*G102)</f>
        <v>0</v>
      </c>
      <c r="H103" s="104">
        <f>PRODUCT(B99*H101*H102)</f>
        <v>0</v>
      </c>
      <c r="I103" s="68">
        <f>PRODUCT(I102*B99*0.5)</f>
        <v>0</v>
      </c>
      <c r="J103" s="40">
        <f>PRODUCT(J102*B99*0.5)</f>
        <v>0</v>
      </c>
      <c r="K103" s="67">
        <f>PRODUCT(K101:K102)</f>
        <v>0</v>
      </c>
      <c r="L103" s="40">
        <f>PRODUCT(L101:L102)</f>
        <v>0</v>
      </c>
      <c r="M103" s="42">
        <f>SUM(B103:L103)+SUM(H99:L99)</f>
        <v>0</v>
      </c>
      <c r="N103" s="140"/>
    </row>
    <row r="104" spans="1:14" ht="16.5" thickBot="1" x14ac:dyDescent="0.35">
      <c r="A104" s="94"/>
      <c r="B104" s="94"/>
      <c r="C104" s="94"/>
      <c r="D104" s="94"/>
      <c r="E104" s="95"/>
      <c r="F104" s="95"/>
      <c r="G104" s="95"/>
      <c r="H104" s="95"/>
      <c r="I104" s="94"/>
      <c r="J104" s="94"/>
      <c r="K104" s="94"/>
      <c r="L104" s="94"/>
      <c r="M104" s="94"/>
      <c r="N104" s="140"/>
    </row>
    <row r="105" spans="1:14" ht="16.5" thickTop="1" x14ac:dyDescent="0.3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6"/>
      <c r="M105" s="6"/>
      <c r="N105" s="140"/>
    </row>
    <row r="106" spans="1:14" ht="16.5" x14ac:dyDescent="0.3">
      <c r="A106" s="73" t="s">
        <v>7</v>
      </c>
      <c r="B106" s="24">
        <f>B93+1</f>
        <v>42438</v>
      </c>
      <c r="C106" s="30"/>
      <c r="D106" s="90" t="s">
        <v>12</v>
      </c>
      <c r="E106" s="91"/>
      <c r="F106" s="92" t="s">
        <v>13</v>
      </c>
      <c r="G106" s="93">
        <f>IF(E107=0,0,(MOD(E107-E106,1)*24))</f>
        <v>0</v>
      </c>
      <c r="H106" s="6"/>
      <c r="I106" s="100"/>
      <c r="J106" s="31"/>
      <c r="K106" s="31"/>
      <c r="L106" s="32"/>
      <c r="M106" s="33"/>
      <c r="N106" s="140"/>
    </row>
    <row r="107" spans="1:14" ht="16.5" x14ac:dyDescent="0.3">
      <c r="A107" s="73" t="s">
        <v>8</v>
      </c>
      <c r="B107" s="34"/>
      <c r="C107" s="29"/>
      <c r="D107" s="82" t="s">
        <v>21</v>
      </c>
      <c r="E107" s="83"/>
      <c r="F107" s="84" t="s">
        <v>13</v>
      </c>
      <c r="G107" s="85">
        <f>IF(E108=0,0,(MOD(E108-E107,1)*24))</f>
        <v>0</v>
      </c>
      <c r="H107" s="29"/>
      <c r="I107" s="29"/>
      <c r="J107" s="31"/>
      <c r="K107" s="31"/>
      <c r="L107" s="33"/>
      <c r="M107" s="33"/>
      <c r="N107" s="140"/>
    </row>
    <row r="108" spans="1:14" ht="16.5" x14ac:dyDescent="0.3">
      <c r="A108" s="75" t="s">
        <v>32</v>
      </c>
      <c r="B108" s="9"/>
      <c r="C108" s="29"/>
      <c r="D108" s="78" t="s">
        <v>29</v>
      </c>
      <c r="E108" s="79"/>
      <c r="F108" s="80" t="s">
        <v>13</v>
      </c>
      <c r="G108" s="81">
        <f>IF(E109=0,0,(MOD(E109-E108,1)*24))</f>
        <v>0</v>
      </c>
      <c r="H108" s="29"/>
      <c r="I108" s="31"/>
      <c r="J108" s="31"/>
      <c r="K108" s="31"/>
      <c r="L108" s="33"/>
      <c r="M108" s="33"/>
      <c r="N108" s="140"/>
    </row>
    <row r="109" spans="1:14" x14ac:dyDescent="0.3">
      <c r="A109" s="75" t="s">
        <v>33</v>
      </c>
      <c r="B109" s="34"/>
      <c r="C109" s="29"/>
      <c r="D109" s="82" t="s">
        <v>31</v>
      </c>
      <c r="E109" s="83"/>
      <c r="F109" s="84" t="s">
        <v>13</v>
      </c>
      <c r="G109" s="85">
        <f>IF(E110=0,0,(MOD(E110-E109,1)*24))</f>
        <v>0</v>
      </c>
      <c r="H109" s="113" t="s">
        <v>18</v>
      </c>
      <c r="I109" s="53" t="s">
        <v>19</v>
      </c>
      <c r="J109" s="113" t="s">
        <v>16</v>
      </c>
      <c r="K109" s="25" t="s">
        <v>87</v>
      </c>
      <c r="L109" s="53" t="s">
        <v>20</v>
      </c>
      <c r="M109" s="6"/>
      <c r="N109" s="140"/>
    </row>
    <row r="110" spans="1:14" x14ac:dyDescent="0.3">
      <c r="A110" s="73" t="s">
        <v>10</v>
      </c>
      <c r="B110" s="43"/>
      <c r="C110" s="29"/>
      <c r="D110" s="78" t="s">
        <v>29</v>
      </c>
      <c r="E110" s="79"/>
      <c r="F110" s="80" t="s">
        <v>13</v>
      </c>
      <c r="G110" s="81">
        <f>IF(E111=0,0,(MOD(E111-E110,1)*24))</f>
        <v>0</v>
      </c>
      <c r="H110" s="76">
        <f>B112</f>
        <v>0</v>
      </c>
      <c r="I110" s="63">
        <f>IF(B110="Forfait",IF(B107="",0,VLOOKUP(B107,Liste!F$2:H$4,3)),IF(B107="",0,VLOOKUP(B107,Liste!F$2:G$4,2)))</f>
        <v>0</v>
      </c>
      <c r="J110" s="36">
        <v>5</v>
      </c>
      <c r="K110" s="64">
        <v>0.8</v>
      </c>
      <c r="L110" s="35">
        <v>0</v>
      </c>
      <c r="M110" s="6"/>
      <c r="N110" s="140"/>
    </row>
    <row r="111" spans="1:14" ht="16.5" thickBot="1" x14ac:dyDescent="0.35">
      <c r="A111" s="74" t="s">
        <v>85</v>
      </c>
      <c r="B111" s="44"/>
      <c r="C111" s="29"/>
      <c r="D111" s="82" t="s">
        <v>37</v>
      </c>
      <c r="E111" s="83"/>
      <c r="F111" s="84" t="s">
        <v>39</v>
      </c>
      <c r="G111" s="86">
        <f>SUM(G106+G108+G110)</f>
        <v>0</v>
      </c>
      <c r="H111" s="77"/>
      <c r="I111" s="65"/>
      <c r="J111" s="38"/>
      <c r="K111" s="66">
        <v>0</v>
      </c>
      <c r="L111" s="39">
        <v>0</v>
      </c>
      <c r="M111" s="6"/>
      <c r="N111" s="140"/>
    </row>
    <row r="112" spans="1:14" x14ac:dyDescent="0.3">
      <c r="A112" s="73" t="s">
        <v>11</v>
      </c>
      <c r="B112" s="45">
        <f>IF(B109="",0,VLOOKUP(B109,Liste!B$2:C$32,2))</f>
        <v>0</v>
      </c>
      <c r="C112" s="29"/>
      <c r="D112" s="87"/>
      <c r="E112" s="88"/>
      <c r="F112" s="89" t="s">
        <v>89</v>
      </c>
      <c r="G112" s="96">
        <f>SUM((IF(G107&lt;0.99,G107,0))+(IF(G109&lt;0.99,G109,0)))</f>
        <v>0</v>
      </c>
      <c r="H112" s="47">
        <f>PRODUCT(H110*H111)</f>
        <v>0</v>
      </c>
      <c r="I112" s="70">
        <f>PRODUCT(I110*I111)</f>
        <v>0</v>
      </c>
      <c r="J112" s="47">
        <f>PRODUCT(J110*J111)</f>
        <v>0</v>
      </c>
      <c r="K112" s="69">
        <f>PRODUCT(K110*K111)</f>
        <v>0</v>
      </c>
      <c r="L112" s="46">
        <f>PRODUCT(L110:L111)</f>
        <v>0</v>
      </c>
      <c r="M112" s="6"/>
      <c r="N112" s="140"/>
    </row>
    <row r="113" spans="1:14" x14ac:dyDescent="0.3">
      <c r="A113" s="72"/>
      <c r="B113" s="141" t="s">
        <v>14</v>
      </c>
      <c r="C113" s="141"/>
      <c r="D113" s="142"/>
      <c r="E113" s="143"/>
      <c r="F113" s="144" t="s">
        <v>84</v>
      </c>
      <c r="G113" s="145"/>
      <c r="H113" s="146"/>
      <c r="I113" s="141" t="s">
        <v>15</v>
      </c>
      <c r="J113" s="147"/>
      <c r="K113" s="52" t="s">
        <v>17</v>
      </c>
      <c r="L113" s="53" t="s">
        <v>38</v>
      </c>
      <c r="M113" s="6"/>
      <c r="N113" s="140"/>
    </row>
    <row r="114" spans="1:14" x14ac:dyDescent="0.3">
      <c r="A114" s="54" t="s">
        <v>22</v>
      </c>
      <c r="B114" s="48" t="s">
        <v>23</v>
      </c>
      <c r="C114" s="56" t="s">
        <v>24</v>
      </c>
      <c r="D114" s="49" t="s">
        <v>25</v>
      </c>
      <c r="E114" s="58" t="s">
        <v>88</v>
      </c>
      <c r="F114" s="101">
        <f>IF(B111="Magasine",0.08333333333333,0.125)</f>
        <v>0.125</v>
      </c>
      <c r="G114" s="59">
        <v>0.16666666666666666</v>
      </c>
      <c r="H114" s="50">
        <v>0.25</v>
      </c>
      <c r="I114" s="60" t="s">
        <v>26</v>
      </c>
      <c r="J114" s="48" t="s">
        <v>27</v>
      </c>
      <c r="K114" s="61"/>
      <c r="L114" s="51">
        <v>1</v>
      </c>
      <c r="M114" s="6"/>
      <c r="N114" s="140"/>
    </row>
    <row r="115" spans="1:14" ht="16.5" thickBot="1" x14ac:dyDescent="0.35">
      <c r="A115" s="55">
        <f>IF(B110=10,IF(SUM((G106+G108+G110)+G112)&gt;10,SUM((G106+G108+G110)+G112),10),IF(B110=7,IF(SUM((G106+G108+G110)+G112)&gt;7,SUM((G106+G108+G110)+G112),7),IF(B110=5,IF(SUM((G106+G108+G110)+G112)&gt;5,SUM((G106+G108+G110)+G112),5),SUM((G106+G108+G110)+G112))))</f>
        <v>0</v>
      </c>
      <c r="B115" s="28">
        <f>IF(B110="Forfait",1,IF(B110=10,IF(G111&lt;10,A115,10+G112),IF(B110=7,IF(G111&lt;8,A115,8+G112),IF(G111&lt;5,A115,5+G112))))</f>
        <v>0</v>
      </c>
      <c r="C115" s="57">
        <f>IF(B110="Forfait",0,IF(B110=10,IF((A115-B115)&lt;2,A115-B115,2),IF(B110=7,IF((A115-B115)&lt;4,A115-B115,4),IF((A115-B115)&lt;7,A115-B115,7))))</f>
        <v>0</v>
      </c>
      <c r="D115" s="28">
        <f>IF(B110="Forfait",0,IF((A115-B115-C115)&lt;4,A115-B115-C115,4))</f>
        <v>0</v>
      </c>
      <c r="E115" s="57">
        <f>IF(B110="Forfait",0,IF((A115-B115-C115-D115)&gt;0,A115-B115-C115-D115,0))</f>
        <v>0</v>
      </c>
      <c r="F115" s="28">
        <f>IF(B111="Autre",IF((G111-12)&gt;0,IF((G111-12)&lt;2,G111-12,2),0),IF(B111="Magasine",IF((G111-11)&gt;0,IF((G111-11)&lt;1,G111-11,1),0),0))</f>
        <v>0</v>
      </c>
      <c r="G115" s="57">
        <f>IF(B111="Autre",IF((G111-14)&gt;0,IF((G111-14)&lt;2,G111-14,2),0),IF(B111="Magasine",IF((G111-12)&gt;0,IF((G111-12)&lt;4,G111-12,4),0),0))</f>
        <v>0</v>
      </c>
      <c r="H115" s="28">
        <f>IF(B110="Forfait",IF((G111-16)&lt;0,0,(G111-16)),0)</f>
        <v>0</v>
      </c>
      <c r="I115" s="71">
        <f>IF(B111="5-5",IF(G106&gt;5,G106-5,0),IF(B111="6-6",IF(G106&gt;6,G106-6,0),0))</f>
        <v>0</v>
      </c>
      <c r="J115" s="28">
        <f>IF(B111="5-5",IF(G108&gt;5,G108-5,0),IF(B111="6-6",IF(G108&gt;6,G108-6,0),0))</f>
        <v>0</v>
      </c>
      <c r="K115" s="62"/>
      <c r="L115" s="39">
        <v>0</v>
      </c>
      <c r="M115" s="37" t="s">
        <v>39</v>
      </c>
      <c r="N115" s="140"/>
    </row>
    <row r="116" spans="1:14" x14ac:dyDescent="0.3">
      <c r="A116" s="41"/>
      <c r="B116" s="40">
        <f>PRODUCT(B115*B112*1)</f>
        <v>0</v>
      </c>
      <c r="C116" s="67">
        <f>PRODUCT(C115*B112*1.5)</f>
        <v>0</v>
      </c>
      <c r="D116" s="40">
        <f>PRODUCT(D115*B112*2)</f>
        <v>0</v>
      </c>
      <c r="E116" s="67">
        <f>PRODUCT(E115*B112*3)</f>
        <v>0</v>
      </c>
      <c r="F116" s="104">
        <f>PRODUCT(B112*F114*F115)</f>
        <v>0</v>
      </c>
      <c r="G116" s="105">
        <f>PRODUCT(B112*G114*G115)</f>
        <v>0</v>
      </c>
      <c r="H116" s="104">
        <f>PRODUCT(B112*H114*H115)</f>
        <v>0</v>
      </c>
      <c r="I116" s="68">
        <f>PRODUCT(I115*B112*0.5)</f>
        <v>0</v>
      </c>
      <c r="J116" s="40">
        <f>PRODUCT(J115*B112*0.5)</f>
        <v>0</v>
      </c>
      <c r="K116" s="67">
        <f>PRODUCT(K114:K115)</f>
        <v>0</v>
      </c>
      <c r="L116" s="40">
        <f>PRODUCT(L114:L115)</f>
        <v>0</v>
      </c>
      <c r="M116" s="42">
        <f>SUM(B116:L116)+SUM(H112:L112)</f>
        <v>0</v>
      </c>
      <c r="N116" s="140"/>
    </row>
    <row r="117" spans="1:14" ht="16.5" thickBot="1" x14ac:dyDescent="0.35">
      <c r="A117" s="94"/>
      <c r="B117" s="94"/>
      <c r="C117" s="94"/>
      <c r="D117" s="94"/>
      <c r="E117" s="95"/>
      <c r="F117" s="95"/>
      <c r="G117" s="95"/>
      <c r="H117" s="95"/>
      <c r="I117" s="94"/>
      <c r="J117" s="94"/>
      <c r="K117" s="94"/>
      <c r="L117" s="94"/>
      <c r="M117" s="94"/>
      <c r="N117" s="140"/>
    </row>
    <row r="118" spans="1:14" ht="16.5" thickTop="1" x14ac:dyDescent="0.3">
      <c r="A118" s="29"/>
      <c r="B118" s="29"/>
      <c r="C118" s="29"/>
      <c r="D118" s="29"/>
      <c r="E118" s="29"/>
      <c r="F118" s="29"/>
      <c r="G118" s="29"/>
      <c r="H118" s="29"/>
      <c r="I118" s="29"/>
      <c r="J118" s="29"/>
      <c r="K118" s="29"/>
      <c r="L118" s="6"/>
      <c r="M118" s="6"/>
      <c r="N118" s="140"/>
    </row>
    <row r="119" spans="1:14" ht="16.5" x14ac:dyDescent="0.3">
      <c r="A119" s="73" t="s">
        <v>7</v>
      </c>
      <c r="B119" s="24">
        <f>B106+1</f>
        <v>42439</v>
      </c>
      <c r="C119" s="30"/>
      <c r="D119" s="90" t="s">
        <v>12</v>
      </c>
      <c r="E119" s="91"/>
      <c r="F119" s="92" t="s">
        <v>13</v>
      </c>
      <c r="G119" s="93">
        <f>IF(E120=0,0,(MOD(E120-E119,1)*24))</f>
        <v>0</v>
      </c>
      <c r="H119" s="6"/>
      <c r="I119" s="100"/>
      <c r="J119" s="31"/>
      <c r="K119" s="31"/>
      <c r="L119" s="32"/>
      <c r="M119" s="33"/>
      <c r="N119" s="140"/>
    </row>
    <row r="120" spans="1:14" ht="16.5" x14ac:dyDescent="0.3">
      <c r="A120" s="73" t="s">
        <v>8</v>
      </c>
      <c r="B120" s="34"/>
      <c r="C120" s="29"/>
      <c r="D120" s="82" t="s">
        <v>21</v>
      </c>
      <c r="E120" s="83"/>
      <c r="F120" s="84" t="s">
        <v>13</v>
      </c>
      <c r="G120" s="85">
        <f>IF(E121=0,0,(MOD(E121-E120,1)*24))</f>
        <v>0</v>
      </c>
      <c r="H120" s="29"/>
      <c r="I120" s="29"/>
      <c r="J120" s="31"/>
      <c r="K120" s="31"/>
      <c r="L120" s="33"/>
      <c r="M120" s="33"/>
      <c r="N120" s="140"/>
    </row>
    <row r="121" spans="1:14" ht="16.5" x14ac:dyDescent="0.3">
      <c r="A121" s="75" t="s">
        <v>32</v>
      </c>
      <c r="B121" s="9"/>
      <c r="C121" s="29"/>
      <c r="D121" s="78" t="s">
        <v>29</v>
      </c>
      <c r="E121" s="79"/>
      <c r="F121" s="80" t="s">
        <v>13</v>
      </c>
      <c r="G121" s="81">
        <f>IF(E122=0,0,(MOD(E122-E121,1)*24))</f>
        <v>0</v>
      </c>
      <c r="H121" s="29"/>
      <c r="I121" s="31"/>
      <c r="J121" s="31"/>
      <c r="K121" s="31"/>
      <c r="L121" s="33"/>
      <c r="M121" s="33"/>
      <c r="N121" s="140"/>
    </row>
    <row r="122" spans="1:14" x14ac:dyDescent="0.3">
      <c r="A122" s="75" t="s">
        <v>33</v>
      </c>
      <c r="B122" s="34"/>
      <c r="C122" s="29"/>
      <c r="D122" s="82" t="s">
        <v>31</v>
      </c>
      <c r="E122" s="83"/>
      <c r="F122" s="84" t="s">
        <v>13</v>
      </c>
      <c r="G122" s="85">
        <f>IF(E123=0,0,(MOD(E123-E122,1)*24))</f>
        <v>0</v>
      </c>
      <c r="H122" s="113" t="s">
        <v>18</v>
      </c>
      <c r="I122" s="53" t="s">
        <v>19</v>
      </c>
      <c r="J122" s="113" t="s">
        <v>16</v>
      </c>
      <c r="K122" s="25" t="s">
        <v>87</v>
      </c>
      <c r="L122" s="53" t="s">
        <v>20</v>
      </c>
      <c r="M122" s="6"/>
      <c r="N122" s="140"/>
    </row>
    <row r="123" spans="1:14" x14ac:dyDescent="0.3">
      <c r="A123" s="73" t="s">
        <v>10</v>
      </c>
      <c r="B123" s="43"/>
      <c r="C123" s="29"/>
      <c r="D123" s="78" t="s">
        <v>29</v>
      </c>
      <c r="E123" s="79"/>
      <c r="F123" s="80" t="s">
        <v>13</v>
      </c>
      <c r="G123" s="81">
        <f>IF(E124=0,0,(MOD(E124-E123,1)*24))</f>
        <v>0</v>
      </c>
      <c r="H123" s="76">
        <f>B125</f>
        <v>0</v>
      </c>
      <c r="I123" s="63">
        <f>IF(B123="Forfait",IF(B120="",0,VLOOKUP(B120,Liste!F$2:H$4,3)),IF(B120="",0,VLOOKUP(B120,Liste!F$2:G$4,2)))</f>
        <v>0</v>
      </c>
      <c r="J123" s="36">
        <v>5</v>
      </c>
      <c r="K123" s="64">
        <v>0.8</v>
      </c>
      <c r="L123" s="35">
        <v>0</v>
      </c>
      <c r="M123" s="6"/>
      <c r="N123" s="140"/>
    </row>
    <row r="124" spans="1:14" ht="16.5" thickBot="1" x14ac:dyDescent="0.35">
      <c r="A124" s="74" t="s">
        <v>85</v>
      </c>
      <c r="B124" s="44"/>
      <c r="C124" s="29"/>
      <c r="D124" s="82" t="s">
        <v>37</v>
      </c>
      <c r="E124" s="83"/>
      <c r="F124" s="84" t="s">
        <v>39</v>
      </c>
      <c r="G124" s="86">
        <f>SUM(G119+G121+G123)</f>
        <v>0</v>
      </c>
      <c r="H124" s="77"/>
      <c r="I124" s="65"/>
      <c r="J124" s="38"/>
      <c r="K124" s="66">
        <v>0</v>
      </c>
      <c r="L124" s="39">
        <v>0</v>
      </c>
      <c r="M124" s="6"/>
      <c r="N124" s="140"/>
    </row>
    <row r="125" spans="1:14" x14ac:dyDescent="0.3">
      <c r="A125" s="73" t="s">
        <v>11</v>
      </c>
      <c r="B125" s="45">
        <f>IF(B122="",0,VLOOKUP(B122,Liste!B$2:C$32,2))</f>
        <v>0</v>
      </c>
      <c r="C125" s="29"/>
      <c r="D125" s="87"/>
      <c r="E125" s="88"/>
      <c r="F125" s="89" t="s">
        <v>89</v>
      </c>
      <c r="G125" s="96">
        <f>SUM((IF(G120&lt;0.99,G120,0))+(IF(G122&lt;0.99,G122,0)))</f>
        <v>0</v>
      </c>
      <c r="H125" s="47">
        <f>PRODUCT(H123*H124)</f>
        <v>0</v>
      </c>
      <c r="I125" s="70">
        <f>PRODUCT(I123*I124)</f>
        <v>0</v>
      </c>
      <c r="J125" s="47">
        <f>PRODUCT(J123*J124)</f>
        <v>0</v>
      </c>
      <c r="K125" s="69">
        <f>PRODUCT(K123*K124)</f>
        <v>0</v>
      </c>
      <c r="L125" s="46">
        <f>PRODUCT(L123:L124)</f>
        <v>0</v>
      </c>
      <c r="M125" s="6"/>
      <c r="N125" s="140"/>
    </row>
    <row r="126" spans="1:14" x14ac:dyDescent="0.3">
      <c r="A126" s="72"/>
      <c r="B126" s="141" t="s">
        <v>14</v>
      </c>
      <c r="C126" s="141"/>
      <c r="D126" s="142"/>
      <c r="E126" s="143"/>
      <c r="F126" s="144" t="s">
        <v>84</v>
      </c>
      <c r="G126" s="145"/>
      <c r="H126" s="146"/>
      <c r="I126" s="141" t="s">
        <v>15</v>
      </c>
      <c r="J126" s="147"/>
      <c r="K126" s="52" t="s">
        <v>17</v>
      </c>
      <c r="L126" s="53" t="s">
        <v>38</v>
      </c>
      <c r="M126" s="6"/>
      <c r="N126" s="140"/>
    </row>
    <row r="127" spans="1:14" x14ac:dyDescent="0.3">
      <c r="A127" s="54" t="s">
        <v>22</v>
      </c>
      <c r="B127" s="48" t="s">
        <v>23</v>
      </c>
      <c r="C127" s="56" t="s">
        <v>24</v>
      </c>
      <c r="D127" s="49" t="s">
        <v>25</v>
      </c>
      <c r="E127" s="58" t="s">
        <v>88</v>
      </c>
      <c r="F127" s="101">
        <f>IF(B124="Magasine",0.08333333333333,0.125)</f>
        <v>0.125</v>
      </c>
      <c r="G127" s="59">
        <v>0.16666666666666666</v>
      </c>
      <c r="H127" s="50">
        <v>0.25</v>
      </c>
      <c r="I127" s="60" t="s">
        <v>26</v>
      </c>
      <c r="J127" s="48" t="s">
        <v>27</v>
      </c>
      <c r="K127" s="61"/>
      <c r="L127" s="51">
        <v>1</v>
      </c>
      <c r="M127" s="6"/>
      <c r="N127" s="140"/>
    </row>
    <row r="128" spans="1:14" ht="16.5" thickBot="1" x14ac:dyDescent="0.35">
      <c r="A128" s="55">
        <f>IF(B123=10,IF(SUM((G119+G121+G123)+G125)&gt;10,SUM((G119+G121+G123)+G125),10),IF(B123=7,IF(SUM((G119+G121+G123)+G125)&gt;7,SUM((G119+G121+G123)+G125),7),IF(B123=5,IF(SUM((G119+G121+G123)+G125)&gt;5,SUM((G119+G121+G123)+G125),5),SUM((G119+G121+G123)+G125))))</f>
        <v>0</v>
      </c>
      <c r="B128" s="28">
        <f>IF(B123="Forfait",1,IF(B123=10,IF(G124&lt;10,A128,10+G125),IF(B123=7,IF(G124&lt;8,A128,8+G125),IF(G124&lt;5,A128,5+G125))))</f>
        <v>0</v>
      </c>
      <c r="C128" s="57">
        <f>IF(B123="Forfait",0,IF(B123=10,IF((A128-B128)&lt;2,A128-B128,2),IF(B123=7,IF((A128-B128)&lt;4,A128-B128,4),IF((A128-B128)&lt;7,A128-B128,7))))</f>
        <v>0</v>
      </c>
      <c r="D128" s="28">
        <f>IF(B123="Forfait",0,IF((A128-B128-C128)&lt;4,A128-B128-C128,4))</f>
        <v>0</v>
      </c>
      <c r="E128" s="57">
        <f>IF(B123="Forfait",0,IF((A128-B128-C128-D128)&gt;0,A128-B128-C128-D128,0))</f>
        <v>0</v>
      </c>
      <c r="F128" s="28">
        <f>IF(B124="Autre",IF((G124-12)&gt;0,IF((G124-12)&lt;2,G124-12,2),0),IF(B124="Magasine",IF((G124-11)&gt;0,IF((G124-11)&lt;1,G124-11,1),0),0))</f>
        <v>0</v>
      </c>
      <c r="G128" s="57">
        <f>IF(B124="Autre",IF((G124-14)&gt;0,IF((G124-14)&lt;2,G124-14,2),0),IF(B124="Magasine",IF((G124-12)&gt;0,IF((G124-12)&lt;4,G124-12,4),0),0))</f>
        <v>0</v>
      </c>
      <c r="H128" s="28">
        <f>IF(B123="Forfait",IF((G124-16)&lt;0,0,(G124-16)),0)</f>
        <v>0</v>
      </c>
      <c r="I128" s="71">
        <f>IF(B124="5-5",IF(G119&gt;5,G119-5,0),IF(B124="6-6",IF(G119&gt;6,G119-6,0),0))</f>
        <v>0</v>
      </c>
      <c r="J128" s="28">
        <f>IF(B124="5-5",IF(G121&gt;5,G121-5,0),IF(B124="6-6",IF(G121&gt;6,G121-6,0),0))</f>
        <v>0</v>
      </c>
      <c r="K128" s="62"/>
      <c r="L128" s="39">
        <v>0</v>
      </c>
      <c r="M128" s="37" t="s">
        <v>39</v>
      </c>
      <c r="N128" s="140"/>
    </row>
    <row r="129" spans="1:14" x14ac:dyDescent="0.3">
      <c r="A129" s="41"/>
      <c r="B129" s="40">
        <f>PRODUCT(B128*B125*1)</f>
        <v>0</v>
      </c>
      <c r="C129" s="67">
        <f>PRODUCT(C128*B125*1.5)</f>
        <v>0</v>
      </c>
      <c r="D129" s="40">
        <f>PRODUCT(D128*B125*2)</f>
        <v>0</v>
      </c>
      <c r="E129" s="67">
        <f>PRODUCT(E128*B125*3)</f>
        <v>0</v>
      </c>
      <c r="F129" s="104">
        <f>PRODUCT(B125*F127*F128)</f>
        <v>0</v>
      </c>
      <c r="G129" s="105">
        <f>PRODUCT(B125*G127*G128)</f>
        <v>0</v>
      </c>
      <c r="H129" s="104">
        <f>PRODUCT(B125*H127*H128)</f>
        <v>0</v>
      </c>
      <c r="I129" s="68">
        <f>PRODUCT(I128*B125*0.5)</f>
        <v>0</v>
      </c>
      <c r="J129" s="40">
        <f>PRODUCT(J128*B125*0.5)</f>
        <v>0</v>
      </c>
      <c r="K129" s="67">
        <f>PRODUCT(K127:K128)</f>
        <v>0</v>
      </c>
      <c r="L129" s="40">
        <f>PRODUCT(L127:L128)</f>
        <v>0</v>
      </c>
      <c r="M129" s="42">
        <f>SUM(B129:L129)+SUM(H125:L125)</f>
        <v>0</v>
      </c>
      <c r="N129" s="140"/>
    </row>
    <row r="130" spans="1:14" ht="16.5" thickBot="1" x14ac:dyDescent="0.35">
      <c r="A130" s="94"/>
      <c r="B130" s="94"/>
      <c r="C130" s="94"/>
      <c r="D130" s="94"/>
      <c r="E130" s="95"/>
      <c r="F130" s="95"/>
      <c r="G130" s="95"/>
      <c r="H130" s="95"/>
      <c r="I130" s="94"/>
      <c r="J130" s="94"/>
      <c r="K130" s="94"/>
      <c r="L130" s="94"/>
      <c r="M130" s="94"/>
      <c r="N130" s="140"/>
    </row>
    <row r="131" spans="1:14" ht="16.5" thickTop="1" x14ac:dyDescent="0.3">
      <c r="A131" s="29"/>
      <c r="B131" s="29"/>
      <c r="C131" s="29"/>
      <c r="D131" s="29"/>
      <c r="E131" s="29"/>
      <c r="F131" s="29"/>
      <c r="G131" s="29"/>
      <c r="H131" s="29"/>
      <c r="I131" s="29"/>
      <c r="J131" s="29"/>
      <c r="K131" s="29"/>
      <c r="L131" s="6"/>
      <c r="M131" s="6"/>
      <c r="N131" s="140"/>
    </row>
    <row r="132" spans="1:14" ht="16.5" x14ac:dyDescent="0.3">
      <c r="A132" s="73" t="s">
        <v>7</v>
      </c>
      <c r="B132" s="24">
        <f>B119+1</f>
        <v>42440</v>
      </c>
      <c r="C132" s="30"/>
      <c r="D132" s="90" t="s">
        <v>12</v>
      </c>
      <c r="E132" s="91"/>
      <c r="F132" s="92" t="s">
        <v>13</v>
      </c>
      <c r="G132" s="93">
        <f>IF(E133=0,0,(MOD(E133-E132,1)*24))</f>
        <v>0</v>
      </c>
      <c r="H132" s="6"/>
      <c r="I132" s="100"/>
      <c r="J132" s="31"/>
      <c r="K132" s="31"/>
      <c r="L132" s="32"/>
      <c r="M132" s="33"/>
      <c r="N132" s="140"/>
    </row>
    <row r="133" spans="1:14" ht="16.5" x14ac:dyDescent="0.3">
      <c r="A133" s="73" t="s">
        <v>8</v>
      </c>
      <c r="B133" s="34"/>
      <c r="C133" s="29"/>
      <c r="D133" s="82" t="s">
        <v>21</v>
      </c>
      <c r="E133" s="83"/>
      <c r="F133" s="84" t="s">
        <v>13</v>
      </c>
      <c r="G133" s="85">
        <f>IF(E134=0,0,(MOD(E134-E133,1)*24))</f>
        <v>0</v>
      </c>
      <c r="H133" s="29"/>
      <c r="I133" s="29"/>
      <c r="J133" s="31"/>
      <c r="K133" s="31"/>
      <c r="L133" s="33"/>
      <c r="M133" s="33"/>
      <c r="N133" s="140"/>
    </row>
    <row r="134" spans="1:14" ht="16.5" x14ac:dyDescent="0.3">
      <c r="A134" s="75" t="s">
        <v>32</v>
      </c>
      <c r="B134" s="9"/>
      <c r="C134" s="29"/>
      <c r="D134" s="78" t="s">
        <v>29</v>
      </c>
      <c r="E134" s="79"/>
      <c r="F134" s="80" t="s">
        <v>13</v>
      </c>
      <c r="G134" s="81">
        <f>IF(E135=0,0,(MOD(E135-E134,1)*24))</f>
        <v>0</v>
      </c>
      <c r="H134" s="29"/>
      <c r="I134" s="31"/>
      <c r="J134" s="31"/>
      <c r="K134" s="31"/>
      <c r="L134" s="33"/>
      <c r="M134" s="33"/>
      <c r="N134" s="140"/>
    </row>
    <row r="135" spans="1:14" x14ac:dyDescent="0.3">
      <c r="A135" s="75" t="s">
        <v>33</v>
      </c>
      <c r="B135" s="34"/>
      <c r="C135" s="29"/>
      <c r="D135" s="82" t="s">
        <v>31</v>
      </c>
      <c r="E135" s="83"/>
      <c r="F135" s="84" t="s">
        <v>13</v>
      </c>
      <c r="G135" s="85">
        <f>IF(E136=0,0,(MOD(E136-E135,1)*24))</f>
        <v>0</v>
      </c>
      <c r="H135" s="113" t="s">
        <v>18</v>
      </c>
      <c r="I135" s="53" t="s">
        <v>19</v>
      </c>
      <c r="J135" s="113" t="s">
        <v>16</v>
      </c>
      <c r="K135" s="25" t="s">
        <v>87</v>
      </c>
      <c r="L135" s="53" t="s">
        <v>20</v>
      </c>
      <c r="M135" s="6"/>
      <c r="N135" s="140"/>
    </row>
    <row r="136" spans="1:14" x14ac:dyDescent="0.3">
      <c r="A136" s="73" t="s">
        <v>10</v>
      </c>
      <c r="B136" s="43"/>
      <c r="C136" s="29"/>
      <c r="D136" s="78" t="s">
        <v>29</v>
      </c>
      <c r="E136" s="79"/>
      <c r="F136" s="80" t="s">
        <v>13</v>
      </c>
      <c r="G136" s="81">
        <f>IF(E137=0,0,(MOD(E137-E136,1)*24))</f>
        <v>0</v>
      </c>
      <c r="H136" s="76">
        <f>B138</f>
        <v>0</v>
      </c>
      <c r="I136" s="63">
        <f>IF(B136="Forfait",IF(B133="",0,VLOOKUP(B133,Liste!F$2:H$4,3)),IF(B133="",0,VLOOKUP(B133,Liste!F$2:G$4,2)))</f>
        <v>0</v>
      </c>
      <c r="J136" s="36">
        <v>5</v>
      </c>
      <c r="K136" s="64">
        <v>0.8</v>
      </c>
      <c r="L136" s="35">
        <v>0</v>
      </c>
      <c r="M136" s="6"/>
      <c r="N136" s="140"/>
    </row>
    <row r="137" spans="1:14" ht="16.5" thickBot="1" x14ac:dyDescent="0.35">
      <c r="A137" s="74" t="s">
        <v>85</v>
      </c>
      <c r="B137" s="44"/>
      <c r="C137" s="29"/>
      <c r="D137" s="82" t="s">
        <v>37</v>
      </c>
      <c r="E137" s="83"/>
      <c r="F137" s="84" t="s">
        <v>39</v>
      </c>
      <c r="G137" s="86">
        <f>SUM(G132+G134+G136)</f>
        <v>0</v>
      </c>
      <c r="H137" s="77"/>
      <c r="I137" s="65"/>
      <c r="J137" s="38"/>
      <c r="K137" s="66">
        <v>0</v>
      </c>
      <c r="L137" s="39">
        <v>0</v>
      </c>
      <c r="M137" s="6"/>
      <c r="N137" s="140"/>
    </row>
    <row r="138" spans="1:14" x14ac:dyDescent="0.3">
      <c r="A138" s="73" t="s">
        <v>11</v>
      </c>
      <c r="B138" s="45">
        <f>IF(B135="",0,VLOOKUP(B135,Liste!B$2:C$32,2))</f>
        <v>0</v>
      </c>
      <c r="C138" s="29"/>
      <c r="D138" s="87"/>
      <c r="E138" s="88"/>
      <c r="F138" s="89" t="s">
        <v>89</v>
      </c>
      <c r="G138" s="96">
        <f>SUM((IF(G133&lt;0.99,G133,0))+(IF(G135&lt;0.99,G135,0)))</f>
        <v>0</v>
      </c>
      <c r="H138" s="47">
        <f>PRODUCT(H136*H137)</f>
        <v>0</v>
      </c>
      <c r="I138" s="70">
        <f>PRODUCT(I136*I137)</f>
        <v>0</v>
      </c>
      <c r="J138" s="47">
        <f>PRODUCT(J136*J137)</f>
        <v>0</v>
      </c>
      <c r="K138" s="69">
        <f>PRODUCT(K136*K137)</f>
        <v>0</v>
      </c>
      <c r="L138" s="46">
        <f>PRODUCT(L136:L137)</f>
        <v>0</v>
      </c>
      <c r="M138" s="6"/>
      <c r="N138" s="140"/>
    </row>
    <row r="139" spans="1:14" x14ac:dyDescent="0.3">
      <c r="A139" s="72"/>
      <c r="B139" s="141" t="s">
        <v>14</v>
      </c>
      <c r="C139" s="141"/>
      <c r="D139" s="142"/>
      <c r="E139" s="143"/>
      <c r="F139" s="144" t="s">
        <v>84</v>
      </c>
      <c r="G139" s="145"/>
      <c r="H139" s="146"/>
      <c r="I139" s="141" t="s">
        <v>15</v>
      </c>
      <c r="J139" s="147"/>
      <c r="K139" s="52" t="s">
        <v>17</v>
      </c>
      <c r="L139" s="53" t="s">
        <v>38</v>
      </c>
      <c r="M139" s="6"/>
      <c r="N139" s="140"/>
    </row>
    <row r="140" spans="1:14" x14ac:dyDescent="0.3">
      <c r="A140" s="54" t="s">
        <v>22</v>
      </c>
      <c r="B140" s="48" t="s">
        <v>23</v>
      </c>
      <c r="C140" s="56" t="s">
        <v>24</v>
      </c>
      <c r="D140" s="49" t="s">
        <v>25</v>
      </c>
      <c r="E140" s="58" t="s">
        <v>88</v>
      </c>
      <c r="F140" s="101">
        <f>IF(B137="Magasine",0.08333333333333,0.125)</f>
        <v>0.125</v>
      </c>
      <c r="G140" s="59">
        <v>0.16666666666666666</v>
      </c>
      <c r="H140" s="50">
        <v>0.25</v>
      </c>
      <c r="I140" s="60" t="s">
        <v>26</v>
      </c>
      <c r="J140" s="48" t="s">
        <v>27</v>
      </c>
      <c r="K140" s="61"/>
      <c r="L140" s="51">
        <v>1</v>
      </c>
      <c r="M140" s="6"/>
      <c r="N140" s="140"/>
    </row>
    <row r="141" spans="1:14" ht="16.5" thickBot="1" x14ac:dyDescent="0.35">
      <c r="A141" s="55">
        <f>IF(B136=10,IF(SUM((G132+G134+G136)+G138)&gt;10,SUM((G132+G134+G136)+G138),10),IF(B136=7,IF(SUM((G132+G134+G136)+G138)&gt;7,SUM((G132+G134+G136)+G138),7),IF(B136=5,IF(SUM((G132+G134+G136)+G138)&gt;5,SUM((G132+G134+G136)+G138),5),SUM((G132+G134+G136)+G138))))</f>
        <v>0</v>
      </c>
      <c r="B141" s="28">
        <f>IF(B136="Forfait",1,IF(B136=10,IF(G137&lt;10,A141,10+G138),IF(B136=7,IF(G137&lt;8,A141,8+G138),IF(G137&lt;5,A141,5+G138))))</f>
        <v>0</v>
      </c>
      <c r="C141" s="57">
        <f>IF(B136="Forfait",0,IF(B136=10,IF((A141-B141)&lt;2,A141-B141,2),IF(B136=7,IF((A141-B141)&lt;4,A141-B141,4),IF((A141-B141)&lt;7,A141-B141,7))))</f>
        <v>0</v>
      </c>
      <c r="D141" s="28">
        <f>IF(B136="Forfait",0,IF((A141-B141-C141)&lt;4,A141-B141-C141,4))</f>
        <v>0</v>
      </c>
      <c r="E141" s="57">
        <f>IF(B136="Forfait",0,IF((A141-B141-C141-D141)&gt;0,A141-B141-C141-D141,0))</f>
        <v>0</v>
      </c>
      <c r="F141" s="28">
        <f>IF(B137="Autre",IF((G137-12)&gt;0,IF((G137-12)&lt;2,G137-12,2),0),IF(B137="Magasine",IF((G137-11)&gt;0,IF((G137-11)&lt;1,G137-11,1),0),0))</f>
        <v>0</v>
      </c>
      <c r="G141" s="57">
        <f>IF(B137="Autre",IF((G137-14)&gt;0,IF((G137-14)&lt;2,G137-14,2),0),IF(B137="Magasine",IF((G137-12)&gt;0,IF((G137-12)&lt;4,G137-12,4),0),0))</f>
        <v>0</v>
      </c>
      <c r="H141" s="28">
        <f>IF(B136="Forfait",IF((G137-16)&lt;0,0,(G137-16)),0)</f>
        <v>0</v>
      </c>
      <c r="I141" s="71">
        <f>IF(B137="5-5",IF(G132&gt;5,G132-5,0),IF(B137="6-6",IF(G132&gt;6,G132-6,0),0))</f>
        <v>0</v>
      </c>
      <c r="J141" s="28">
        <f>IF(B137="5-5",IF(G134&gt;5,G134-5,0),IF(B137="6-6",IF(G134&gt;6,G134-6,0),0))</f>
        <v>0</v>
      </c>
      <c r="K141" s="62"/>
      <c r="L141" s="39">
        <v>0</v>
      </c>
      <c r="M141" s="37" t="s">
        <v>39</v>
      </c>
      <c r="N141" s="140"/>
    </row>
    <row r="142" spans="1:14" x14ac:dyDescent="0.3">
      <c r="A142" s="41"/>
      <c r="B142" s="40">
        <f>PRODUCT(B141*B138*1)</f>
        <v>0</v>
      </c>
      <c r="C142" s="67">
        <f>PRODUCT(C141*B138*1.5)</f>
        <v>0</v>
      </c>
      <c r="D142" s="40">
        <f>PRODUCT(D141*B138*2)</f>
        <v>0</v>
      </c>
      <c r="E142" s="67">
        <f>PRODUCT(E141*B138*3)</f>
        <v>0</v>
      </c>
      <c r="F142" s="104">
        <f>PRODUCT(B138*F140*F141)</f>
        <v>0</v>
      </c>
      <c r="G142" s="105">
        <f>PRODUCT(B138*G140*G141)</f>
        <v>0</v>
      </c>
      <c r="H142" s="104">
        <f>PRODUCT(B138*H140*H141)</f>
        <v>0</v>
      </c>
      <c r="I142" s="68">
        <f>PRODUCT(I141*B138*0.5)</f>
        <v>0</v>
      </c>
      <c r="J142" s="40">
        <f>PRODUCT(J141*B138*0.5)</f>
        <v>0</v>
      </c>
      <c r="K142" s="67">
        <f>PRODUCT(K140:K141)</f>
        <v>0</v>
      </c>
      <c r="L142" s="40">
        <f>PRODUCT(L140:L141)</f>
        <v>0</v>
      </c>
      <c r="M142" s="42">
        <f>SUM(B142:L142)+SUM(H138:L138)</f>
        <v>0</v>
      </c>
      <c r="N142" s="140"/>
    </row>
    <row r="143" spans="1:14" ht="16.5" thickBot="1" x14ac:dyDescent="0.35">
      <c r="A143" s="94"/>
      <c r="B143" s="94"/>
      <c r="C143" s="94"/>
      <c r="D143" s="94"/>
      <c r="E143" s="95"/>
      <c r="F143" s="95"/>
      <c r="G143" s="95"/>
      <c r="H143" s="95"/>
      <c r="I143" s="94"/>
      <c r="J143" s="94"/>
      <c r="K143" s="94"/>
      <c r="L143" s="94"/>
      <c r="M143" s="94"/>
      <c r="N143" s="140"/>
    </row>
    <row r="144" spans="1:14" ht="16.5" thickTop="1" x14ac:dyDescent="0.3">
      <c r="A144" s="29"/>
      <c r="B144" s="29"/>
      <c r="C144" s="29"/>
      <c r="D144" s="29"/>
      <c r="E144" s="29"/>
      <c r="F144" s="29"/>
      <c r="G144" s="29"/>
      <c r="H144" s="29"/>
      <c r="I144" s="29"/>
      <c r="J144" s="29"/>
      <c r="K144" s="29"/>
      <c r="L144" s="6"/>
      <c r="M144" s="6"/>
      <c r="N144" s="140"/>
    </row>
    <row r="145" spans="1:14" ht="16.5" x14ac:dyDescent="0.3">
      <c r="A145" s="73" t="s">
        <v>7</v>
      </c>
      <c r="B145" s="24">
        <f>B132+1</f>
        <v>42441</v>
      </c>
      <c r="C145" s="30"/>
      <c r="D145" s="90" t="s">
        <v>12</v>
      </c>
      <c r="E145" s="91"/>
      <c r="F145" s="92" t="s">
        <v>13</v>
      </c>
      <c r="G145" s="93">
        <f>IF(E146=0,0,(MOD(E146-E145,1)*24))</f>
        <v>0</v>
      </c>
      <c r="H145" s="6"/>
      <c r="I145" s="100"/>
      <c r="J145" s="31"/>
      <c r="K145" s="31"/>
      <c r="L145" s="32"/>
      <c r="M145" s="33"/>
      <c r="N145" s="140"/>
    </row>
    <row r="146" spans="1:14" ht="16.5" x14ac:dyDescent="0.3">
      <c r="A146" s="73" t="s">
        <v>8</v>
      </c>
      <c r="B146" s="34"/>
      <c r="C146" s="29"/>
      <c r="D146" s="82" t="s">
        <v>21</v>
      </c>
      <c r="E146" s="83"/>
      <c r="F146" s="84" t="s">
        <v>13</v>
      </c>
      <c r="G146" s="85">
        <f>IF(E147=0,0,(MOD(E147-E146,1)*24))</f>
        <v>0</v>
      </c>
      <c r="H146" s="29"/>
      <c r="I146" s="29"/>
      <c r="J146" s="31"/>
      <c r="K146" s="31"/>
      <c r="L146" s="33"/>
      <c r="M146" s="33"/>
      <c r="N146" s="140"/>
    </row>
    <row r="147" spans="1:14" ht="16.5" x14ac:dyDescent="0.3">
      <c r="A147" s="75" t="s">
        <v>32</v>
      </c>
      <c r="B147" s="9"/>
      <c r="C147" s="29"/>
      <c r="D147" s="78" t="s">
        <v>29</v>
      </c>
      <c r="E147" s="79"/>
      <c r="F147" s="80" t="s">
        <v>13</v>
      </c>
      <c r="G147" s="81">
        <f>IF(E148=0,0,(MOD(E148-E147,1)*24))</f>
        <v>0</v>
      </c>
      <c r="H147" s="29"/>
      <c r="I147" s="31"/>
      <c r="J147" s="31"/>
      <c r="K147" s="31"/>
      <c r="L147" s="33"/>
      <c r="M147" s="33"/>
      <c r="N147" s="140"/>
    </row>
    <row r="148" spans="1:14" x14ac:dyDescent="0.3">
      <c r="A148" s="75" t="s">
        <v>33</v>
      </c>
      <c r="B148" s="34"/>
      <c r="C148" s="29"/>
      <c r="D148" s="82" t="s">
        <v>31</v>
      </c>
      <c r="E148" s="83"/>
      <c r="F148" s="84" t="s">
        <v>13</v>
      </c>
      <c r="G148" s="85">
        <f>IF(E149=0,0,(MOD(E149-E148,1)*24))</f>
        <v>0</v>
      </c>
      <c r="H148" s="113" t="s">
        <v>18</v>
      </c>
      <c r="I148" s="53" t="s">
        <v>19</v>
      </c>
      <c r="J148" s="113" t="s">
        <v>16</v>
      </c>
      <c r="K148" s="25" t="s">
        <v>87</v>
      </c>
      <c r="L148" s="53" t="s">
        <v>20</v>
      </c>
      <c r="M148" s="6"/>
      <c r="N148" s="140"/>
    </row>
    <row r="149" spans="1:14" x14ac:dyDescent="0.3">
      <c r="A149" s="73" t="s">
        <v>10</v>
      </c>
      <c r="B149" s="43"/>
      <c r="C149" s="29"/>
      <c r="D149" s="78" t="s">
        <v>29</v>
      </c>
      <c r="E149" s="79"/>
      <c r="F149" s="80" t="s">
        <v>13</v>
      </c>
      <c r="G149" s="81">
        <f>IF(E150=0,0,(MOD(E150-E149,1)*24))</f>
        <v>0</v>
      </c>
      <c r="H149" s="76">
        <f>B151</f>
        <v>0</v>
      </c>
      <c r="I149" s="63">
        <f>IF(B149="Forfait",IF(B146="",0,VLOOKUP(B146,Liste!F$2:H$4,3)),IF(B146="",0,VLOOKUP(B146,Liste!F$2:G$4,2)))</f>
        <v>0</v>
      </c>
      <c r="J149" s="36">
        <v>5</v>
      </c>
      <c r="K149" s="64">
        <v>0.8</v>
      </c>
      <c r="L149" s="35">
        <v>0</v>
      </c>
      <c r="M149" s="6"/>
      <c r="N149" s="140"/>
    </row>
    <row r="150" spans="1:14" ht="16.5" thickBot="1" x14ac:dyDescent="0.35">
      <c r="A150" s="74" t="s">
        <v>85</v>
      </c>
      <c r="B150" s="44"/>
      <c r="C150" s="29"/>
      <c r="D150" s="82" t="s">
        <v>37</v>
      </c>
      <c r="E150" s="83"/>
      <c r="F150" s="84" t="s">
        <v>39</v>
      </c>
      <c r="G150" s="86">
        <f>SUM(G145+G147+G149)</f>
        <v>0</v>
      </c>
      <c r="H150" s="77"/>
      <c r="I150" s="65"/>
      <c r="J150" s="38"/>
      <c r="K150" s="66">
        <v>0</v>
      </c>
      <c r="L150" s="39">
        <v>0</v>
      </c>
      <c r="M150" s="6"/>
      <c r="N150" s="140"/>
    </row>
    <row r="151" spans="1:14" x14ac:dyDescent="0.3">
      <c r="A151" s="73" t="s">
        <v>11</v>
      </c>
      <c r="B151" s="45">
        <f>IF(B148="",0,VLOOKUP(B148,Liste!B$2:C$32,2))</f>
        <v>0</v>
      </c>
      <c r="C151" s="29"/>
      <c r="D151" s="87"/>
      <c r="E151" s="88"/>
      <c r="F151" s="89" t="s">
        <v>89</v>
      </c>
      <c r="G151" s="96">
        <f>SUM((IF(G146&lt;0.99,G146,0))+(IF(G148&lt;0.99,G148,0)))</f>
        <v>0</v>
      </c>
      <c r="H151" s="47">
        <f>PRODUCT(H149*H150)</f>
        <v>0</v>
      </c>
      <c r="I151" s="70">
        <f>PRODUCT(I149*I150)</f>
        <v>0</v>
      </c>
      <c r="J151" s="47">
        <f>PRODUCT(J149*J150)</f>
        <v>0</v>
      </c>
      <c r="K151" s="69">
        <f>PRODUCT(K149*K150)</f>
        <v>0</v>
      </c>
      <c r="L151" s="46">
        <f>PRODUCT(L149:L150)</f>
        <v>0</v>
      </c>
      <c r="M151" s="6"/>
      <c r="N151" s="140"/>
    </row>
    <row r="152" spans="1:14" x14ac:dyDescent="0.3">
      <c r="A152" s="72"/>
      <c r="B152" s="141" t="s">
        <v>14</v>
      </c>
      <c r="C152" s="141"/>
      <c r="D152" s="142"/>
      <c r="E152" s="143"/>
      <c r="F152" s="144" t="s">
        <v>84</v>
      </c>
      <c r="G152" s="145"/>
      <c r="H152" s="146"/>
      <c r="I152" s="141" t="s">
        <v>15</v>
      </c>
      <c r="J152" s="147"/>
      <c r="K152" s="52" t="s">
        <v>17</v>
      </c>
      <c r="L152" s="53" t="s">
        <v>38</v>
      </c>
      <c r="M152" s="6"/>
      <c r="N152" s="140"/>
    </row>
    <row r="153" spans="1:14" x14ac:dyDescent="0.3">
      <c r="A153" s="54" t="s">
        <v>22</v>
      </c>
      <c r="B153" s="48" t="s">
        <v>23</v>
      </c>
      <c r="C153" s="56" t="s">
        <v>24</v>
      </c>
      <c r="D153" s="49" t="s">
        <v>25</v>
      </c>
      <c r="E153" s="58" t="s">
        <v>88</v>
      </c>
      <c r="F153" s="101">
        <f>IF(B150="Magasine",0.08333333333333,0.125)</f>
        <v>0.125</v>
      </c>
      <c r="G153" s="59">
        <v>0.16666666666666666</v>
      </c>
      <c r="H153" s="50">
        <v>0.25</v>
      </c>
      <c r="I153" s="60" t="s">
        <v>26</v>
      </c>
      <c r="J153" s="48" t="s">
        <v>27</v>
      </c>
      <c r="K153" s="61"/>
      <c r="L153" s="51">
        <v>1</v>
      </c>
      <c r="M153" s="6"/>
      <c r="N153" s="140"/>
    </row>
    <row r="154" spans="1:14" ht="16.5" thickBot="1" x14ac:dyDescent="0.35">
      <c r="A154" s="55">
        <f>IF(B149=10,IF(SUM((G145+G147+G149)+G151)&gt;10,SUM((G145+G147+G149)+G151),10),IF(B149=7,IF(SUM((G145+G147+G149)+G151)&gt;7,SUM((G145+G147+G149)+G151),7),IF(B149=5,IF(SUM((G145+G147+G149)+G151)&gt;5,SUM((G145+G147+G149)+G151),5),SUM((G145+G147+G149)+G151))))</f>
        <v>0</v>
      </c>
      <c r="B154" s="28">
        <f>IF(B149="Forfait",1,IF(B149=10,IF(G150&lt;10,A154,10+G151),IF(B149=7,IF(G150&lt;8,A154,8+G151),IF(G150&lt;5,A154,5+G151))))</f>
        <v>0</v>
      </c>
      <c r="C154" s="57">
        <f>IF(B149="Forfait",0,IF(B149=10,IF((A154-B154)&lt;2,A154-B154,2),IF(B149=7,IF((A154-B154)&lt;4,A154-B154,4),IF((A154-B154)&lt;7,A154-B154,7))))</f>
        <v>0</v>
      </c>
      <c r="D154" s="28">
        <f>IF(B149="Forfait",0,IF((A154-B154-C154)&lt;4,A154-B154-C154,4))</f>
        <v>0</v>
      </c>
      <c r="E154" s="57">
        <f>IF(B149="Forfait",0,IF((A154-B154-C154-D154)&gt;0,A154-B154-C154-D154,0))</f>
        <v>0</v>
      </c>
      <c r="F154" s="28">
        <f>IF(B150="Autre",IF((G150-12)&gt;0,IF((G150-12)&lt;2,G150-12,2),0),IF(B150="Magasine",IF((G150-11)&gt;0,IF((G150-11)&lt;1,G150-11,1),0),0))</f>
        <v>0</v>
      </c>
      <c r="G154" s="57">
        <f>IF(B150="Autre",IF((G150-14)&gt;0,IF((G150-14)&lt;2,G150-14,2),0),IF(B150="Magasine",IF((G150-12)&gt;0,IF((G150-12)&lt;4,G150-12,4),0),0))</f>
        <v>0</v>
      </c>
      <c r="H154" s="28">
        <f>IF(B149="Forfait",IF((G150-16)&lt;0,0,(G150-16)),0)</f>
        <v>0</v>
      </c>
      <c r="I154" s="71">
        <f>IF(B150="5-5",IF(G145&gt;5,G145-5,0),IF(B150="6-6",IF(G145&gt;6,G145-6,0),0))</f>
        <v>0</v>
      </c>
      <c r="J154" s="28">
        <f>IF(B150="5-5",IF(G147&gt;5,G147-5,0),IF(B150="6-6",IF(G147&gt;6,G147-6,0),0))</f>
        <v>0</v>
      </c>
      <c r="K154" s="62"/>
      <c r="L154" s="39">
        <v>0</v>
      </c>
      <c r="M154" s="37" t="s">
        <v>39</v>
      </c>
      <c r="N154" s="140"/>
    </row>
    <row r="155" spans="1:14" x14ac:dyDescent="0.3">
      <c r="A155" s="41"/>
      <c r="B155" s="40">
        <f>PRODUCT(B154*B151*1)</f>
        <v>0</v>
      </c>
      <c r="C155" s="67">
        <f>PRODUCT(C154*B151*1.5)</f>
        <v>0</v>
      </c>
      <c r="D155" s="40">
        <f>PRODUCT(D154*B151*2)</f>
        <v>0</v>
      </c>
      <c r="E155" s="67">
        <f>PRODUCT(E154*B151*3)</f>
        <v>0</v>
      </c>
      <c r="F155" s="104">
        <f>PRODUCT(B151*F153*F154)</f>
        <v>0</v>
      </c>
      <c r="G155" s="105">
        <f>PRODUCT(B151*G153*G154)</f>
        <v>0</v>
      </c>
      <c r="H155" s="104">
        <f>PRODUCT(B151*H153*H154)</f>
        <v>0</v>
      </c>
      <c r="I155" s="68">
        <f>PRODUCT(I154*B151*0.5)</f>
        <v>0</v>
      </c>
      <c r="J155" s="40">
        <f>PRODUCT(J154*B151*0.5)</f>
        <v>0</v>
      </c>
      <c r="K155" s="67">
        <f>PRODUCT(K153:K154)</f>
        <v>0</v>
      </c>
      <c r="L155" s="40">
        <f>PRODUCT(L153:L154)</f>
        <v>0</v>
      </c>
      <c r="M155" s="42">
        <f>SUM(B155:L155)+SUM(H151:L151)</f>
        <v>0</v>
      </c>
      <c r="N155" s="140"/>
    </row>
    <row r="156" spans="1:14" ht="16.5" thickBot="1" x14ac:dyDescent="0.35">
      <c r="A156" s="94"/>
      <c r="B156" s="94"/>
      <c r="C156" s="94"/>
      <c r="D156" s="94"/>
      <c r="E156" s="95"/>
      <c r="F156" s="95"/>
      <c r="G156" s="95"/>
      <c r="H156" s="95"/>
      <c r="I156" s="94"/>
      <c r="J156" s="94"/>
      <c r="K156" s="94"/>
      <c r="L156" s="94"/>
      <c r="M156" s="94"/>
      <c r="N156" s="140"/>
    </row>
    <row r="157" spans="1:14" ht="16.5" thickTop="1" x14ac:dyDescent="0.3">
      <c r="A157" s="29"/>
      <c r="B157" s="29"/>
      <c r="C157" s="29"/>
      <c r="D157" s="29"/>
      <c r="E157" s="29"/>
      <c r="F157" s="29"/>
      <c r="G157" s="29"/>
      <c r="H157" s="29"/>
      <c r="I157" s="29"/>
      <c r="J157" s="29"/>
      <c r="K157" s="29"/>
      <c r="L157" s="6"/>
      <c r="M157" s="6"/>
      <c r="N157" s="140"/>
    </row>
    <row r="158" spans="1:14" ht="16.5" x14ac:dyDescent="0.3">
      <c r="A158" s="73" t="s">
        <v>7</v>
      </c>
      <c r="B158" s="24">
        <f>B145+1</f>
        <v>42442</v>
      </c>
      <c r="C158" s="30"/>
      <c r="D158" s="90" t="s">
        <v>12</v>
      </c>
      <c r="E158" s="91"/>
      <c r="F158" s="92" t="s">
        <v>13</v>
      </c>
      <c r="G158" s="93">
        <f>IF(E159=0,0,(MOD(E159-E158,1)*24))</f>
        <v>0</v>
      </c>
      <c r="H158" s="6"/>
      <c r="I158" s="100"/>
      <c r="J158" s="31"/>
      <c r="K158" s="31"/>
      <c r="L158" s="32"/>
      <c r="M158" s="33"/>
      <c r="N158" s="140"/>
    </row>
    <row r="159" spans="1:14" ht="16.5" x14ac:dyDescent="0.3">
      <c r="A159" s="73" t="s">
        <v>8</v>
      </c>
      <c r="B159" s="34"/>
      <c r="C159" s="29"/>
      <c r="D159" s="82" t="s">
        <v>21</v>
      </c>
      <c r="E159" s="83"/>
      <c r="F159" s="84" t="s">
        <v>13</v>
      </c>
      <c r="G159" s="85">
        <f>IF(E160=0,0,(MOD(E160-E159,1)*24))</f>
        <v>0</v>
      </c>
      <c r="H159" s="29"/>
      <c r="I159" s="29"/>
      <c r="J159" s="31"/>
      <c r="K159" s="31"/>
      <c r="L159" s="33"/>
      <c r="M159" s="33"/>
      <c r="N159" s="140"/>
    </row>
    <row r="160" spans="1:14" ht="16.5" x14ac:dyDescent="0.3">
      <c r="A160" s="75" t="s">
        <v>32</v>
      </c>
      <c r="B160" s="9"/>
      <c r="C160" s="29"/>
      <c r="D160" s="78" t="s">
        <v>29</v>
      </c>
      <c r="E160" s="79"/>
      <c r="F160" s="80" t="s">
        <v>13</v>
      </c>
      <c r="G160" s="81">
        <f>IF(E161=0,0,(MOD(E161-E160,1)*24))</f>
        <v>0</v>
      </c>
      <c r="H160" s="29"/>
      <c r="I160" s="31"/>
      <c r="J160" s="31"/>
      <c r="K160" s="31"/>
      <c r="L160" s="33"/>
      <c r="M160" s="33"/>
      <c r="N160" s="140"/>
    </row>
    <row r="161" spans="1:14" x14ac:dyDescent="0.3">
      <c r="A161" s="75" t="s">
        <v>33</v>
      </c>
      <c r="B161" s="34"/>
      <c r="C161" s="29"/>
      <c r="D161" s="82" t="s">
        <v>31</v>
      </c>
      <c r="E161" s="83"/>
      <c r="F161" s="84" t="s">
        <v>13</v>
      </c>
      <c r="G161" s="85">
        <f>IF(E162=0,0,(MOD(E162-E161,1)*24))</f>
        <v>0</v>
      </c>
      <c r="H161" s="113" t="s">
        <v>18</v>
      </c>
      <c r="I161" s="53" t="s">
        <v>19</v>
      </c>
      <c r="J161" s="113" t="s">
        <v>16</v>
      </c>
      <c r="K161" s="25" t="s">
        <v>87</v>
      </c>
      <c r="L161" s="53" t="s">
        <v>20</v>
      </c>
      <c r="M161" s="6"/>
      <c r="N161" s="140"/>
    </row>
    <row r="162" spans="1:14" x14ac:dyDescent="0.3">
      <c r="A162" s="73" t="s">
        <v>10</v>
      </c>
      <c r="B162" s="43"/>
      <c r="C162" s="29"/>
      <c r="D162" s="78" t="s">
        <v>29</v>
      </c>
      <c r="E162" s="79"/>
      <c r="F162" s="80" t="s">
        <v>13</v>
      </c>
      <c r="G162" s="81">
        <f>IF(E163=0,0,(MOD(E163-E162,1)*24))</f>
        <v>0</v>
      </c>
      <c r="H162" s="76">
        <f>B164</f>
        <v>0</v>
      </c>
      <c r="I162" s="63">
        <f>IF(B162="Forfait",IF(B159="",0,VLOOKUP(B159,Liste!F$2:H$4,3)),IF(B159="",0,VLOOKUP(B159,Liste!F$2:G$4,2)))</f>
        <v>0</v>
      </c>
      <c r="J162" s="36">
        <v>5</v>
      </c>
      <c r="K162" s="64">
        <v>0.8</v>
      </c>
      <c r="L162" s="35">
        <v>0</v>
      </c>
      <c r="M162" s="6"/>
      <c r="N162" s="140"/>
    </row>
    <row r="163" spans="1:14" ht="16.5" thickBot="1" x14ac:dyDescent="0.35">
      <c r="A163" s="74" t="s">
        <v>85</v>
      </c>
      <c r="B163" s="44"/>
      <c r="C163" s="29"/>
      <c r="D163" s="82" t="s">
        <v>37</v>
      </c>
      <c r="E163" s="83"/>
      <c r="F163" s="84" t="s">
        <v>39</v>
      </c>
      <c r="G163" s="86">
        <f>SUM(G158+G160+G162)</f>
        <v>0</v>
      </c>
      <c r="H163" s="77"/>
      <c r="I163" s="65"/>
      <c r="J163" s="38"/>
      <c r="K163" s="66">
        <v>0</v>
      </c>
      <c r="L163" s="39">
        <v>0</v>
      </c>
      <c r="M163" s="6"/>
      <c r="N163" s="140"/>
    </row>
    <row r="164" spans="1:14" x14ac:dyDescent="0.3">
      <c r="A164" s="73" t="s">
        <v>11</v>
      </c>
      <c r="B164" s="45">
        <f>IF(B161="",0,VLOOKUP(B161,Liste!B$2:C$32,2))</f>
        <v>0</v>
      </c>
      <c r="C164" s="29"/>
      <c r="D164" s="87"/>
      <c r="E164" s="88"/>
      <c r="F164" s="89" t="s">
        <v>89</v>
      </c>
      <c r="G164" s="96">
        <f>SUM((IF(G159&lt;0.99,G159,0))+(IF(G161&lt;0.99,G161,0)))</f>
        <v>0</v>
      </c>
      <c r="H164" s="47">
        <f>PRODUCT(H162*H163)</f>
        <v>0</v>
      </c>
      <c r="I164" s="70">
        <f>PRODUCT(I162*I163)</f>
        <v>0</v>
      </c>
      <c r="J164" s="47">
        <f>PRODUCT(J162*J163)</f>
        <v>0</v>
      </c>
      <c r="K164" s="69">
        <f>PRODUCT(K162*K163)</f>
        <v>0</v>
      </c>
      <c r="L164" s="46">
        <f>PRODUCT(L162:L163)</f>
        <v>0</v>
      </c>
      <c r="M164" s="6"/>
      <c r="N164" s="140"/>
    </row>
    <row r="165" spans="1:14" x14ac:dyDescent="0.3">
      <c r="A165" s="72"/>
      <c r="B165" s="141" t="s">
        <v>14</v>
      </c>
      <c r="C165" s="141"/>
      <c r="D165" s="142"/>
      <c r="E165" s="143"/>
      <c r="F165" s="144" t="s">
        <v>84</v>
      </c>
      <c r="G165" s="145"/>
      <c r="H165" s="146"/>
      <c r="I165" s="141" t="s">
        <v>15</v>
      </c>
      <c r="J165" s="147"/>
      <c r="K165" s="52" t="s">
        <v>17</v>
      </c>
      <c r="L165" s="53" t="s">
        <v>38</v>
      </c>
      <c r="M165" s="6"/>
      <c r="N165" s="140"/>
    </row>
    <row r="166" spans="1:14" x14ac:dyDescent="0.3">
      <c r="A166" s="54" t="s">
        <v>22</v>
      </c>
      <c r="B166" s="48" t="s">
        <v>23</v>
      </c>
      <c r="C166" s="56" t="s">
        <v>24</v>
      </c>
      <c r="D166" s="49" t="s">
        <v>25</v>
      </c>
      <c r="E166" s="58" t="s">
        <v>88</v>
      </c>
      <c r="F166" s="101">
        <f>IF(B163="Magasine",0.08333333333333,0.125)</f>
        <v>0.125</v>
      </c>
      <c r="G166" s="59">
        <v>0.16666666666666666</v>
      </c>
      <c r="H166" s="50">
        <v>0.25</v>
      </c>
      <c r="I166" s="60" t="s">
        <v>26</v>
      </c>
      <c r="J166" s="48" t="s">
        <v>27</v>
      </c>
      <c r="K166" s="61"/>
      <c r="L166" s="51">
        <v>1</v>
      </c>
      <c r="M166" s="6"/>
      <c r="N166" s="140"/>
    </row>
    <row r="167" spans="1:14" ht="16.5" thickBot="1" x14ac:dyDescent="0.35">
      <c r="A167" s="55">
        <f>IF(B162=10,IF(SUM((G158+G160+G162)+G164)&gt;10,SUM((G158+G160+G162)+G164),10),IF(B162=7,IF(SUM((G158+G160+G162)+G164)&gt;7,SUM((G158+G160+G162)+G164),7),IF(B162=5,IF(SUM((G158+G160+G162)+G164)&gt;5,SUM((G158+G160+G162)+G164),5),SUM((G158+G160+G162)+G164))))</f>
        <v>0</v>
      </c>
      <c r="B167" s="28">
        <f>IF(B162="Forfait",1,IF(B162=10,IF(G163&lt;10,A167,10+G164),IF(B162=7,IF(G163&lt;8,A167,8+G164),IF(G163&lt;5,A167,5+G164))))</f>
        <v>0</v>
      </c>
      <c r="C167" s="57">
        <f>IF(B162="Forfait",0,IF(B162=10,IF((A167-B167)&lt;2,A167-B167,2),IF(B162=7,IF((A167-B167)&lt;4,A167-B167,4),IF((A167-B167)&lt;7,A167-B167,7))))</f>
        <v>0</v>
      </c>
      <c r="D167" s="28">
        <f>IF(B162="Forfait",0,IF((A167-B167-C167)&lt;4,A167-B167-C167,4))</f>
        <v>0</v>
      </c>
      <c r="E167" s="57">
        <f>IF(B162="Forfait",0,IF((A167-B167-C167-D167)&gt;0,A167-B167-C167-D167,0))</f>
        <v>0</v>
      </c>
      <c r="F167" s="28">
        <f>IF(B163="Autre",IF((G163-12)&gt;0,IF((G163-12)&lt;2,G163-12,2),0),IF(B163="Magasine",IF((G163-11)&gt;0,IF((G163-11)&lt;1,G163-11,1),0),0))</f>
        <v>0</v>
      </c>
      <c r="G167" s="57">
        <f>IF(B163="Autre",IF((G163-14)&gt;0,IF((G163-14)&lt;2,G163-14,2),0),IF(B163="Magasine",IF((G163-12)&gt;0,IF((G163-12)&lt;4,G163-12,4),0),0))</f>
        <v>0</v>
      </c>
      <c r="H167" s="28">
        <f>IF(B162="Forfait",IF((G163-16)&lt;0,0,(G163-16)),0)</f>
        <v>0</v>
      </c>
      <c r="I167" s="71">
        <f>IF(B163="5-5",IF(G158&gt;5,G158-5,0),IF(B163="6-6",IF(G158&gt;6,G158-6,0),0))</f>
        <v>0</v>
      </c>
      <c r="J167" s="28">
        <f>IF(B163="5-5",IF(G160&gt;5,G160-5,0),IF(B163="6-6",IF(G160&gt;6,G160-6,0),0))</f>
        <v>0</v>
      </c>
      <c r="K167" s="62"/>
      <c r="L167" s="39">
        <v>0</v>
      </c>
      <c r="M167" s="37" t="s">
        <v>39</v>
      </c>
      <c r="N167" s="140"/>
    </row>
    <row r="168" spans="1:14" x14ac:dyDescent="0.3">
      <c r="A168" s="41"/>
      <c r="B168" s="40">
        <f>PRODUCT(B167*B164*1)</f>
        <v>0</v>
      </c>
      <c r="C168" s="67">
        <f>PRODUCT(C167*B164*1.5)</f>
        <v>0</v>
      </c>
      <c r="D168" s="40">
        <f>PRODUCT(D167*B164*2)</f>
        <v>0</v>
      </c>
      <c r="E168" s="67">
        <f>PRODUCT(E167*B164*3)</f>
        <v>0</v>
      </c>
      <c r="F168" s="104">
        <f>PRODUCT(B164*F166*F167)</f>
        <v>0</v>
      </c>
      <c r="G168" s="105">
        <f>PRODUCT(B164*G166*G167)</f>
        <v>0</v>
      </c>
      <c r="H168" s="104">
        <f>PRODUCT(B164*H166*H167)</f>
        <v>0</v>
      </c>
      <c r="I168" s="68">
        <f>PRODUCT(I167*B164*0.5)</f>
        <v>0</v>
      </c>
      <c r="J168" s="40">
        <f>PRODUCT(J167*B164*0.5)</f>
        <v>0</v>
      </c>
      <c r="K168" s="67">
        <f>PRODUCT(K166:K167)</f>
        <v>0</v>
      </c>
      <c r="L168" s="40">
        <f>PRODUCT(L166:L167)</f>
        <v>0</v>
      </c>
      <c r="M168" s="42">
        <f>SUM(B168:L168)+SUM(H164:L164)</f>
        <v>0</v>
      </c>
      <c r="N168" s="140"/>
    </row>
    <row r="169" spans="1:14" ht="16.5" thickBot="1" x14ac:dyDescent="0.35">
      <c r="A169" s="94"/>
      <c r="B169" s="94"/>
      <c r="C169" s="94"/>
      <c r="D169" s="94"/>
      <c r="E169" s="95"/>
      <c r="F169" s="95"/>
      <c r="G169" s="95"/>
      <c r="H169" s="95"/>
      <c r="I169" s="94"/>
      <c r="J169" s="94"/>
      <c r="K169" s="94"/>
      <c r="L169" s="94"/>
      <c r="M169" s="94"/>
      <c r="N169" s="140"/>
    </row>
    <row r="170" spans="1:14" ht="16.5" thickTop="1" x14ac:dyDescent="0.3">
      <c r="A170" s="29"/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6"/>
      <c r="M170" s="6"/>
      <c r="N170" s="140"/>
    </row>
    <row r="171" spans="1:14" ht="16.5" x14ac:dyDescent="0.3">
      <c r="A171" s="73" t="s">
        <v>7</v>
      </c>
      <c r="B171" s="24">
        <f>B158+1</f>
        <v>42443</v>
      </c>
      <c r="C171" s="30"/>
      <c r="D171" s="90" t="s">
        <v>12</v>
      </c>
      <c r="E171" s="91"/>
      <c r="F171" s="92" t="s">
        <v>13</v>
      </c>
      <c r="G171" s="93">
        <f>IF(E172=0,0,(MOD(E172-E171,1)*24))</f>
        <v>0</v>
      </c>
      <c r="H171" s="6"/>
      <c r="I171" s="100"/>
      <c r="J171" s="31"/>
      <c r="K171" s="31"/>
      <c r="L171" s="32"/>
      <c r="M171" s="33"/>
      <c r="N171" s="140"/>
    </row>
    <row r="172" spans="1:14" ht="16.5" x14ac:dyDescent="0.3">
      <c r="A172" s="73" t="s">
        <v>8</v>
      </c>
      <c r="B172" s="34"/>
      <c r="C172" s="29"/>
      <c r="D172" s="82" t="s">
        <v>21</v>
      </c>
      <c r="E172" s="83"/>
      <c r="F172" s="84" t="s">
        <v>13</v>
      </c>
      <c r="G172" s="85">
        <f>IF(E173=0,0,(MOD(E173-E172,1)*24))</f>
        <v>0</v>
      </c>
      <c r="H172" s="29"/>
      <c r="I172" s="29"/>
      <c r="J172" s="31"/>
      <c r="K172" s="31"/>
      <c r="L172" s="33"/>
      <c r="M172" s="33"/>
      <c r="N172" s="140"/>
    </row>
    <row r="173" spans="1:14" ht="16.5" x14ac:dyDescent="0.3">
      <c r="A173" s="75" t="s">
        <v>32</v>
      </c>
      <c r="B173" s="9"/>
      <c r="C173" s="29"/>
      <c r="D173" s="78" t="s">
        <v>29</v>
      </c>
      <c r="E173" s="79"/>
      <c r="F173" s="80" t="s">
        <v>13</v>
      </c>
      <c r="G173" s="81">
        <f>IF(E174=0,0,(MOD(E174-E173,1)*24))</f>
        <v>0</v>
      </c>
      <c r="H173" s="29"/>
      <c r="I173" s="31"/>
      <c r="J173" s="31"/>
      <c r="K173" s="31"/>
      <c r="L173" s="33"/>
      <c r="M173" s="33"/>
      <c r="N173" s="140"/>
    </row>
    <row r="174" spans="1:14" x14ac:dyDescent="0.3">
      <c r="A174" s="75" t="s">
        <v>33</v>
      </c>
      <c r="B174" s="34"/>
      <c r="C174" s="29"/>
      <c r="D174" s="82" t="s">
        <v>31</v>
      </c>
      <c r="E174" s="83"/>
      <c r="F174" s="84" t="s">
        <v>13</v>
      </c>
      <c r="G174" s="85">
        <f>IF(E175=0,0,(MOD(E175-E174,1)*24))</f>
        <v>0</v>
      </c>
      <c r="H174" s="113" t="s">
        <v>18</v>
      </c>
      <c r="I174" s="53" t="s">
        <v>19</v>
      </c>
      <c r="J174" s="113" t="s">
        <v>16</v>
      </c>
      <c r="K174" s="25" t="s">
        <v>87</v>
      </c>
      <c r="L174" s="53" t="s">
        <v>20</v>
      </c>
      <c r="M174" s="6"/>
      <c r="N174" s="140"/>
    </row>
    <row r="175" spans="1:14" x14ac:dyDescent="0.3">
      <c r="A175" s="73" t="s">
        <v>10</v>
      </c>
      <c r="B175" s="43"/>
      <c r="C175" s="29"/>
      <c r="D175" s="78" t="s">
        <v>29</v>
      </c>
      <c r="E175" s="79"/>
      <c r="F175" s="80" t="s">
        <v>13</v>
      </c>
      <c r="G175" s="81">
        <f>IF(E176=0,0,(MOD(E176-E175,1)*24))</f>
        <v>0</v>
      </c>
      <c r="H175" s="76">
        <f>B177</f>
        <v>0</v>
      </c>
      <c r="I175" s="63">
        <f>IF(B175="Forfait",IF(B172="",0,VLOOKUP(B172,Liste!F$2:H$4,3)),IF(B172="",0,VLOOKUP(B172,Liste!F$2:G$4,2)))</f>
        <v>0</v>
      </c>
      <c r="J175" s="36">
        <v>5</v>
      </c>
      <c r="K175" s="64">
        <v>0.8</v>
      </c>
      <c r="L175" s="35">
        <v>0</v>
      </c>
      <c r="M175" s="6"/>
      <c r="N175" s="140"/>
    </row>
    <row r="176" spans="1:14" ht="16.5" thickBot="1" x14ac:dyDescent="0.35">
      <c r="A176" s="74" t="s">
        <v>85</v>
      </c>
      <c r="B176" s="44"/>
      <c r="C176" s="29"/>
      <c r="D176" s="82" t="s">
        <v>37</v>
      </c>
      <c r="E176" s="83"/>
      <c r="F176" s="84" t="s">
        <v>39</v>
      </c>
      <c r="G176" s="86">
        <f>SUM(G171+G173+G175)</f>
        <v>0</v>
      </c>
      <c r="H176" s="77"/>
      <c r="I176" s="65"/>
      <c r="J176" s="38"/>
      <c r="K176" s="66">
        <v>0</v>
      </c>
      <c r="L176" s="39">
        <v>0</v>
      </c>
      <c r="M176" s="6"/>
      <c r="N176" s="140"/>
    </row>
    <row r="177" spans="1:14" x14ac:dyDescent="0.3">
      <c r="A177" s="73" t="s">
        <v>11</v>
      </c>
      <c r="B177" s="45">
        <f>IF(B174="",0,VLOOKUP(B174,Liste!B$2:C$32,2))</f>
        <v>0</v>
      </c>
      <c r="C177" s="29"/>
      <c r="D177" s="87"/>
      <c r="E177" s="88"/>
      <c r="F177" s="89" t="s">
        <v>89</v>
      </c>
      <c r="G177" s="96">
        <f>SUM((IF(G172&lt;0.99,G172,0))+(IF(G174&lt;0.99,G174,0)))</f>
        <v>0</v>
      </c>
      <c r="H177" s="47">
        <f>PRODUCT(H175*H176)</f>
        <v>0</v>
      </c>
      <c r="I177" s="70">
        <f>PRODUCT(I175*I176)</f>
        <v>0</v>
      </c>
      <c r="J177" s="47">
        <f>PRODUCT(J175*J176)</f>
        <v>0</v>
      </c>
      <c r="K177" s="69">
        <f>PRODUCT(K175*K176)</f>
        <v>0</v>
      </c>
      <c r="L177" s="46">
        <f>PRODUCT(L175:L176)</f>
        <v>0</v>
      </c>
      <c r="M177" s="6"/>
      <c r="N177" s="140"/>
    </row>
    <row r="178" spans="1:14" x14ac:dyDescent="0.3">
      <c r="A178" s="72"/>
      <c r="B178" s="141" t="s">
        <v>14</v>
      </c>
      <c r="C178" s="141"/>
      <c r="D178" s="142"/>
      <c r="E178" s="143"/>
      <c r="F178" s="144" t="s">
        <v>84</v>
      </c>
      <c r="G178" s="145"/>
      <c r="H178" s="146"/>
      <c r="I178" s="141" t="s">
        <v>15</v>
      </c>
      <c r="J178" s="147"/>
      <c r="K178" s="52" t="s">
        <v>17</v>
      </c>
      <c r="L178" s="53" t="s">
        <v>38</v>
      </c>
      <c r="M178" s="6"/>
      <c r="N178" s="140"/>
    </row>
    <row r="179" spans="1:14" x14ac:dyDescent="0.3">
      <c r="A179" s="54" t="s">
        <v>22</v>
      </c>
      <c r="B179" s="48" t="s">
        <v>23</v>
      </c>
      <c r="C179" s="56" t="s">
        <v>24</v>
      </c>
      <c r="D179" s="49" t="s">
        <v>25</v>
      </c>
      <c r="E179" s="58" t="s">
        <v>88</v>
      </c>
      <c r="F179" s="101">
        <f>IF(B176="Magasine",0.08333333333333,0.125)</f>
        <v>0.125</v>
      </c>
      <c r="G179" s="59">
        <v>0.16666666666666666</v>
      </c>
      <c r="H179" s="50">
        <v>0.25</v>
      </c>
      <c r="I179" s="60" t="s">
        <v>26</v>
      </c>
      <c r="J179" s="48" t="s">
        <v>27</v>
      </c>
      <c r="K179" s="61"/>
      <c r="L179" s="51">
        <v>1</v>
      </c>
      <c r="M179" s="6"/>
      <c r="N179" s="140"/>
    </row>
    <row r="180" spans="1:14" ht="16.5" thickBot="1" x14ac:dyDescent="0.35">
      <c r="A180" s="55">
        <f>IF(B175=10,IF(SUM((G171+G173+G175)+G177)&gt;10,SUM((G171+G173+G175)+G177),10),IF(B175=7,IF(SUM((G171+G173+G175)+G177)&gt;7,SUM((G171+G173+G175)+G177),7),IF(B175=5,IF(SUM((G171+G173+G175)+G177)&gt;5,SUM((G171+G173+G175)+G177),5),SUM((G171+G173+G175)+G177))))</f>
        <v>0</v>
      </c>
      <c r="B180" s="28">
        <f>IF(B175="Forfait",1,IF(B175=10,IF(G176&lt;10,A180,10+G177),IF(B175=7,IF(G176&lt;8,A180,8+G177),IF(G176&lt;5,A180,5+G177))))</f>
        <v>0</v>
      </c>
      <c r="C180" s="57">
        <f>IF(B175="Forfait",0,IF(B175=10,IF((A180-B180)&lt;2,A180-B180,2),IF(B175=7,IF((A180-B180)&lt;4,A180-B180,4),IF((A180-B180)&lt;7,A180-B180,7))))</f>
        <v>0</v>
      </c>
      <c r="D180" s="28">
        <f>IF(B175="Forfait",0,IF((A180-B180-C180)&lt;4,A180-B180-C180,4))</f>
        <v>0</v>
      </c>
      <c r="E180" s="57">
        <f>IF(B175="Forfait",0,IF((A180-B180-C180-D180)&gt;0,A180-B180-C180-D180,0))</f>
        <v>0</v>
      </c>
      <c r="F180" s="28">
        <f>IF(B176="Autre",IF((G176-12)&gt;0,IF((G176-12)&lt;2,G176-12,2),0),IF(B176="Magasine",IF((G176-11)&gt;0,IF((G176-11)&lt;1,G176-11,1),0),0))</f>
        <v>0</v>
      </c>
      <c r="G180" s="57">
        <f>IF(B176="Autre",IF((G176-14)&gt;0,IF((G176-14)&lt;2,G176-14,2),0),IF(B176="Magasine",IF((G176-12)&gt;0,IF((G176-12)&lt;4,G176-12,4),0),0))</f>
        <v>0</v>
      </c>
      <c r="H180" s="28">
        <f>IF(B175="Forfait",IF((G176-16)&lt;0,0,(G176-16)),0)</f>
        <v>0</v>
      </c>
      <c r="I180" s="71">
        <f>IF(B176="5-5",IF(G171&gt;5,G171-5,0),IF(B176="6-6",IF(G171&gt;6,G171-6,0),0))</f>
        <v>0</v>
      </c>
      <c r="J180" s="28">
        <f>IF(B176="5-5",IF(G173&gt;5,G173-5,0),IF(B176="6-6",IF(G173&gt;6,G173-6,0),0))</f>
        <v>0</v>
      </c>
      <c r="K180" s="62"/>
      <c r="L180" s="39">
        <v>0</v>
      </c>
      <c r="M180" s="37" t="s">
        <v>39</v>
      </c>
      <c r="N180" s="140"/>
    </row>
    <row r="181" spans="1:14" x14ac:dyDescent="0.3">
      <c r="A181" s="41"/>
      <c r="B181" s="40">
        <f>PRODUCT(B180*B177*1)</f>
        <v>0</v>
      </c>
      <c r="C181" s="67">
        <f>PRODUCT(C180*B177*1.5)</f>
        <v>0</v>
      </c>
      <c r="D181" s="40">
        <f>PRODUCT(D180*B177*2)</f>
        <v>0</v>
      </c>
      <c r="E181" s="67">
        <f>PRODUCT(E180*B177*3)</f>
        <v>0</v>
      </c>
      <c r="F181" s="104">
        <f>PRODUCT(B177*F179*F180)</f>
        <v>0</v>
      </c>
      <c r="G181" s="105">
        <f>PRODUCT(B177*G179*G180)</f>
        <v>0</v>
      </c>
      <c r="H181" s="104">
        <f>PRODUCT(B177*H179*H180)</f>
        <v>0</v>
      </c>
      <c r="I181" s="68">
        <f>PRODUCT(I180*B177*0.5)</f>
        <v>0</v>
      </c>
      <c r="J181" s="40">
        <f>PRODUCT(J180*B177*0.5)</f>
        <v>0</v>
      </c>
      <c r="K181" s="67">
        <f>PRODUCT(K179:K180)</f>
        <v>0</v>
      </c>
      <c r="L181" s="40">
        <f>PRODUCT(L179:L180)</f>
        <v>0</v>
      </c>
      <c r="M181" s="42">
        <f>SUM(B181:L181)+SUM(H177:L177)</f>
        <v>0</v>
      </c>
      <c r="N181" s="140"/>
    </row>
    <row r="182" spans="1:14" ht="16.5" thickBot="1" x14ac:dyDescent="0.35">
      <c r="A182" s="94"/>
      <c r="B182" s="94"/>
      <c r="C182" s="94"/>
      <c r="D182" s="94"/>
      <c r="E182" s="95"/>
      <c r="F182" s="95"/>
      <c r="G182" s="95"/>
      <c r="H182" s="95"/>
      <c r="I182" s="94"/>
      <c r="J182" s="94"/>
      <c r="K182" s="94"/>
      <c r="L182" s="94"/>
      <c r="M182" s="94"/>
      <c r="N182" s="140"/>
    </row>
    <row r="183" spans="1:14" ht="16.5" thickTop="1" x14ac:dyDescent="0.3">
      <c r="A183" s="29"/>
      <c r="B183" s="29"/>
      <c r="C183" s="29"/>
      <c r="D183" s="29"/>
      <c r="E183" s="29"/>
      <c r="F183" s="29"/>
      <c r="G183" s="29"/>
      <c r="H183" s="29"/>
      <c r="I183" s="29"/>
      <c r="J183" s="29"/>
      <c r="K183" s="29"/>
      <c r="L183" s="6"/>
      <c r="M183" s="6"/>
      <c r="N183" s="140"/>
    </row>
    <row r="184" spans="1:14" ht="16.5" x14ac:dyDescent="0.3">
      <c r="A184" s="73" t="s">
        <v>7</v>
      </c>
      <c r="B184" s="24">
        <f>B171+1</f>
        <v>42444</v>
      </c>
      <c r="C184" s="30"/>
      <c r="D184" s="90" t="s">
        <v>12</v>
      </c>
      <c r="E184" s="91"/>
      <c r="F184" s="92" t="s">
        <v>13</v>
      </c>
      <c r="G184" s="93">
        <f>IF(E185=0,0,(MOD(E185-E184,1)*24))</f>
        <v>0</v>
      </c>
      <c r="H184" s="6"/>
      <c r="I184" s="100"/>
      <c r="J184" s="31"/>
      <c r="K184" s="31"/>
      <c r="L184" s="32"/>
      <c r="M184" s="33"/>
      <c r="N184" s="140"/>
    </row>
    <row r="185" spans="1:14" ht="16.5" x14ac:dyDescent="0.3">
      <c r="A185" s="73" t="s">
        <v>8</v>
      </c>
      <c r="B185" s="34"/>
      <c r="C185" s="29"/>
      <c r="D185" s="82" t="s">
        <v>21</v>
      </c>
      <c r="E185" s="83"/>
      <c r="F185" s="84" t="s">
        <v>13</v>
      </c>
      <c r="G185" s="85">
        <f>IF(E186=0,0,(MOD(E186-E185,1)*24))</f>
        <v>0</v>
      </c>
      <c r="H185" s="29"/>
      <c r="I185" s="29"/>
      <c r="J185" s="31"/>
      <c r="K185" s="31"/>
      <c r="L185" s="33"/>
      <c r="M185" s="33"/>
      <c r="N185" s="140"/>
    </row>
    <row r="186" spans="1:14" ht="16.5" x14ac:dyDescent="0.3">
      <c r="A186" s="75" t="s">
        <v>32</v>
      </c>
      <c r="B186" s="9"/>
      <c r="C186" s="29"/>
      <c r="D186" s="78" t="s">
        <v>29</v>
      </c>
      <c r="E186" s="79"/>
      <c r="F186" s="80" t="s">
        <v>13</v>
      </c>
      <c r="G186" s="81">
        <f>IF(E187=0,0,(MOD(E187-E186,1)*24))</f>
        <v>0</v>
      </c>
      <c r="H186" s="29"/>
      <c r="I186" s="31"/>
      <c r="J186" s="31"/>
      <c r="K186" s="31"/>
      <c r="L186" s="33"/>
      <c r="M186" s="33"/>
      <c r="N186" s="140"/>
    </row>
    <row r="187" spans="1:14" x14ac:dyDescent="0.3">
      <c r="A187" s="75" t="s">
        <v>33</v>
      </c>
      <c r="B187" s="34"/>
      <c r="C187" s="29"/>
      <c r="D187" s="82" t="s">
        <v>31</v>
      </c>
      <c r="E187" s="83"/>
      <c r="F187" s="84" t="s">
        <v>13</v>
      </c>
      <c r="G187" s="85">
        <f>IF(E188=0,0,(MOD(E188-E187,1)*24))</f>
        <v>0</v>
      </c>
      <c r="H187" s="113" t="s">
        <v>18</v>
      </c>
      <c r="I187" s="53" t="s">
        <v>19</v>
      </c>
      <c r="J187" s="113" t="s">
        <v>16</v>
      </c>
      <c r="K187" s="25" t="s">
        <v>87</v>
      </c>
      <c r="L187" s="53" t="s">
        <v>20</v>
      </c>
      <c r="M187" s="6"/>
      <c r="N187" s="140"/>
    </row>
    <row r="188" spans="1:14" x14ac:dyDescent="0.3">
      <c r="A188" s="73" t="s">
        <v>10</v>
      </c>
      <c r="B188" s="43"/>
      <c r="C188" s="29"/>
      <c r="D188" s="78" t="s">
        <v>29</v>
      </c>
      <c r="E188" s="79"/>
      <c r="F188" s="80" t="s">
        <v>13</v>
      </c>
      <c r="G188" s="81">
        <f>IF(E189=0,0,(MOD(E189-E188,1)*24))</f>
        <v>0</v>
      </c>
      <c r="H188" s="76">
        <f>B190</f>
        <v>0</v>
      </c>
      <c r="I188" s="63">
        <f>IF(B188="Forfait",IF(B185="",0,VLOOKUP(B185,Liste!F$2:H$4,3)),IF(B185="",0,VLOOKUP(B185,Liste!F$2:G$4,2)))</f>
        <v>0</v>
      </c>
      <c r="J188" s="36">
        <v>5</v>
      </c>
      <c r="K188" s="64">
        <v>0.8</v>
      </c>
      <c r="L188" s="35">
        <v>0</v>
      </c>
      <c r="M188" s="6"/>
      <c r="N188" s="140"/>
    </row>
    <row r="189" spans="1:14" ht="16.5" thickBot="1" x14ac:dyDescent="0.35">
      <c r="A189" s="74" t="s">
        <v>85</v>
      </c>
      <c r="B189" s="44"/>
      <c r="C189" s="29"/>
      <c r="D189" s="82" t="s">
        <v>37</v>
      </c>
      <c r="E189" s="83"/>
      <c r="F189" s="84" t="s">
        <v>39</v>
      </c>
      <c r="G189" s="86">
        <f>SUM(G184+G186+G188)</f>
        <v>0</v>
      </c>
      <c r="H189" s="77"/>
      <c r="I189" s="65"/>
      <c r="J189" s="38"/>
      <c r="K189" s="66">
        <v>0</v>
      </c>
      <c r="L189" s="39">
        <v>0</v>
      </c>
      <c r="M189" s="6"/>
      <c r="N189" s="140"/>
    </row>
    <row r="190" spans="1:14" x14ac:dyDescent="0.3">
      <c r="A190" s="73" t="s">
        <v>11</v>
      </c>
      <c r="B190" s="45">
        <f>IF(B187="",0,VLOOKUP(B187,Liste!B$2:C$32,2))</f>
        <v>0</v>
      </c>
      <c r="C190" s="29"/>
      <c r="D190" s="87"/>
      <c r="E190" s="88"/>
      <c r="F190" s="89" t="s">
        <v>89</v>
      </c>
      <c r="G190" s="96">
        <f>SUM((IF(G185&lt;0.99,G185,0))+(IF(G187&lt;0.99,G187,0)))</f>
        <v>0</v>
      </c>
      <c r="H190" s="47">
        <f>PRODUCT(H188*H189)</f>
        <v>0</v>
      </c>
      <c r="I190" s="70">
        <f>PRODUCT(I188*I189)</f>
        <v>0</v>
      </c>
      <c r="J190" s="47">
        <f>PRODUCT(J188*J189)</f>
        <v>0</v>
      </c>
      <c r="K190" s="69">
        <f>PRODUCT(K188*K189)</f>
        <v>0</v>
      </c>
      <c r="L190" s="46">
        <f>PRODUCT(L188:L189)</f>
        <v>0</v>
      </c>
      <c r="M190" s="6"/>
      <c r="N190" s="140"/>
    </row>
    <row r="191" spans="1:14" x14ac:dyDescent="0.3">
      <c r="A191" s="72"/>
      <c r="B191" s="141" t="s">
        <v>14</v>
      </c>
      <c r="C191" s="141"/>
      <c r="D191" s="142"/>
      <c r="E191" s="143"/>
      <c r="F191" s="144" t="s">
        <v>84</v>
      </c>
      <c r="G191" s="145"/>
      <c r="H191" s="146"/>
      <c r="I191" s="141" t="s">
        <v>15</v>
      </c>
      <c r="J191" s="147"/>
      <c r="K191" s="52" t="s">
        <v>17</v>
      </c>
      <c r="L191" s="53" t="s">
        <v>38</v>
      </c>
      <c r="M191" s="6"/>
      <c r="N191" s="140"/>
    </row>
    <row r="192" spans="1:14" x14ac:dyDescent="0.3">
      <c r="A192" s="54" t="s">
        <v>22</v>
      </c>
      <c r="B192" s="48" t="s">
        <v>23</v>
      </c>
      <c r="C192" s="56" t="s">
        <v>24</v>
      </c>
      <c r="D192" s="49" t="s">
        <v>25</v>
      </c>
      <c r="E192" s="58" t="s">
        <v>88</v>
      </c>
      <c r="F192" s="101">
        <f>IF(B189="Magasine",0.08333333333333,0.125)</f>
        <v>0.125</v>
      </c>
      <c r="G192" s="59">
        <v>0.16666666666666666</v>
      </c>
      <c r="H192" s="50">
        <v>0.25</v>
      </c>
      <c r="I192" s="60" t="s">
        <v>26</v>
      </c>
      <c r="J192" s="48" t="s">
        <v>27</v>
      </c>
      <c r="K192" s="61"/>
      <c r="L192" s="51">
        <v>1</v>
      </c>
      <c r="M192" s="6"/>
      <c r="N192" s="140"/>
    </row>
    <row r="193" spans="1:14" ht="16.5" thickBot="1" x14ac:dyDescent="0.35">
      <c r="A193" s="55">
        <f>IF(B188=10,IF(SUM((G184+G186+G188)+G190)&gt;10,SUM((G184+G186+G188)+G190),10),IF(B188=7,IF(SUM((G184+G186+G188)+G190)&gt;7,SUM((G184+G186+G188)+G190),7),IF(B188=5,IF(SUM((G184+G186+G188)+G190)&gt;5,SUM((G184+G186+G188)+G190),5),SUM((G184+G186+G188)+G190))))</f>
        <v>0</v>
      </c>
      <c r="B193" s="28">
        <f>IF(B188="Forfait",1,IF(B188=10,IF(G189&lt;10,A193,10+G190),IF(B188=7,IF(G189&lt;8,A193,8+G190),IF(G189&lt;5,A193,5+G190))))</f>
        <v>0</v>
      </c>
      <c r="C193" s="57">
        <f>IF(B188="Forfait",0,IF(B188=10,IF((A193-B193)&lt;2,A193-B193,2),IF(B188=7,IF((A193-B193)&lt;4,A193-B193,4),IF((A193-B193)&lt;7,A193-B193,7))))</f>
        <v>0</v>
      </c>
      <c r="D193" s="28">
        <f>IF(B188="Forfait",0,IF((A193-B193-C193)&lt;4,A193-B193-C193,4))</f>
        <v>0</v>
      </c>
      <c r="E193" s="57">
        <f>IF(B188="Forfait",0,IF((A193-B193-C193-D193)&gt;0,A193-B193-C193-D193,0))</f>
        <v>0</v>
      </c>
      <c r="F193" s="28">
        <f>IF(B189="Autre",IF((G189-12)&gt;0,IF((G189-12)&lt;2,G189-12,2),0),IF(B189="Magasine",IF((G189-11)&gt;0,IF((G189-11)&lt;1,G189-11,1),0),0))</f>
        <v>0</v>
      </c>
      <c r="G193" s="57">
        <f>IF(B189="Autre",IF((G189-14)&gt;0,IF((G189-14)&lt;2,G189-14,2),0),IF(B189="Magasine",IF((G189-12)&gt;0,IF((G189-12)&lt;4,G189-12,4),0),0))</f>
        <v>0</v>
      </c>
      <c r="H193" s="28">
        <f>IF(B188="Forfait",IF((G189-16)&lt;0,0,(G189-16)),0)</f>
        <v>0</v>
      </c>
      <c r="I193" s="71">
        <f>IF(B189="5-5",IF(G184&gt;5,G184-5,0),IF(B189="6-6",IF(G184&gt;6,G184-6,0),0))</f>
        <v>0</v>
      </c>
      <c r="J193" s="28">
        <f>IF(B189="5-5",IF(G186&gt;5,G186-5,0),IF(B189="6-6",IF(G186&gt;6,G186-6,0),0))</f>
        <v>0</v>
      </c>
      <c r="K193" s="62"/>
      <c r="L193" s="39">
        <v>0</v>
      </c>
      <c r="M193" s="37" t="s">
        <v>39</v>
      </c>
      <c r="N193" s="140"/>
    </row>
    <row r="194" spans="1:14" x14ac:dyDescent="0.3">
      <c r="A194" s="41"/>
      <c r="B194" s="40">
        <f>PRODUCT(B193*B190*1)</f>
        <v>0</v>
      </c>
      <c r="C194" s="67">
        <f>PRODUCT(C193*B190*1.5)</f>
        <v>0</v>
      </c>
      <c r="D194" s="40">
        <f>PRODUCT(D193*B190*2)</f>
        <v>0</v>
      </c>
      <c r="E194" s="67">
        <f>PRODUCT(E193*B190*3)</f>
        <v>0</v>
      </c>
      <c r="F194" s="104">
        <f>PRODUCT(B190*F192*F193)</f>
        <v>0</v>
      </c>
      <c r="G194" s="105">
        <f>PRODUCT(B190*G192*G193)</f>
        <v>0</v>
      </c>
      <c r="H194" s="104">
        <f>PRODUCT(B190*H192*H193)</f>
        <v>0</v>
      </c>
      <c r="I194" s="68">
        <f>PRODUCT(I193*B190*0.5)</f>
        <v>0</v>
      </c>
      <c r="J194" s="40">
        <f>PRODUCT(J193*B190*0.5)</f>
        <v>0</v>
      </c>
      <c r="K194" s="67">
        <f>PRODUCT(K192:K193)</f>
        <v>0</v>
      </c>
      <c r="L194" s="40">
        <f>PRODUCT(L192:L193)</f>
        <v>0</v>
      </c>
      <c r="M194" s="42">
        <f>SUM(B194:L194)+SUM(H190:L190)</f>
        <v>0</v>
      </c>
      <c r="N194" s="140"/>
    </row>
    <row r="195" spans="1:14" ht="16.5" thickBot="1" x14ac:dyDescent="0.35">
      <c r="A195" s="94"/>
      <c r="B195" s="94"/>
      <c r="C195" s="94"/>
      <c r="D195" s="94"/>
      <c r="E195" s="95"/>
      <c r="F195" s="95"/>
      <c r="G195" s="95"/>
      <c r="H195" s="95"/>
      <c r="I195" s="94"/>
      <c r="J195" s="94"/>
      <c r="K195" s="94"/>
      <c r="L195" s="94"/>
      <c r="M195" s="94"/>
      <c r="N195" s="140"/>
    </row>
    <row r="196" spans="1:14" ht="16.5" thickTop="1" x14ac:dyDescent="0.3">
      <c r="A196" s="29"/>
      <c r="B196" s="29"/>
      <c r="C196" s="29"/>
      <c r="D196" s="29"/>
      <c r="E196" s="29"/>
      <c r="F196" s="29"/>
      <c r="G196" s="29"/>
      <c r="H196" s="29"/>
      <c r="I196" s="29"/>
      <c r="J196" s="29"/>
      <c r="K196" s="29"/>
      <c r="L196" s="6"/>
      <c r="M196" s="6"/>
      <c r="N196" s="140"/>
    </row>
    <row r="197" spans="1:14" ht="16.5" x14ac:dyDescent="0.3">
      <c r="A197" s="73" t="s">
        <v>7</v>
      </c>
      <c r="B197" s="24">
        <f>B184+1</f>
        <v>42445</v>
      </c>
      <c r="C197" s="30"/>
      <c r="D197" s="90" t="s">
        <v>12</v>
      </c>
      <c r="E197" s="91"/>
      <c r="F197" s="92" t="s">
        <v>13</v>
      </c>
      <c r="G197" s="93">
        <f>IF(E198=0,0,(MOD(E198-E197,1)*24))</f>
        <v>0</v>
      </c>
      <c r="H197" s="6"/>
      <c r="I197" s="100"/>
      <c r="J197" s="31"/>
      <c r="K197" s="31"/>
      <c r="L197" s="32"/>
      <c r="M197" s="33"/>
      <c r="N197" s="140"/>
    </row>
    <row r="198" spans="1:14" ht="16.5" x14ac:dyDescent="0.3">
      <c r="A198" s="73" t="s">
        <v>8</v>
      </c>
      <c r="B198" s="34"/>
      <c r="C198" s="29"/>
      <c r="D198" s="82" t="s">
        <v>21</v>
      </c>
      <c r="E198" s="83"/>
      <c r="F198" s="84" t="s">
        <v>13</v>
      </c>
      <c r="G198" s="85">
        <f>IF(E199=0,0,(MOD(E199-E198,1)*24))</f>
        <v>0</v>
      </c>
      <c r="H198" s="29"/>
      <c r="I198" s="29"/>
      <c r="J198" s="31"/>
      <c r="K198" s="31"/>
      <c r="L198" s="33"/>
      <c r="M198" s="33"/>
      <c r="N198" s="140"/>
    </row>
    <row r="199" spans="1:14" ht="16.5" x14ac:dyDescent="0.3">
      <c r="A199" s="75" t="s">
        <v>32</v>
      </c>
      <c r="B199" s="9"/>
      <c r="C199" s="29"/>
      <c r="D199" s="78" t="s">
        <v>29</v>
      </c>
      <c r="E199" s="79"/>
      <c r="F199" s="80" t="s">
        <v>13</v>
      </c>
      <c r="G199" s="81">
        <f>IF(E200=0,0,(MOD(E200-E199,1)*24))</f>
        <v>0</v>
      </c>
      <c r="H199" s="29"/>
      <c r="I199" s="31"/>
      <c r="J199" s="31"/>
      <c r="K199" s="31"/>
      <c r="L199" s="33"/>
      <c r="M199" s="33"/>
      <c r="N199" s="140"/>
    </row>
    <row r="200" spans="1:14" x14ac:dyDescent="0.3">
      <c r="A200" s="75" t="s">
        <v>33</v>
      </c>
      <c r="B200" s="34"/>
      <c r="C200" s="29"/>
      <c r="D200" s="82" t="s">
        <v>31</v>
      </c>
      <c r="E200" s="83"/>
      <c r="F200" s="84" t="s">
        <v>13</v>
      </c>
      <c r="G200" s="85">
        <f>IF(E201=0,0,(MOD(E201-E200,1)*24))</f>
        <v>0</v>
      </c>
      <c r="H200" s="113" t="s">
        <v>18</v>
      </c>
      <c r="I200" s="53" t="s">
        <v>19</v>
      </c>
      <c r="J200" s="113" t="s">
        <v>16</v>
      </c>
      <c r="K200" s="25" t="s">
        <v>87</v>
      </c>
      <c r="L200" s="53" t="s">
        <v>20</v>
      </c>
      <c r="M200" s="6"/>
      <c r="N200" s="140"/>
    </row>
    <row r="201" spans="1:14" x14ac:dyDescent="0.3">
      <c r="A201" s="73" t="s">
        <v>10</v>
      </c>
      <c r="B201" s="43"/>
      <c r="C201" s="29"/>
      <c r="D201" s="78" t="s">
        <v>29</v>
      </c>
      <c r="E201" s="79"/>
      <c r="F201" s="80" t="s">
        <v>13</v>
      </c>
      <c r="G201" s="81">
        <f>IF(E202=0,0,(MOD(E202-E201,1)*24))</f>
        <v>0</v>
      </c>
      <c r="H201" s="76">
        <f>B203</f>
        <v>0</v>
      </c>
      <c r="I201" s="63">
        <f>IF(B201="Forfait",IF(B198="",0,VLOOKUP(B198,Liste!F$2:H$4,3)),IF(B198="",0,VLOOKUP(B198,Liste!F$2:G$4,2)))</f>
        <v>0</v>
      </c>
      <c r="J201" s="36">
        <v>5</v>
      </c>
      <c r="K201" s="64">
        <v>0.8</v>
      </c>
      <c r="L201" s="35">
        <v>0</v>
      </c>
      <c r="M201" s="6"/>
      <c r="N201" s="140"/>
    </row>
    <row r="202" spans="1:14" ht="16.5" thickBot="1" x14ac:dyDescent="0.35">
      <c r="A202" s="74" t="s">
        <v>85</v>
      </c>
      <c r="B202" s="44"/>
      <c r="C202" s="29"/>
      <c r="D202" s="82" t="s">
        <v>37</v>
      </c>
      <c r="E202" s="83"/>
      <c r="F202" s="84" t="s">
        <v>39</v>
      </c>
      <c r="G202" s="86">
        <f>SUM(G197+G199+G201)</f>
        <v>0</v>
      </c>
      <c r="H202" s="77"/>
      <c r="I202" s="65"/>
      <c r="J202" s="38"/>
      <c r="K202" s="66">
        <v>0</v>
      </c>
      <c r="L202" s="39">
        <v>0</v>
      </c>
      <c r="M202" s="6"/>
      <c r="N202" s="140"/>
    </row>
    <row r="203" spans="1:14" x14ac:dyDescent="0.3">
      <c r="A203" s="73" t="s">
        <v>11</v>
      </c>
      <c r="B203" s="45">
        <f>IF(B200="",0,VLOOKUP(B200,Liste!B$2:C$32,2))</f>
        <v>0</v>
      </c>
      <c r="C203" s="29"/>
      <c r="D203" s="87"/>
      <c r="E203" s="88"/>
      <c r="F203" s="89" t="s">
        <v>89</v>
      </c>
      <c r="G203" s="96">
        <f>SUM((IF(G198&lt;0.99,G198,0))+(IF(G200&lt;0.99,G200,0)))</f>
        <v>0</v>
      </c>
      <c r="H203" s="47">
        <f>PRODUCT(H201*H202)</f>
        <v>0</v>
      </c>
      <c r="I203" s="70">
        <f>PRODUCT(I201*I202)</f>
        <v>0</v>
      </c>
      <c r="J203" s="47">
        <f>PRODUCT(J201*J202)</f>
        <v>0</v>
      </c>
      <c r="K203" s="69">
        <f>PRODUCT(K201*K202)</f>
        <v>0</v>
      </c>
      <c r="L203" s="46">
        <f>PRODUCT(L201:L202)</f>
        <v>0</v>
      </c>
      <c r="M203" s="6"/>
      <c r="N203" s="140"/>
    </row>
    <row r="204" spans="1:14" x14ac:dyDescent="0.3">
      <c r="A204" s="72"/>
      <c r="B204" s="141" t="s">
        <v>14</v>
      </c>
      <c r="C204" s="141"/>
      <c r="D204" s="142"/>
      <c r="E204" s="143"/>
      <c r="F204" s="144" t="s">
        <v>84</v>
      </c>
      <c r="G204" s="145"/>
      <c r="H204" s="146"/>
      <c r="I204" s="141" t="s">
        <v>15</v>
      </c>
      <c r="J204" s="147"/>
      <c r="K204" s="52" t="s">
        <v>17</v>
      </c>
      <c r="L204" s="53" t="s">
        <v>38</v>
      </c>
      <c r="M204" s="6"/>
      <c r="N204" s="140"/>
    </row>
    <row r="205" spans="1:14" x14ac:dyDescent="0.3">
      <c r="A205" s="54" t="s">
        <v>22</v>
      </c>
      <c r="B205" s="48" t="s">
        <v>23</v>
      </c>
      <c r="C205" s="56" t="s">
        <v>24</v>
      </c>
      <c r="D205" s="49" t="s">
        <v>25</v>
      </c>
      <c r="E205" s="58" t="s">
        <v>88</v>
      </c>
      <c r="F205" s="101">
        <f>IF(B202="Magasine",0.08333333333333,0.125)</f>
        <v>0.125</v>
      </c>
      <c r="G205" s="59">
        <v>0.16666666666666666</v>
      </c>
      <c r="H205" s="50">
        <v>0.25</v>
      </c>
      <c r="I205" s="60" t="s">
        <v>26</v>
      </c>
      <c r="J205" s="48" t="s">
        <v>27</v>
      </c>
      <c r="K205" s="61"/>
      <c r="L205" s="51">
        <v>1</v>
      </c>
      <c r="M205" s="6"/>
      <c r="N205" s="140"/>
    </row>
    <row r="206" spans="1:14" ht="16.5" thickBot="1" x14ac:dyDescent="0.35">
      <c r="A206" s="55">
        <f>IF(B201=10,IF(SUM((G197+G199+G201)+G203)&gt;10,SUM((G197+G199+G201)+G203),10),IF(B201=7,IF(SUM((G197+G199+G201)+G203)&gt;7,SUM((G197+G199+G201)+G203),7),IF(B201=5,IF(SUM((G197+G199+G201)+G203)&gt;5,SUM((G197+G199+G201)+G203),5),SUM((G197+G199+G201)+G203))))</f>
        <v>0</v>
      </c>
      <c r="B206" s="28">
        <f>IF(B201="Forfait",1,IF(B201=10,IF(G202&lt;10,A206,10+G203),IF(B201=7,IF(G202&lt;8,A206,8+G203),IF(G202&lt;5,A206,5+G203))))</f>
        <v>0</v>
      </c>
      <c r="C206" s="57">
        <f>IF(B201="Forfait",0,IF(B201=10,IF((A206-B206)&lt;2,A206-B206,2),IF(B201=7,IF((A206-B206)&lt;4,A206-B206,4),IF((A206-B206)&lt;7,A206-B206,7))))</f>
        <v>0</v>
      </c>
      <c r="D206" s="28">
        <f>IF(B201="Forfait",0,IF((A206-B206-C206)&lt;4,A206-B206-C206,4))</f>
        <v>0</v>
      </c>
      <c r="E206" s="57">
        <f>IF(B201="Forfait",0,IF((A206-B206-C206-D206)&gt;0,A206-B206-C206-D206,0))</f>
        <v>0</v>
      </c>
      <c r="F206" s="28">
        <f>IF(B202="Autre",IF((G202-12)&gt;0,IF((G202-12)&lt;2,G202-12,2),0),IF(B202="Magasine",IF((G202-11)&gt;0,IF((G202-11)&lt;1,G202-11,1),0),0))</f>
        <v>0</v>
      </c>
      <c r="G206" s="57">
        <f>IF(B202="Autre",IF((G202-14)&gt;0,IF((G202-14)&lt;2,G202-14,2),0),IF(B202="Magasine",IF((G202-12)&gt;0,IF((G202-12)&lt;4,G202-12,4),0),0))</f>
        <v>0</v>
      </c>
      <c r="H206" s="28">
        <f>IF(B201="Forfait",IF((G202-16)&lt;0,0,(G202-16)),0)</f>
        <v>0</v>
      </c>
      <c r="I206" s="71">
        <f>IF(B202="5-5",IF(G197&gt;5,G197-5,0),IF(B202="6-6",IF(G197&gt;6,G197-6,0),0))</f>
        <v>0</v>
      </c>
      <c r="J206" s="28">
        <f>IF(B202="5-5",IF(G199&gt;5,G199-5,0),IF(B202="6-6",IF(G199&gt;6,G199-6,0),0))</f>
        <v>0</v>
      </c>
      <c r="K206" s="62"/>
      <c r="L206" s="39">
        <v>0</v>
      </c>
      <c r="M206" s="37" t="s">
        <v>39</v>
      </c>
      <c r="N206" s="140"/>
    </row>
    <row r="207" spans="1:14" x14ac:dyDescent="0.3">
      <c r="A207" s="41"/>
      <c r="B207" s="40">
        <f>PRODUCT(B206*B203*1)</f>
        <v>0</v>
      </c>
      <c r="C207" s="67">
        <f>PRODUCT(C206*B203*1.5)</f>
        <v>0</v>
      </c>
      <c r="D207" s="40">
        <f>PRODUCT(D206*B203*2)</f>
        <v>0</v>
      </c>
      <c r="E207" s="67">
        <f>PRODUCT(E206*B203*3)</f>
        <v>0</v>
      </c>
      <c r="F207" s="104">
        <f>PRODUCT(B203*F205*F206)</f>
        <v>0</v>
      </c>
      <c r="G207" s="105">
        <f>PRODUCT(B203*G205*G206)</f>
        <v>0</v>
      </c>
      <c r="H207" s="104">
        <f>PRODUCT(B203*H205*H206)</f>
        <v>0</v>
      </c>
      <c r="I207" s="68">
        <f>PRODUCT(I206*B203*0.5)</f>
        <v>0</v>
      </c>
      <c r="J207" s="40">
        <f>PRODUCT(J206*B203*0.5)</f>
        <v>0</v>
      </c>
      <c r="K207" s="67">
        <f>PRODUCT(K205:K206)</f>
        <v>0</v>
      </c>
      <c r="L207" s="40">
        <f>PRODUCT(L205:L206)</f>
        <v>0</v>
      </c>
      <c r="M207" s="42">
        <f>SUM(B207:L207)+SUM(H203:L203)</f>
        <v>0</v>
      </c>
      <c r="N207" s="140"/>
    </row>
    <row r="208" spans="1:14" ht="16.5" thickBot="1" x14ac:dyDescent="0.35">
      <c r="A208" s="94"/>
      <c r="B208" s="94"/>
      <c r="C208" s="94"/>
      <c r="D208" s="94"/>
      <c r="E208" s="95"/>
      <c r="F208" s="95"/>
      <c r="G208" s="95"/>
      <c r="H208" s="95"/>
      <c r="I208" s="94"/>
      <c r="J208" s="94"/>
      <c r="K208" s="94"/>
      <c r="L208" s="94"/>
      <c r="M208" s="94"/>
      <c r="N208" s="140"/>
    </row>
    <row r="209" spans="1:14" ht="16.5" thickTop="1" x14ac:dyDescent="0.3">
      <c r="A209" s="29"/>
      <c r="B209" s="29"/>
      <c r="C209" s="29"/>
      <c r="D209" s="29"/>
      <c r="E209" s="29"/>
      <c r="F209" s="29"/>
      <c r="G209" s="29"/>
      <c r="H209" s="29"/>
      <c r="I209" s="29"/>
      <c r="J209" s="29"/>
      <c r="K209" s="29"/>
      <c r="L209" s="6"/>
      <c r="M209" s="6"/>
      <c r="N209" s="140"/>
    </row>
    <row r="210" spans="1:14" ht="16.5" x14ac:dyDescent="0.3">
      <c r="A210" s="73" t="s">
        <v>7</v>
      </c>
      <c r="B210" s="24">
        <f>B197+1</f>
        <v>42446</v>
      </c>
      <c r="C210" s="30"/>
      <c r="D210" s="90" t="s">
        <v>12</v>
      </c>
      <c r="E210" s="91"/>
      <c r="F210" s="92" t="s">
        <v>13</v>
      </c>
      <c r="G210" s="93">
        <f>IF(E211=0,0,(MOD(E211-E210,1)*24))</f>
        <v>0</v>
      </c>
      <c r="H210" s="6"/>
      <c r="I210" s="100"/>
      <c r="J210" s="31"/>
      <c r="K210" s="31"/>
      <c r="L210" s="32"/>
      <c r="M210" s="33"/>
      <c r="N210" s="140"/>
    </row>
    <row r="211" spans="1:14" ht="16.5" x14ac:dyDescent="0.3">
      <c r="A211" s="73" t="s">
        <v>8</v>
      </c>
      <c r="B211" s="34"/>
      <c r="C211" s="29"/>
      <c r="D211" s="82" t="s">
        <v>21</v>
      </c>
      <c r="E211" s="83"/>
      <c r="F211" s="84" t="s">
        <v>13</v>
      </c>
      <c r="G211" s="85">
        <f>IF(E212=0,0,(MOD(E212-E211,1)*24))</f>
        <v>0</v>
      </c>
      <c r="H211" s="29"/>
      <c r="I211" s="29"/>
      <c r="J211" s="31"/>
      <c r="K211" s="31"/>
      <c r="L211" s="33"/>
      <c r="M211" s="33"/>
      <c r="N211" s="140"/>
    </row>
    <row r="212" spans="1:14" ht="16.5" x14ac:dyDescent="0.3">
      <c r="A212" s="75" t="s">
        <v>32</v>
      </c>
      <c r="B212" s="9"/>
      <c r="C212" s="29"/>
      <c r="D212" s="78" t="s">
        <v>29</v>
      </c>
      <c r="E212" s="79"/>
      <c r="F212" s="80" t="s">
        <v>13</v>
      </c>
      <c r="G212" s="81">
        <f>IF(E213=0,0,(MOD(E213-E212,1)*24))</f>
        <v>0</v>
      </c>
      <c r="H212" s="29"/>
      <c r="I212" s="31"/>
      <c r="J212" s="31"/>
      <c r="K212" s="31"/>
      <c r="L212" s="33"/>
      <c r="M212" s="33"/>
      <c r="N212" s="140"/>
    </row>
    <row r="213" spans="1:14" x14ac:dyDescent="0.3">
      <c r="A213" s="75" t="s">
        <v>33</v>
      </c>
      <c r="B213" s="34"/>
      <c r="C213" s="29"/>
      <c r="D213" s="82" t="s">
        <v>31</v>
      </c>
      <c r="E213" s="83"/>
      <c r="F213" s="84" t="s">
        <v>13</v>
      </c>
      <c r="G213" s="85">
        <f>IF(E214=0,0,(MOD(E214-E213,1)*24))</f>
        <v>0</v>
      </c>
      <c r="H213" s="113" t="s">
        <v>18</v>
      </c>
      <c r="I213" s="53" t="s">
        <v>19</v>
      </c>
      <c r="J213" s="113" t="s">
        <v>16</v>
      </c>
      <c r="K213" s="25" t="s">
        <v>87</v>
      </c>
      <c r="L213" s="53" t="s">
        <v>20</v>
      </c>
      <c r="M213" s="6"/>
      <c r="N213" s="140"/>
    </row>
    <row r="214" spans="1:14" x14ac:dyDescent="0.3">
      <c r="A214" s="73" t="s">
        <v>10</v>
      </c>
      <c r="B214" s="43"/>
      <c r="C214" s="29"/>
      <c r="D214" s="78" t="s">
        <v>29</v>
      </c>
      <c r="E214" s="79"/>
      <c r="F214" s="80" t="s">
        <v>13</v>
      </c>
      <c r="G214" s="81">
        <f>IF(E215=0,0,(MOD(E215-E214,1)*24))</f>
        <v>0</v>
      </c>
      <c r="H214" s="76">
        <f>B216</f>
        <v>0</v>
      </c>
      <c r="I214" s="63">
        <f>IF(B214="Forfait",IF(B211="",0,VLOOKUP(B211,Liste!F$2:H$4,3)),IF(B211="",0,VLOOKUP(B211,Liste!F$2:G$4,2)))</f>
        <v>0</v>
      </c>
      <c r="J214" s="36">
        <v>5</v>
      </c>
      <c r="K214" s="64">
        <v>0.8</v>
      </c>
      <c r="L214" s="35">
        <v>0</v>
      </c>
      <c r="M214" s="6"/>
      <c r="N214" s="140"/>
    </row>
    <row r="215" spans="1:14" ht="16.5" thickBot="1" x14ac:dyDescent="0.35">
      <c r="A215" s="74" t="s">
        <v>85</v>
      </c>
      <c r="B215" s="44"/>
      <c r="C215" s="29"/>
      <c r="D215" s="82" t="s">
        <v>37</v>
      </c>
      <c r="E215" s="83"/>
      <c r="F215" s="84" t="s">
        <v>39</v>
      </c>
      <c r="G215" s="86">
        <f>SUM(G210+G212+G214)</f>
        <v>0</v>
      </c>
      <c r="H215" s="77"/>
      <c r="I215" s="65"/>
      <c r="J215" s="38"/>
      <c r="K215" s="66">
        <v>0</v>
      </c>
      <c r="L215" s="39">
        <v>0</v>
      </c>
      <c r="M215" s="6"/>
      <c r="N215" s="140"/>
    </row>
    <row r="216" spans="1:14" x14ac:dyDescent="0.3">
      <c r="A216" s="73" t="s">
        <v>11</v>
      </c>
      <c r="B216" s="45">
        <f>IF(B213="",0,VLOOKUP(B213,Liste!B$2:C$32,2))</f>
        <v>0</v>
      </c>
      <c r="C216" s="29"/>
      <c r="D216" s="87"/>
      <c r="E216" s="88"/>
      <c r="F216" s="89" t="s">
        <v>89</v>
      </c>
      <c r="G216" s="96">
        <f>SUM((IF(G211&lt;0.99,G211,0))+(IF(G213&lt;0.99,G213,0)))</f>
        <v>0</v>
      </c>
      <c r="H216" s="47">
        <f>PRODUCT(H214*H215)</f>
        <v>0</v>
      </c>
      <c r="I216" s="70">
        <f>PRODUCT(I214*I215)</f>
        <v>0</v>
      </c>
      <c r="J216" s="47">
        <f>PRODUCT(J214*J215)</f>
        <v>0</v>
      </c>
      <c r="K216" s="69">
        <f>PRODUCT(K214*K215)</f>
        <v>0</v>
      </c>
      <c r="L216" s="46">
        <f>PRODUCT(L214:L215)</f>
        <v>0</v>
      </c>
      <c r="M216" s="6"/>
      <c r="N216" s="140"/>
    </row>
    <row r="217" spans="1:14" x14ac:dyDescent="0.3">
      <c r="A217" s="72"/>
      <c r="B217" s="141" t="s">
        <v>14</v>
      </c>
      <c r="C217" s="141"/>
      <c r="D217" s="142"/>
      <c r="E217" s="143"/>
      <c r="F217" s="144" t="s">
        <v>84</v>
      </c>
      <c r="G217" s="145"/>
      <c r="H217" s="146"/>
      <c r="I217" s="141" t="s">
        <v>15</v>
      </c>
      <c r="J217" s="147"/>
      <c r="K217" s="52" t="s">
        <v>17</v>
      </c>
      <c r="L217" s="53" t="s">
        <v>38</v>
      </c>
      <c r="M217" s="6"/>
      <c r="N217" s="140"/>
    </row>
    <row r="218" spans="1:14" x14ac:dyDescent="0.3">
      <c r="A218" s="54" t="s">
        <v>22</v>
      </c>
      <c r="B218" s="48" t="s">
        <v>23</v>
      </c>
      <c r="C218" s="56" t="s">
        <v>24</v>
      </c>
      <c r="D218" s="49" t="s">
        <v>25</v>
      </c>
      <c r="E218" s="58" t="s">
        <v>88</v>
      </c>
      <c r="F218" s="101">
        <f>IF(B215="Magasine",0.08333333333333,0.125)</f>
        <v>0.125</v>
      </c>
      <c r="G218" s="59">
        <v>0.16666666666666666</v>
      </c>
      <c r="H218" s="50">
        <v>0.25</v>
      </c>
      <c r="I218" s="60" t="s">
        <v>26</v>
      </c>
      <c r="J218" s="48" t="s">
        <v>27</v>
      </c>
      <c r="K218" s="61"/>
      <c r="L218" s="51">
        <v>1</v>
      </c>
      <c r="M218" s="6"/>
      <c r="N218" s="140"/>
    </row>
    <row r="219" spans="1:14" ht="16.5" thickBot="1" x14ac:dyDescent="0.35">
      <c r="A219" s="55">
        <f>IF(B214=10,IF(SUM((G210+G212+G214)+G216)&gt;10,SUM((G210+G212+G214)+G216),10),IF(B214=7,IF(SUM((G210+G212+G214)+G216)&gt;7,SUM((G210+G212+G214)+G216),7),IF(B214=5,IF(SUM((G210+G212+G214)+G216)&gt;5,SUM((G210+G212+G214)+G216),5),SUM((G210+G212+G214)+G216))))</f>
        <v>0</v>
      </c>
      <c r="B219" s="28">
        <f>IF(B214="Forfait",1,IF(B214=10,IF(G215&lt;10,A219,10+G216),IF(B214=7,IF(G215&lt;8,A219,8+G216),IF(G215&lt;5,A219,5+G216))))</f>
        <v>0</v>
      </c>
      <c r="C219" s="57">
        <f>IF(B214="Forfait",0,IF(B214=10,IF((A219-B219)&lt;2,A219-B219,2),IF(B214=7,IF((A219-B219)&lt;4,A219-B219,4),IF((A219-B219)&lt;7,A219-B219,7))))</f>
        <v>0</v>
      </c>
      <c r="D219" s="28">
        <f>IF(B214="Forfait",0,IF((A219-B219-C219)&lt;4,A219-B219-C219,4))</f>
        <v>0</v>
      </c>
      <c r="E219" s="57">
        <f>IF(B214="Forfait",0,IF((A219-B219-C219-D219)&gt;0,A219-B219-C219-D219,0))</f>
        <v>0</v>
      </c>
      <c r="F219" s="28">
        <f>IF(B215="Autre",IF((G215-12)&gt;0,IF((G215-12)&lt;2,G215-12,2),0),IF(B215="Magasine",IF((G215-11)&gt;0,IF((G215-11)&lt;1,G215-11,1),0),0))</f>
        <v>0</v>
      </c>
      <c r="G219" s="57">
        <f>IF(B215="Autre",IF((G215-14)&gt;0,IF((G215-14)&lt;2,G215-14,2),0),IF(B215="Magasine",IF((G215-12)&gt;0,IF((G215-12)&lt;4,G215-12,4),0),0))</f>
        <v>0</v>
      </c>
      <c r="H219" s="28">
        <f>IF(B214="Forfait",IF((G215-16)&lt;0,0,(G215-16)),0)</f>
        <v>0</v>
      </c>
      <c r="I219" s="71">
        <f>IF(B215="5-5",IF(G210&gt;5,G210-5,0),IF(B215="6-6",IF(G210&gt;6,G210-6,0),0))</f>
        <v>0</v>
      </c>
      <c r="J219" s="28">
        <f>IF(B215="5-5",IF(G212&gt;5,G212-5,0),IF(B215="6-6",IF(G212&gt;6,G212-6,0),0))</f>
        <v>0</v>
      </c>
      <c r="K219" s="62"/>
      <c r="L219" s="39">
        <v>0</v>
      </c>
      <c r="M219" s="37" t="s">
        <v>39</v>
      </c>
      <c r="N219" s="140"/>
    </row>
    <row r="220" spans="1:14" x14ac:dyDescent="0.3">
      <c r="A220" s="41"/>
      <c r="B220" s="40">
        <f>PRODUCT(B219*B216*1)</f>
        <v>0</v>
      </c>
      <c r="C220" s="67">
        <f>PRODUCT(C219*B216*1.5)</f>
        <v>0</v>
      </c>
      <c r="D220" s="40">
        <f>PRODUCT(D219*B216*2)</f>
        <v>0</v>
      </c>
      <c r="E220" s="67">
        <f>PRODUCT(E219*B216*3)</f>
        <v>0</v>
      </c>
      <c r="F220" s="104">
        <f>PRODUCT(B216*F218*F219)</f>
        <v>0</v>
      </c>
      <c r="G220" s="105">
        <f>PRODUCT(B216*G218*G219)</f>
        <v>0</v>
      </c>
      <c r="H220" s="104">
        <f>PRODUCT(B216*H218*H219)</f>
        <v>0</v>
      </c>
      <c r="I220" s="68">
        <f>PRODUCT(I219*B216*0.5)</f>
        <v>0</v>
      </c>
      <c r="J220" s="40">
        <f>PRODUCT(J219*B216*0.5)</f>
        <v>0</v>
      </c>
      <c r="K220" s="67">
        <f>PRODUCT(K218:K219)</f>
        <v>0</v>
      </c>
      <c r="L220" s="40">
        <f>PRODUCT(L218:L219)</f>
        <v>0</v>
      </c>
      <c r="M220" s="42">
        <f>SUM(B220:L220)+SUM(H216:L216)</f>
        <v>0</v>
      </c>
      <c r="N220" s="140"/>
    </row>
    <row r="221" spans="1:14" ht="16.5" thickBot="1" x14ac:dyDescent="0.35">
      <c r="A221" s="94"/>
      <c r="B221" s="94"/>
      <c r="C221" s="94"/>
      <c r="D221" s="94"/>
      <c r="E221" s="95"/>
      <c r="F221" s="95"/>
      <c r="G221" s="95"/>
      <c r="H221" s="95"/>
      <c r="I221" s="94"/>
      <c r="J221" s="94"/>
      <c r="K221" s="94"/>
      <c r="L221" s="94"/>
      <c r="M221" s="94"/>
      <c r="N221" s="140"/>
    </row>
    <row r="222" spans="1:14" ht="16.5" thickTop="1" x14ac:dyDescent="0.3">
      <c r="A222" s="29"/>
      <c r="B222" s="29"/>
      <c r="C222" s="29"/>
      <c r="D222" s="29"/>
      <c r="E222" s="29"/>
      <c r="F222" s="29"/>
      <c r="G222" s="29"/>
      <c r="H222" s="29"/>
      <c r="I222" s="29"/>
      <c r="J222" s="29"/>
      <c r="K222" s="29"/>
      <c r="L222" s="6"/>
      <c r="M222" s="6"/>
      <c r="N222" s="140"/>
    </row>
    <row r="223" spans="1:14" ht="16.5" x14ac:dyDescent="0.3">
      <c r="A223" s="73" t="s">
        <v>7</v>
      </c>
      <c r="B223" s="24">
        <f>B210+1</f>
        <v>42447</v>
      </c>
      <c r="C223" s="30"/>
      <c r="D223" s="90" t="s">
        <v>12</v>
      </c>
      <c r="E223" s="91"/>
      <c r="F223" s="92" t="s">
        <v>13</v>
      </c>
      <c r="G223" s="93">
        <f>IF(E224=0,0,(MOD(E224-E223,1)*24))</f>
        <v>0</v>
      </c>
      <c r="H223" s="6"/>
      <c r="I223" s="100"/>
      <c r="J223" s="31"/>
      <c r="K223" s="31"/>
      <c r="L223" s="32"/>
      <c r="M223" s="33"/>
      <c r="N223" s="140"/>
    </row>
    <row r="224" spans="1:14" ht="16.5" x14ac:dyDescent="0.3">
      <c r="A224" s="73" t="s">
        <v>8</v>
      </c>
      <c r="B224" s="34"/>
      <c r="C224" s="29"/>
      <c r="D224" s="82" t="s">
        <v>21</v>
      </c>
      <c r="E224" s="83"/>
      <c r="F224" s="84" t="s">
        <v>13</v>
      </c>
      <c r="G224" s="85">
        <f>IF(E225=0,0,(MOD(E225-E224,1)*24))</f>
        <v>0</v>
      </c>
      <c r="H224" s="29"/>
      <c r="I224" s="29"/>
      <c r="J224" s="31"/>
      <c r="K224" s="31"/>
      <c r="L224" s="33"/>
      <c r="M224" s="33"/>
      <c r="N224" s="140"/>
    </row>
    <row r="225" spans="1:14" ht="16.5" x14ac:dyDescent="0.3">
      <c r="A225" s="75" t="s">
        <v>32</v>
      </c>
      <c r="B225" s="9"/>
      <c r="C225" s="29"/>
      <c r="D225" s="78" t="s">
        <v>29</v>
      </c>
      <c r="E225" s="79"/>
      <c r="F225" s="80" t="s">
        <v>13</v>
      </c>
      <c r="G225" s="81">
        <f>IF(E226=0,0,(MOD(E226-E225,1)*24))</f>
        <v>0</v>
      </c>
      <c r="H225" s="29"/>
      <c r="I225" s="31"/>
      <c r="J225" s="31"/>
      <c r="K225" s="31"/>
      <c r="L225" s="33"/>
      <c r="M225" s="33"/>
      <c r="N225" s="140"/>
    </row>
    <row r="226" spans="1:14" x14ac:dyDescent="0.3">
      <c r="A226" s="75" t="s">
        <v>33</v>
      </c>
      <c r="B226" s="34"/>
      <c r="C226" s="29"/>
      <c r="D226" s="82" t="s">
        <v>31</v>
      </c>
      <c r="E226" s="83"/>
      <c r="F226" s="84" t="s">
        <v>13</v>
      </c>
      <c r="G226" s="85">
        <f>IF(E227=0,0,(MOD(E227-E226,1)*24))</f>
        <v>0</v>
      </c>
      <c r="H226" s="113" t="s">
        <v>18</v>
      </c>
      <c r="I226" s="53" t="s">
        <v>19</v>
      </c>
      <c r="J226" s="113" t="s">
        <v>16</v>
      </c>
      <c r="K226" s="25" t="s">
        <v>87</v>
      </c>
      <c r="L226" s="53" t="s">
        <v>20</v>
      </c>
      <c r="M226" s="6"/>
      <c r="N226" s="140"/>
    </row>
    <row r="227" spans="1:14" x14ac:dyDescent="0.3">
      <c r="A227" s="73" t="s">
        <v>10</v>
      </c>
      <c r="B227" s="43"/>
      <c r="C227" s="29"/>
      <c r="D227" s="78" t="s">
        <v>29</v>
      </c>
      <c r="E227" s="79"/>
      <c r="F227" s="80" t="s">
        <v>13</v>
      </c>
      <c r="G227" s="81">
        <f>IF(E228=0,0,(MOD(E228-E227,1)*24))</f>
        <v>0</v>
      </c>
      <c r="H227" s="76">
        <f>B229</f>
        <v>0</v>
      </c>
      <c r="I227" s="63">
        <f>IF(B227="Forfait",IF(B224="",0,VLOOKUP(B224,Liste!F$2:H$4,3)),IF(B224="",0,VLOOKUP(B224,Liste!F$2:G$4,2)))</f>
        <v>0</v>
      </c>
      <c r="J227" s="36">
        <v>5</v>
      </c>
      <c r="K227" s="64">
        <v>0.8</v>
      </c>
      <c r="L227" s="35">
        <v>0</v>
      </c>
      <c r="M227" s="6"/>
      <c r="N227" s="140"/>
    </row>
    <row r="228" spans="1:14" ht="16.5" thickBot="1" x14ac:dyDescent="0.35">
      <c r="A228" s="74" t="s">
        <v>85</v>
      </c>
      <c r="B228" s="44"/>
      <c r="C228" s="29"/>
      <c r="D228" s="82" t="s">
        <v>37</v>
      </c>
      <c r="E228" s="83"/>
      <c r="F228" s="84" t="s">
        <v>39</v>
      </c>
      <c r="G228" s="86">
        <f>SUM(G223+G225+G227)</f>
        <v>0</v>
      </c>
      <c r="H228" s="77"/>
      <c r="I228" s="65"/>
      <c r="J228" s="38"/>
      <c r="K228" s="66">
        <v>0</v>
      </c>
      <c r="L228" s="39">
        <v>0</v>
      </c>
      <c r="M228" s="6"/>
      <c r="N228" s="140"/>
    </row>
    <row r="229" spans="1:14" x14ac:dyDescent="0.3">
      <c r="A229" s="73" t="s">
        <v>11</v>
      </c>
      <c r="B229" s="45">
        <f>IF(B226="",0,VLOOKUP(B226,Liste!B$2:C$32,2))</f>
        <v>0</v>
      </c>
      <c r="C229" s="29"/>
      <c r="D229" s="87"/>
      <c r="E229" s="88"/>
      <c r="F229" s="89" t="s">
        <v>89</v>
      </c>
      <c r="G229" s="96">
        <f>SUM((IF(G224&lt;0.99,G224,0))+(IF(G226&lt;0.99,G226,0)))</f>
        <v>0</v>
      </c>
      <c r="H229" s="47">
        <f>PRODUCT(H227*H228)</f>
        <v>0</v>
      </c>
      <c r="I229" s="70">
        <f>PRODUCT(I227*I228)</f>
        <v>0</v>
      </c>
      <c r="J229" s="47">
        <f>PRODUCT(J227*J228)</f>
        <v>0</v>
      </c>
      <c r="K229" s="69">
        <f>PRODUCT(K227*K228)</f>
        <v>0</v>
      </c>
      <c r="L229" s="46">
        <f>PRODUCT(L227:L228)</f>
        <v>0</v>
      </c>
      <c r="M229" s="6"/>
      <c r="N229" s="140"/>
    </row>
    <row r="230" spans="1:14" x14ac:dyDescent="0.3">
      <c r="A230" s="72"/>
      <c r="B230" s="141" t="s">
        <v>14</v>
      </c>
      <c r="C230" s="141"/>
      <c r="D230" s="142"/>
      <c r="E230" s="143"/>
      <c r="F230" s="144" t="s">
        <v>84</v>
      </c>
      <c r="G230" s="145"/>
      <c r="H230" s="146"/>
      <c r="I230" s="141" t="s">
        <v>15</v>
      </c>
      <c r="J230" s="147"/>
      <c r="K230" s="52" t="s">
        <v>17</v>
      </c>
      <c r="L230" s="53" t="s">
        <v>38</v>
      </c>
      <c r="M230" s="6"/>
      <c r="N230" s="140"/>
    </row>
    <row r="231" spans="1:14" x14ac:dyDescent="0.3">
      <c r="A231" s="54" t="s">
        <v>22</v>
      </c>
      <c r="B231" s="48" t="s">
        <v>23</v>
      </c>
      <c r="C231" s="56" t="s">
        <v>24</v>
      </c>
      <c r="D231" s="49" t="s">
        <v>25</v>
      </c>
      <c r="E231" s="58" t="s">
        <v>88</v>
      </c>
      <c r="F231" s="101">
        <f>IF(B228="Magasine",0.08333333333333,0.125)</f>
        <v>0.125</v>
      </c>
      <c r="G231" s="59">
        <v>0.16666666666666666</v>
      </c>
      <c r="H231" s="50">
        <v>0.25</v>
      </c>
      <c r="I231" s="60" t="s">
        <v>26</v>
      </c>
      <c r="J231" s="48" t="s">
        <v>27</v>
      </c>
      <c r="K231" s="61"/>
      <c r="L231" s="51">
        <v>1</v>
      </c>
      <c r="M231" s="6"/>
      <c r="N231" s="140"/>
    </row>
    <row r="232" spans="1:14" ht="16.5" thickBot="1" x14ac:dyDescent="0.35">
      <c r="A232" s="55">
        <f>IF(B227=10,IF(SUM((G223+G225+G227)+G229)&gt;10,SUM((G223+G225+G227)+G229),10),IF(B227=7,IF(SUM((G223+G225+G227)+G229)&gt;7,SUM((G223+G225+G227)+G229),7),IF(B227=5,IF(SUM((G223+G225+G227)+G229)&gt;5,SUM((G223+G225+G227)+G229),5),SUM((G223+G225+G227)+G229))))</f>
        <v>0</v>
      </c>
      <c r="B232" s="28">
        <f>IF(B227="Forfait",1,IF(B227=10,IF(G228&lt;10,A232,10+G229),IF(B227=7,IF(G228&lt;8,A232,8+G229),IF(G228&lt;5,A232,5+G229))))</f>
        <v>0</v>
      </c>
      <c r="C232" s="57">
        <f>IF(B227="Forfait",0,IF(B227=10,IF((A232-B232)&lt;2,A232-B232,2),IF(B227=7,IF((A232-B232)&lt;4,A232-B232,4),IF((A232-B232)&lt;7,A232-B232,7))))</f>
        <v>0</v>
      </c>
      <c r="D232" s="28">
        <f>IF(B227="Forfait",0,IF((A232-B232-C232)&lt;4,A232-B232-C232,4))</f>
        <v>0</v>
      </c>
      <c r="E232" s="57">
        <f>IF(B227="Forfait",0,IF((A232-B232-C232-D232)&gt;0,A232-B232-C232-D232,0))</f>
        <v>0</v>
      </c>
      <c r="F232" s="28">
        <f>IF(B228="Autre",IF((G228-12)&gt;0,IF((G228-12)&lt;2,G228-12,2),0),IF(B228="Magasine",IF((G228-11)&gt;0,IF((G228-11)&lt;1,G228-11,1),0),0))</f>
        <v>0</v>
      </c>
      <c r="G232" s="57">
        <f>IF(B228="Autre",IF((G228-14)&gt;0,IF((G228-14)&lt;2,G228-14,2),0),IF(B228="Magasine",IF((G228-12)&gt;0,IF((G228-12)&lt;4,G228-12,4),0),0))</f>
        <v>0</v>
      </c>
      <c r="H232" s="28">
        <f>IF(B227="Forfait",IF((G228-16)&lt;0,0,(G228-16)),0)</f>
        <v>0</v>
      </c>
      <c r="I232" s="71">
        <f>IF(B228="5-5",IF(G223&gt;5,G223-5,0),IF(B228="6-6",IF(G223&gt;6,G223-6,0),0))</f>
        <v>0</v>
      </c>
      <c r="J232" s="28">
        <f>IF(B228="5-5",IF(G225&gt;5,G225-5,0),IF(B228="6-6",IF(G225&gt;6,G225-6,0),0))</f>
        <v>0</v>
      </c>
      <c r="K232" s="62"/>
      <c r="L232" s="39">
        <v>0</v>
      </c>
      <c r="M232" s="37" t="s">
        <v>39</v>
      </c>
      <c r="N232" s="140"/>
    </row>
    <row r="233" spans="1:14" x14ac:dyDescent="0.3">
      <c r="A233" s="41"/>
      <c r="B233" s="40">
        <f>PRODUCT(B232*B229*1)</f>
        <v>0</v>
      </c>
      <c r="C233" s="67">
        <f>PRODUCT(C232*B229*1.5)</f>
        <v>0</v>
      </c>
      <c r="D233" s="40">
        <f>PRODUCT(D232*B229*2)</f>
        <v>0</v>
      </c>
      <c r="E233" s="67">
        <f>PRODUCT(E232*B229*3)</f>
        <v>0</v>
      </c>
      <c r="F233" s="104">
        <f>PRODUCT(B229*F231*F232)</f>
        <v>0</v>
      </c>
      <c r="G233" s="105">
        <f>PRODUCT(B229*G231*G232)</f>
        <v>0</v>
      </c>
      <c r="H233" s="104">
        <f>PRODUCT(B229*H231*H232)</f>
        <v>0</v>
      </c>
      <c r="I233" s="68">
        <f>PRODUCT(I232*B229*0.5)</f>
        <v>0</v>
      </c>
      <c r="J233" s="40">
        <f>PRODUCT(J232*B229*0.5)</f>
        <v>0</v>
      </c>
      <c r="K233" s="67">
        <f>PRODUCT(K231:K232)</f>
        <v>0</v>
      </c>
      <c r="L233" s="40">
        <f>PRODUCT(L231:L232)</f>
        <v>0</v>
      </c>
      <c r="M233" s="42">
        <f>SUM(B233:L233)+SUM(H229:L229)</f>
        <v>0</v>
      </c>
      <c r="N233" s="140"/>
    </row>
    <row r="234" spans="1:14" ht="16.5" thickBot="1" x14ac:dyDescent="0.35">
      <c r="A234" s="94"/>
      <c r="B234" s="94"/>
      <c r="C234" s="94"/>
      <c r="D234" s="94"/>
      <c r="E234" s="95"/>
      <c r="F234" s="95"/>
      <c r="G234" s="95"/>
      <c r="H234" s="95"/>
      <c r="I234" s="94"/>
      <c r="J234" s="94"/>
      <c r="K234" s="94"/>
      <c r="L234" s="94"/>
      <c r="M234" s="94"/>
      <c r="N234" s="140"/>
    </row>
    <row r="235" spans="1:14" ht="16.5" thickTop="1" x14ac:dyDescent="0.3">
      <c r="A235" s="29"/>
      <c r="B235" s="29"/>
      <c r="C235" s="29"/>
      <c r="D235" s="29"/>
      <c r="E235" s="29"/>
      <c r="F235" s="29"/>
      <c r="G235" s="29"/>
      <c r="H235" s="29"/>
      <c r="I235" s="29"/>
      <c r="J235" s="29"/>
      <c r="K235" s="29"/>
      <c r="L235" s="6"/>
      <c r="M235" s="6"/>
      <c r="N235" s="140"/>
    </row>
    <row r="236" spans="1:14" ht="16.5" x14ac:dyDescent="0.3">
      <c r="A236" s="73" t="s">
        <v>7</v>
      </c>
      <c r="B236" s="24">
        <f>B223+1</f>
        <v>42448</v>
      </c>
      <c r="C236" s="30"/>
      <c r="D236" s="90" t="s">
        <v>12</v>
      </c>
      <c r="E236" s="91"/>
      <c r="F236" s="92" t="s">
        <v>13</v>
      </c>
      <c r="G236" s="93">
        <f>IF(E237=0,0,(MOD(E237-E236,1)*24))</f>
        <v>0</v>
      </c>
      <c r="H236" s="6"/>
      <c r="I236" s="100"/>
      <c r="J236" s="31"/>
      <c r="K236" s="31"/>
      <c r="L236" s="32"/>
      <c r="M236" s="33"/>
      <c r="N236" s="140"/>
    </row>
    <row r="237" spans="1:14" ht="16.5" x14ac:dyDescent="0.3">
      <c r="A237" s="73" t="s">
        <v>8</v>
      </c>
      <c r="B237" s="34"/>
      <c r="C237" s="29"/>
      <c r="D237" s="82" t="s">
        <v>21</v>
      </c>
      <c r="E237" s="83"/>
      <c r="F237" s="84" t="s">
        <v>13</v>
      </c>
      <c r="G237" s="85">
        <f>IF(E238=0,0,(MOD(E238-E237,1)*24))</f>
        <v>0</v>
      </c>
      <c r="H237" s="29"/>
      <c r="I237" s="29"/>
      <c r="J237" s="31"/>
      <c r="K237" s="31"/>
      <c r="L237" s="33"/>
      <c r="M237" s="33"/>
      <c r="N237" s="140"/>
    </row>
    <row r="238" spans="1:14" ht="16.5" x14ac:dyDescent="0.3">
      <c r="A238" s="75" t="s">
        <v>32</v>
      </c>
      <c r="B238" s="9"/>
      <c r="C238" s="29"/>
      <c r="D238" s="78" t="s">
        <v>29</v>
      </c>
      <c r="E238" s="79"/>
      <c r="F238" s="80" t="s">
        <v>13</v>
      </c>
      <c r="G238" s="81">
        <f>IF(E239=0,0,(MOD(E239-E238,1)*24))</f>
        <v>0</v>
      </c>
      <c r="H238" s="29"/>
      <c r="I238" s="31"/>
      <c r="J238" s="31"/>
      <c r="K238" s="31"/>
      <c r="L238" s="33"/>
      <c r="M238" s="33"/>
      <c r="N238" s="140"/>
    </row>
    <row r="239" spans="1:14" x14ac:dyDescent="0.3">
      <c r="A239" s="75" t="s">
        <v>33</v>
      </c>
      <c r="B239" s="34"/>
      <c r="C239" s="29"/>
      <c r="D239" s="82" t="s">
        <v>31</v>
      </c>
      <c r="E239" s="83"/>
      <c r="F239" s="84" t="s">
        <v>13</v>
      </c>
      <c r="G239" s="85">
        <f>IF(E240=0,0,(MOD(E240-E239,1)*24))</f>
        <v>0</v>
      </c>
      <c r="H239" s="113" t="s">
        <v>18</v>
      </c>
      <c r="I239" s="53" t="s">
        <v>19</v>
      </c>
      <c r="J239" s="113" t="s">
        <v>16</v>
      </c>
      <c r="K239" s="25" t="s">
        <v>87</v>
      </c>
      <c r="L239" s="53" t="s">
        <v>20</v>
      </c>
      <c r="M239" s="6"/>
      <c r="N239" s="140"/>
    </row>
    <row r="240" spans="1:14" x14ac:dyDescent="0.3">
      <c r="A240" s="73" t="s">
        <v>10</v>
      </c>
      <c r="B240" s="43"/>
      <c r="C240" s="29"/>
      <c r="D240" s="78" t="s">
        <v>29</v>
      </c>
      <c r="E240" s="79"/>
      <c r="F240" s="80" t="s">
        <v>13</v>
      </c>
      <c r="G240" s="81">
        <f>IF(E241=0,0,(MOD(E241-E240,1)*24))</f>
        <v>0</v>
      </c>
      <c r="H240" s="76">
        <f>B242</f>
        <v>0</v>
      </c>
      <c r="I240" s="63">
        <f>IF(B240="Forfait",IF(B237="",0,VLOOKUP(B237,Liste!F$2:H$4,3)),IF(B237="",0,VLOOKUP(B237,Liste!F$2:G$4,2)))</f>
        <v>0</v>
      </c>
      <c r="J240" s="36">
        <v>5</v>
      </c>
      <c r="K240" s="64">
        <v>0.8</v>
      </c>
      <c r="L240" s="35">
        <v>0</v>
      </c>
      <c r="M240" s="6"/>
      <c r="N240" s="140"/>
    </row>
    <row r="241" spans="1:14" ht="16.5" thickBot="1" x14ac:dyDescent="0.35">
      <c r="A241" s="74" t="s">
        <v>85</v>
      </c>
      <c r="B241" s="44"/>
      <c r="C241" s="29"/>
      <c r="D241" s="82" t="s">
        <v>37</v>
      </c>
      <c r="E241" s="83"/>
      <c r="F241" s="84" t="s">
        <v>39</v>
      </c>
      <c r="G241" s="86">
        <f>SUM(G236+G238+G240)</f>
        <v>0</v>
      </c>
      <c r="H241" s="77"/>
      <c r="I241" s="65"/>
      <c r="J241" s="38"/>
      <c r="K241" s="66">
        <v>0</v>
      </c>
      <c r="L241" s="39">
        <v>0</v>
      </c>
      <c r="M241" s="6"/>
      <c r="N241" s="140"/>
    </row>
    <row r="242" spans="1:14" x14ac:dyDescent="0.3">
      <c r="A242" s="73" t="s">
        <v>11</v>
      </c>
      <c r="B242" s="45">
        <f>IF(B239="",0,VLOOKUP(B239,Liste!B$2:C$32,2))</f>
        <v>0</v>
      </c>
      <c r="C242" s="29"/>
      <c r="D242" s="87"/>
      <c r="E242" s="88"/>
      <c r="F242" s="89" t="s">
        <v>89</v>
      </c>
      <c r="G242" s="96">
        <f>SUM((IF(G237&lt;0.99,G237,0))+(IF(G239&lt;0.99,G239,0)))</f>
        <v>0</v>
      </c>
      <c r="H242" s="47">
        <f>PRODUCT(H240*H241)</f>
        <v>0</v>
      </c>
      <c r="I242" s="70">
        <f>PRODUCT(I240*I241)</f>
        <v>0</v>
      </c>
      <c r="J242" s="47">
        <f>PRODUCT(J240*J241)</f>
        <v>0</v>
      </c>
      <c r="K242" s="69">
        <f>PRODUCT(K240*K241)</f>
        <v>0</v>
      </c>
      <c r="L242" s="46">
        <f>PRODUCT(L240:L241)</f>
        <v>0</v>
      </c>
      <c r="M242" s="6"/>
      <c r="N242" s="140"/>
    </row>
    <row r="243" spans="1:14" x14ac:dyDescent="0.3">
      <c r="A243" s="72"/>
      <c r="B243" s="141" t="s">
        <v>14</v>
      </c>
      <c r="C243" s="141"/>
      <c r="D243" s="142"/>
      <c r="E243" s="143"/>
      <c r="F243" s="144" t="s">
        <v>84</v>
      </c>
      <c r="G243" s="145"/>
      <c r="H243" s="146"/>
      <c r="I243" s="141" t="s">
        <v>15</v>
      </c>
      <c r="J243" s="147"/>
      <c r="K243" s="52" t="s">
        <v>17</v>
      </c>
      <c r="L243" s="53" t="s">
        <v>38</v>
      </c>
      <c r="M243" s="6"/>
      <c r="N243" s="140"/>
    </row>
    <row r="244" spans="1:14" x14ac:dyDescent="0.3">
      <c r="A244" s="54" t="s">
        <v>22</v>
      </c>
      <c r="B244" s="48" t="s">
        <v>23</v>
      </c>
      <c r="C244" s="56" t="s">
        <v>24</v>
      </c>
      <c r="D244" s="49" t="s">
        <v>25</v>
      </c>
      <c r="E244" s="58" t="s">
        <v>88</v>
      </c>
      <c r="F244" s="101">
        <f>IF(B241="Magasine",0.08333333333333,0.125)</f>
        <v>0.125</v>
      </c>
      <c r="G244" s="59">
        <v>0.16666666666666666</v>
      </c>
      <c r="H244" s="50">
        <v>0.25</v>
      </c>
      <c r="I244" s="60" t="s">
        <v>26</v>
      </c>
      <c r="J244" s="48" t="s">
        <v>27</v>
      </c>
      <c r="K244" s="61"/>
      <c r="L244" s="51">
        <v>1</v>
      </c>
      <c r="M244" s="6"/>
      <c r="N244" s="140"/>
    </row>
    <row r="245" spans="1:14" ht="16.5" thickBot="1" x14ac:dyDescent="0.35">
      <c r="A245" s="55">
        <f>IF(B240=10,IF(SUM((G236+G238+G240)+G242)&gt;10,SUM((G236+G238+G240)+G242),10),IF(B240=7,IF(SUM((G236+G238+G240)+G242)&gt;7,SUM((G236+G238+G240)+G242),7),IF(B240=5,IF(SUM((G236+G238+G240)+G242)&gt;5,SUM((G236+G238+G240)+G242),5),SUM((G236+G238+G240)+G242))))</f>
        <v>0</v>
      </c>
      <c r="B245" s="28">
        <f>IF(B240="Forfait",1,IF(B240=10,IF(G241&lt;10,A245,10+G242),IF(B240=7,IF(G241&lt;8,A245,8+G242),IF(G241&lt;5,A245,5+G242))))</f>
        <v>0</v>
      </c>
      <c r="C245" s="57">
        <f>IF(B240="Forfait",0,IF(B240=10,IF((A245-B245)&lt;2,A245-B245,2),IF(B240=7,IF((A245-B245)&lt;4,A245-B245,4),IF((A245-B245)&lt;7,A245-B245,7))))</f>
        <v>0</v>
      </c>
      <c r="D245" s="28">
        <f>IF(B240="Forfait",0,IF((A245-B245-C245)&lt;4,A245-B245-C245,4))</f>
        <v>0</v>
      </c>
      <c r="E245" s="57">
        <f>IF(B240="Forfait",0,IF((A245-B245-C245-D245)&gt;0,A245-B245-C245-D245,0))</f>
        <v>0</v>
      </c>
      <c r="F245" s="28">
        <f>IF(B241="Autre",IF((G241-12)&gt;0,IF((G241-12)&lt;2,G241-12,2),0),IF(B241="Magasine",IF((G241-11)&gt;0,IF((G241-11)&lt;1,G241-11,1),0),0))</f>
        <v>0</v>
      </c>
      <c r="G245" s="57">
        <f>IF(B241="Autre",IF((G241-14)&gt;0,IF((G241-14)&lt;2,G241-14,2),0),IF(B241="Magasine",IF((G241-12)&gt;0,IF((G241-12)&lt;4,G241-12,4),0),0))</f>
        <v>0</v>
      </c>
      <c r="H245" s="28">
        <f>IF(B240="Forfait",IF((G241-16)&lt;0,0,(G241-16)),0)</f>
        <v>0</v>
      </c>
      <c r="I245" s="71">
        <f>IF(B241="5-5",IF(G236&gt;5,G236-5,0),IF(B241="6-6",IF(G236&gt;6,G236-6,0),0))</f>
        <v>0</v>
      </c>
      <c r="J245" s="28">
        <f>IF(B241="5-5",IF(G238&gt;5,G238-5,0),IF(B241="6-6",IF(G238&gt;6,G238-6,0),0))</f>
        <v>0</v>
      </c>
      <c r="K245" s="62"/>
      <c r="L245" s="39">
        <v>0</v>
      </c>
      <c r="M245" s="37" t="s">
        <v>39</v>
      </c>
      <c r="N245" s="140"/>
    </row>
    <row r="246" spans="1:14" x14ac:dyDescent="0.3">
      <c r="A246" s="41"/>
      <c r="B246" s="40">
        <f>PRODUCT(B245*B242*1)</f>
        <v>0</v>
      </c>
      <c r="C246" s="67">
        <f>PRODUCT(C245*B242*1.5)</f>
        <v>0</v>
      </c>
      <c r="D246" s="40">
        <f>PRODUCT(D245*B242*2)</f>
        <v>0</v>
      </c>
      <c r="E246" s="67">
        <f>PRODUCT(E245*B242*3)</f>
        <v>0</v>
      </c>
      <c r="F246" s="104">
        <f>PRODUCT(B242*F244*F245)</f>
        <v>0</v>
      </c>
      <c r="G246" s="105">
        <f>PRODUCT(B242*G244*G245)</f>
        <v>0</v>
      </c>
      <c r="H246" s="104">
        <f>PRODUCT(B242*H244*H245)</f>
        <v>0</v>
      </c>
      <c r="I246" s="68">
        <f>PRODUCT(I245*B242*0.5)</f>
        <v>0</v>
      </c>
      <c r="J246" s="40">
        <f>PRODUCT(J245*B242*0.5)</f>
        <v>0</v>
      </c>
      <c r="K246" s="67">
        <f>PRODUCT(K244:K245)</f>
        <v>0</v>
      </c>
      <c r="L246" s="40">
        <f>PRODUCT(L244:L245)</f>
        <v>0</v>
      </c>
      <c r="M246" s="42">
        <f>SUM(B246:L246)+SUM(H242:L242)</f>
        <v>0</v>
      </c>
      <c r="N246" s="140"/>
    </row>
    <row r="247" spans="1:14" ht="16.5" thickBot="1" x14ac:dyDescent="0.35">
      <c r="A247" s="94"/>
      <c r="B247" s="94"/>
      <c r="C247" s="94"/>
      <c r="D247" s="94"/>
      <c r="E247" s="95"/>
      <c r="F247" s="95"/>
      <c r="G247" s="95"/>
      <c r="H247" s="95"/>
      <c r="I247" s="94"/>
      <c r="J247" s="94"/>
      <c r="K247" s="94"/>
      <c r="L247" s="94"/>
      <c r="M247" s="94"/>
      <c r="N247" s="140"/>
    </row>
    <row r="248" spans="1:14" ht="16.5" thickTop="1" x14ac:dyDescent="0.3">
      <c r="A248" s="29"/>
      <c r="B248" s="29"/>
      <c r="C248" s="29"/>
      <c r="D248" s="29"/>
      <c r="E248" s="29"/>
      <c r="F248" s="29"/>
      <c r="G248" s="29"/>
      <c r="H248" s="29"/>
      <c r="I248" s="29"/>
      <c r="J248" s="29"/>
      <c r="K248" s="29"/>
      <c r="L248" s="6"/>
      <c r="M248" s="6"/>
      <c r="N248" s="140"/>
    </row>
    <row r="249" spans="1:14" ht="16.5" x14ac:dyDescent="0.3">
      <c r="A249" s="73" t="s">
        <v>7</v>
      </c>
      <c r="B249" s="24">
        <f>B236+1</f>
        <v>42449</v>
      </c>
      <c r="C249" s="30"/>
      <c r="D249" s="90" t="s">
        <v>12</v>
      </c>
      <c r="E249" s="91"/>
      <c r="F249" s="92" t="s">
        <v>13</v>
      </c>
      <c r="G249" s="93">
        <f>IF(E250=0,0,(MOD(E250-E249,1)*24))</f>
        <v>0</v>
      </c>
      <c r="H249" s="6"/>
      <c r="I249" s="100"/>
      <c r="J249" s="31"/>
      <c r="K249" s="31"/>
      <c r="L249" s="32"/>
      <c r="M249" s="33"/>
      <c r="N249" s="140"/>
    </row>
    <row r="250" spans="1:14" ht="16.5" x14ac:dyDescent="0.3">
      <c r="A250" s="73" t="s">
        <v>8</v>
      </c>
      <c r="B250" s="34"/>
      <c r="C250" s="29"/>
      <c r="D250" s="82" t="s">
        <v>21</v>
      </c>
      <c r="E250" s="83"/>
      <c r="F250" s="84" t="s">
        <v>13</v>
      </c>
      <c r="G250" s="85">
        <f>IF(E251=0,0,(MOD(E251-E250,1)*24))</f>
        <v>0</v>
      </c>
      <c r="H250" s="29"/>
      <c r="I250" s="29"/>
      <c r="J250" s="31"/>
      <c r="K250" s="31"/>
      <c r="L250" s="33"/>
      <c r="M250" s="33"/>
      <c r="N250" s="140"/>
    </row>
    <row r="251" spans="1:14" ht="16.5" x14ac:dyDescent="0.3">
      <c r="A251" s="75" t="s">
        <v>32</v>
      </c>
      <c r="B251" s="9"/>
      <c r="C251" s="29"/>
      <c r="D251" s="78" t="s">
        <v>29</v>
      </c>
      <c r="E251" s="79"/>
      <c r="F251" s="80" t="s">
        <v>13</v>
      </c>
      <c r="G251" s="81">
        <f>IF(E252=0,0,(MOD(E252-E251,1)*24))</f>
        <v>0</v>
      </c>
      <c r="H251" s="29"/>
      <c r="I251" s="31"/>
      <c r="J251" s="31"/>
      <c r="K251" s="31"/>
      <c r="L251" s="33"/>
      <c r="M251" s="33"/>
      <c r="N251" s="140"/>
    </row>
    <row r="252" spans="1:14" x14ac:dyDescent="0.3">
      <c r="A252" s="75" t="s">
        <v>33</v>
      </c>
      <c r="B252" s="34"/>
      <c r="C252" s="29"/>
      <c r="D252" s="82" t="s">
        <v>31</v>
      </c>
      <c r="E252" s="83"/>
      <c r="F252" s="84" t="s">
        <v>13</v>
      </c>
      <c r="G252" s="85">
        <f>IF(E253=0,0,(MOD(E253-E252,1)*24))</f>
        <v>0</v>
      </c>
      <c r="H252" s="113" t="s">
        <v>18</v>
      </c>
      <c r="I252" s="53" t="s">
        <v>19</v>
      </c>
      <c r="J252" s="113" t="s">
        <v>16</v>
      </c>
      <c r="K252" s="25" t="s">
        <v>87</v>
      </c>
      <c r="L252" s="53" t="s">
        <v>20</v>
      </c>
      <c r="M252" s="6"/>
      <c r="N252" s="140"/>
    </row>
    <row r="253" spans="1:14" x14ac:dyDescent="0.3">
      <c r="A253" s="73" t="s">
        <v>10</v>
      </c>
      <c r="B253" s="43"/>
      <c r="C253" s="29"/>
      <c r="D253" s="78" t="s">
        <v>29</v>
      </c>
      <c r="E253" s="79"/>
      <c r="F253" s="80" t="s">
        <v>13</v>
      </c>
      <c r="G253" s="81">
        <f>IF(E254=0,0,(MOD(E254-E253,1)*24))</f>
        <v>0</v>
      </c>
      <c r="H253" s="76">
        <f>B255</f>
        <v>0</v>
      </c>
      <c r="I253" s="63">
        <f>IF(B253="Forfait",IF(B250="",0,VLOOKUP(B250,Liste!F$2:H$4,3)),IF(B250="",0,VLOOKUP(B250,Liste!F$2:G$4,2)))</f>
        <v>0</v>
      </c>
      <c r="J253" s="36">
        <v>5</v>
      </c>
      <c r="K253" s="64">
        <v>0.8</v>
      </c>
      <c r="L253" s="35">
        <v>0</v>
      </c>
      <c r="M253" s="6"/>
      <c r="N253" s="140"/>
    </row>
    <row r="254" spans="1:14" ht="16.5" thickBot="1" x14ac:dyDescent="0.35">
      <c r="A254" s="74" t="s">
        <v>85</v>
      </c>
      <c r="B254" s="44"/>
      <c r="C254" s="29"/>
      <c r="D254" s="82" t="s">
        <v>37</v>
      </c>
      <c r="E254" s="83"/>
      <c r="F254" s="84" t="s">
        <v>39</v>
      </c>
      <c r="G254" s="86">
        <f>SUM(G249+G251+G253)</f>
        <v>0</v>
      </c>
      <c r="H254" s="77"/>
      <c r="I254" s="65"/>
      <c r="J254" s="38"/>
      <c r="K254" s="66">
        <v>0</v>
      </c>
      <c r="L254" s="39">
        <v>0</v>
      </c>
      <c r="M254" s="6"/>
      <c r="N254" s="140"/>
    </row>
    <row r="255" spans="1:14" x14ac:dyDescent="0.3">
      <c r="A255" s="73" t="s">
        <v>11</v>
      </c>
      <c r="B255" s="45">
        <f>IF(B252="",0,VLOOKUP(B252,Liste!B$2:C$32,2))</f>
        <v>0</v>
      </c>
      <c r="C255" s="29"/>
      <c r="D255" s="87"/>
      <c r="E255" s="88"/>
      <c r="F255" s="89" t="s">
        <v>89</v>
      </c>
      <c r="G255" s="96">
        <f>SUM((IF(G250&lt;0.99,G250,0))+(IF(G252&lt;0.99,G252,0)))</f>
        <v>0</v>
      </c>
      <c r="H255" s="47">
        <f>PRODUCT(H253*H254)</f>
        <v>0</v>
      </c>
      <c r="I255" s="70">
        <f>PRODUCT(I253*I254)</f>
        <v>0</v>
      </c>
      <c r="J255" s="47">
        <f>PRODUCT(J253*J254)</f>
        <v>0</v>
      </c>
      <c r="K255" s="69">
        <f>PRODUCT(K253*K254)</f>
        <v>0</v>
      </c>
      <c r="L255" s="46">
        <f>PRODUCT(L253:L254)</f>
        <v>0</v>
      </c>
      <c r="M255" s="6"/>
      <c r="N255" s="140"/>
    </row>
    <row r="256" spans="1:14" x14ac:dyDescent="0.3">
      <c r="A256" s="72"/>
      <c r="B256" s="141" t="s">
        <v>14</v>
      </c>
      <c r="C256" s="141"/>
      <c r="D256" s="142"/>
      <c r="E256" s="143"/>
      <c r="F256" s="144" t="s">
        <v>84</v>
      </c>
      <c r="G256" s="145"/>
      <c r="H256" s="146"/>
      <c r="I256" s="141" t="s">
        <v>15</v>
      </c>
      <c r="J256" s="147"/>
      <c r="K256" s="52" t="s">
        <v>17</v>
      </c>
      <c r="L256" s="53" t="s">
        <v>38</v>
      </c>
      <c r="M256" s="6"/>
      <c r="N256" s="140"/>
    </row>
    <row r="257" spans="1:14" x14ac:dyDescent="0.3">
      <c r="A257" s="54" t="s">
        <v>22</v>
      </c>
      <c r="B257" s="48" t="s">
        <v>23</v>
      </c>
      <c r="C257" s="56" t="s">
        <v>24</v>
      </c>
      <c r="D257" s="49" t="s">
        <v>25</v>
      </c>
      <c r="E257" s="58" t="s">
        <v>88</v>
      </c>
      <c r="F257" s="101">
        <f>IF(B254="Magasine",0.08333333333333,0.125)</f>
        <v>0.125</v>
      </c>
      <c r="G257" s="59">
        <v>0.16666666666666666</v>
      </c>
      <c r="H257" s="50">
        <v>0.25</v>
      </c>
      <c r="I257" s="60" t="s">
        <v>26</v>
      </c>
      <c r="J257" s="48" t="s">
        <v>27</v>
      </c>
      <c r="K257" s="61"/>
      <c r="L257" s="51">
        <v>1</v>
      </c>
      <c r="M257" s="6"/>
      <c r="N257" s="140"/>
    </row>
    <row r="258" spans="1:14" ht="16.5" thickBot="1" x14ac:dyDescent="0.35">
      <c r="A258" s="55">
        <f>IF(B253=10,IF(SUM((G249+G251+G253)+G255)&gt;10,SUM((G249+G251+G253)+G255),10),IF(B253=7,IF(SUM((G249+G251+G253)+G255)&gt;7,SUM((G249+G251+G253)+G255),7),IF(B253=5,IF(SUM((G249+G251+G253)+G255)&gt;5,SUM((G249+G251+G253)+G255),5),SUM((G249+G251+G253)+G255))))</f>
        <v>0</v>
      </c>
      <c r="B258" s="28">
        <f>IF(B253="Forfait",1,IF(B253=10,IF(G254&lt;10,A258,10+G255),IF(B253=7,IF(G254&lt;8,A258,8+G255),IF(G254&lt;5,A258,5+G255))))</f>
        <v>0</v>
      </c>
      <c r="C258" s="57">
        <f>IF(B253="Forfait",0,IF(B253=10,IF((A258-B258)&lt;2,A258-B258,2),IF(B253=7,IF((A258-B258)&lt;4,A258-B258,4),IF((A258-B258)&lt;7,A258-B258,7))))</f>
        <v>0</v>
      </c>
      <c r="D258" s="28">
        <f>IF(B253="Forfait",0,IF((A258-B258-C258)&lt;4,A258-B258-C258,4))</f>
        <v>0</v>
      </c>
      <c r="E258" s="57">
        <f>IF(B253="Forfait",0,IF((A258-B258-C258-D258)&gt;0,A258-B258-C258-D258,0))</f>
        <v>0</v>
      </c>
      <c r="F258" s="28">
        <f>IF(B254="Autre",IF((G254-12)&gt;0,IF((G254-12)&lt;2,G254-12,2),0),IF(B254="Magasine",IF((G254-11)&gt;0,IF((G254-11)&lt;1,G254-11,1),0),0))</f>
        <v>0</v>
      </c>
      <c r="G258" s="57">
        <f>IF(B254="Autre",IF((G254-14)&gt;0,IF((G254-14)&lt;2,G254-14,2),0),IF(B254="Magasine",IF((G254-12)&gt;0,IF((G254-12)&lt;4,G254-12,4),0),0))</f>
        <v>0</v>
      </c>
      <c r="H258" s="28">
        <f>IF(B253="Forfait",IF((G254-16)&lt;0,0,(G254-16)),0)</f>
        <v>0</v>
      </c>
      <c r="I258" s="71">
        <f>IF(B254="5-5",IF(G249&gt;5,G249-5,0),IF(B254="6-6",IF(G249&gt;6,G249-6,0),0))</f>
        <v>0</v>
      </c>
      <c r="J258" s="28">
        <f>IF(B254="5-5",IF(G251&gt;5,G251-5,0),IF(B254="6-6",IF(G251&gt;6,G251-6,0),0))</f>
        <v>0</v>
      </c>
      <c r="K258" s="62"/>
      <c r="L258" s="39">
        <v>0</v>
      </c>
      <c r="M258" s="37" t="s">
        <v>39</v>
      </c>
      <c r="N258" s="140"/>
    </row>
    <row r="259" spans="1:14" x14ac:dyDescent="0.3">
      <c r="A259" s="41"/>
      <c r="B259" s="40">
        <f>PRODUCT(B258*B255*1)</f>
        <v>0</v>
      </c>
      <c r="C259" s="67">
        <f>PRODUCT(C258*B255*1.5)</f>
        <v>0</v>
      </c>
      <c r="D259" s="40">
        <f>PRODUCT(D258*B255*2)</f>
        <v>0</v>
      </c>
      <c r="E259" s="67">
        <f>PRODUCT(E258*B255*3)</f>
        <v>0</v>
      </c>
      <c r="F259" s="104">
        <f>PRODUCT(B255*F257*F258)</f>
        <v>0</v>
      </c>
      <c r="G259" s="105">
        <f>PRODUCT(B255*G257*G258)</f>
        <v>0</v>
      </c>
      <c r="H259" s="104">
        <f>PRODUCT(B255*H257*H258)</f>
        <v>0</v>
      </c>
      <c r="I259" s="68">
        <f>PRODUCT(I258*B255*0.5)</f>
        <v>0</v>
      </c>
      <c r="J259" s="40">
        <f>PRODUCT(J258*B255*0.5)</f>
        <v>0</v>
      </c>
      <c r="K259" s="67">
        <f>PRODUCT(K257:K258)</f>
        <v>0</v>
      </c>
      <c r="L259" s="40">
        <f>PRODUCT(L257:L258)</f>
        <v>0</v>
      </c>
      <c r="M259" s="42">
        <f>SUM(B259:L259)+SUM(H255:L255)</f>
        <v>0</v>
      </c>
      <c r="N259" s="140"/>
    </row>
    <row r="260" spans="1:14" ht="16.5" thickBot="1" x14ac:dyDescent="0.35">
      <c r="A260" s="94"/>
      <c r="B260" s="94"/>
      <c r="C260" s="94"/>
      <c r="D260" s="94"/>
      <c r="E260" s="95"/>
      <c r="F260" s="95"/>
      <c r="G260" s="95"/>
      <c r="H260" s="95"/>
      <c r="I260" s="94"/>
      <c r="J260" s="94"/>
      <c r="K260" s="94"/>
      <c r="L260" s="94"/>
      <c r="M260" s="94"/>
      <c r="N260" s="140"/>
    </row>
    <row r="261" spans="1:14" ht="16.5" thickTop="1" x14ac:dyDescent="0.3">
      <c r="A261" s="29"/>
      <c r="B261" s="29"/>
      <c r="C261" s="29"/>
      <c r="D261" s="29"/>
      <c r="E261" s="29"/>
      <c r="F261" s="29"/>
      <c r="G261" s="29"/>
      <c r="H261" s="29"/>
      <c r="I261" s="29"/>
      <c r="J261" s="29"/>
      <c r="K261" s="29"/>
      <c r="L261" s="6"/>
      <c r="M261" s="6"/>
      <c r="N261" s="140"/>
    </row>
    <row r="262" spans="1:14" ht="16.5" x14ac:dyDescent="0.3">
      <c r="A262" s="73" t="s">
        <v>7</v>
      </c>
      <c r="B262" s="24">
        <f>B249+1</f>
        <v>42450</v>
      </c>
      <c r="C262" s="30"/>
      <c r="D262" s="90" t="s">
        <v>12</v>
      </c>
      <c r="E262" s="91"/>
      <c r="F262" s="92" t="s">
        <v>13</v>
      </c>
      <c r="G262" s="93">
        <f>IF(E263=0,0,(MOD(E263-E262,1)*24))</f>
        <v>0</v>
      </c>
      <c r="H262" s="6"/>
      <c r="I262" s="100"/>
      <c r="J262" s="31"/>
      <c r="K262" s="31"/>
      <c r="L262" s="32"/>
      <c r="M262" s="33"/>
      <c r="N262" s="140"/>
    </row>
    <row r="263" spans="1:14" ht="16.5" x14ac:dyDescent="0.3">
      <c r="A263" s="73" t="s">
        <v>8</v>
      </c>
      <c r="B263" s="34"/>
      <c r="C263" s="29"/>
      <c r="D263" s="82" t="s">
        <v>21</v>
      </c>
      <c r="E263" s="83"/>
      <c r="F263" s="84" t="s">
        <v>13</v>
      </c>
      <c r="G263" s="85">
        <f>IF(E264=0,0,(MOD(E264-E263,1)*24))</f>
        <v>0</v>
      </c>
      <c r="H263" s="29"/>
      <c r="I263" s="29"/>
      <c r="J263" s="31"/>
      <c r="K263" s="31"/>
      <c r="L263" s="33"/>
      <c r="M263" s="33"/>
      <c r="N263" s="140"/>
    </row>
    <row r="264" spans="1:14" ht="16.5" x14ac:dyDescent="0.3">
      <c r="A264" s="75" t="s">
        <v>32</v>
      </c>
      <c r="B264" s="9"/>
      <c r="C264" s="29"/>
      <c r="D264" s="78" t="s">
        <v>29</v>
      </c>
      <c r="E264" s="79"/>
      <c r="F264" s="80" t="s">
        <v>13</v>
      </c>
      <c r="G264" s="81">
        <f>IF(E265=0,0,(MOD(E265-E264,1)*24))</f>
        <v>0</v>
      </c>
      <c r="H264" s="29"/>
      <c r="I264" s="31"/>
      <c r="J264" s="31"/>
      <c r="K264" s="31"/>
      <c r="L264" s="33"/>
      <c r="M264" s="33"/>
      <c r="N264" s="140"/>
    </row>
    <row r="265" spans="1:14" x14ac:dyDescent="0.3">
      <c r="A265" s="75" t="s">
        <v>33</v>
      </c>
      <c r="B265" s="34"/>
      <c r="C265" s="29"/>
      <c r="D265" s="82" t="s">
        <v>31</v>
      </c>
      <c r="E265" s="83"/>
      <c r="F265" s="84" t="s">
        <v>13</v>
      </c>
      <c r="G265" s="85">
        <f>IF(E266=0,0,(MOD(E266-E265,1)*24))</f>
        <v>0</v>
      </c>
      <c r="H265" s="113" t="s">
        <v>18</v>
      </c>
      <c r="I265" s="53" t="s">
        <v>19</v>
      </c>
      <c r="J265" s="113" t="s">
        <v>16</v>
      </c>
      <c r="K265" s="25" t="s">
        <v>87</v>
      </c>
      <c r="L265" s="53" t="s">
        <v>20</v>
      </c>
      <c r="M265" s="6"/>
      <c r="N265" s="140"/>
    </row>
    <row r="266" spans="1:14" x14ac:dyDescent="0.3">
      <c r="A266" s="73" t="s">
        <v>10</v>
      </c>
      <c r="B266" s="43"/>
      <c r="C266" s="29"/>
      <c r="D266" s="78" t="s">
        <v>29</v>
      </c>
      <c r="E266" s="79"/>
      <c r="F266" s="80" t="s">
        <v>13</v>
      </c>
      <c r="G266" s="81">
        <f>IF(E267=0,0,(MOD(E267-E266,1)*24))</f>
        <v>0</v>
      </c>
      <c r="H266" s="76">
        <f>B268</f>
        <v>0</v>
      </c>
      <c r="I266" s="63">
        <f>IF(B266="Forfait",IF(B263="",0,VLOOKUP(B263,Liste!F$2:H$4,3)),IF(B263="",0,VLOOKUP(B263,Liste!F$2:G$4,2)))</f>
        <v>0</v>
      </c>
      <c r="J266" s="36">
        <v>5</v>
      </c>
      <c r="K266" s="64">
        <v>0.8</v>
      </c>
      <c r="L266" s="35">
        <v>0</v>
      </c>
      <c r="M266" s="6"/>
      <c r="N266" s="140"/>
    </row>
    <row r="267" spans="1:14" ht="16.5" thickBot="1" x14ac:dyDescent="0.35">
      <c r="A267" s="74" t="s">
        <v>85</v>
      </c>
      <c r="B267" s="44"/>
      <c r="C267" s="29"/>
      <c r="D267" s="82" t="s">
        <v>37</v>
      </c>
      <c r="E267" s="83"/>
      <c r="F267" s="84" t="s">
        <v>39</v>
      </c>
      <c r="G267" s="86">
        <f>SUM(G262+G264+G266)</f>
        <v>0</v>
      </c>
      <c r="H267" s="77"/>
      <c r="I267" s="65"/>
      <c r="J267" s="38"/>
      <c r="K267" s="66">
        <v>0</v>
      </c>
      <c r="L267" s="39">
        <v>0</v>
      </c>
      <c r="M267" s="6"/>
      <c r="N267" s="140"/>
    </row>
    <row r="268" spans="1:14" x14ac:dyDescent="0.3">
      <c r="A268" s="73" t="s">
        <v>11</v>
      </c>
      <c r="B268" s="45">
        <f>IF(B265="",0,VLOOKUP(B265,Liste!B$2:C$32,2))</f>
        <v>0</v>
      </c>
      <c r="C268" s="29"/>
      <c r="D268" s="87"/>
      <c r="E268" s="88"/>
      <c r="F268" s="89" t="s">
        <v>89</v>
      </c>
      <c r="G268" s="96">
        <f>SUM((IF(G263&lt;0.99,G263,0))+(IF(G265&lt;0.99,G265,0)))</f>
        <v>0</v>
      </c>
      <c r="H268" s="47">
        <f>PRODUCT(H266*H267)</f>
        <v>0</v>
      </c>
      <c r="I268" s="70">
        <f>PRODUCT(I266*I267)</f>
        <v>0</v>
      </c>
      <c r="J268" s="47">
        <f>PRODUCT(J266*J267)</f>
        <v>0</v>
      </c>
      <c r="K268" s="69">
        <f>PRODUCT(K266*K267)</f>
        <v>0</v>
      </c>
      <c r="L268" s="46">
        <f>PRODUCT(L266:L267)</f>
        <v>0</v>
      </c>
      <c r="M268" s="6"/>
      <c r="N268" s="140"/>
    </row>
    <row r="269" spans="1:14" x14ac:dyDescent="0.3">
      <c r="A269" s="72"/>
      <c r="B269" s="141" t="s">
        <v>14</v>
      </c>
      <c r="C269" s="141"/>
      <c r="D269" s="142"/>
      <c r="E269" s="143"/>
      <c r="F269" s="144" t="s">
        <v>84</v>
      </c>
      <c r="G269" s="145"/>
      <c r="H269" s="146"/>
      <c r="I269" s="141" t="s">
        <v>15</v>
      </c>
      <c r="J269" s="147"/>
      <c r="K269" s="52" t="s">
        <v>17</v>
      </c>
      <c r="L269" s="53" t="s">
        <v>38</v>
      </c>
      <c r="M269" s="6"/>
      <c r="N269" s="140"/>
    </row>
    <row r="270" spans="1:14" x14ac:dyDescent="0.3">
      <c r="A270" s="54" t="s">
        <v>22</v>
      </c>
      <c r="B270" s="48" t="s">
        <v>23</v>
      </c>
      <c r="C270" s="56" t="s">
        <v>24</v>
      </c>
      <c r="D270" s="49" t="s">
        <v>25</v>
      </c>
      <c r="E270" s="58" t="s">
        <v>88</v>
      </c>
      <c r="F270" s="101">
        <f>IF(B267="Magasine",0.08333333333333,0.125)</f>
        <v>0.125</v>
      </c>
      <c r="G270" s="59">
        <v>0.16666666666666666</v>
      </c>
      <c r="H270" s="50">
        <v>0.25</v>
      </c>
      <c r="I270" s="60" t="s">
        <v>26</v>
      </c>
      <c r="J270" s="48" t="s">
        <v>27</v>
      </c>
      <c r="K270" s="61"/>
      <c r="L270" s="51">
        <v>1</v>
      </c>
      <c r="M270" s="6"/>
      <c r="N270" s="140"/>
    </row>
    <row r="271" spans="1:14" ht="16.5" thickBot="1" x14ac:dyDescent="0.35">
      <c r="A271" s="55">
        <f>IF(B266=10,IF(SUM((G262+G264+G266)+G268)&gt;10,SUM((G262+G264+G266)+G268),10),IF(B266=7,IF(SUM((G262+G264+G266)+G268)&gt;7,SUM((G262+G264+G266)+G268),7),IF(B266=5,IF(SUM((G262+G264+G266)+G268)&gt;5,SUM((G262+G264+G266)+G268),5),SUM((G262+G264+G266)+G268))))</f>
        <v>0</v>
      </c>
      <c r="B271" s="28">
        <f>IF(B266="Forfait",1,IF(B266=10,IF(G267&lt;10,A271,10+G268),IF(B266=7,IF(G267&lt;8,A271,8+G268),IF(G267&lt;5,A271,5+G268))))</f>
        <v>0</v>
      </c>
      <c r="C271" s="57">
        <f>IF(B266="Forfait",0,IF(B266=10,IF((A271-B271)&lt;2,A271-B271,2),IF(B266=7,IF((A271-B271)&lt;4,A271-B271,4),IF((A271-B271)&lt;7,A271-B271,7))))</f>
        <v>0</v>
      </c>
      <c r="D271" s="28">
        <f>IF(B266="Forfait",0,IF((A271-B271-C271)&lt;4,A271-B271-C271,4))</f>
        <v>0</v>
      </c>
      <c r="E271" s="57">
        <f>IF(B266="Forfait",0,IF((A271-B271-C271-D271)&gt;0,A271-B271-C271-D271,0))</f>
        <v>0</v>
      </c>
      <c r="F271" s="28">
        <f>IF(B267="Autre",IF((G267-12)&gt;0,IF((G267-12)&lt;2,G267-12,2),0),IF(B267="Magasine",IF((G267-11)&gt;0,IF((G267-11)&lt;1,G267-11,1),0),0))</f>
        <v>0</v>
      </c>
      <c r="G271" s="57">
        <f>IF(B267="Autre",IF((G267-14)&gt;0,IF((G267-14)&lt;2,G267-14,2),0),IF(B267="Magasine",IF((G267-12)&gt;0,IF((G267-12)&lt;4,G267-12,4),0),0))</f>
        <v>0</v>
      </c>
      <c r="H271" s="28">
        <f>IF(B266="Forfait",IF((G267-16)&lt;0,0,(G267-16)),0)</f>
        <v>0</v>
      </c>
      <c r="I271" s="71">
        <f>IF(B267="5-5",IF(G262&gt;5,G262-5,0),IF(B267="6-6",IF(G262&gt;6,G262-6,0),0))</f>
        <v>0</v>
      </c>
      <c r="J271" s="28">
        <f>IF(B267="5-5",IF(G264&gt;5,G264-5,0),IF(B267="6-6",IF(G264&gt;6,G264-6,0),0))</f>
        <v>0</v>
      </c>
      <c r="K271" s="62"/>
      <c r="L271" s="39">
        <v>0</v>
      </c>
      <c r="M271" s="37" t="s">
        <v>39</v>
      </c>
      <c r="N271" s="140"/>
    </row>
    <row r="272" spans="1:14" x14ac:dyDescent="0.3">
      <c r="A272" s="41"/>
      <c r="B272" s="40">
        <f>PRODUCT(B271*B268*1)</f>
        <v>0</v>
      </c>
      <c r="C272" s="67">
        <f>PRODUCT(C271*B268*1.5)</f>
        <v>0</v>
      </c>
      <c r="D272" s="40">
        <f>PRODUCT(D271*B268*2)</f>
        <v>0</v>
      </c>
      <c r="E272" s="67">
        <f>PRODUCT(E271*B268*3)</f>
        <v>0</v>
      </c>
      <c r="F272" s="104">
        <f>PRODUCT(B268*F270*F271)</f>
        <v>0</v>
      </c>
      <c r="G272" s="105">
        <f>PRODUCT(B268*G270*G271)</f>
        <v>0</v>
      </c>
      <c r="H272" s="104">
        <f>PRODUCT(B268*H270*H271)</f>
        <v>0</v>
      </c>
      <c r="I272" s="68">
        <f>PRODUCT(I271*B268*0.5)</f>
        <v>0</v>
      </c>
      <c r="J272" s="40">
        <f>PRODUCT(J271*B268*0.5)</f>
        <v>0</v>
      </c>
      <c r="K272" s="67">
        <f>PRODUCT(K270:K271)</f>
        <v>0</v>
      </c>
      <c r="L272" s="40">
        <f>PRODUCT(L270:L271)</f>
        <v>0</v>
      </c>
      <c r="M272" s="42">
        <f>SUM(B272:L272)+SUM(H268:L268)</f>
        <v>0</v>
      </c>
      <c r="N272" s="140"/>
    </row>
    <row r="273" spans="1:14" ht="16.5" thickBot="1" x14ac:dyDescent="0.35">
      <c r="A273" s="94"/>
      <c r="B273" s="94"/>
      <c r="C273" s="94"/>
      <c r="D273" s="94"/>
      <c r="E273" s="95"/>
      <c r="F273" s="95"/>
      <c r="G273" s="95"/>
      <c r="H273" s="95"/>
      <c r="I273" s="94"/>
      <c r="J273" s="94"/>
      <c r="K273" s="94"/>
      <c r="L273" s="94"/>
      <c r="M273" s="94"/>
      <c r="N273" s="140"/>
    </row>
    <row r="274" spans="1:14" ht="16.5" thickTop="1" x14ac:dyDescent="0.3">
      <c r="A274" s="29"/>
      <c r="B274" s="29"/>
      <c r="C274" s="29"/>
      <c r="D274" s="29"/>
      <c r="E274" s="29"/>
      <c r="F274" s="29"/>
      <c r="G274" s="29"/>
      <c r="H274" s="29"/>
      <c r="I274" s="29"/>
      <c r="J274" s="29"/>
      <c r="K274" s="29"/>
      <c r="L274" s="6"/>
      <c r="M274" s="6"/>
      <c r="N274" s="140"/>
    </row>
    <row r="275" spans="1:14" ht="16.5" x14ac:dyDescent="0.3">
      <c r="A275" s="73" t="s">
        <v>7</v>
      </c>
      <c r="B275" s="24">
        <f>B262+1</f>
        <v>42451</v>
      </c>
      <c r="C275" s="30"/>
      <c r="D275" s="90" t="s">
        <v>12</v>
      </c>
      <c r="E275" s="91"/>
      <c r="F275" s="92" t="s">
        <v>13</v>
      </c>
      <c r="G275" s="93">
        <f>IF(E276=0,0,(MOD(E276-E275,1)*24))</f>
        <v>0</v>
      </c>
      <c r="H275" s="6"/>
      <c r="I275" s="100"/>
      <c r="J275" s="31"/>
      <c r="K275" s="31"/>
      <c r="L275" s="32"/>
      <c r="M275" s="33"/>
      <c r="N275" s="140"/>
    </row>
    <row r="276" spans="1:14" ht="16.5" x14ac:dyDescent="0.3">
      <c r="A276" s="73" t="s">
        <v>8</v>
      </c>
      <c r="B276" s="34"/>
      <c r="C276" s="29"/>
      <c r="D276" s="82" t="s">
        <v>21</v>
      </c>
      <c r="E276" s="83"/>
      <c r="F276" s="84" t="s">
        <v>13</v>
      </c>
      <c r="G276" s="85">
        <f>IF(E277=0,0,(MOD(E277-E276,1)*24))</f>
        <v>0</v>
      </c>
      <c r="H276" s="29"/>
      <c r="I276" s="29"/>
      <c r="J276" s="31"/>
      <c r="K276" s="31"/>
      <c r="L276" s="33"/>
      <c r="M276" s="33"/>
      <c r="N276" s="140"/>
    </row>
    <row r="277" spans="1:14" ht="16.5" x14ac:dyDescent="0.3">
      <c r="A277" s="75" t="s">
        <v>32</v>
      </c>
      <c r="B277" s="9"/>
      <c r="C277" s="29"/>
      <c r="D277" s="78" t="s">
        <v>29</v>
      </c>
      <c r="E277" s="79"/>
      <c r="F277" s="80" t="s">
        <v>13</v>
      </c>
      <c r="G277" s="81">
        <f>IF(E278=0,0,(MOD(E278-E277,1)*24))</f>
        <v>0</v>
      </c>
      <c r="H277" s="29"/>
      <c r="I277" s="31"/>
      <c r="J277" s="31"/>
      <c r="K277" s="31"/>
      <c r="L277" s="33"/>
      <c r="M277" s="33"/>
      <c r="N277" s="140"/>
    </row>
    <row r="278" spans="1:14" x14ac:dyDescent="0.3">
      <c r="A278" s="75" t="s">
        <v>33</v>
      </c>
      <c r="B278" s="34"/>
      <c r="C278" s="29"/>
      <c r="D278" s="82" t="s">
        <v>31</v>
      </c>
      <c r="E278" s="83"/>
      <c r="F278" s="84" t="s">
        <v>13</v>
      </c>
      <c r="G278" s="85">
        <f>IF(E279=0,0,(MOD(E279-E278,1)*24))</f>
        <v>0</v>
      </c>
      <c r="H278" s="113" t="s">
        <v>18</v>
      </c>
      <c r="I278" s="53" t="s">
        <v>19</v>
      </c>
      <c r="J278" s="113" t="s">
        <v>16</v>
      </c>
      <c r="K278" s="25" t="s">
        <v>87</v>
      </c>
      <c r="L278" s="53" t="s">
        <v>20</v>
      </c>
      <c r="M278" s="6"/>
      <c r="N278" s="140"/>
    </row>
    <row r="279" spans="1:14" x14ac:dyDescent="0.3">
      <c r="A279" s="73" t="s">
        <v>10</v>
      </c>
      <c r="B279" s="43"/>
      <c r="C279" s="29"/>
      <c r="D279" s="78" t="s">
        <v>29</v>
      </c>
      <c r="E279" s="79"/>
      <c r="F279" s="80" t="s">
        <v>13</v>
      </c>
      <c r="G279" s="81">
        <f>IF(E280=0,0,(MOD(E280-E279,1)*24))</f>
        <v>0</v>
      </c>
      <c r="H279" s="76">
        <f>B281</f>
        <v>0</v>
      </c>
      <c r="I279" s="63">
        <f>IF(B279="Forfait",IF(B276="",0,VLOOKUP(B276,Liste!F$2:H$4,3)),IF(B276="",0,VLOOKUP(B276,Liste!F$2:G$4,2)))</f>
        <v>0</v>
      </c>
      <c r="J279" s="36">
        <v>5</v>
      </c>
      <c r="K279" s="64">
        <v>0.8</v>
      </c>
      <c r="L279" s="35">
        <v>0</v>
      </c>
      <c r="M279" s="6"/>
      <c r="N279" s="140"/>
    </row>
    <row r="280" spans="1:14" ht="16.5" thickBot="1" x14ac:dyDescent="0.35">
      <c r="A280" s="74" t="s">
        <v>85</v>
      </c>
      <c r="B280" s="44"/>
      <c r="C280" s="29"/>
      <c r="D280" s="82" t="s">
        <v>37</v>
      </c>
      <c r="E280" s="83"/>
      <c r="F280" s="84" t="s">
        <v>39</v>
      </c>
      <c r="G280" s="86">
        <f>SUM(G275+G277+G279)</f>
        <v>0</v>
      </c>
      <c r="H280" s="77"/>
      <c r="I280" s="65"/>
      <c r="J280" s="38"/>
      <c r="K280" s="66">
        <v>0</v>
      </c>
      <c r="L280" s="39">
        <v>0</v>
      </c>
      <c r="M280" s="6"/>
      <c r="N280" s="140"/>
    </row>
    <row r="281" spans="1:14" x14ac:dyDescent="0.3">
      <c r="A281" s="73" t="s">
        <v>11</v>
      </c>
      <c r="B281" s="45">
        <f>IF(B278="",0,VLOOKUP(B278,Liste!B$2:C$32,2))</f>
        <v>0</v>
      </c>
      <c r="C281" s="29"/>
      <c r="D281" s="87"/>
      <c r="E281" s="88"/>
      <c r="F281" s="89" t="s">
        <v>89</v>
      </c>
      <c r="G281" s="96">
        <f>SUM((IF(G276&lt;0.99,G276,0))+(IF(G278&lt;0.99,G278,0)))</f>
        <v>0</v>
      </c>
      <c r="H281" s="47">
        <f>PRODUCT(H279*H280)</f>
        <v>0</v>
      </c>
      <c r="I281" s="70">
        <f>PRODUCT(I279*I280)</f>
        <v>0</v>
      </c>
      <c r="J281" s="47">
        <f>PRODUCT(J279*J280)</f>
        <v>0</v>
      </c>
      <c r="K281" s="69">
        <f>PRODUCT(K279*K280)</f>
        <v>0</v>
      </c>
      <c r="L281" s="46">
        <f>PRODUCT(L279:L280)</f>
        <v>0</v>
      </c>
      <c r="M281" s="6"/>
      <c r="N281" s="140"/>
    </row>
    <row r="282" spans="1:14" x14ac:dyDescent="0.3">
      <c r="A282" s="72"/>
      <c r="B282" s="141" t="s">
        <v>14</v>
      </c>
      <c r="C282" s="141"/>
      <c r="D282" s="142"/>
      <c r="E282" s="143"/>
      <c r="F282" s="144" t="s">
        <v>84</v>
      </c>
      <c r="G282" s="145"/>
      <c r="H282" s="146"/>
      <c r="I282" s="141" t="s">
        <v>15</v>
      </c>
      <c r="J282" s="147"/>
      <c r="K282" s="52" t="s">
        <v>17</v>
      </c>
      <c r="L282" s="53" t="s">
        <v>38</v>
      </c>
      <c r="M282" s="6"/>
      <c r="N282" s="140"/>
    </row>
    <row r="283" spans="1:14" x14ac:dyDescent="0.3">
      <c r="A283" s="54" t="s">
        <v>22</v>
      </c>
      <c r="B283" s="48" t="s">
        <v>23</v>
      </c>
      <c r="C283" s="56" t="s">
        <v>24</v>
      </c>
      <c r="D283" s="49" t="s">
        <v>25</v>
      </c>
      <c r="E283" s="58" t="s">
        <v>88</v>
      </c>
      <c r="F283" s="101">
        <f>IF(B280="Magasine",0.08333333333333,0.125)</f>
        <v>0.125</v>
      </c>
      <c r="G283" s="59">
        <v>0.16666666666666666</v>
      </c>
      <c r="H283" s="50">
        <v>0.25</v>
      </c>
      <c r="I283" s="60" t="s">
        <v>26</v>
      </c>
      <c r="J283" s="48" t="s">
        <v>27</v>
      </c>
      <c r="K283" s="61"/>
      <c r="L283" s="51">
        <v>1</v>
      </c>
      <c r="M283" s="6"/>
      <c r="N283" s="140"/>
    </row>
    <row r="284" spans="1:14" ht="16.5" thickBot="1" x14ac:dyDescent="0.35">
      <c r="A284" s="55">
        <f>IF(B279=10,IF(SUM((G275+G277+G279)+G281)&gt;10,SUM((G275+G277+G279)+G281),10),IF(B279=7,IF(SUM((G275+G277+G279)+G281)&gt;7,SUM((G275+G277+G279)+G281),7),IF(B279=5,IF(SUM((G275+G277+G279)+G281)&gt;5,SUM((G275+G277+G279)+G281),5),SUM((G275+G277+G279)+G281))))</f>
        <v>0</v>
      </c>
      <c r="B284" s="28">
        <f>IF(B279="Forfait",1,IF(B279=10,IF(G280&lt;10,A284,10+G281),IF(B279=7,IF(G280&lt;8,A284,8+G281),IF(G280&lt;5,A284,5+G281))))</f>
        <v>0</v>
      </c>
      <c r="C284" s="57">
        <f>IF(B279="Forfait",0,IF(B279=10,IF((A284-B284)&lt;2,A284-B284,2),IF(B279=7,IF((A284-B284)&lt;4,A284-B284,4),IF((A284-B284)&lt;7,A284-B284,7))))</f>
        <v>0</v>
      </c>
      <c r="D284" s="28">
        <f>IF(B279="Forfait",0,IF((A284-B284-C284)&lt;4,A284-B284-C284,4))</f>
        <v>0</v>
      </c>
      <c r="E284" s="57">
        <f>IF(B279="Forfait",0,IF((A284-B284-C284-D284)&gt;0,A284-B284-C284-D284,0))</f>
        <v>0</v>
      </c>
      <c r="F284" s="28">
        <f>IF(B280="Autre",IF((G280-12)&gt;0,IF((G280-12)&lt;2,G280-12,2),0),IF(B280="Magasine",IF((G280-11)&gt;0,IF((G280-11)&lt;1,G280-11,1),0),0))</f>
        <v>0</v>
      </c>
      <c r="G284" s="57">
        <f>IF(B280="Autre",IF((G280-14)&gt;0,IF((G280-14)&lt;2,G280-14,2),0),IF(B280="Magasine",IF((G280-12)&gt;0,IF((G280-12)&lt;4,G280-12,4),0),0))</f>
        <v>0</v>
      </c>
      <c r="H284" s="28">
        <f>IF(B279="Forfait",IF((G280-16)&lt;0,0,(G280-16)),0)</f>
        <v>0</v>
      </c>
      <c r="I284" s="71">
        <f>IF(B280="5-5",IF(G275&gt;5,G275-5,0),IF(B280="6-6",IF(G275&gt;6,G275-6,0),0))</f>
        <v>0</v>
      </c>
      <c r="J284" s="28">
        <f>IF(B280="5-5",IF(G277&gt;5,G277-5,0),IF(B280="6-6",IF(G277&gt;6,G277-6,0),0))</f>
        <v>0</v>
      </c>
      <c r="K284" s="62"/>
      <c r="L284" s="39">
        <v>0</v>
      </c>
      <c r="M284" s="37" t="s">
        <v>39</v>
      </c>
      <c r="N284" s="140"/>
    </row>
    <row r="285" spans="1:14" x14ac:dyDescent="0.3">
      <c r="A285" s="41"/>
      <c r="B285" s="40">
        <f>PRODUCT(B284*B281*1)</f>
        <v>0</v>
      </c>
      <c r="C285" s="67">
        <f>PRODUCT(C284*B281*1.5)</f>
        <v>0</v>
      </c>
      <c r="D285" s="40">
        <f>PRODUCT(D284*B281*2)</f>
        <v>0</v>
      </c>
      <c r="E285" s="67">
        <f>PRODUCT(E284*B281*3)</f>
        <v>0</v>
      </c>
      <c r="F285" s="104">
        <f>PRODUCT(B281*F283*F284)</f>
        <v>0</v>
      </c>
      <c r="G285" s="105">
        <f>PRODUCT(B281*G283*G284)</f>
        <v>0</v>
      </c>
      <c r="H285" s="104">
        <f>PRODUCT(B281*H283*H284)</f>
        <v>0</v>
      </c>
      <c r="I285" s="68">
        <f>PRODUCT(I284*B281*0.5)</f>
        <v>0</v>
      </c>
      <c r="J285" s="40">
        <f>PRODUCT(J284*B281*0.5)</f>
        <v>0</v>
      </c>
      <c r="K285" s="67">
        <f>PRODUCT(K283:K284)</f>
        <v>0</v>
      </c>
      <c r="L285" s="40">
        <f>PRODUCT(L283:L284)</f>
        <v>0</v>
      </c>
      <c r="M285" s="42">
        <f>SUM(B285:L285)+SUM(H281:L281)</f>
        <v>0</v>
      </c>
      <c r="N285" s="140"/>
    </row>
    <row r="286" spans="1:14" ht="16.5" thickBot="1" x14ac:dyDescent="0.35">
      <c r="A286" s="94"/>
      <c r="B286" s="94"/>
      <c r="C286" s="94"/>
      <c r="D286" s="94"/>
      <c r="E286" s="95"/>
      <c r="F286" s="95"/>
      <c r="G286" s="95"/>
      <c r="H286" s="95"/>
      <c r="I286" s="94"/>
      <c r="J286" s="94"/>
      <c r="K286" s="94"/>
      <c r="L286" s="94"/>
      <c r="M286" s="94"/>
      <c r="N286" s="140"/>
    </row>
    <row r="287" spans="1:14" ht="16.5" thickTop="1" x14ac:dyDescent="0.3">
      <c r="A287" s="29"/>
      <c r="B287" s="29"/>
      <c r="C287" s="29"/>
      <c r="D287" s="29"/>
      <c r="E287" s="29"/>
      <c r="F287" s="29"/>
      <c r="G287" s="29"/>
      <c r="H287" s="29"/>
      <c r="I287" s="29"/>
      <c r="J287" s="29"/>
      <c r="K287" s="29"/>
      <c r="L287" s="6"/>
      <c r="M287" s="6"/>
      <c r="N287" s="140"/>
    </row>
    <row r="288" spans="1:14" ht="16.5" x14ac:dyDescent="0.3">
      <c r="A288" s="73" t="s">
        <v>7</v>
      </c>
      <c r="B288" s="24">
        <f>B275+1</f>
        <v>42452</v>
      </c>
      <c r="C288" s="30"/>
      <c r="D288" s="90" t="s">
        <v>12</v>
      </c>
      <c r="E288" s="91"/>
      <c r="F288" s="92" t="s">
        <v>13</v>
      </c>
      <c r="G288" s="93">
        <f>IF(E289=0,0,(MOD(E289-E288,1)*24))</f>
        <v>0</v>
      </c>
      <c r="H288" s="6"/>
      <c r="I288" s="100"/>
      <c r="J288" s="31"/>
      <c r="K288" s="31"/>
      <c r="L288" s="32"/>
      <c r="M288" s="33"/>
      <c r="N288" s="140"/>
    </row>
    <row r="289" spans="1:14" ht="16.5" x14ac:dyDescent="0.3">
      <c r="A289" s="73" t="s">
        <v>8</v>
      </c>
      <c r="B289" s="34"/>
      <c r="C289" s="29"/>
      <c r="D289" s="82" t="s">
        <v>21</v>
      </c>
      <c r="E289" s="83"/>
      <c r="F289" s="84" t="s">
        <v>13</v>
      </c>
      <c r="G289" s="85">
        <f>IF(E290=0,0,(MOD(E290-E289,1)*24))</f>
        <v>0</v>
      </c>
      <c r="H289" s="29"/>
      <c r="I289" s="29"/>
      <c r="J289" s="31"/>
      <c r="K289" s="31"/>
      <c r="L289" s="33"/>
      <c r="M289" s="33"/>
      <c r="N289" s="140"/>
    </row>
    <row r="290" spans="1:14" ht="16.5" x14ac:dyDescent="0.3">
      <c r="A290" s="75" t="s">
        <v>32</v>
      </c>
      <c r="B290" s="9"/>
      <c r="C290" s="29"/>
      <c r="D290" s="78" t="s">
        <v>29</v>
      </c>
      <c r="E290" s="79"/>
      <c r="F290" s="80" t="s">
        <v>13</v>
      </c>
      <c r="G290" s="81">
        <f>IF(E291=0,0,(MOD(E291-E290,1)*24))</f>
        <v>0</v>
      </c>
      <c r="H290" s="29"/>
      <c r="I290" s="31"/>
      <c r="J290" s="31"/>
      <c r="K290" s="31"/>
      <c r="L290" s="33"/>
      <c r="M290" s="33"/>
      <c r="N290" s="140"/>
    </row>
    <row r="291" spans="1:14" x14ac:dyDescent="0.3">
      <c r="A291" s="75" t="s">
        <v>33</v>
      </c>
      <c r="B291" s="34"/>
      <c r="C291" s="29"/>
      <c r="D291" s="82" t="s">
        <v>31</v>
      </c>
      <c r="E291" s="83"/>
      <c r="F291" s="84" t="s">
        <v>13</v>
      </c>
      <c r="G291" s="85">
        <f>IF(E292=0,0,(MOD(E292-E291,1)*24))</f>
        <v>0</v>
      </c>
      <c r="H291" s="113" t="s">
        <v>18</v>
      </c>
      <c r="I291" s="53" t="s">
        <v>19</v>
      </c>
      <c r="J291" s="113" t="s">
        <v>16</v>
      </c>
      <c r="K291" s="25" t="s">
        <v>87</v>
      </c>
      <c r="L291" s="53" t="s">
        <v>20</v>
      </c>
      <c r="M291" s="6"/>
      <c r="N291" s="140"/>
    </row>
    <row r="292" spans="1:14" x14ac:dyDescent="0.3">
      <c r="A292" s="73" t="s">
        <v>10</v>
      </c>
      <c r="B292" s="43"/>
      <c r="C292" s="29"/>
      <c r="D292" s="78" t="s">
        <v>29</v>
      </c>
      <c r="E292" s="79"/>
      <c r="F292" s="80" t="s">
        <v>13</v>
      </c>
      <c r="G292" s="81">
        <f>IF(E293=0,0,(MOD(E293-E292,1)*24))</f>
        <v>0</v>
      </c>
      <c r="H292" s="76">
        <f>B294</f>
        <v>0</v>
      </c>
      <c r="I292" s="63">
        <f>IF(B292="Forfait",IF(B289="",0,VLOOKUP(B289,Liste!F$2:H$4,3)),IF(B289="",0,VLOOKUP(B289,Liste!F$2:G$4,2)))</f>
        <v>0</v>
      </c>
      <c r="J292" s="36">
        <v>5</v>
      </c>
      <c r="K292" s="64">
        <v>0.8</v>
      </c>
      <c r="L292" s="35">
        <v>0</v>
      </c>
      <c r="M292" s="6"/>
      <c r="N292" s="140"/>
    </row>
    <row r="293" spans="1:14" ht="16.5" thickBot="1" x14ac:dyDescent="0.35">
      <c r="A293" s="74" t="s">
        <v>85</v>
      </c>
      <c r="B293" s="44"/>
      <c r="C293" s="29"/>
      <c r="D293" s="82" t="s">
        <v>37</v>
      </c>
      <c r="E293" s="83"/>
      <c r="F293" s="84" t="s">
        <v>39</v>
      </c>
      <c r="G293" s="86">
        <f>SUM(G288+G290+G292)</f>
        <v>0</v>
      </c>
      <c r="H293" s="77"/>
      <c r="I293" s="65"/>
      <c r="J293" s="38"/>
      <c r="K293" s="66">
        <v>0</v>
      </c>
      <c r="L293" s="39">
        <v>0</v>
      </c>
      <c r="M293" s="6"/>
      <c r="N293" s="140"/>
    </row>
    <row r="294" spans="1:14" x14ac:dyDescent="0.3">
      <c r="A294" s="73" t="s">
        <v>11</v>
      </c>
      <c r="B294" s="45">
        <f>IF(B291="",0,VLOOKUP(B291,Liste!B$2:C$32,2))</f>
        <v>0</v>
      </c>
      <c r="C294" s="29"/>
      <c r="D294" s="87"/>
      <c r="E294" s="88"/>
      <c r="F294" s="89" t="s">
        <v>89</v>
      </c>
      <c r="G294" s="96">
        <f>SUM((IF(G289&lt;0.99,G289,0))+(IF(G291&lt;0.99,G291,0)))</f>
        <v>0</v>
      </c>
      <c r="H294" s="47">
        <f>PRODUCT(H292*H293)</f>
        <v>0</v>
      </c>
      <c r="I294" s="70">
        <f>PRODUCT(I292*I293)</f>
        <v>0</v>
      </c>
      <c r="J294" s="47">
        <f>PRODUCT(J292*J293)</f>
        <v>0</v>
      </c>
      <c r="K294" s="69">
        <f>PRODUCT(K292*K293)</f>
        <v>0</v>
      </c>
      <c r="L294" s="46">
        <f>PRODUCT(L292:L293)</f>
        <v>0</v>
      </c>
      <c r="M294" s="6"/>
      <c r="N294" s="140"/>
    </row>
    <row r="295" spans="1:14" x14ac:dyDescent="0.3">
      <c r="A295" s="72"/>
      <c r="B295" s="141" t="s">
        <v>14</v>
      </c>
      <c r="C295" s="141"/>
      <c r="D295" s="142"/>
      <c r="E295" s="143"/>
      <c r="F295" s="144" t="s">
        <v>84</v>
      </c>
      <c r="G295" s="145"/>
      <c r="H295" s="146"/>
      <c r="I295" s="141" t="s">
        <v>15</v>
      </c>
      <c r="J295" s="147"/>
      <c r="K295" s="52" t="s">
        <v>17</v>
      </c>
      <c r="L295" s="53" t="s">
        <v>38</v>
      </c>
      <c r="M295" s="6"/>
      <c r="N295" s="140"/>
    </row>
    <row r="296" spans="1:14" x14ac:dyDescent="0.3">
      <c r="A296" s="54" t="s">
        <v>22</v>
      </c>
      <c r="B296" s="48" t="s">
        <v>23</v>
      </c>
      <c r="C296" s="56" t="s">
        <v>24</v>
      </c>
      <c r="D296" s="49" t="s">
        <v>25</v>
      </c>
      <c r="E296" s="58" t="s">
        <v>88</v>
      </c>
      <c r="F296" s="101">
        <f>IF(B293="Magasine",0.08333333333333,0.125)</f>
        <v>0.125</v>
      </c>
      <c r="G296" s="59">
        <v>0.16666666666666666</v>
      </c>
      <c r="H296" s="50">
        <v>0.25</v>
      </c>
      <c r="I296" s="60" t="s">
        <v>26</v>
      </c>
      <c r="J296" s="48" t="s">
        <v>27</v>
      </c>
      <c r="K296" s="61"/>
      <c r="L296" s="51">
        <v>1</v>
      </c>
      <c r="M296" s="6"/>
      <c r="N296" s="140"/>
    </row>
    <row r="297" spans="1:14" ht="16.5" thickBot="1" x14ac:dyDescent="0.35">
      <c r="A297" s="55">
        <f>IF(B292=10,IF(SUM((G288+G290+G292)+G294)&gt;10,SUM((G288+G290+G292)+G294),10),IF(B292=7,IF(SUM((G288+G290+G292)+G294)&gt;7,SUM((G288+G290+G292)+G294),7),IF(B292=5,IF(SUM((G288+G290+G292)+G294)&gt;5,SUM((G288+G290+G292)+G294),5),SUM((G288+G290+G292)+G294))))</f>
        <v>0</v>
      </c>
      <c r="B297" s="28">
        <f>IF(B292="Forfait",1,IF(B292=10,IF(G293&lt;10,A297,10+G294),IF(B292=7,IF(G293&lt;8,A297,8+G294),IF(G293&lt;5,A297,5+G294))))</f>
        <v>0</v>
      </c>
      <c r="C297" s="57">
        <f>IF(B292="Forfait",0,IF(B292=10,IF((A297-B297)&lt;2,A297-B297,2),IF(B292=7,IF((A297-B297)&lt;4,A297-B297,4),IF((A297-B297)&lt;7,A297-B297,7))))</f>
        <v>0</v>
      </c>
      <c r="D297" s="28">
        <f>IF(B292="Forfait",0,IF((A297-B297-C297)&lt;4,A297-B297-C297,4))</f>
        <v>0</v>
      </c>
      <c r="E297" s="57">
        <f>IF(B292="Forfait",0,IF((A297-B297-C297-D297)&gt;0,A297-B297-C297-D297,0))</f>
        <v>0</v>
      </c>
      <c r="F297" s="28">
        <f>IF(B293="Autre",IF((G293-12)&gt;0,IF((G293-12)&lt;2,G293-12,2),0),IF(B293="Magasine",IF((G293-11)&gt;0,IF((G293-11)&lt;1,G293-11,1),0),0))</f>
        <v>0</v>
      </c>
      <c r="G297" s="57">
        <f>IF(B293="Autre",IF((G293-14)&gt;0,IF((G293-14)&lt;2,G293-14,2),0),IF(B293="Magasine",IF((G293-12)&gt;0,IF((G293-12)&lt;4,G293-12,4),0),0))</f>
        <v>0</v>
      </c>
      <c r="H297" s="28">
        <f>IF(B292="Forfait",IF((G293-16)&lt;0,0,(G293-16)),0)</f>
        <v>0</v>
      </c>
      <c r="I297" s="71">
        <f>IF(B293="5-5",IF(G288&gt;5,G288-5,0),IF(B293="6-6",IF(G288&gt;6,G288-6,0),0))</f>
        <v>0</v>
      </c>
      <c r="J297" s="28">
        <f>IF(B293="5-5",IF(G290&gt;5,G290-5,0),IF(B293="6-6",IF(G290&gt;6,G290-6,0),0))</f>
        <v>0</v>
      </c>
      <c r="K297" s="62"/>
      <c r="L297" s="39">
        <v>0</v>
      </c>
      <c r="M297" s="37" t="s">
        <v>39</v>
      </c>
      <c r="N297" s="140"/>
    </row>
    <row r="298" spans="1:14" x14ac:dyDescent="0.3">
      <c r="A298" s="41"/>
      <c r="B298" s="40">
        <f>PRODUCT(B297*B294*1)</f>
        <v>0</v>
      </c>
      <c r="C298" s="67">
        <f>PRODUCT(C297*B294*1.5)</f>
        <v>0</v>
      </c>
      <c r="D298" s="40">
        <f>PRODUCT(D297*B294*2)</f>
        <v>0</v>
      </c>
      <c r="E298" s="67">
        <f>PRODUCT(E297*B294*3)</f>
        <v>0</v>
      </c>
      <c r="F298" s="104">
        <f>PRODUCT(B294*F296*F297)</f>
        <v>0</v>
      </c>
      <c r="G298" s="105">
        <f>PRODUCT(B294*G296*G297)</f>
        <v>0</v>
      </c>
      <c r="H298" s="104">
        <f>PRODUCT(B294*H296*H297)</f>
        <v>0</v>
      </c>
      <c r="I298" s="68">
        <f>PRODUCT(I297*B294*0.5)</f>
        <v>0</v>
      </c>
      <c r="J298" s="40">
        <f>PRODUCT(J297*B294*0.5)</f>
        <v>0</v>
      </c>
      <c r="K298" s="67">
        <f>PRODUCT(K296:K297)</f>
        <v>0</v>
      </c>
      <c r="L298" s="40">
        <f>PRODUCT(L296:L297)</f>
        <v>0</v>
      </c>
      <c r="M298" s="42">
        <f>SUM(B298:L298)+SUM(H294:L294)</f>
        <v>0</v>
      </c>
      <c r="N298" s="140"/>
    </row>
    <row r="299" spans="1:14" ht="16.5" thickBot="1" x14ac:dyDescent="0.35">
      <c r="A299" s="94"/>
      <c r="B299" s="94"/>
      <c r="C299" s="94"/>
      <c r="D299" s="94"/>
      <c r="E299" s="95"/>
      <c r="F299" s="95"/>
      <c r="G299" s="95"/>
      <c r="H299" s="95"/>
      <c r="I299" s="94"/>
      <c r="J299" s="94"/>
      <c r="K299" s="94"/>
      <c r="L299" s="94"/>
      <c r="M299" s="94"/>
      <c r="N299" s="140"/>
    </row>
    <row r="300" spans="1:14" ht="16.5" thickTop="1" x14ac:dyDescent="0.3">
      <c r="A300" s="29"/>
      <c r="B300" s="29"/>
      <c r="C300" s="29"/>
      <c r="D300" s="29"/>
      <c r="E300" s="29"/>
      <c r="F300" s="29"/>
      <c r="G300" s="29"/>
      <c r="H300" s="29"/>
      <c r="I300" s="29"/>
      <c r="J300" s="29"/>
      <c r="K300" s="29"/>
      <c r="L300" s="6"/>
      <c r="M300" s="6"/>
      <c r="N300" s="140"/>
    </row>
    <row r="301" spans="1:14" ht="16.5" x14ac:dyDescent="0.3">
      <c r="A301" s="73" t="s">
        <v>7</v>
      </c>
      <c r="B301" s="24">
        <f>B288+1</f>
        <v>42453</v>
      </c>
      <c r="C301" s="30"/>
      <c r="D301" s="90" t="s">
        <v>12</v>
      </c>
      <c r="E301" s="91"/>
      <c r="F301" s="92" t="s">
        <v>13</v>
      </c>
      <c r="G301" s="93">
        <f>IF(E302=0,0,(MOD(E302-E301,1)*24))</f>
        <v>0</v>
      </c>
      <c r="H301" s="6"/>
      <c r="I301" s="100"/>
      <c r="J301" s="31"/>
      <c r="K301" s="31"/>
      <c r="L301" s="32"/>
      <c r="M301" s="33"/>
      <c r="N301" s="140"/>
    </row>
    <row r="302" spans="1:14" ht="16.5" x14ac:dyDescent="0.3">
      <c r="A302" s="73" t="s">
        <v>8</v>
      </c>
      <c r="B302" s="34"/>
      <c r="C302" s="29"/>
      <c r="D302" s="82" t="s">
        <v>21</v>
      </c>
      <c r="E302" s="83"/>
      <c r="F302" s="84" t="s">
        <v>13</v>
      </c>
      <c r="G302" s="85">
        <f>IF(E303=0,0,(MOD(E303-E302,1)*24))</f>
        <v>0</v>
      </c>
      <c r="H302" s="29"/>
      <c r="I302" s="29"/>
      <c r="J302" s="31"/>
      <c r="K302" s="31"/>
      <c r="L302" s="33"/>
      <c r="M302" s="33"/>
      <c r="N302" s="140"/>
    </row>
    <row r="303" spans="1:14" ht="16.5" x14ac:dyDescent="0.3">
      <c r="A303" s="75" t="s">
        <v>32</v>
      </c>
      <c r="B303" s="9"/>
      <c r="C303" s="29"/>
      <c r="D303" s="78" t="s">
        <v>29</v>
      </c>
      <c r="E303" s="79"/>
      <c r="F303" s="80" t="s">
        <v>13</v>
      </c>
      <c r="G303" s="81">
        <f>IF(E304=0,0,(MOD(E304-E303,1)*24))</f>
        <v>0</v>
      </c>
      <c r="H303" s="29"/>
      <c r="I303" s="31"/>
      <c r="J303" s="31"/>
      <c r="K303" s="31"/>
      <c r="L303" s="33"/>
      <c r="M303" s="33"/>
      <c r="N303" s="140"/>
    </row>
    <row r="304" spans="1:14" x14ac:dyDescent="0.3">
      <c r="A304" s="75" t="s">
        <v>33</v>
      </c>
      <c r="B304" s="34"/>
      <c r="C304" s="29"/>
      <c r="D304" s="82" t="s">
        <v>31</v>
      </c>
      <c r="E304" s="83"/>
      <c r="F304" s="84" t="s">
        <v>13</v>
      </c>
      <c r="G304" s="85">
        <f>IF(E305=0,0,(MOD(E305-E304,1)*24))</f>
        <v>0</v>
      </c>
      <c r="H304" s="113" t="s">
        <v>18</v>
      </c>
      <c r="I304" s="53" t="s">
        <v>19</v>
      </c>
      <c r="J304" s="113" t="s">
        <v>16</v>
      </c>
      <c r="K304" s="25" t="s">
        <v>87</v>
      </c>
      <c r="L304" s="53" t="s">
        <v>20</v>
      </c>
      <c r="M304" s="6"/>
      <c r="N304" s="140"/>
    </row>
    <row r="305" spans="1:14" x14ac:dyDescent="0.3">
      <c r="A305" s="73" t="s">
        <v>10</v>
      </c>
      <c r="B305" s="43"/>
      <c r="C305" s="29"/>
      <c r="D305" s="78" t="s">
        <v>29</v>
      </c>
      <c r="E305" s="79"/>
      <c r="F305" s="80" t="s">
        <v>13</v>
      </c>
      <c r="G305" s="81">
        <f>IF(E306=0,0,(MOD(E306-E305,1)*24))</f>
        <v>0</v>
      </c>
      <c r="H305" s="76">
        <f>B307</f>
        <v>0</v>
      </c>
      <c r="I305" s="63">
        <f>IF(B305="Forfait",IF(B302="",0,VLOOKUP(B302,Liste!F$2:H$4,3)),IF(B302="",0,VLOOKUP(B302,Liste!F$2:G$4,2)))</f>
        <v>0</v>
      </c>
      <c r="J305" s="36">
        <v>5</v>
      </c>
      <c r="K305" s="64">
        <v>0.8</v>
      </c>
      <c r="L305" s="35">
        <v>0</v>
      </c>
      <c r="M305" s="6"/>
      <c r="N305" s="140"/>
    </row>
    <row r="306" spans="1:14" ht="16.5" thickBot="1" x14ac:dyDescent="0.35">
      <c r="A306" s="74" t="s">
        <v>85</v>
      </c>
      <c r="B306" s="44"/>
      <c r="C306" s="29"/>
      <c r="D306" s="82" t="s">
        <v>37</v>
      </c>
      <c r="E306" s="83"/>
      <c r="F306" s="84" t="s">
        <v>39</v>
      </c>
      <c r="G306" s="86">
        <f>SUM(G301+G303+G305)</f>
        <v>0</v>
      </c>
      <c r="H306" s="77"/>
      <c r="I306" s="65"/>
      <c r="J306" s="38"/>
      <c r="K306" s="66">
        <v>0</v>
      </c>
      <c r="L306" s="39">
        <v>0</v>
      </c>
      <c r="M306" s="6"/>
      <c r="N306" s="140"/>
    </row>
    <row r="307" spans="1:14" x14ac:dyDescent="0.3">
      <c r="A307" s="73" t="s">
        <v>11</v>
      </c>
      <c r="B307" s="45">
        <f>IF(B304="",0,VLOOKUP(B304,Liste!B$2:C$32,2))</f>
        <v>0</v>
      </c>
      <c r="C307" s="29"/>
      <c r="D307" s="87"/>
      <c r="E307" s="88"/>
      <c r="F307" s="89" t="s">
        <v>89</v>
      </c>
      <c r="G307" s="96">
        <f>SUM((IF(G302&lt;0.99,G302,0))+(IF(G304&lt;0.99,G304,0)))</f>
        <v>0</v>
      </c>
      <c r="H307" s="47">
        <f>PRODUCT(H305*H306)</f>
        <v>0</v>
      </c>
      <c r="I307" s="70">
        <f>PRODUCT(I305*I306)</f>
        <v>0</v>
      </c>
      <c r="J307" s="47">
        <f>PRODUCT(J305*J306)</f>
        <v>0</v>
      </c>
      <c r="K307" s="69">
        <f>PRODUCT(K305*K306)</f>
        <v>0</v>
      </c>
      <c r="L307" s="46">
        <f>PRODUCT(L305:L306)</f>
        <v>0</v>
      </c>
      <c r="M307" s="6"/>
      <c r="N307" s="140"/>
    </row>
    <row r="308" spans="1:14" x14ac:dyDescent="0.3">
      <c r="A308" s="72"/>
      <c r="B308" s="141" t="s">
        <v>14</v>
      </c>
      <c r="C308" s="141"/>
      <c r="D308" s="142"/>
      <c r="E308" s="143"/>
      <c r="F308" s="144" t="s">
        <v>84</v>
      </c>
      <c r="G308" s="145"/>
      <c r="H308" s="146"/>
      <c r="I308" s="141" t="s">
        <v>15</v>
      </c>
      <c r="J308" s="147"/>
      <c r="K308" s="52" t="s">
        <v>17</v>
      </c>
      <c r="L308" s="53" t="s">
        <v>38</v>
      </c>
      <c r="M308" s="6"/>
      <c r="N308" s="140"/>
    </row>
    <row r="309" spans="1:14" x14ac:dyDescent="0.3">
      <c r="A309" s="54" t="s">
        <v>22</v>
      </c>
      <c r="B309" s="48" t="s">
        <v>23</v>
      </c>
      <c r="C309" s="56" t="s">
        <v>24</v>
      </c>
      <c r="D309" s="49" t="s">
        <v>25</v>
      </c>
      <c r="E309" s="58" t="s">
        <v>88</v>
      </c>
      <c r="F309" s="101">
        <f>IF(B306="Magasine",0.08333333333333,0.125)</f>
        <v>0.125</v>
      </c>
      <c r="G309" s="59">
        <v>0.16666666666666666</v>
      </c>
      <c r="H309" s="50">
        <v>0.25</v>
      </c>
      <c r="I309" s="60" t="s">
        <v>26</v>
      </c>
      <c r="J309" s="48" t="s">
        <v>27</v>
      </c>
      <c r="K309" s="61"/>
      <c r="L309" s="51">
        <v>1</v>
      </c>
      <c r="M309" s="6"/>
      <c r="N309" s="140"/>
    </row>
    <row r="310" spans="1:14" ht="16.5" thickBot="1" x14ac:dyDescent="0.35">
      <c r="A310" s="55">
        <f>IF(B305=10,IF(SUM((G301+G303+G305)+G307)&gt;10,SUM((G301+G303+G305)+G307),10),IF(B305=7,IF(SUM((G301+G303+G305)+G307)&gt;7,SUM((G301+G303+G305)+G307),7),IF(B305=5,IF(SUM((G301+G303+G305)+G307)&gt;5,SUM((G301+G303+G305)+G307),5),SUM((G301+G303+G305)+G307))))</f>
        <v>0</v>
      </c>
      <c r="B310" s="28">
        <f>IF(B305="Forfait",1,IF(B305=10,IF(G306&lt;10,A310,10+G307),IF(B305=7,IF(G306&lt;8,A310,8+G307),IF(G306&lt;5,A310,5+G307))))</f>
        <v>0</v>
      </c>
      <c r="C310" s="57">
        <f>IF(B305="Forfait",0,IF(B305=10,IF((A310-B310)&lt;2,A310-B310,2),IF(B305=7,IF((A310-B310)&lt;4,A310-B310,4),IF((A310-B310)&lt;7,A310-B310,7))))</f>
        <v>0</v>
      </c>
      <c r="D310" s="28">
        <f>IF(B305="Forfait",0,IF((A310-B310-C310)&lt;4,A310-B310-C310,4))</f>
        <v>0</v>
      </c>
      <c r="E310" s="57">
        <f>IF(B305="Forfait",0,IF((A310-B310-C310-D310)&gt;0,A310-B310-C310-D310,0))</f>
        <v>0</v>
      </c>
      <c r="F310" s="28">
        <f>IF(B306="Autre",IF((G306-12)&gt;0,IF((G306-12)&lt;2,G306-12,2),0),IF(B306="Magasine",IF((G306-11)&gt;0,IF((G306-11)&lt;1,G306-11,1),0),0))</f>
        <v>0</v>
      </c>
      <c r="G310" s="57">
        <f>IF(B306="Autre",IF((G306-14)&gt;0,IF((G306-14)&lt;2,G306-14,2),0),IF(B306="Magasine",IF((G306-12)&gt;0,IF((G306-12)&lt;4,G306-12,4),0),0))</f>
        <v>0</v>
      </c>
      <c r="H310" s="28">
        <f>IF(B305="Forfait",IF((G306-16)&lt;0,0,(G306-16)),0)</f>
        <v>0</v>
      </c>
      <c r="I310" s="71">
        <f>IF(B306="5-5",IF(G301&gt;5,G301-5,0),IF(B306="6-6",IF(G301&gt;6,G301-6,0),0))</f>
        <v>0</v>
      </c>
      <c r="J310" s="28">
        <f>IF(B306="5-5",IF(G303&gt;5,G303-5,0),IF(B306="6-6",IF(G303&gt;6,G303-6,0),0))</f>
        <v>0</v>
      </c>
      <c r="K310" s="62"/>
      <c r="L310" s="39">
        <v>0</v>
      </c>
      <c r="M310" s="37" t="s">
        <v>39</v>
      </c>
      <c r="N310" s="140"/>
    </row>
    <row r="311" spans="1:14" x14ac:dyDescent="0.3">
      <c r="A311" s="41"/>
      <c r="B311" s="40">
        <f>PRODUCT(B310*B307*1)</f>
        <v>0</v>
      </c>
      <c r="C311" s="67">
        <f>PRODUCT(C310*B307*1.5)</f>
        <v>0</v>
      </c>
      <c r="D311" s="40">
        <f>PRODUCT(D310*B307*2)</f>
        <v>0</v>
      </c>
      <c r="E311" s="67">
        <f>PRODUCT(E310*B307*3)</f>
        <v>0</v>
      </c>
      <c r="F311" s="104">
        <f>PRODUCT(B307*F309*F310)</f>
        <v>0</v>
      </c>
      <c r="G311" s="105">
        <f>PRODUCT(B307*G309*G310)</f>
        <v>0</v>
      </c>
      <c r="H311" s="104">
        <f>PRODUCT(B307*H309*H310)</f>
        <v>0</v>
      </c>
      <c r="I311" s="68">
        <f>PRODUCT(I310*B307*0.5)</f>
        <v>0</v>
      </c>
      <c r="J311" s="40">
        <f>PRODUCT(J310*B307*0.5)</f>
        <v>0</v>
      </c>
      <c r="K311" s="67">
        <f>PRODUCT(K309:K310)</f>
        <v>0</v>
      </c>
      <c r="L311" s="40">
        <f>PRODUCT(L309:L310)</f>
        <v>0</v>
      </c>
      <c r="M311" s="42">
        <f>SUM(B311:L311)+SUM(H307:L307)</f>
        <v>0</v>
      </c>
      <c r="N311" s="140"/>
    </row>
    <row r="312" spans="1:14" ht="16.5" thickBot="1" x14ac:dyDescent="0.35">
      <c r="A312" s="94"/>
      <c r="B312" s="94"/>
      <c r="C312" s="94"/>
      <c r="D312" s="94"/>
      <c r="E312" s="95"/>
      <c r="F312" s="95"/>
      <c r="G312" s="95"/>
      <c r="H312" s="95"/>
      <c r="I312" s="94"/>
      <c r="J312" s="94"/>
      <c r="K312" s="94"/>
      <c r="L312" s="94"/>
      <c r="M312" s="94"/>
      <c r="N312" s="140"/>
    </row>
    <row r="313" spans="1:14" ht="16.5" thickTop="1" x14ac:dyDescent="0.3">
      <c r="A313" s="29"/>
      <c r="B313" s="29"/>
      <c r="C313" s="29"/>
      <c r="D313" s="29"/>
      <c r="E313" s="29"/>
      <c r="F313" s="29"/>
      <c r="G313" s="29"/>
      <c r="H313" s="29"/>
      <c r="I313" s="29"/>
      <c r="J313" s="29"/>
      <c r="K313" s="29"/>
      <c r="L313" s="6"/>
      <c r="M313" s="6"/>
      <c r="N313" s="140"/>
    </row>
    <row r="314" spans="1:14" ht="16.5" x14ac:dyDescent="0.3">
      <c r="A314" s="73" t="s">
        <v>7</v>
      </c>
      <c r="B314" s="24">
        <f>B301+1</f>
        <v>42454</v>
      </c>
      <c r="C314" s="30"/>
      <c r="D314" s="90" t="s">
        <v>12</v>
      </c>
      <c r="E314" s="91"/>
      <c r="F314" s="92" t="s">
        <v>13</v>
      </c>
      <c r="G314" s="93">
        <f>IF(E315=0,0,(MOD(E315-E314,1)*24))</f>
        <v>0</v>
      </c>
      <c r="H314" s="6"/>
      <c r="I314" s="100"/>
      <c r="J314" s="31"/>
      <c r="K314" s="31"/>
      <c r="L314" s="32"/>
      <c r="M314" s="33"/>
      <c r="N314" s="140"/>
    </row>
    <row r="315" spans="1:14" ht="16.5" x14ac:dyDescent="0.3">
      <c r="A315" s="73" t="s">
        <v>8</v>
      </c>
      <c r="B315" s="34"/>
      <c r="C315" s="29"/>
      <c r="D315" s="82" t="s">
        <v>21</v>
      </c>
      <c r="E315" s="83"/>
      <c r="F315" s="84" t="s">
        <v>13</v>
      </c>
      <c r="G315" s="85">
        <f>IF(E316=0,0,(MOD(E316-E315,1)*24))</f>
        <v>0</v>
      </c>
      <c r="H315" s="29"/>
      <c r="I315" s="29"/>
      <c r="J315" s="31"/>
      <c r="K315" s="31"/>
      <c r="L315" s="33"/>
      <c r="M315" s="33"/>
      <c r="N315" s="140"/>
    </row>
    <row r="316" spans="1:14" ht="16.5" x14ac:dyDescent="0.3">
      <c r="A316" s="75" t="s">
        <v>32</v>
      </c>
      <c r="B316" s="9"/>
      <c r="C316" s="29"/>
      <c r="D316" s="78" t="s">
        <v>29</v>
      </c>
      <c r="E316" s="79"/>
      <c r="F316" s="80" t="s">
        <v>13</v>
      </c>
      <c r="G316" s="81">
        <f>IF(E317=0,0,(MOD(E317-E316,1)*24))</f>
        <v>0</v>
      </c>
      <c r="H316" s="29"/>
      <c r="I316" s="31"/>
      <c r="J316" s="31"/>
      <c r="K316" s="31"/>
      <c r="L316" s="33"/>
      <c r="M316" s="33"/>
      <c r="N316" s="140"/>
    </row>
    <row r="317" spans="1:14" x14ac:dyDescent="0.3">
      <c r="A317" s="75" t="s">
        <v>33</v>
      </c>
      <c r="B317" s="34"/>
      <c r="C317" s="29"/>
      <c r="D317" s="82" t="s">
        <v>31</v>
      </c>
      <c r="E317" s="83"/>
      <c r="F317" s="84" t="s">
        <v>13</v>
      </c>
      <c r="G317" s="85">
        <f>IF(E318=0,0,(MOD(E318-E317,1)*24))</f>
        <v>0</v>
      </c>
      <c r="H317" s="113" t="s">
        <v>18</v>
      </c>
      <c r="I317" s="53" t="s">
        <v>19</v>
      </c>
      <c r="J317" s="113" t="s">
        <v>16</v>
      </c>
      <c r="K317" s="25" t="s">
        <v>87</v>
      </c>
      <c r="L317" s="53" t="s">
        <v>20</v>
      </c>
      <c r="M317" s="6"/>
      <c r="N317" s="140"/>
    </row>
    <row r="318" spans="1:14" x14ac:dyDescent="0.3">
      <c r="A318" s="73" t="s">
        <v>10</v>
      </c>
      <c r="B318" s="43"/>
      <c r="C318" s="29"/>
      <c r="D318" s="78" t="s">
        <v>29</v>
      </c>
      <c r="E318" s="79"/>
      <c r="F318" s="80" t="s">
        <v>13</v>
      </c>
      <c r="G318" s="81">
        <f>IF(E319=0,0,(MOD(E319-E318,1)*24))</f>
        <v>0</v>
      </c>
      <c r="H318" s="76">
        <f>B320</f>
        <v>0</v>
      </c>
      <c r="I318" s="63">
        <f>IF(B318="Forfait",IF(B315="",0,VLOOKUP(B315,Liste!F$2:H$4,3)),IF(B315="",0,VLOOKUP(B315,Liste!F$2:G$4,2)))</f>
        <v>0</v>
      </c>
      <c r="J318" s="36">
        <v>5</v>
      </c>
      <c r="K318" s="64">
        <v>0.8</v>
      </c>
      <c r="L318" s="35">
        <v>0</v>
      </c>
      <c r="M318" s="6"/>
      <c r="N318" s="140"/>
    </row>
    <row r="319" spans="1:14" ht="16.5" thickBot="1" x14ac:dyDescent="0.35">
      <c r="A319" s="74" t="s">
        <v>85</v>
      </c>
      <c r="B319" s="44"/>
      <c r="C319" s="29"/>
      <c r="D319" s="82" t="s">
        <v>37</v>
      </c>
      <c r="E319" s="83"/>
      <c r="F319" s="84" t="s">
        <v>39</v>
      </c>
      <c r="G319" s="86">
        <f>SUM(G314+G316+G318)</f>
        <v>0</v>
      </c>
      <c r="H319" s="77"/>
      <c r="I319" s="65"/>
      <c r="J319" s="38"/>
      <c r="K319" s="66">
        <v>0</v>
      </c>
      <c r="L319" s="39">
        <v>0</v>
      </c>
      <c r="M319" s="6"/>
      <c r="N319" s="140"/>
    </row>
    <row r="320" spans="1:14" x14ac:dyDescent="0.3">
      <c r="A320" s="73" t="s">
        <v>11</v>
      </c>
      <c r="B320" s="45">
        <f>IF(B317="",0,VLOOKUP(B317,Liste!B$2:C$32,2))</f>
        <v>0</v>
      </c>
      <c r="C320" s="29"/>
      <c r="D320" s="87"/>
      <c r="E320" s="88"/>
      <c r="F320" s="89" t="s">
        <v>89</v>
      </c>
      <c r="G320" s="96">
        <f>SUM((IF(G315&lt;0.99,G315,0))+(IF(G317&lt;0.99,G317,0)))</f>
        <v>0</v>
      </c>
      <c r="H320" s="47">
        <f>PRODUCT(H318*H319)</f>
        <v>0</v>
      </c>
      <c r="I320" s="70">
        <f>PRODUCT(I318*I319)</f>
        <v>0</v>
      </c>
      <c r="J320" s="47">
        <f>PRODUCT(J318*J319)</f>
        <v>0</v>
      </c>
      <c r="K320" s="69">
        <f>PRODUCT(K318*K319)</f>
        <v>0</v>
      </c>
      <c r="L320" s="46">
        <f>PRODUCT(L318:L319)</f>
        <v>0</v>
      </c>
      <c r="M320" s="6"/>
      <c r="N320" s="140"/>
    </row>
    <row r="321" spans="1:14" x14ac:dyDescent="0.3">
      <c r="A321" s="72"/>
      <c r="B321" s="141" t="s">
        <v>14</v>
      </c>
      <c r="C321" s="141"/>
      <c r="D321" s="142"/>
      <c r="E321" s="143"/>
      <c r="F321" s="144" t="s">
        <v>84</v>
      </c>
      <c r="G321" s="145"/>
      <c r="H321" s="146"/>
      <c r="I321" s="141" t="s">
        <v>15</v>
      </c>
      <c r="J321" s="147"/>
      <c r="K321" s="52" t="s">
        <v>17</v>
      </c>
      <c r="L321" s="53" t="s">
        <v>38</v>
      </c>
      <c r="M321" s="6"/>
      <c r="N321" s="140"/>
    </row>
    <row r="322" spans="1:14" x14ac:dyDescent="0.3">
      <c r="A322" s="54" t="s">
        <v>22</v>
      </c>
      <c r="B322" s="48" t="s">
        <v>23</v>
      </c>
      <c r="C322" s="56" t="s">
        <v>24</v>
      </c>
      <c r="D322" s="49" t="s">
        <v>25</v>
      </c>
      <c r="E322" s="58" t="s">
        <v>88</v>
      </c>
      <c r="F322" s="101">
        <f>IF(B319="Magasine",0.08333333333333,0.125)</f>
        <v>0.125</v>
      </c>
      <c r="G322" s="59">
        <v>0.16666666666666666</v>
      </c>
      <c r="H322" s="50">
        <v>0.25</v>
      </c>
      <c r="I322" s="60" t="s">
        <v>26</v>
      </c>
      <c r="J322" s="48" t="s">
        <v>27</v>
      </c>
      <c r="K322" s="61"/>
      <c r="L322" s="51">
        <v>1</v>
      </c>
      <c r="M322" s="6"/>
      <c r="N322" s="140"/>
    </row>
    <row r="323" spans="1:14" ht="16.5" thickBot="1" x14ac:dyDescent="0.35">
      <c r="A323" s="55">
        <f>IF(B318=10,IF(SUM((G314+G316+G318)+G320)&gt;10,SUM((G314+G316+G318)+G320),10),IF(B318=7,IF(SUM((G314+G316+G318)+G320)&gt;7,SUM((G314+G316+G318)+G320),7),IF(B318=5,IF(SUM((G314+G316+G318)+G320)&gt;5,SUM((G314+G316+G318)+G320),5),SUM((G314+G316+G318)+G320))))</f>
        <v>0</v>
      </c>
      <c r="B323" s="28">
        <f>IF(B318="Forfait",1,IF(B318=10,IF(G319&lt;10,A323,10+G320),IF(B318=7,IF(G319&lt;8,A323,8+G320),IF(G319&lt;5,A323,5+G320))))</f>
        <v>0</v>
      </c>
      <c r="C323" s="57">
        <f>IF(B318="Forfait",0,IF(B318=10,IF((A323-B323)&lt;2,A323-B323,2),IF(B318=7,IF((A323-B323)&lt;4,A323-B323,4),IF((A323-B323)&lt;7,A323-B323,7))))</f>
        <v>0</v>
      </c>
      <c r="D323" s="28">
        <f>IF(B318="Forfait",0,IF((A323-B323-C323)&lt;4,A323-B323-C323,4))</f>
        <v>0</v>
      </c>
      <c r="E323" s="57">
        <f>IF(B318="Forfait",0,IF((A323-B323-C323-D323)&gt;0,A323-B323-C323-D323,0))</f>
        <v>0</v>
      </c>
      <c r="F323" s="28">
        <f>IF(B319="Autre",IF((G319-12)&gt;0,IF((G319-12)&lt;2,G319-12,2),0),IF(B319="Magasine",IF((G319-11)&gt;0,IF((G319-11)&lt;1,G319-11,1),0),0))</f>
        <v>0</v>
      </c>
      <c r="G323" s="57">
        <f>IF(B319="Autre",IF((G319-14)&gt;0,IF((G319-14)&lt;2,G319-14,2),0),IF(B319="Magasine",IF((G319-12)&gt;0,IF((G319-12)&lt;4,G319-12,4),0),0))</f>
        <v>0</v>
      </c>
      <c r="H323" s="28">
        <f>IF(B318="Forfait",IF((G319-16)&lt;0,0,(G319-16)),0)</f>
        <v>0</v>
      </c>
      <c r="I323" s="71">
        <f>IF(B319="5-5",IF(G314&gt;5,G314-5,0),IF(B319="6-6",IF(G314&gt;6,G314-6,0),0))</f>
        <v>0</v>
      </c>
      <c r="J323" s="28">
        <f>IF(B319="5-5",IF(G316&gt;5,G316-5,0),IF(B319="6-6",IF(G316&gt;6,G316-6,0),0))</f>
        <v>0</v>
      </c>
      <c r="K323" s="62"/>
      <c r="L323" s="39">
        <v>0</v>
      </c>
      <c r="M323" s="37" t="s">
        <v>39</v>
      </c>
      <c r="N323" s="140"/>
    </row>
    <row r="324" spans="1:14" x14ac:dyDescent="0.3">
      <c r="A324" s="41"/>
      <c r="B324" s="40">
        <f>PRODUCT(B323*B320*1)</f>
        <v>0</v>
      </c>
      <c r="C324" s="67">
        <f>PRODUCT(C323*B320*1.5)</f>
        <v>0</v>
      </c>
      <c r="D324" s="40">
        <f>PRODUCT(D323*B320*2)</f>
        <v>0</v>
      </c>
      <c r="E324" s="67">
        <f>PRODUCT(E323*B320*3)</f>
        <v>0</v>
      </c>
      <c r="F324" s="104">
        <f>PRODUCT(B320*F322*F323)</f>
        <v>0</v>
      </c>
      <c r="G324" s="105">
        <f>PRODUCT(B320*G322*G323)</f>
        <v>0</v>
      </c>
      <c r="H324" s="104">
        <f>PRODUCT(B320*H322*H323)</f>
        <v>0</v>
      </c>
      <c r="I324" s="68">
        <f>PRODUCT(I323*B320*0.5)</f>
        <v>0</v>
      </c>
      <c r="J324" s="40">
        <f>PRODUCT(J323*B320*0.5)</f>
        <v>0</v>
      </c>
      <c r="K324" s="67">
        <f>PRODUCT(K322:K323)</f>
        <v>0</v>
      </c>
      <c r="L324" s="40">
        <f>PRODUCT(L322:L323)</f>
        <v>0</v>
      </c>
      <c r="M324" s="42">
        <f>SUM(B324:L324)+SUM(H320:L320)</f>
        <v>0</v>
      </c>
      <c r="N324" s="140"/>
    </row>
    <row r="325" spans="1:14" ht="16.5" thickBot="1" x14ac:dyDescent="0.35">
      <c r="A325" s="94"/>
      <c r="B325" s="94"/>
      <c r="C325" s="94"/>
      <c r="D325" s="94"/>
      <c r="E325" s="95"/>
      <c r="F325" s="95"/>
      <c r="G325" s="95"/>
      <c r="H325" s="95"/>
      <c r="I325" s="94"/>
      <c r="J325" s="94"/>
      <c r="K325" s="94"/>
      <c r="L325" s="94"/>
      <c r="M325" s="94"/>
      <c r="N325" s="140"/>
    </row>
    <row r="326" spans="1:14" ht="16.5" thickTop="1" x14ac:dyDescent="0.3">
      <c r="A326" s="29"/>
      <c r="B326" s="29"/>
      <c r="C326" s="29"/>
      <c r="D326" s="29"/>
      <c r="E326" s="29"/>
      <c r="F326" s="29"/>
      <c r="G326" s="29"/>
      <c r="H326" s="29"/>
      <c r="I326" s="29"/>
      <c r="J326" s="29"/>
      <c r="K326" s="29"/>
      <c r="L326" s="6"/>
      <c r="M326" s="6"/>
      <c r="N326" s="140"/>
    </row>
    <row r="327" spans="1:14" ht="16.5" x14ac:dyDescent="0.3">
      <c r="A327" s="73" t="s">
        <v>7</v>
      </c>
      <c r="B327" s="24">
        <f>B314+1</f>
        <v>42455</v>
      </c>
      <c r="C327" s="30"/>
      <c r="D327" s="90" t="s">
        <v>12</v>
      </c>
      <c r="E327" s="91"/>
      <c r="F327" s="92" t="s">
        <v>13</v>
      </c>
      <c r="G327" s="93">
        <f>IF(E328=0,0,(MOD(E328-E327,1)*24))</f>
        <v>0</v>
      </c>
      <c r="H327" s="6"/>
      <c r="I327" s="100"/>
      <c r="J327" s="31"/>
      <c r="K327" s="31"/>
      <c r="L327" s="32"/>
      <c r="M327" s="33"/>
      <c r="N327" s="140"/>
    </row>
    <row r="328" spans="1:14" ht="16.5" x14ac:dyDescent="0.3">
      <c r="A328" s="73" t="s">
        <v>8</v>
      </c>
      <c r="B328" s="34"/>
      <c r="C328" s="29"/>
      <c r="D328" s="82" t="s">
        <v>21</v>
      </c>
      <c r="E328" s="83"/>
      <c r="F328" s="84" t="s">
        <v>13</v>
      </c>
      <c r="G328" s="85">
        <f>IF(E329=0,0,(MOD(E329-E328,1)*24))</f>
        <v>0</v>
      </c>
      <c r="H328" s="29"/>
      <c r="I328" s="29"/>
      <c r="J328" s="31"/>
      <c r="K328" s="31"/>
      <c r="L328" s="33"/>
      <c r="M328" s="33"/>
      <c r="N328" s="140"/>
    </row>
    <row r="329" spans="1:14" ht="16.5" x14ac:dyDescent="0.3">
      <c r="A329" s="75" t="s">
        <v>32</v>
      </c>
      <c r="B329" s="9"/>
      <c r="C329" s="29"/>
      <c r="D329" s="78" t="s">
        <v>29</v>
      </c>
      <c r="E329" s="79"/>
      <c r="F329" s="80" t="s">
        <v>13</v>
      </c>
      <c r="G329" s="81">
        <f>IF(E330=0,0,(MOD(E330-E329,1)*24))</f>
        <v>0</v>
      </c>
      <c r="H329" s="29"/>
      <c r="I329" s="31"/>
      <c r="J329" s="31"/>
      <c r="K329" s="31"/>
      <c r="L329" s="33"/>
      <c r="M329" s="33"/>
      <c r="N329" s="140"/>
    </row>
    <row r="330" spans="1:14" x14ac:dyDescent="0.3">
      <c r="A330" s="75" t="s">
        <v>33</v>
      </c>
      <c r="B330" s="34"/>
      <c r="C330" s="29"/>
      <c r="D330" s="82" t="s">
        <v>31</v>
      </c>
      <c r="E330" s="83"/>
      <c r="F330" s="84" t="s">
        <v>13</v>
      </c>
      <c r="G330" s="85">
        <f>IF(E331=0,0,(MOD(E331-E330,1)*24))</f>
        <v>0</v>
      </c>
      <c r="H330" s="113" t="s">
        <v>18</v>
      </c>
      <c r="I330" s="53" t="s">
        <v>19</v>
      </c>
      <c r="J330" s="113" t="s">
        <v>16</v>
      </c>
      <c r="K330" s="25" t="s">
        <v>87</v>
      </c>
      <c r="L330" s="53" t="s">
        <v>20</v>
      </c>
      <c r="M330" s="6"/>
      <c r="N330" s="140"/>
    </row>
    <row r="331" spans="1:14" x14ac:dyDescent="0.3">
      <c r="A331" s="73" t="s">
        <v>10</v>
      </c>
      <c r="B331" s="43"/>
      <c r="C331" s="29"/>
      <c r="D331" s="78" t="s">
        <v>29</v>
      </c>
      <c r="E331" s="79"/>
      <c r="F331" s="80" t="s">
        <v>13</v>
      </c>
      <c r="G331" s="81">
        <f>IF(E332=0,0,(MOD(E332-E331,1)*24))</f>
        <v>0</v>
      </c>
      <c r="H331" s="76">
        <f>B333</f>
        <v>0</v>
      </c>
      <c r="I331" s="63">
        <f>IF(B331="Forfait",IF(B328="",0,VLOOKUP(B328,Liste!F$2:H$4,3)),IF(B328="",0,VLOOKUP(B328,Liste!F$2:G$4,2)))</f>
        <v>0</v>
      </c>
      <c r="J331" s="36">
        <v>5</v>
      </c>
      <c r="K331" s="64">
        <v>0.8</v>
      </c>
      <c r="L331" s="35">
        <v>0</v>
      </c>
      <c r="M331" s="6"/>
      <c r="N331" s="140"/>
    </row>
    <row r="332" spans="1:14" ht="16.5" thickBot="1" x14ac:dyDescent="0.35">
      <c r="A332" s="74" t="s">
        <v>85</v>
      </c>
      <c r="B332" s="44"/>
      <c r="C332" s="29"/>
      <c r="D332" s="82" t="s">
        <v>37</v>
      </c>
      <c r="E332" s="83"/>
      <c r="F332" s="84" t="s">
        <v>39</v>
      </c>
      <c r="G332" s="86">
        <f>SUM(G327+G329+G331)</f>
        <v>0</v>
      </c>
      <c r="H332" s="77"/>
      <c r="I332" s="65"/>
      <c r="J332" s="38"/>
      <c r="K332" s="66">
        <v>0</v>
      </c>
      <c r="L332" s="39">
        <v>0</v>
      </c>
      <c r="M332" s="6"/>
      <c r="N332" s="140"/>
    </row>
    <row r="333" spans="1:14" x14ac:dyDescent="0.3">
      <c r="A333" s="73" t="s">
        <v>11</v>
      </c>
      <c r="B333" s="45">
        <f>IF(B330="",0,VLOOKUP(B330,Liste!B$2:C$32,2))</f>
        <v>0</v>
      </c>
      <c r="C333" s="29"/>
      <c r="D333" s="87"/>
      <c r="E333" s="88"/>
      <c r="F333" s="89" t="s">
        <v>89</v>
      </c>
      <c r="G333" s="96">
        <f>SUM((IF(G328&lt;0.99,G328,0))+(IF(G330&lt;0.99,G330,0)))</f>
        <v>0</v>
      </c>
      <c r="H333" s="47">
        <f>PRODUCT(H331*H332)</f>
        <v>0</v>
      </c>
      <c r="I333" s="70">
        <f>PRODUCT(I331*I332)</f>
        <v>0</v>
      </c>
      <c r="J333" s="47">
        <f>PRODUCT(J331*J332)</f>
        <v>0</v>
      </c>
      <c r="K333" s="69">
        <f>PRODUCT(K331*K332)</f>
        <v>0</v>
      </c>
      <c r="L333" s="46">
        <f>PRODUCT(L331:L332)</f>
        <v>0</v>
      </c>
      <c r="M333" s="6"/>
      <c r="N333" s="140"/>
    </row>
    <row r="334" spans="1:14" x14ac:dyDescent="0.3">
      <c r="A334" s="72"/>
      <c r="B334" s="141" t="s">
        <v>14</v>
      </c>
      <c r="C334" s="141"/>
      <c r="D334" s="142"/>
      <c r="E334" s="143"/>
      <c r="F334" s="144" t="s">
        <v>84</v>
      </c>
      <c r="G334" s="145"/>
      <c r="H334" s="146"/>
      <c r="I334" s="141" t="s">
        <v>15</v>
      </c>
      <c r="J334" s="147"/>
      <c r="K334" s="52" t="s">
        <v>17</v>
      </c>
      <c r="L334" s="53" t="s">
        <v>38</v>
      </c>
      <c r="M334" s="6"/>
      <c r="N334" s="140"/>
    </row>
    <row r="335" spans="1:14" x14ac:dyDescent="0.3">
      <c r="A335" s="54" t="s">
        <v>22</v>
      </c>
      <c r="B335" s="48" t="s">
        <v>23</v>
      </c>
      <c r="C335" s="56" t="s">
        <v>24</v>
      </c>
      <c r="D335" s="49" t="s">
        <v>25</v>
      </c>
      <c r="E335" s="58" t="s">
        <v>88</v>
      </c>
      <c r="F335" s="101">
        <f>IF(B332="Magasine",0.08333333333333,0.125)</f>
        <v>0.125</v>
      </c>
      <c r="G335" s="59">
        <v>0.16666666666666666</v>
      </c>
      <c r="H335" s="50">
        <v>0.25</v>
      </c>
      <c r="I335" s="60" t="s">
        <v>26</v>
      </c>
      <c r="J335" s="48" t="s">
        <v>27</v>
      </c>
      <c r="K335" s="61"/>
      <c r="L335" s="51">
        <v>1</v>
      </c>
      <c r="M335" s="6"/>
      <c r="N335" s="140"/>
    </row>
    <row r="336" spans="1:14" ht="16.5" thickBot="1" x14ac:dyDescent="0.35">
      <c r="A336" s="55">
        <f>IF(B331=10,IF(SUM((G327+G329+G331)+G333)&gt;10,SUM((G327+G329+G331)+G333),10),IF(B331=7,IF(SUM((G327+G329+G331)+G333)&gt;7,SUM((G327+G329+G331)+G333),7),IF(B331=5,IF(SUM((G327+G329+G331)+G333)&gt;5,SUM((G327+G329+G331)+G333),5),SUM((G327+G329+G331)+G333))))</f>
        <v>0</v>
      </c>
      <c r="B336" s="28">
        <f>IF(B331="Forfait",1,IF(B331=10,IF(G332&lt;10,A336,10+G333),IF(B331=7,IF(G332&lt;8,A336,8+G333),IF(G332&lt;5,A336,5+G333))))</f>
        <v>0</v>
      </c>
      <c r="C336" s="57">
        <f>IF(B331="Forfait",0,IF(B331=10,IF((A336-B336)&lt;2,A336-B336,2),IF(B331=7,IF((A336-B336)&lt;4,A336-B336,4),IF((A336-B336)&lt;7,A336-B336,7))))</f>
        <v>0</v>
      </c>
      <c r="D336" s="28">
        <f>IF(B331="Forfait",0,IF((A336-B336-C336)&lt;4,A336-B336-C336,4))</f>
        <v>0</v>
      </c>
      <c r="E336" s="57">
        <f>IF(B331="Forfait",0,IF((A336-B336-C336-D336)&gt;0,A336-B336-C336-D336,0))</f>
        <v>0</v>
      </c>
      <c r="F336" s="28">
        <f>IF(B332="Autre",IF((G332-12)&gt;0,IF((G332-12)&lt;2,G332-12,2),0),IF(B332="Magasine",IF((G332-11)&gt;0,IF((G332-11)&lt;1,G332-11,1),0),0))</f>
        <v>0</v>
      </c>
      <c r="G336" s="57">
        <f>IF(B332="Autre",IF((G332-14)&gt;0,IF((G332-14)&lt;2,G332-14,2),0),IF(B332="Magasine",IF((G332-12)&gt;0,IF((G332-12)&lt;4,G332-12,4),0),0))</f>
        <v>0</v>
      </c>
      <c r="H336" s="28">
        <f>IF(B331="Forfait",IF((G332-16)&lt;0,0,(G332-16)),0)</f>
        <v>0</v>
      </c>
      <c r="I336" s="71">
        <f>IF(B332="5-5",IF(G327&gt;5,G327-5,0),IF(B332="6-6",IF(G327&gt;6,G327-6,0),0))</f>
        <v>0</v>
      </c>
      <c r="J336" s="28">
        <f>IF(B332="5-5",IF(G329&gt;5,G329-5,0),IF(B332="6-6",IF(G329&gt;6,G329-6,0),0))</f>
        <v>0</v>
      </c>
      <c r="K336" s="62"/>
      <c r="L336" s="39">
        <v>0</v>
      </c>
      <c r="M336" s="37" t="s">
        <v>39</v>
      </c>
      <c r="N336" s="140"/>
    </row>
    <row r="337" spans="1:14" x14ac:dyDescent="0.3">
      <c r="A337" s="41"/>
      <c r="B337" s="40">
        <f>PRODUCT(B336*B333*1)</f>
        <v>0</v>
      </c>
      <c r="C337" s="67">
        <f>PRODUCT(C336*B333*1.5)</f>
        <v>0</v>
      </c>
      <c r="D337" s="40">
        <f>PRODUCT(D336*B333*2)</f>
        <v>0</v>
      </c>
      <c r="E337" s="67">
        <f>PRODUCT(E336*B333*3)</f>
        <v>0</v>
      </c>
      <c r="F337" s="104">
        <f>PRODUCT(B333*F335*F336)</f>
        <v>0</v>
      </c>
      <c r="G337" s="105">
        <f>PRODUCT(B333*G335*G336)</f>
        <v>0</v>
      </c>
      <c r="H337" s="104">
        <f>PRODUCT(B333*H335*H336)</f>
        <v>0</v>
      </c>
      <c r="I337" s="68">
        <f>PRODUCT(I336*B333*0.5)</f>
        <v>0</v>
      </c>
      <c r="J337" s="40">
        <f>PRODUCT(J336*B333*0.5)</f>
        <v>0</v>
      </c>
      <c r="K337" s="67">
        <f>PRODUCT(K335:K336)</f>
        <v>0</v>
      </c>
      <c r="L337" s="40">
        <f>PRODUCT(L335:L336)</f>
        <v>0</v>
      </c>
      <c r="M337" s="42">
        <f>SUM(B337:L337)+SUM(H333:L333)</f>
        <v>0</v>
      </c>
      <c r="N337" s="140"/>
    </row>
    <row r="338" spans="1:14" ht="16.5" thickBot="1" x14ac:dyDescent="0.35">
      <c r="A338" s="94"/>
      <c r="B338" s="94"/>
      <c r="C338" s="94"/>
      <c r="D338" s="94"/>
      <c r="E338" s="95"/>
      <c r="F338" s="95"/>
      <c r="G338" s="95"/>
      <c r="H338" s="95"/>
      <c r="I338" s="94"/>
      <c r="J338" s="94"/>
      <c r="K338" s="94"/>
      <c r="L338" s="94"/>
      <c r="M338" s="94"/>
      <c r="N338" s="140"/>
    </row>
    <row r="339" spans="1:14" ht="16.5" thickTop="1" x14ac:dyDescent="0.3">
      <c r="A339" s="29"/>
      <c r="B339" s="29"/>
      <c r="C339" s="29"/>
      <c r="D339" s="29"/>
      <c r="E339" s="29"/>
      <c r="F339" s="29"/>
      <c r="G339" s="29"/>
      <c r="H339" s="29"/>
      <c r="I339" s="29"/>
      <c r="J339" s="29"/>
      <c r="K339" s="29"/>
      <c r="L339" s="6"/>
      <c r="M339" s="6"/>
      <c r="N339" s="140"/>
    </row>
    <row r="340" spans="1:14" ht="16.5" x14ac:dyDescent="0.3">
      <c r="A340" s="73" t="s">
        <v>7</v>
      </c>
      <c r="B340" s="24">
        <f>B327+1</f>
        <v>42456</v>
      </c>
      <c r="C340" s="30"/>
      <c r="D340" s="90" t="s">
        <v>12</v>
      </c>
      <c r="E340" s="91"/>
      <c r="F340" s="92" t="s">
        <v>13</v>
      </c>
      <c r="G340" s="93">
        <f>IF(E341=0,0,(MOD(E341-E340,1)*24))</f>
        <v>0</v>
      </c>
      <c r="H340" s="6"/>
      <c r="I340" s="100"/>
      <c r="J340" s="31"/>
      <c r="K340" s="31"/>
      <c r="L340" s="32"/>
      <c r="M340" s="33"/>
      <c r="N340" s="140"/>
    </row>
    <row r="341" spans="1:14" ht="16.5" x14ac:dyDescent="0.3">
      <c r="A341" s="73" t="s">
        <v>8</v>
      </c>
      <c r="B341" s="34"/>
      <c r="C341" s="29"/>
      <c r="D341" s="82" t="s">
        <v>21</v>
      </c>
      <c r="E341" s="83"/>
      <c r="F341" s="84" t="s">
        <v>13</v>
      </c>
      <c r="G341" s="85">
        <f>IF(E342=0,0,(MOD(E342-E341,1)*24))</f>
        <v>0</v>
      </c>
      <c r="H341" s="29"/>
      <c r="I341" s="29"/>
      <c r="J341" s="31"/>
      <c r="K341" s="31"/>
      <c r="L341" s="33"/>
      <c r="M341" s="33"/>
      <c r="N341" s="140"/>
    </row>
    <row r="342" spans="1:14" ht="16.5" x14ac:dyDescent="0.3">
      <c r="A342" s="75" t="s">
        <v>32</v>
      </c>
      <c r="B342" s="9"/>
      <c r="C342" s="29"/>
      <c r="D342" s="78" t="s">
        <v>29</v>
      </c>
      <c r="E342" s="79"/>
      <c r="F342" s="80" t="s">
        <v>13</v>
      </c>
      <c r="G342" s="81">
        <f>IF(E343=0,0,(MOD(E343-E342,1)*24))</f>
        <v>0</v>
      </c>
      <c r="H342" s="29"/>
      <c r="I342" s="31"/>
      <c r="J342" s="31"/>
      <c r="K342" s="31"/>
      <c r="L342" s="33"/>
      <c r="M342" s="33"/>
      <c r="N342" s="140"/>
    </row>
    <row r="343" spans="1:14" x14ac:dyDescent="0.3">
      <c r="A343" s="75" t="s">
        <v>33</v>
      </c>
      <c r="B343" s="34"/>
      <c r="C343" s="29"/>
      <c r="D343" s="82" t="s">
        <v>31</v>
      </c>
      <c r="E343" s="83"/>
      <c r="F343" s="84" t="s">
        <v>13</v>
      </c>
      <c r="G343" s="85">
        <f>IF(E344=0,0,(MOD(E344-E343,1)*24))</f>
        <v>0</v>
      </c>
      <c r="H343" s="113" t="s">
        <v>18</v>
      </c>
      <c r="I343" s="53" t="s">
        <v>19</v>
      </c>
      <c r="J343" s="113" t="s">
        <v>16</v>
      </c>
      <c r="K343" s="25" t="s">
        <v>87</v>
      </c>
      <c r="L343" s="53" t="s">
        <v>20</v>
      </c>
      <c r="M343" s="6"/>
      <c r="N343" s="140"/>
    </row>
    <row r="344" spans="1:14" x14ac:dyDescent="0.3">
      <c r="A344" s="73" t="s">
        <v>10</v>
      </c>
      <c r="B344" s="43"/>
      <c r="C344" s="29"/>
      <c r="D344" s="78" t="s">
        <v>29</v>
      </c>
      <c r="E344" s="79"/>
      <c r="F344" s="80" t="s">
        <v>13</v>
      </c>
      <c r="G344" s="81">
        <f>IF(E345=0,0,(MOD(E345-E344,1)*24))</f>
        <v>0</v>
      </c>
      <c r="H344" s="76">
        <f>B346</f>
        <v>0</v>
      </c>
      <c r="I344" s="63">
        <f>IF(B344="Forfait",IF(B341="",0,VLOOKUP(B341,Liste!F$2:H$4,3)),IF(B341="",0,VLOOKUP(B341,Liste!F$2:G$4,2)))</f>
        <v>0</v>
      </c>
      <c r="J344" s="36">
        <v>5</v>
      </c>
      <c r="K344" s="64">
        <v>0.8</v>
      </c>
      <c r="L344" s="35">
        <v>0</v>
      </c>
      <c r="M344" s="6"/>
      <c r="N344" s="140"/>
    </row>
    <row r="345" spans="1:14" ht="16.5" thickBot="1" x14ac:dyDescent="0.35">
      <c r="A345" s="74" t="s">
        <v>85</v>
      </c>
      <c r="B345" s="44"/>
      <c r="C345" s="29"/>
      <c r="D345" s="82" t="s">
        <v>37</v>
      </c>
      <c r="E345" s="83"/>
      <c r="F345" s="84" t="s">
        <v>39</v>
      </c>
      <c r="G345" s="86">
        <f>SUM(G340+G342+G344)</f>
        <v>0</v>
      </c>
      <c r="H345" s="77"/>
      <c r="I345" s="65"/>
      <c r="J345" s="38"/>
      <c r="K345" s="66">
        <v>0</v>
      </c>
      <c r="L345" s="39">
        <v>0</v>
      </c>
      <c r="M345" s="6"/>
      <c r="N345" s="140"/>
    </row>
    <row r="346" spans="1:14" x14ac:dyDescent="0.3">
      <c r="A346" s="73" t="s">
        <v>11</v>
      </c>
      <c r="B346" s="45">
        <f>IF(B343="",0,VLOOKUP(B343,Liste!B$2:C$32,2))</f>
        <v>0</v>
      </c>
      <c r="C346" s="29"/>
      <c r="D346" s="87"/>
      <c r="E346" s="88"/>
      <c r="F346" s="89" t="s">
        <v>89</v>
      </c>
      <c r="G346" s="96">
        <f>SUM((IF(G341&lt;0.99,G341,0))+(IF(G343&lt;0.99,G343,0)))</f>
        <v>0</v>
      </c>
      <c r="H346" s="47">
        <f>PRODUCT(H344*H345)</f>
        <v>0</v>
      </c>
      <c r="I346" s="70">
        <f>PRODUCT(I344*I345)</f>
        <v>0</v>
      </c>
      <c r="J346" s="47">
        <f>PRODUCT(J344*J345)</f>
        <v>0</v>
      </c>
      <c r="K346" s="69">
        <f>PRODUCT(K344*K345)</f>
        <v>0</v>
      </c>
      <c r="L346" s="46">
        <f>PRODUCT(L344:L345)</f>
        <v>0</v>
      </c>
      <c r="M346" s="6"/>
      <c r="N346" s="140"/>
    </row>
    <row r="347" spans="1:14" x14ac:dyDescent="0.3">
      <c r="A347" s="72"/>
      <c r="B347" s="141" t="s">
        <v>14</v>
      </c>
      <c r="C347" s="141"/>
      <c r="D347" s="142"/>
      <c r="E347" s="143"/>
      <c r="F347" s="144" t="s">
        <v>84</v>
      </c>
      <c r="G347" s="145"/>
      <c r="H347" s="146"/>
      <c r="I347" s="141" t="s">
        <v>15</v>
      </c>
      <c r="J347" s="147"/>
      <c r="K347" s="52" t="s">
        <v>17</v>
      </c>
      <c r="L347" s="53" t="s">
        <v>38</v>
      </c>
      <c r="M347" s="6"/>
      <c r="N347" s="140"/>
    </row>
    <row r="348" spans="1:14" x14ac:dyDescent="0.3">
      <c r="A348" s="54" t="s">
        <v>22</v>
      </c>
      <c r="B348" s="48" t="s">
        <v>23</v>
      </c>
      <c r="C348" s="56" t="s">
        <v>24</v>
      </c>
      <c r="D348" s="49" t="s">
        <v>25</v>
      </c>
      <c r="E348" s="58" t="s">
        <v>88</v>
      </c>
      <c r="F348" s="101">
        <f>IF(B345="Magasine",0.08333333333333,0.125)</f>
        <v>0.125</v>
      </c>
      <c r="G348" s="59">
        <v>0.16666666666666666</v>
      </c>
      <c r="H348" s="50">
        <v>0.25</v>
      </c>
      <c r="I348" s="60" t="s">
        <v>26</v>
      </c>
      <c r="J348" s="48" t="s">
        <v>27</v>
      </c>
      <c r="K348" s="61"/>
      <c r="L348" s="51">
        <v>1</v>
      </c>
      <c r="M348" s="6"/>
      <c r="N348" s="140"/>
    </row>
    <row r="349" spans="1:14" ht="16.5" thickBot="1" x14ac:dyDescent="0.35">
      <c r="A349" s="55">
        <f>IF(B344=10,IF(SUM((G340+G342+G344)+G346)&gt;10,SUM((G340+G342+G344)+G346),10),IF(B344=7,IF(SUM((G340+G342+G344)+G346)&gt;7,SUM((G340+G342+G344)+G346),7),IF(B344=5,IF(SUM((G340+G342+G344)+G346)&gt;5,SUM((G340+G342+G344)+G346),5),SUM((G340+G342+G344)+G346))))</f>
        <v>0</v>
      </c>
      <c r="B349" s="28">
        <f>IF(B344="Forfait",1,IF(B344=10,IF(G345&lt;10,A349,10+G346),IF(B344=7,IF(G345&lt;8,A349,8+G346),IF(G345&lt;5,A349,5+G346))))</f>
        <v>0</v>
      </c>
      <c r="C349" s="57">
        <f>IF(B344="Forfait",0,IF(B344=10,IF((A349-B349)&lt;2,A349-B349,2),IF(B344=7,IF((A349-B349)&lt;4,A349-B349,4),IF((A349-B349)&lt;7,A349-B349,7))))</f>
        <v>0</v>
      </c>
      <c r="D349" s="28">
        <f>IF(B344="Forfait",0,IF((A349-B349-C349)&lt;4,A349-B349-C349,4))</f>
        <v>0</v>
      </c>
      <c r="E349" s="57">
        <f>IF(B344="Forfait",0,IF((A349-B349-C349-D349)&gt;0,A349-B349-C349-D349,0))</f>
        <v>0</v>
      </c>
      <c r="F349" s="28">
        <f>IF(B345="Autre",IF((G345-12)&gt;0,IF((G345-12)&lt;2,G345-12,2),0),IF(B345="Magasine",IF((G345-11)&gt;0,IF((G345-11)&lt;1,G345-11,1),0),0))</f>
        <v>0</v>
      </c>
      <c r="G349" s="57">
        <f>IF(B345="Autre",IF((G345-14)&gt;0,IF((G345-14)&lt;2,G345-14,2),0),IF(B345="Magasine",IF((G345-12)&gt;0,IF((G345-12)&lt;4,G345-12,4),0),0))</f>
        <v>0</v>
      </c>
      <c r="H349" s="28">
        <f>IF(B344="Forfait",IF((G345-16)&lt;0,0,(G345-16)),0)</f>
        <v>0</v>
      </c>
      <c r="I349" s="71">
        <f>IF(B345="5-5",IF(G340&gt;5,G340-5,0),IF(B345="6-6",IF(G340&gt;6,G340-6,0),0))</f>
        <v>0</v>
      </c>
      <c r="J349" s="28">
        <f>IF(B345="5-5",IF(G342&gt;5,G342-5,0),IF(B345="6-6",IF(G342&gt;6,G342-6,0),0))</f>
        <v>0</v>
      </c>
      <c r="K349" s="62"/>
      <c r="L349" s="39">
        <v>0</v>
      </c>
      <c r="M349" s="37" t="s">
        <v>39</v>
      </c>
      <c r="N349" s="140"/>
    </row>
    <row r="350" spans="1:14" x14ac:dyDescent="0.3">
      <c r="A350" s="41"/>
      <c r="B350" s="40">
        <f>PRODUCT(B349*B346*1)</f>
        <v>0</v>
      </c>
      <c r="C350" s="67">
        <f>PRODUCT(C349*B346*1.5)</f>
        <v>0</v>
      </c>
      <c r="D350" s="40">
        <f>PRODUCT(D349*B346*2)</f>
        <v>0</v>
      </c>
      <c r="E350" s="67">
        <f>PRODUCT(E349*B346*3)</f>
        <v>0</v>
      </c>
      <c r="F350" s="104">
        <f>PRODUCT(B346*F348*F349)</f>
        <v>0</v>
      </c>
      <c r="G350" s="105">
        <f>PRODUCT(B346*G348*G349)</f>
        <v>0</v>
      </c>
      <c r="H350" s="104">
        <f>PRODUCT(B346*H348*H349)</f>
        <v>0</v>
      </c>
      <c r="I350" s="68">
        <f>PRODUCT(I349*B346*0.5)</f>
        <v>0</v>
      </c>
      <c r="J350" s="40">
        <f>PRODUCT(J349*B346*0.5)</f>
        <v>0</v>
      </c>
      <c r="K350" s="67">
        <f>PRODUCT(K348:K349)</f>
        <v>0</v>
      </c>
      <c r="L350" s="40">
        <f>PRODUCT(L348:L349)</f>
        <v>0</v>
      </c>
      <c r="M350" s="42">
        <f>SUM(B350:L350)+SUM(H346:L346)</f>
        <v>0</v>
      </c>
      <c r="N350" s="140"/>
    </row>
    <row r="351" spans="1:14" ht="16.5" thickBot="1" x14ac:dyDescent="0.35">
      <c r="A351" s="94"/>
      <c r="B351" s="94"/>
      <c r="C351" s="94"/>
      <c r="D351" s="94"/>
      <c r="E351" s="95"/>
      <c r="F351" s="95"/>
      <c r="G351" s="95"/>
      <c r="H351" s="95"/>
      <c r="I351" s="94"/>
      <c r="J351" s="94"/>
      <c r="K351" s="94"/>
      <c r="L351" s="94"/>
      <c r="M351" s="94"/>
      <c r="N351" s="140"/>
    </row>
    <row r="352" spans="1:14" ht="16.5" thickTop="1" x14ac:dyDescent="0.3">
      <c r="A352" s="29"/>
      <c r="B352" s="29"/>
      <c r="C352" s="29"/>
      <c r="D352" s="29"/>
      <c r="E352" s="29"/>
      <c r="F352" s="29"/>
      <c r="G352" s="29"/>
      <c r="H352" s="29"/>
      <c r="I352" s="29"/>
      <c r="J352" s="29"/>
      <c r="K352" s="29"/>
      <c r="L352" s="6"/>
      <c r="M352" s="6"/>
      <c r="N352" s="140"/>
    </row>
    <row r="353" spans="1:14" ht="16.5" x14ac:dyDescent="0.3">
      <c r="A353" s="73" t="s">
        <v>7</v>
      </c>
      <c r="B353" s="24">
        <f>B340+1</f>
        <v>42457</v>
      </c>
      <c r="C353" s="30"/>
      <c r="D353" s="90" t="s">
        <v>12</v>
      </c>
      <c r="E353" s="91"/>
      <c r="F353" s="92" t="s">
        <v>13</v>
      </c>
      <c r="G353" s="93">
        <f>IF(E354=0,0,(MOD(E354-E353,1)*24))</f>
        <v>0</v>
      </c>
      <c r="H353" s="6"/>
      <c r="I353" s="100"/>
      <c r="J353" s="31"/>
      <c r="K353" s="31"/>
      <c r="L353" s="32"/>
      <c r="M353" s="33"/>
      <c r="N353" s="140"/>
    </row>
    <row r="354" spans="1:14" ht="16.5" x14ac:dyDescent="0.3">
      <c r="A354" s="73" t="s">
        <v>8</v>
      </c>
      <c r="B354" s="34"/>
      <c r="C354" s="29"/>
      <c r="D354" s="82" t="s">
        <v>21</v>
      </c>
      <c r="E354" s="83"/>
      <c r="F354" s="84" t="s">
        <v>13</v>
      </c>
      <c r="G354" s="85">
        <f>IF(E355=0,0,(MOD(E355-E354,1)*24))</f>
        <v>0</v>
      </c>
      <c r="H354" s="29"/>
      <c r="I354" s="29"/>
      <c r="J354" s="31"/>
      <c r="K354" s="31"/>
      <c r="L354" s="33"/>
      <c r="M354" s="33"/>
      <c r="N354" s="140"/>
    </row>
    <row r="355" spans="1:14" ht="16.5" x14ac:dyDescent="0.3">
      <c r="A355" s="75" t="s">
        <v>32</v>
      </c>
      <c r="B355" s="9"/>
      <c r="C355" s="29"/>
      <c r="D355" s="78" t="s">
        <v>29</v>
      </c>
      <c r="E355" s="79"/>
      <c r="F355" s="80" t="s">
        <v>13</v>
      </c>
      <c r="G355" s="81">
        <f>IF(E356=0,0,(MOD(E356-E355,1)*24))</f>
        <v>0</v>
      </c>
      <c r="H355" s="29"/>
      <c r="I355" s="31"/>
      <c r="J355" s="31"/>
      <c r="K355" s="31"/>
      <c r="L355" s="33"/>
      <c r="M355" s="33"/>
      <c r="N355" s="140"/>
    </row>
    <row r="356" spans="1:14" x14ac:dyDescent="0.3">
      <c r="A356" s="75" t="s">
        <v>33</v>
      </c>
      <c r="B356" s="34"/>
      <c r="C356" s="29"/>
      <c r="D356" s="82" t="s">
        <v>31</v>
      </c>
      <c r="E356" s="83"/>
      <c r="F356" s="84" t="s">
        <v>13</v>
      </c>
      <c r="G356" s="85">
        <f>IF(E357=0,0,(MOD(E357-E356,1)*24))</f>
        <v>0</v>
      </c>
      <c r="H356" s="113" t="s">
        <v>18</v>
      </c>
      <c r="I356" s="53" t="s">
        <v>19</v>
      </c>
      <c r="J356" s="113" t="s">
        <v>16</v>
      </c>
      <c r="K356" s="25" t="s">
        <v>87</v>
      </c>
      <c r="L356" s="53" t="s">
        <v>20</v>
      </c>
      <c r="M356" s="6"/>
      <c r="N356" s="140"/>
    </row>
    <row r="357" spans="1:14" x14ac:dyDescent="0.3">
      <c r="A357" s="73" t="s">
        <v>10</v>
      </c>
      <c r="B357" s="43"/>
      <c r="C357" s="29"/>
      <c r="D357" s="78" t="s">
        <v>29</v>
      </c>
      <c r="E357" s="79"/>
      <c r="F357" s="80" t="s">
        <v>13</v>
      </c>
      <c r="G357" s="81">
        <f>IF(E358=0,0,(MOD(E358-E357,1)*24))</f>
        <v>0</v>
      </c>
      <c r="H357" s="76">
        <f>B359</f>
        <v>0</v>
      </c>
      <c r="I357" s="63">
        <f>IF(B357="Forfait",IF(B354="",0,VLOOKUP(B354,Liste!F$2:H$4,3)),IF(B354="",0,VLOOKUP(B354,Liste!F$2:G$4,2)))</f>
        <v>0</v>
      </c>
      <c r="J357" s="36">
        <v>5</v>
      </c>
      <c r="K357" s="64">
        <v>0.8</v>
      </c>
      <c r="L357" s="35">
        <v>0</v>
      </c>
      <c r="M357" s="6"/>
      <c r="N357" s="140"/>
    </row>
    <row r="358" spans="1:14" ht="16.5" thickBot="1" x14ac:dyDescent="0.35">
      <c r="A358" s="74" t="s">
        <v>85</v>
      </c>
      <c r="B358" s="44"/>
      <c r="C358" s="29"/>
      <c r="D358" s="82" t="s">
        <v>37</v>
      </c>
      <c r="E358" s="83"/>
      <c r="F358" s="84" t="s">
        <v>39</v>
      </c>
      <c r="G358" s="86">
        <f>SUM(G353+G355+G357)</f>
        <v>0</v>
      </c>
      <c r="H358" s="77"/>
      <c r="I358" s="65"/>
      <c r="J358" s="38"/>
      <c r="K358" s="66">
        <v>0</v>
      </c>
      <c r="L358" s="39">
        <v>0</v>
      </c>
      <c r="M358" s="6"/>
      <c r="N358" s="140"/>
    </row>
    <row r="359" spans="1:14" x14ac:dyDescent="0.3">
      <c r="A359" s="73" t="s">
        <v>11</v>
      </c>
      <c r="B359" s="45">
        <f>IF(B356="",0,VLOOKUP(B356,Liste!B$2:C$32,2))</f>
        <v>0</v>
      </c>
      <c r="C359" s="29"/>
      <c r="D359" s="87"/>
      <c r="E359" s="88"/>
      <c r="F359" s="89" t="s">
        <v>89</v>
      </c>
      <c r="G359" s="96">
        <f>SUM((IF(G354&lt;0.99,G354,0))+(IF(G356&lt;0.99,G356,0)))</f>
        <v>0</v>
      </c>
      <c r="H359" s="47">
        <f>PRODUCT(H357*H358)</f>
        <v>0</v>
      </c>
      <c r="I359" s="70">
        <f>PRODUCT(I357*I358)</f>
        <v>0</v>
      </c>
      <c r="J359" s="47">
        <f>PRODUCT(J357*J358)</f>
        <v>0</v>
      </c>
      <c r="K359" s="69">
        <f>PRODUCT(K357*K358)</f>
        <v>0</v>
      </c>
      <c r="L359" s="46">
        <f>PRODUCT(L357:L358)</f>
        <v>0</v>
      </c>
      <c r="M359" s="6"/>
      <c r="N359" s="140"/>
    </row>
    <row r="360" spans="1:14" x14ac:dyDescent="0.3">
      <c r="A360" s="72"/>
      <c r="B360" s="141" t="s">
        <v>14</v>
      </c>
      <c r="C360" s="141"/>
      <c r="D360" s="142"/>
      <c r="E360" s="143"/>
      <c r="F360" s="144" t="s">
        <v>84</v>
      </c>
      <c r="G360" s="145"/>
      <c r="H360" s="146"/>
      <c r="I360" s="141" t="s">
        <v>15</v>
      </c>
      <c r="J360" s="147"/>
      <c r="K360" s="52" t="s">
        <v>17</v>
      </c>
      <c r="L360" s="53" t="s">
        <v>38</v>
      </c>
      <c r="M360" s="6"/>
      <c r="N360" s="140"/>
    </row>
    <row r="361" spans="1:14" x14ac:dyDescent="0.3">
      <c r="A361" s="54" t="s">
        <v>22</v>
      </c>
      <c r="B361" s="48" t="s">
        <v>23</v>
      </c>
      <c r="C361" s="56" t="s">
        <v>24</v>
      </c>
      <c r="D361" s="49" t="s">
        <v>25</v>
      </c>
      <c r="E361" s="58" t="s">
        <v>88</v>
      </c>
      <c r="F361" s="101">
        <f>IF(B358="Magasine",0.08333333333333,0.125)</f>
        <v>0.125</v>
      </c>
      <c r="G361" s="59">
        <v>0.16666666666666666</v>
      </c>
      <c r="H361" s="50">
        <v>0.25</v>
      </c>
      <c r="I361" s="60" t="s">
        <v>26</v>
      </c>
      <c r="J361" s="48" t="s">
        <v>27</v>
      </c>
      <c r="K361" s="61"/>
      <c r="L361" s="51">
        <v>1</v>
      </c>
      <c r="M361" s="6"/>
      <c r="N361" s="140"/>
    </row>
    <row r="362" spans="1:14" ht="16.5" thickBot="1" x14ac:dyDescent="0.35">
      <c r="A362" s="55">
        <f>IF(B357=10,IF(SUM((G353+G355+G357)+G359)&gt;10,SUM((G353+G355+G357)+G359),10),IF(B357=7,IF(SUM((G353+G355+G357)+G359)&gt;7,SUM((G353+G355+G357)+G359),7),IF(B357=5,IF(SUM((G353+G355+G357)+G359)&gt;5,SUM((G353+G355+G357)+G359),5),SUM((G353+G355+G357)+G359))))</f>
        <v>0</v>
      </c>
      <c r="B362" s="28">
        <f>IF(B357="Forfait",1,IF(B357=10,IF(G358&lt;10,A362,10+G359),IF(B357=7,IF(G358&lt;8,A362,8+G359),IF(G358&lt;5,A362,5+G359))))</f>
        <v>0</v>
      </c>
      <c r="C362" s="57">
        <f>IF(B357="Forfait",0,IF(B357=10,IF((A362-B362)&lt;2,A362-B362,2),IF(B357=7,IF((A362-B362)&lt;4,A362-B362,4),IF((A362-B362)&lt;7,A362-B362,7))))</f>
        <v>0</v>
      </c>
      <c r="D362" s="28">
        <f>IF(B357="Forfait",0,IF((A362-B362-C362)&lt;4,A362-B362-C362,4))</f>
        <v>0</v>
      </c>
      <c r="E362" s="57">
        <f>IF(B357="Forfait",0,IF((A362-B362-C362-D362)&gt;0,A362-B362-C362-D362,0))</f>
        <v>0</v>
      </c>
      <c r="F362" s="28">
        <f>IF(B358="Autre",IF((G358-12)&gt;0,IF((G358-12)&lt;2,G358-12,2),0),IF(B358="Magasine",IF((G358-11)&gt;0,IF((G358-11)&lt;1,G358-11,1),0),0))</f>
        <v>0</v>
      </c>
      <c r="G362" s="57">
        <f>IF(B358="Autre",IF((G358-14)&gt;0,IF((G358-14)&lt;2,G358-14,2),0),IF(B358="Magasine",IF((G358-12)&gt;0,IF((G358-12)&lt;4,G358-12,4),0),0))</f>
        <v>0</v>
      </c>
      <c r="H362" s="28">
        <f>IF(B357="Forfait",IF((G358-16)&lt;0,0,(G358-16)),0)</f>
        <v>0</v>
      </c>
      <c r="I362" s="71">
        <f>IF(B358="5-5",IF(G353&gt;5,G353-5,0),IF(B358="6-6",IF(G353&gt;6,G353-6,0),0))</f>
        <v>0</v>
      </c>
      <c r="J362" s="28">
        <f>IF(B358="5-5",IF(G355&gt;5,G355-5,0),IF(B358="6-6",IF(G355&gt;6,G355-6,0),0))</f>
        <v>0</v>
      </c>
      <c r="K362" s="62"/>
      <c r="L362" s="39">
        <v>0</v>
      </c>
      <c r="M362" s="37" t="s">
        <v>39</v>
      </c>
      <c r="N362" s="140"/>
    </row>
    <row r="363" spans="1:14" x14ac:dyDescent="0.3">
      <c r="A363" s="41"/>
      <c r="B363" s="40">
        <f>PRODUCT(B362*B359*1)</f>
        <v>0</v>
      </c>
      <c r="C363" s="67">
        <f>PRODUCT(C362*B359*1.5)</f>
        <v>0</v>
      </c>
      <c r="D363" s="40">
        <f>PRODUCT(D362*B359*2)</f>
        <v>0</v>
      </c>
      <c r="E363" s="67">
        <f>PRODUCT(E362*B359*3)</f>
        <v>0</v>
      </c>
      <c r="F363" s="104">
        <f>PRODUCT(B359*F361*F362)</f>
        <v>0</v>
      </c>
      <c r="G363" s="105">
        <f>PRODUCT(B359*G361*G362)</f>
        <v>0</v>
      </c>
      <c r="H363" s="104">
        <f>PRODUCT(B359*H361*H362)</f>
        <v>0</v>
      </c>
      <c r="I363" s="68">
        <f>PRODUCT(I362*B359*0.5)</f>
        <v>0</v>
      </c>
      <c r="J363" s="40">
        <f>PRODUCT(J362*B359*0.5)</f>
        <v>0</v>
      </c>
      <c r="K363" s="67">
        <f>PRODUCT(K361:K362)</f>
        <v>0</v>
      </c>
      <c r="L363" s="40">
        <f>PRODUCT(L361:L362)</f>
        <v>0</v>
      </c>
      <c r="M363" s="42">
        <f>SUM(B363:L363)+SUM(H359:L359)</f>
        <v>0</v>
      </c>
      <c r="N363" s="140"/>
    </row>
    <row r="364" spans="1:14" ht="16.5" thickBot="1" x14ac:dyDescent="0.35">
      <c r="A364" s="94"/>
      <c r="B364" s="94"/>
      <c r="C364" s="94"/>
      <c r="D364" s="94"/>
      <c r="E364" s="95"/>
      <c r="F364" s="95"/>
      <c r="G364" s="95"/>
      <c r="H364" s="95"/>
      <c r="I364" s="94"/>
      <c r="J364" s="94"/>
      <c r="K364" s="94"/>
      <c r="L364" s="94"/>
      <c r="M364" s="94"/>
      <c r="N364" s="140"/>
    </row>
    <row r="365" spans="1:14" ht="16.5" thickTop="1" x14ac:dyDescent="0.3">
      <c r="A365" s="29"/>
      <c r="B365" s="29"/>
      <c r="C365" s="29"/>
      <c r="D365" s="29"/>
      <c r="E365" s="29"/>
      <c r="F365" s="29"/>
      <c r="G365" s="29"/>
      <c r="H365" s="29"/>
      <c r="I365" s="29"/>
      <c r="J365" s="29"/>
      <c r="K365" s="29"/>
      <c r="L365" s="6"/>
      <c r="M365" s="6"/>
      <c r="N365" s="140"/>
    </row>
    <row r="366" spans="1:14" ht="16.5" x14ac:dyDescent="0.3">
      <c r="A366" s="73" t="s">
        <v>7</v>
      </c>
      <c r="B366" s="24">
        <f>B353+1</f>
        <v>42458</v>
      </c>
      <c r="C366" s="30"/>
      <c r="D366" s="90" t="s">
        <v>12</v>
      </c>
      <c r="E366" s="91"/>
      <c r="F366" s="92" t="s">
        <v>13</v>
      </c>
      <c r="G366" s="93">
        <f>IF(E367=0,0,(MOD(E367-E366,1)*24))</f>
        <v>0</v>
      </c>
      <c r="H366" s="6"/>
      <c r="I366" s="100"/>
      <c r="J366" s="31"/>
      <c r="K366" s="31"/>
      <c r="L366" s="32"/>
      <c r="M366" s="33"/>
      <c r="N366" s="140"/>
    </row>
    <row r="367" spans="1:14" ht="16.5" x14ac:dyDescent="0.3">
      <c r="A367" s="73" t="s">
        <v>8</v>
      </c>
      <c r="B367" s="34"/>
      <c r="C367" s="29"/>
      <c r="D367" s="82" t="s">
        <v>21</v>
      </c>
      <c r="E367" s="83"/>
      <c r="F367" s="84" t="s">
        <v>13</v>
      </c>
      <c r="G367" s="85">
        <f>IF(E368=0,0,(MOD(E368-E367,1)*24))</f>
        <v>0</v>
      </c>
      <c r="H367" s="29"/>
      <c r="I367" s="29"/>
      <c r="J367" s="31"/>
      <c r="K367" s="31"/>
      <c r="L367" s="33"/>
      <c r="M367" s="33"/>
      <c r="N367" s="140"/>
    </row>
    <row r="368" spans="1:14" ht="16.5" x14ac:dyDescent="0.3">
      <c r="A368" s="75" t="s">
        <v>32</v>
      </c>
      <c r="B368" s="9"/>
      <c r="C368" s="29"/>
      <c r="D368" s="78" t="s">
        <v>29</v>
      </c>
      <c r="E368" s="79"/>
      <c r="F368" s="80" t="s">
        <v>13</v>
      </c>
      <c r="G368" s="81">
        <f>IF(E369=0,0,(MOD(E369-E368,1)*24))</f>
        <v>0</v>
      </c>
      <c r="H368" s="29"/>
      <c r="I368" s="31"/>
      <c r="J368" s="31"/>
      <c r="K368" s="31"/>
      <c r="L368" s="33"/>
      <c r="M368" s="33"/>
      <c r="N368" s="140"/>
    </row>
    <row r="369" spans="1:14" x14ac:dyDescent="0.3">
      <c r="A369" s="75" t="s">
        <v>33</v>
      </c>
      <c r="B369" s="34"/>
      <c r="C369" s="29"/>
      <c r="D369" s="82" t="s">
        <v>31</v>
      </c>
      <c r="E369" s="83"/>
      <c r="F369" s="84" t="s">
        <v>13</v>
      </c>
      <c r="G369" s="85">
        <f>IF(E370=0,0,(MOD(E370-E369,1)*24))</f>
        <v>0</v>
      </c>
      <c r="H369" s="113" t="s">
        <v>18</v>
      </c>
      <c r="I369" s="53" t="s">
        <v>19</v>
      </c>
      <c r="J369" s="113" t="s">
        <v>16</v>
      </c>
      <c r="K369" s="25" t="s">
        <v>87</v>
      </c>
      <c r="L369" s="53" t="s">
        <v>20</v>
      </c>
      <c r="M369" s="6"/>
      <c r="N369" s="140"/>
    </row>
    <row r="370" spans="1:14" x14ac:dyDescent="0.3">
      <c r="A370" s="73" t="s">
        <v>10</v>
      </c>
      <c r="B370" s="43"/>
      <c r="C370" s="29"/>
      <c r="D370" s="78" t="s">
        <v>29</v>
      </c>
      <c r="E370" s="79"/>
      <c r="F370" s="80" t="s">
        <v>13</v>
      </c>
      <c r="G370" s="81">
        <f>IF(E371=0,0,(MOD(E371-E370,1)*24))</f>
        <v>0</v>
      </c>
      <c r="H370" s="76">
        <f>B372</f>
        <v>0</v>
      </c>
      <c r="I370" s="63">
        <f>IF(B370="Forfait",IF(B367="",0,VLOOKUP(B367,Liste!F$2:H$4,3)),IF(B367="",0,VLOOKUP(B367,Liste!F$2:G$4,2)))</f>
        <v>0</v>
      </c>
      <c r="J370" s="36">
        <v>5</v>
      </c>
      <c r="K370" s="64">
        <v>0.8</v>
      </c>
      <c r="L370" s="35">
        <v>0</v>
      </c>
      <c r="M370" s="6"/>
      <c r="N370" s="140"/>
    </row>
    <row r="371" spans="1:14" ht="16.5" thickBot="1" x14ac:dyDescent="0.35">
      <c r="A371" s="74" t="s">
        <v>85</v>
      </c>
      <c r="B371" s="44"/>
      <c r="C371" s="29"/>
      <c r="D371" s="82" t="s">
        <v>37</v>
      </c>
      <c r="E371" s="83"/>
      <c r="F371" s="84" t="s">
        <v>39</v>
      </c>
      <c r="G371" s="86">
        <f>SUM(G366+G368+G370)</f>
        <v>0</v>
      </c>
      <c r="H371" s="77"/>
      <c r="I371" s="65"/>
      <c r="J371" s="38"/>
      <c r="K371" s="66">
        <v>0</v>
      </c>
      <c r="L371" s="39">
        <v>0</v>
      </c>
      <c r="M371" s="6"/>
      <c r="N371" s="140"/>
    </row>
    <row r="372" spans="1:14" x14ac:dyDescent="0.3">
      <c r="A372" s="73" t="s">
        <v>11</v>
      </c>
      <c r="B372" s="45">
        <f>IF(B369="",0,VLOOKUP(B369,Liste!B$2:C$32,2))</f>
        <v>0</v>
      </c>
      <c r="C372" s="29"/>
      <c r="D372" s="87"/>
      <c r="E372" s="88"/>
      <c r="F372" s="89" t="s">
        <v>89</v>
      </c>
      <c r="G372" s="96">
        <f>SUM((IF(G367&lt;0.99,G367,0))+(IF(G369&lt;0.99,G369,0)))</f>
        <v>0</v>
      </c>
      <c r="H372" s="47">
        <f>PRODUCT(H370*H371)</f>
        <v>0</v>
      </c>
      <c r="I372" s="70">
        <f>PRODUCT(I370*I371)</f>
        <v>0</v>
      </c>
      <c r="J372" s="47">
        <f>PRODUCT(J370*J371)</f>
        <v>0</v>
      </c>
      <c r="K372" s="69">
        <f>PRODUCT(K370*K371)</f>
        <v>0</v>
      </c>
      <c r="L372" s="46">
        <f>PRODUCT(L370:L371)</f>
        <v>0</v>
      </c>
      <c r="M372" s="6"/>
      <c r="N372" s="140"/>
    </row>
    <row r="373" spans="1:14" x14ac:dyDescent="0.3">
      <c r="A373" s="72"/>
      <c r="B373" s="141" t="s">
        <v>14</v>
      </c>
      <c r="C373" s="141"/>
      <c r="D373" s="142"/>
      <c r="E373" s="143"/>
      <c r="F373" s="144" t="s">
        <v>84</v>
      </c>
      <c r="G373" s="145"/>
      <c r="H373" s="146"/>
      <c r="I373" s="141" t="s">
        <v>15</v>
      </c>
      <c r="J373" s="147"/>
      <c r="K373" s="52" t="s">
        <v>17</v>
      </c>
      <c r="L373" s="53" t="s">
        <v>38</v>
      </c>
      <c r="M373" s="6"/>
      <c r="N373" s="140"/>
    </row>
    <row r="374" spans="1:14" x14ac:dyDescent="0.3">
      <c r="A374" s="54" t="s">
        <v>22</v>
      </c>
      <c r="B374" s="48" t="s">
        <v>23</v>
      </c>
      <c r="C374" s="56" t="s">
        <v>24</v>
      </c>
      <c r="D374" s="49" t="s">
        <v>25</v>
      </c>
      <c r="E374" s="58" t="s">
        <v>88</v>
      </c>
      <c r="F374" s="101">
        <f>IF(B371="Magasine",0.08333333333333,0.125)</f>
        <v>0.125</v>
      </c>
      <c r="G374" s="59">
        <v>0.16666666666666666</v>
      </c>
      <c r="H374" s="50">
        <v>0.25</v>
      </c>
      <c r="I374" s="60" t="s">
        <v>26</v>
      </c>
      <c r="J374" s="48" t="s">
        <v>27</v>
      </c>
      <c r="K374" s="61"/>
      <c r="L374" s="51">
        <v>1</v>
      </c>
      <c r="M374" s="6"/>
      <c r="N374" s="140"/>
    </row>
    <row r="375" spans="1:14" ht="16.5" thickBot="1" x14ac:dyDescent="0.35">
      <c r="A375" s="55">
        <f>IF(B370=10,IF(SUM((G366+G368+G370)+G372)&gt;10,SUM((G366+G368+G370)+G372),10),IF(B370=7,IF(SUM((G366+G368+G370)+G372)&gt;7,SUM((G366+G368+G370)+G372),7),IF(B370=5,IF(SUM((G366+G368+G370)+G372)&gt;5,SUM((G366+G368+G370)+G372),5),SUM((G366+G368+G370)+G372))))</f>
        <v>0</v>
      </c>
      <c r="B375" s="28">
        <f>IF(B370="Forfait",1,IF(B370=10,IF(G371&lt;10,A375,10+G372),IF(B370=7,IF(G371&lt;8,A375,8+G372),IF(G371&lt;5,A375,5+G372))))</f>
        <v>0</v>
      </c>
      <c r="C375" s="57">
        <f>IF(B370="Forfait",0,IF(B370=10,IF((A375-B375)&lt;2,A375-B375,2),IF(B370=7,IF((A375-B375)&lt;4,A375-B375,4),IF((A375-B375)&lt;7,A375-B375,7))))</f>
        <v>0</v>
      </c>
      <c r="D375" s="28">
        <f>IF(B370="Forfait",0,IF((A375-B375-C375)&lt;4,A375-B375-C375,4))</f>
        <v>0</v>
      </c>
      <c r="E375" s="57">
        <f>IF(B370="Forfait",0,IF((A375-B375-C375-D375)&gt;0,A375-B375-C375-D375,0))</f>
        <v>0</v>
      </c>
      <c r="F375" s="28">
        <f>IF(B371="Autre",IF((G371-12)&gt;0,IF((G371-12)&lt;2,G371-12,2),0),IF(B371="Magasine",IF((G371-11)&gt;0,IF((G371-11)&lt;1,G371-11,1),0),0))</f>
        <v>0</v>
      </c>
      <c r="G375" s="57">
        <f>IF(B371="Autre",IF((G371-14)&gt;0,IF((G371-14)&lt;2,G371-14,2),0),IF(B371="Magasine",IF((G371-12)&gt;0,IF((G371-12)&lt;4,G371-12,4),0),0))</f>
        <v>0</v>
      </c>
      <c r="H375" s="28">
        <f>IF(B370="Forfait",IF((G371-16)&lt;0,0,(G371-16)),0)</f>
        <v>0</v>
      </c>
      <c r="I375" s="71">
        <f>IF(B371="5-5",IF(G366&gt;5,G366-5,0),IF(B371="6-6",IF(G366&gt;6,G366-6,0),0))</f>
        <v>0</v>
      </c>
      <c r="J375" s="28">
        <f>IF(B371="5-5",IF(G368&gt;5,G368-5,0),IF(B371="6-6",IF(G368&gt;6,G368-6,0),0))</f>
        <v>0</v>
      </c>
      <c r="K375" s="62"/>
      <c r="L375" s="39">
        <v>0</v>
      </c>
      <c r="M375" s="37" t="s">
        <v>39</v>
      </c>
      <c r="N375" s="140"/>
    </row>
    <row r="376" spans="1:14" x14ac:dyDescent="0.3">
      <c r="A376" s="41"/>
      <c r="B376" s="40">
        <f>PRODUCT(B375*B372*1)</f>
        <v>0</v>
      </c>
      <c r="C376" s="67">
        <f>PRODUCT(C375*B372*1.5)</f>
        <v>0</v>
      </c>
      <c r="D376" s="40">
        <f>PRODUCT(D375*B372*2)</f>
        <v>0</v>
      </c>
      <c r="E376" s="67">
        <f>PRODUCT(E375*B372*3)</f>
        <v>0</v>
      </c>
      <c r="F376" s="104">
        <f>PRODUCT(B372*F374*F375)</f>
        <v>0</v>
      </c>
      <c r="G376" s="105">
        <f>PRODUCT(B372*G374*G375)</f>
        <v>0</v>
      </c>
      <c r="H376" s="104">
        <f>PRODUCT(B372*H374*H375)</f>
        <v>0</v>
      </c>
      <c r="I376" s="68">
        <f>PRODUCT(I375*B372*0.5)</f>
        <v>0</v>
      </c>
      <c r="J376" s="40">
        <f>PRODUCT(J375*B372*0.5)</f>
        <v>0</v>
      </c>
      <c r="K376" s="67">
        <f>PRODUCT(K374:K375)</f>
        <v>0</v>
      </c>
      <c r="L376" s="40">
        <f>PRODUCT(L374:L375)</f>
        <v>0</v>
      </c>
      <c r="M376" s="42">
        <f>SUM(B376:L376)+SUM(H372:L372)</f>
        <v>0</v>
      </c>
      <c r="N376" s="140"/>
    </row>
    <row r="377" spans="1:14" ht="16.5" thickBot="1" x14ac:dyDescent="0.35">
      <c r="A377" s="94"/>
      <c r="B377" s="94"/>
      <c r="C377" s="94"/>
      <c r="D377" s="94"/>
      <c r="E377" s="95"/>
      <c r="F377" s="95"/>
      <c r="G377" s="95"/>
      <c r="H377" s="95"/>
      <c r="I377" s="94"/>
      <c r="J377" s="94"/>
      <c r="K377" s="94"/>
      <c r="L377" s="94"/>
      <c r="M377" s="94"/>
      <c r="N377" s="140"/>
    </row>
    <row r="378" spans="1:14" ht="16.5" thickTop="1" x14ac:dyDescent="0.3">
      <c r="A378" s="29"/>
      <c r="B378" s="29"/>
      <c r="C378" s="29"/>
      <c r="D378" s="29"/>
      <c r="E378" s="29"/>
      <c r="F378" s="29"/>
      <c r="G378" s="29"/>
      <c r="H378" s="29"/>
      <c r="I378" s="29"/>
      <c r="J378" s="29"/>
      <c r="K378" s="29"/>
      <c r="L378" s="6"/>
      <c r="M378" s="6"/>
      <c r="N378" s="140"/>
    </row>
    <row r="379" spans="1:14" ht="16.5" x14ac:dyDescent="0.3">
      <c r="A379" s="73" t="s">
        <v>7</v>
      </c>
      <c r="B379" s="24">
        <f>B366+1</f>
        <v>42459</v>
      </c>
      <c r="C379" s="30"/>
      <c r="D379" s="90" t="s">
        <v>12</v>
      </c>
      <c r="E379" s="91"/>
      <c r="F379" s="92" t="s">
        <v>13</v>
      </c>
      <c r="G379" s="93">
        <f>IF(E380=0,0,(MOD(E380-E379,1)*24))</f>
        <v>0</v>
      </c>
      <c r="H379" s="6"/>
      <c r="I379" s="100"/>
      <c r="J379" s="31"/>
      <c r="K379" s="31"/>
      <c r="L379" s="32"/>
      <c r="M379" s="33"/>
      <c r="N379" s="140"/>
    </row>
    <row r="380" spans="1:14" ht="16.5" x14ac:dyDescent="0.3">
      <c r="A380" s="73" t="s">
        <v>8</v>
      </c>
      <c r="B380" s="34"/>
      <c r="C380" s="29"/>
      <c r="D380" s="82" t="s">
        <v>21</v>
      </c>
      <c r="E380" s="83"/>
      <c r="F380" s="84" t="s">
        <v>13</v>
      </c>
      <c r="G380" s="85">
        <f>IF(E381=0,0,(MOD(E381-E380,1)*24))</f>
        <v>0</v>
      </c>
      <c r="H380" s="29"/>
      <c r="I380" s="29"/>
      <c r="J380" s="31"/>
      <c r="K380" s="31"/>
      <c r="L380" s="33"/>
      <c r="M380" s="33"/>
      <c r="N380" s="140"/>
    </row>
    <row r="381" spans="1:14" ht="16.5" x14ac:dyDescent="0.3">
      <c r="A381" s="75" t="s">
        <v>32</v>
      </c>
      <c r="B381" s="9"/>
      <c r="C381" s="29"/>
      <c r="D381" s="78" t="s">
        <v>29</v>
      </c>
      <c r="E381" s="79"/>
      <c r="F381" s="80" t="s">
        <v>13</v>
      </c>
      <c r="G381" s="81">
        <f>IF(E382=0,0,(MOD(E382-E381,1)*24))</f>
        <v>0</v>
      </c>
      <c r="H381" s="29"/>
      <c r="I381" s="31"/>
      <c r="J381" s="31"/>
      <c r="K381" s="31"/>
      <c r="L381" s="33"/>
      <c r="M381" s="33"/>
      <c r="N381" s="140"/>
    </row>
    <row r="382" spans="1:14" x14ac:dyDescent="0.3">
      <c r="A382" s="75" t="s">
        <v>33</v>
      </c>
      <c r="B382" s="34"/>
      <c r="C382" s="29"/>
      <c r="D382" s="82" t="s">
        <v>31</v>
      </c>
      <c r="E382" s="83"/>
      <c r="F382" s="84" t="s">
        <v>13</v>
      </c>
      <c r="G382" s="85">
        <f>IF(E383=0,0,(MOD(E383-E382,1)*24))</f>
        <v>0</v>
      </c>
      <c r="H382" s="113" t="s">
        <v>18</v>
      </c>
      <c r="I382" s="53" t="s">
        <v>19</v>
      </c>
      <c r="J382" s="113" t="s">
        <v>16</v>
      </c>
      <c r="K382" s="25" t="s">
        <v>87</v>
      </c>
      <c r="L382" s="53" t="s">
        <v>20</v>
      </c>
      <c r="M382" s="6"/>
      <c r="N382" s="140"/>
    </row>
    <row r="383" spans="1:14" x14ac:dyDescent="0.3">
      <c r="A383" s="73" t="s">
        <v>10</v>
      </c>
      <c r="B383" s="43"/>
      <c r="C383" s="29"/>
      <c r="D383" s="78" t="s">
        <v>29</v>
      </c>
      <c r="E383" s="79"/>
      <c r="F383" s="80" t="s">
        <v>13</v>
      </c>
      <c r="G383" s="81">
        <f>IF(E384=0,0,(MOD(E384-E383,1)*24))</f>
        <v>0</v>
      </c>
      <c r="H383" s="76">
        <f>B385</f>
        <v>0</v>
      </c>
      <c r="I383" s="63">
        <f>IF(B383="Forfait",IF(B380="",0,VLOOKUP(B380,Liste!F$2:H$4,3)),IF(B380="",0,VLOOKUP(B380,Liste!F$2:G$4,2)))</f>
        <v>0</v>
      </c>
      <c r="J383" s="36">
        <v>5</v>
      </c>
      <c r="K383" s="64">
        <v>0.8</v>
      </c>
      <c r="L383" s="35">
        <v>0</v>
      </c>
      <c r="M383" s="6"/>
      <c r="N383" s="140"/>
    </row>
    <row r="384" spans="1:14" ht="16.5" thickBot="1" x14ac:dyDescent="0.35">
      <c r="A384" s="74" t="s">
        <v>85</v>
      </c>
      <c r="B384" s="44"/>
      <c r="C384" s="29"/>
      <c r="D384" s="82" t="s">
        <v>37</v>
      </c>
      <c r="E384" s="83"/>
      <c r="F384" s="84" t="s">
        <v>39</v>
      </c>
      <c r="G384" s="86">
        <f>SUM(G379+G381+G383)</f>
        <v>0</v>
      </c>
      <c r="H384" s="77"/>
      <c r="I384" s="65"/>
      <c r="J384" s="38"/>
      <c r="K384" s="66">
        <v>0</v>
      </c>
      <c r="L384" s="39">
        <v>0</v>
      </c>
      <c r="M384" s="6"/>
      <c r="N384" s="140"/>
    </row>
    <row r="385" spans="1:14" x14ac:dyDescent="0.3">
      <c r="A385" s="73" t="s">
        <v>11</v>
      </c>
      <c r="B385" s="45">
        <f>IF(B382="",0,VLOOKUP(B382,Liste!B$2:C$32,2))</f>
        <v>0</v>
      </c>
      <c r="C385" s="29"/>
      <c r="D385" s="87"/>
      <c r="E385" s="88"/>
      <c r="F385" s="89" t="s">
        <v>89</v>
      </c>
      <c r="G385" s="96">
        <f>SUM((IF(G380&lt;0.99,G380,0))+(IF(G382&lt;0.99,G382,0)))</f>
        <v>0</v>
      </c>
      <c r="H385" s="47">
        <f>PRODUCT(H383*H384)</f>
        <v>0</v>
      </c>
      <c r="I385" s="70">
        <f>PRODUCT(I383*I384)</f>
        <v>0</v>
      </c>
      <c r="J385" s="47">
        <f>PRODUCT(J383*J384)</f>
        <v>0</v>
      </c>
      <c r="K385" s="69">
        <f>PRODUCT(K383*K384)</f>
        <v>0</v>
      </c>
      <c r="L385" s="46">
        <f>PRODUCT(L383:L384)</f>
        <v>0</v>
      </c>
      <c r="M385" s="6"/>
      <c r="N385" s="140"/>
    </row>
    <row r="386" spans="1:14" x14ac:dyDescent="0.3">
      <c r="A386" s="72"/>
      <c r="B386" s="141" t="s">
        <v>14</v>
      </c>
      <c r="C386" s="141"/>
      <c r="D386" s="142"/>
      <c r="E386" s="143"/>
      <c r="F386" s="144" t="s">
        <v>84</v>
      </c>
      <c r="G386" s="145"/>
      <c r="H386" s="146"/>
      <c r="I386" s="141" t="s">
        <v>15</v>
      </c>
      <c r="J386" s="147"/>
      <c r="K386" s="52" t="s">
        <v>17</v>
      </c>
      <c r="L386" s="53" t="s">
        <v>38</v>
      </c>
      <c r="M386" s="6"/>
      <c r="N386" s="140"/>
    </row>
    <row r="387" spans="1:14" x14ac:dyDescent="0.3">
      <c r="A387" s="54" t="s">
        <v>22</v>
      </c>
      <c r="B387" s="48" t="s">
        <v>23</v>
      </c>
      <c r="C387" s="56" t="s">
        <v>24</v>
      </c>
      <c r="D387" s="49" t="s">
        <v>25</v>
      </c>
      <c r="E387" s="58" t="s">
        <v>88</v>
      </c>
      <c r="F387" s="101">
        <f>IF(B384="Magasine",0.08333333333333,0.125)</f>
        <v>0.125</v>
      </c>
      <c r="G387" s="59">
        <v>0.16666666666666666</v>
      </c>
      <c r="H387" s="50">
        <v>0.25</v>
      </c>
      <c r="I387" s="60" t="s">
        <v>26</v>
      </c>
      <c r="J387" s="48" t="s">
        <v>27</v>
      </c>
      <c r="K387" s="61"/>
      <c r="L387" s="51">
        <v>1</v>
      </c>
      <c r="M387" s="6"/>
      <c r="N387" s="140"/>
    </row>
    <row r="388" spans="1:14" ht="16.5" thickBot="1" x14ac:dyDescent="0.35">
      <c r="A388" s="55">
        <f>IF(B383=10,IF(SUM((G379+G381+G383)+G385)&gt;10,SUM((G379+G381+G383)+G385),10),IF(B383=7,IF(SUM((G379+G381+G383)+G385)&gt;7,SUM((G379+G381+G383)+G385),7),IF(B383=5,IF(SUM((G379+G381+G383)+G385)&gt;5,SUM((G379+G381+G383)+G385),5),SUM((G379+G381+G383)+G385))))</f>
        <v>0</v>
      </c>
      <c r="B388" s="28">
        <f>IF(B383="Forfait",1,IF(B383=10,IF(G384&lt;10,A388,10+G385),IF(B383=7,IF(G384&lt;8,A388,8+G385),IF(G384&lt;5,A388,5+G385))))</f>
        <v>0</v>
      </c>
      <c r="C388" s="57">
        <f>IF(B383="Forfait",0,IF(B383=10,IF((A388-B388)&lt;2,A388-B388,2),IF(B383=7,IF((A388-B388)&lt;4,A388-B388,4),IF((A388-B388)&lt;7,A388-B388,7))))</f>
        <v>0</v>
      </c>
      <c r="D388" s="28">
        <f>IF(B383="Forfait",0,IF((A388-B388-C388)&lt;4,A388-B388-C388,4))</f>
        <v>0</v>
      </c>
      <c r="E388" s="57">
        <f>IF(B383="Forfait",0,IF((A388-B388-C388-D388)&gt;0,A388-B388-C388-D388,0))</f>
        <v>0</v>
      </c>
      <c r="F388" s="28">
        <f>IF(B384="Autre",IF((G384-12)&gt;0,IF((G384-12)&lt;2,G384-12,2),0),IF(B384="Magasine",IF((G384-11)&gt;0,IF((G384-11)&lt;1,G384-11,1),0),0))</f>
        <v>0</v>
      </c>
      <c r="G388" s="57">
        <f>IF(B384="Autre",IF((G384-14)&gt;0,IF((G384-14)&lt;2,G384-14,2),0),IF(B384="Magasine",IF((G384-12)&gt;0,IF((G384-12)&lt;4,G384-12,4),0),0))</f>
        <v>0</v>
      </c>
      <c r="H388" s="28">
        <f>IF(B383="Forfait",IF((G384-16)&lt;0,0,(G384-16)),0)</f>
        <v>0</v>
      </c>
      <c r="I388" s="71">
        <f>IF(B384="5-5",IF(G379&gt;5,G379-5,0),IF(B384="6-6",IF(G379&gt;6,G379-6,0),0))</f>
        <v>0</v>
      </c>
      <c r="J388" s="28">
        <f>IF(B384="5-5",IF(G381&gt;5,G381-5,0),IF(B384="6-6",IF(G381&gt;6,G381-6,0),0))</f>
        <v>0</v>
      </c>
      <c r="K388" s="62"/>
      <c r="L388" s="39">
        <v>0</v>
      </c>
      <c r="M388" s="37" t="s">
        <v>39</v>
      </c>
      <c r="N388" s="140"/>
    </row>
    <row r="389" spans="1:14" x14ac:dyDescent="0.3">
      <c r="A389" s="41"/>
      <c r="B389" s="40">
        <f>PRODUCT(B388*B385*1)</f>
        <v>0</v>
      </c>
      <c r="C389" s="67">
        <f>PRODUCT(C388*B385*1.5)</f>
        <v>0</v>
      </c>
      <c r="D389" s="40">
        <f>PRODUCT(D388*B385*2)</f>
        <v>0</v>
      </c>
      <c r="E389" s="67">
        <f>PRODUCT(E388*B385*3)</f>
        <v>0</v>
      </c>
      <c r="F389" s="104">
        <f>PRODUCT(B385*F387*F388)</f>
        <v>0</v>
      </c>
      <c r="G389" s="105">
        <f>PRODUCT(B385*G387*G388)</f>
        <v>0</v>
      </c>
      <c r="H389" s="104">
        <f>PRODUCT(B385*H387*H388)</f>
        <v>0</v>
      </c>
      <c r="I389" s="68">
        <f>PRODUCT(I388*B385*0.5)</f>
        <v>0</v>
      </c>
      <c r="J389" s="40">
        <f>PRODUCT(J388*B385*0.5)</f>
        <v>0</v>
      </c>
      <c r="K389" s="67">
        <f>PRODUCT(K387:K388)</f>
        <v>0</v>
      </c>
      <c r="L389" s="40">
        <f>PRODUCT(L387:L388)</f>
        <v>0</v>
      </c>
      <c r="M389" s="42">
        <f>SUM(B389:L389)+SUM(H385:L385)</f>
        <v>0</v>
      </c>
      <c r="N389" s="140"/>
    </row>
    <row r="390" spans="1:14" ht="16.5" thickBot="1" x14ac:dyDescent="0.35">
      <c r="A390" s="94"/>
      <c r="B390" s="94"/>
      <c r="C390" s="94"/>
      <c r="D390" s="94"/>
      <c r="E390" s="95"/>
      <c r="F390" s="95"/>
      <c r="G390" s="95"/>
      <c r="H390" s="95"/>
      <c r="I390" s="94"/>
      <c r="J390" s="94"/>
      <c r="K390" s="94"/>
      <c r="L390" s="94"/>
      <c r="M390" s="94"/>
      <c r="N390" s="140"/>
    </row>
    <row r="391" spans="1:14" ht="16.5" thickTop="1" x14ac:dyDescent="0.3">
      <c r="A391" s="29"/>
      <c r="B391" s="29"/>
      <c r="C391" s="29"/>
      <c r="D391" s="29"/>
      <c r="E391" s="29"/>
      <c r="F391" s="29"/>
      <c r="G391" s="29"/>
      <c r="H391" s="29"/>
      <c r="I391" s="29"/>
      <c r="J391" s="29"/>
      <c r="K391" s="29"/>
      <c r="L391" s="6"/>
      <c r="M391" s="6"/>
      <c r="N391" s="140"/>
    </row>
    <row r="392" spans="1:14" ht="16.5" x14ac:dyDescent="0.3">
      <c r="A392" s="73" t="s">
        <v>7</v>
      </c>
      <c r="B392" s="24">
        <f>B379+1</f>
        <v>42460</v>
      </c>
      <c r="C392" s="30"/>
      <c r="D392" s="90" t="s">
        <v>12</v>
      </c>
      <c r="E392" s="91"/>
      <c r="F392" s="92" t="s">
        <v>13</v>
      </c>
      <c r="G392" s="93">
        <f>IF(E393=0,0,(MOD(E393-E392,1)*24))</f>
        <v>0</v>
      </c>
      <c r="H392" s="6"/>
      <c r="I392" s="100"/>
      <c r="J392" s="31"/>
      <c r="K392" s="31"/>
      <c r="L392" s="32"/>
      <c r="M392" s="33"/>
      <c r="N392" s="140"/>
    </row>
    <row r="393" spans="1:14" ht="16.5" x14ac:dyDescent="0.3">
      <c r="A393" s="73" t="s">
        <v>8</v>
      </c>
      <c r="B393" s="34"/>
      <c r="C393" s="29"/>
      <c r="D393" s="82" t="s">
        <v>21</v>
      </c>
      <c r="E393" s="83"/>
      <c r="F393" s="84" t="s">
        <v>13</v>
      </c>
      <c r="G393" s="85">
        <f>IF(E394=0,0,(MOD(E394-E393,1)*24))</f>
        <v>0</v>
      </c>
      <c r="H393" s="29"/>
      <c r="I393" s="29"/>
      <c r="J393" s="31"/>
      <c r="K393" s="31"/>
      <c r="L393" s="33"/>
      <c r="M393" s="33"/>
      <c r="N393" s="140"/>
    </row>
    <row r="394" spans="1:14" ht="16.5" x14ac:dyDescent="0.3">
      <c r="A394" s="75" t="s">
        <v>32</v>
      </c>
      <c r="B394" s="9"/>
      <c r="C394" s="29"/>
      <c r="D394" s="78" t="s">
        <v>29</v>
      </c>
      <c r="E394" s="79"/>
      <c r="F394" s="80" t="s">
        <v>13</v>
      </c>
      <c r="G394" s="81">
        <f>IF(E395=0,0,(MOD(E395-E394,1)*24))</f>
        <v>0</v>
      </c>
      <c r="H394" s="29"/>
      <c r="I394" s="31"/>
      <c r="J394" s="31"/>
      <c r="K394" s="31"/>
      <c r="L394" s="33"/>
      <c r="M394" s="33"/>
      <c r="N394" s="140"/>
    </row>
    <row r="395" spans="1:14" x14ac:dyDescent="0.3">
      <c r="A395" s="75" t="s">
        <v>33</v>
      </c>
      <c r="B395" s="34"/>
      <c r="C395" s="29"/>
      <c r="D395" s="82" t="s">
        <v>31</v>
      </c>
      <c r="E395" s="83"/>
      <c r="F395" s="84" t="s">
        <v>13</v>
      </c>
      <c r="G395" s="85">
        <f>IF(E396=0,0,(MOD(E396-E395,1)*24))</f>
        <v>0</v>
      </c>
      <c r="H395" s="113" t="s">
        <v>18</v>
      </c>
      <c r="I395" s="53" t="s">
        <v>19</v>
      </c>
      <c r="J395" s="113" t="s">
        <v>16</v>
      </c>
      <c r="K395" s="25" t="s">
        <v>87</v>
      </c>
      <c r="L395" s="53" t="s">
        <v>20</v>
      </c>
      <c r="M395" s="6"/>
      <c r="N395" s="140"/>
    </row>
    <row r="396" spans="1:14" x14ac:dyDescent="0.3">
      <c r="A396" s="73" t="s">
        <v>10</v>
      </c>
      <c r="B396" s="43"/>
      <c r="C396" s="29"/>
      <c r="D396" s="78" t="s">
        <v>29</v>
      </c>
      <c r="E396" s="79"/>
      <c r="F396" s="80" t="s">
        <v>13</v>
      </c>
      <c r="G396" s="81">
        <f>IF(E397=0,0,(MOD(E397-E396,1)*24))</f>
        <v>0</v>
      </c>
      <c r="H396" s="76">
        <f>B398</f>
        <v>0</v>
      </c>
      <c r="I396" s="63">
        <f>IF(B396="Forfait",IF(B393="",0,VLOOKUP(B393,Liste!F$2:H$4,3)),IF(B393="",0,VLOOKUP(B393,Liste!F$2:G$4,2)))</f>
        <v>0</v>
      </c>
      <c r="J396" s="36">
        <v>5</v>
      </c>
      <c r="K396" s="64">
        <v>0.8</v>
      </c>
      <c r="L396" s="35">
        <v>0</v>
      </c>
      <c r="M396" s="6"/>
      <c r="N396" s="140"/>
    </row>
    <row r="397" spans="1:14" ht="16.5" thickBot="1" x14ac:dyDescent="0.35">
      <c r="A397" s="74" t="s">
        <v>85</v>
      </c>
      <c r="B397" s="44"/>
      <c r="C397" s="29"/>
      <c r="D397" s="82" t="s">
        <v>37</v>
      </c>
      <c r="E397" s="83"/>
      <c r="F397" s="84" t="s">
        <v>39</v>
      </c>
      <c r="G397" s="86">
        <f>SUM(G392+G394+G396)</f>
        <v>0</v>
      </c>
      <c r="H397" s="77"/>
      <c r="I397" s="65"/>
      <c r="J397" s="38"/>
      <c r="K397" s="66">
        <v>0</v>
      </c>
      <c r="L397" s="39">
        <v>0</v>
      </c>
      <c r="M397" s="6"/>
      <c r="N397" s="140"/>
    </row>
    <row r="398" spans="1:14" x14ac:dyDescent="0.3">
      <c r="A398" s="73" t="s">
        <v>11</v>
      </c>
      <c r="B398" s="45">
        <f>IF(B395="",0,VLOOKUP(B395,Liste!B$2:C$32,2))</f>
        <v>0</v>
      </c>
      <c r="C398" s="29"/>
      <c r="D398" s="87"/>
      <c r="E398" s="88"/>
      <c r="F398" s="89" t="s">
        <v>89</v>
      </c>
      <c r="G398" s="96">
        <f>SUM((IF(G393&lt;0.99,G393,0))+(IF(G395&lt;0.99,G395,0)))</f>
        <v>0</v>
      </c>
      <c r="H398" s="47">
        <f>PRODUCT(H396*H397)</f>
        <v>0</v>
      </c>
      <c r="I398" s="70">
        <f>PRODUCT(I396*I397)</f>
        <v>0</v>
      </c>
      <c r="J398" s="47">
        <f>PRODUCT(J396*J397)</f>
        <v>0</v>
      </c>
      <c r="K398" s="69">
        <f>PRODUCT(K396*K397)</f>
        <v>0</v>
      </c>
      <c r="L398" s="46">
        <f>PRODUCT(L396:L397)</f>
        <v>0</v>
      </c>
      <c r="M398" s="6"/>
      <c r="N398" s="140"/>
    </row>
    <row r="399" spans="1:14" x14ac:dyDescent="0.3">
      <c r="A399" s="72"/>
      <c r="B399" s="141" t="s">
        <v>14</v>
      </c>
      <c r="C399" s="141"/>
      <c r="D399" s="142"/>
      <c r="E399" s="143"/>
      <c r="F399" s="144" t="s">
        <v>84</v>
      </c>
      <c r="G399" s="145"/>
      <c r="H399" s="146"/>
      <c r="I399" s="141" t="s">
        <v>15</v>
      </c>
      <c r="J399" s="147"/>
      <c r="K399" s="52" t="s">
        <v>17</v>
      </c>
      <c r="L399" s="53" t="s">
        <v>38</v>
      </c>
      <c r="M399" s="6"/>
      <c r="N399" s="140"/>
    </row>
    <row r="400" spans="1:14" x14ac:dyDescent="0.3">
      <c r="A400" s="54" t="s">
        <v>22</v>
      </c>
      <c r="B400" s="48" t="s">
        <v>23</v>
      </c>
      <c r="C400" s="56" t="s">
        <v>24</v>
      </c>
      <c r="D400" s="49" t="s">
        <v>25</v>
      </c>
      <c r="E400" s="58" t="s">
        <v>88</v>
      </c>
      <c r="F400" s="101">
        <f>IF(B397="Magasine",0.08333333333333,0.125)</f>
        <v>0.125</v>
      </c>
      <c r="G400" s="59">
        <v>0.16666666666666666</v>
      </c>
      <c r="H400" s="50">
        <v>0.25</v>
      </c>
      <c r="I400" s="60" t="s">
        <v>26</v>
      </c>
      <c r="J400" s="48" t="s">
        <v>27</v>
      </c>
      <c r="K400" s="61"/>
      <c r="L400" s="51">
        <v>1</v>
      </c>
      <c r="M400" s="6"/>
      <c r="N400" s="140"/>
    </row>
    <row r="401" spans="1:14" ht="16.5" thickBot="1" x14ac:dyDescent="0.35">
      <c r="A401" s="55">
        <f>IF(B396=10,IF(SUM((G392+G394+G396)+G398)&gt;10,SUM((G392+G394+G396)+G398),10),IF(B396=7,IF(SUM((G392+G394+G396)+G398)&gt;7,SUM((G392+G394+G396)+G398),7),IF(B396=5,IF(SUM((G392+G394+G396)+G398)&gt;5,SUM((G392+G394+G396)+G398),5),SUM((G392+G394+G396)+G398))))</f>
        <v>0</v>
      </c>
      <c r="B401" s="28">
        <f>IF(B396="Forfait",1,IF(B396=10,IF(G397&lt;10,A401,10+G398),IF(B396=7,IF(G397&lt;8,A401,8+G398),IF(G397&lt;5,A401,5+G398))))</f>
        <v>0</v>
      </c>
      <c r="C401" s="57">
        <f>IF(B396="Forfait",0,IF(B396=10,IF((A401-B401)&lt;2,A401-B401,2),IF(B396=7,IF((A401-B401)&lt;4,A401-B401,4),IF((A401-B401)&lt;7,A401-B401,7))))</f>
        <v>0</v>
      </c>
      <c r="D401" s="28">
        <f>IF(B396="Forfait",0,IF((A401-B401-C401)&lt;4,A401-B401-C401,4))</f>
        <v>0</v>
      </c>
      <c r="E401" s="57">
        <f>IF(B396="Forfait",0,IF((A401-B401-C401-D401)&gt;0,A401-B401-C401-D401,0))</f>
        <v>0</v>
      </c>
      <c r="F401" s="28">
        <f>IF(B397="Autre",IF((G397-12)&gt;0,IF((G397-12)&lt;2,G397-12,2),0),IF(B397="Magasine",IF((G397-11)&gt;0,IF((G397-11)&lt;1,G397-11,1),0),0))</f>
        <v>0</v>
      </c>
      <c r="G401" s="57">
        <f>IF(B397="Autre",IF((G397-14)&gt;0,IF((G397-14)&lt;2,G397-14,2),0),IF(B397="Magasine",IF((G397-12)&gt;0,IF((G397-12)&lt;4,G397-12,4),0),0))</f>
        <v>0</v>
      </c>
      <c r="H401" s="28">
        <f>IF(B396="Forfait",IF((G397-16)&lt;0,0,(G397-16)),0)</f>
        <v>0</v>
      </c>
      <c r="I401" s="71">
        <f>IF(B397="5-5",IF(G392&gt;5,G392-5,0),IF(B397="6-6",IF(G392&gt;6,G392-6,0),0))</f>
        <v>0</v>
      </c>
      <c r="J401" s="28">
        <f>IF(B397="5-5",IF(G394&gt;5,G394-5,0),IF(B397="6-6",IF(G394&gt;6,G394-6,0),0))</f>
        <v>0</v>
      </c>
      <c r="K401" s="62"/>
      <c r="L401" s="39">
        <v>0</v>
      </c>
      <c r="M401" s="37" t="s">
        <v>39</v>
      </c>
      <c r="N401" s="140"/>
    </row>
    <row r="402" spans="1:14" x14ac:dyDescent="0.3">
      <c r="A402" s="41"/>
      <c r="B402" s="40">
        <f>PRODUCT(B401*B398*1)</f>
        <v>0</v>
      </c>
      <c r="C402" s="67">
        <f>PRODUCT(C401*B398*1.5)</f>
        <v>0</v>
      </c>
      <c r="D402" s="40">
        <f>PRODUCT(D401*B398*2)</f>
        <v>0</v>
      </c>
      <c r="E402" s="67">
        <f>PRODUCT(E401*B398*3)</f>
        <v>0</v>
      </c>
      <c r="F402" s="104">
        <f>PRODUCT(B398*F400*F401)</f>
        <v>0</v>
      </c>
      <c r="G402" s="105">
        <f>PRODUCT(B398*G400*G401)</f>
        <v>0</v>
      </c>
      <c r="H402" s="104">
        <f>PRODUCT(B398*H400*H401)</f>
        <v>0</v>
      </c>
      <c r="I402" s="68">
        <f>PRODUCT(I401*B398*0.5)</f>
        <v>0</v>
      </c>
      <c r="J402" s="40">
        <f>PRODUCT(J401*B398*0.5)</f>
        <v>0</v>
      </c>
      <c r="K402" s="67">
        <f>PRODUCT(K400:K401)</f>
        <v>0</v>
      </c>
      <c r="L402" s="40">
        <f>PRODUCT(L400:L401)</f>
        <v>0</v>
      </c>
      <c r="M402" s="42">
        <f>SUM(B402:L402)+SUM(H398:L398)</f>
        <v>0</v>
      </c>
      <c r="N402" s="140"/>
    </row>
    <row r="403" spans="1:14" ht="16.5" thickBot="1" x14ac:dyDescent="0.35">
      <c r="A403" s="94"/>
      <c r="B403" s="94"/>
      <c r="C403" s="94"/>
      <c r="D403" s="94"/>
      <c r="E403" s="95"/>
      <c r="F403" s="95"/>
      <c r="G403" s="95"/>
      <c r="H403" s="95"/>
      <c r="I403" s="94"/>
      <c r="J403" s="94"/>
      <c r="K403" s="94"/>
      <c r="L403" s="94"/>
      <c r="M403" s="94"/>
      <c r="N403" s="140"/>
    </row>
    <row r="404" spans="1:14" ht="16.5" thickTop="1" x14ac:dyDescent="0.3"/>
  </sheetData>
  <mergeCells count="94">
    <mergeCell ref="B386:E386"/>
    <mergeCell ref="F386:H386"/>
    <mergeCell ref="I386:J386"/>
    <mergeCell ref="B399:E399"/>
    <mergeCell ref="F399:H399"/>
    <mergeCell ref="I399:J399"/>
    <mergeCell ref="B360:E360"/>
    <mergeCell ref="F360:H360"/>
    <mergeCell ref="I360:J360"/>
    <mergeCell ref="B373:E373"/>
    <mergeCell ref="F373:H373"/>
    <mergeCell ref="I373:J373"/>
    <mergeCell ref="B334:E334"/>
    <mergeCell ref="F334:H334"/>
    <mergeCell ref="I334:J334"/>
    <mergeCell ref="B347:E347"/>
    <mergeCell ref="F347:H347"/>
    <mergeCell ref="I347:J347"/>
    <mergeCell ref="B308:E308"/>
    <mergeCell ref="F308:H308"/>
    <mergeCell ref="I308:J308"/>
    <mergeCell ref="B321:E321"/>
    <mergeCell ref="F321:H321"/>
    <mergeCell ref="I321:J321"/>
    <mergeCell ref="B282:E282"/>
    <mergeCell ref="F282:H282"/>
    <mergeCell ref="I282:J282"/>
    <mergeCell ref="B295:E295"/>
    <mergeCell ref="F295:H295"/>
    <mergeCell ref="I295:J295"/>
    <mergeCell ref="B256:E256"/>
    <mergeCell ref="F256:H256"/>
    <mergeCell ref="I256:J256"/>
    <mergeCell ref="B269:E269"/>
    <mergeCell ref="F269:H269"/>
    <mergeCell ref="I269:J269"/>
    <mergeCell ref="B230:E230"/>
    <mergeCell ref="F230:H230"/>
    <mergeCell ref="I230:J230"/>
    <mergeCell ref="B243:E243"/>
    <mergeCell ref="F243:H243"/>
    <mergeCell ref="I243:J243"/>
    <mergeCell ref="B204:E204"/>
    <mergeCell ref="F204:H204"/>
    <mergeCell ref="I204:J204"/>
    <mergeCell ref="B217:E217"/>
    <mergeCell ref="F217:H217"/>
    <mergeCell ref="I217:J217"/>
    <mergeCell ref="B178:E178"/>
    <mergeCell ref="F178:H178"/>
    <mergeCell ref="I178:J178"/>
    <mergeCell ref="B191:E191"/>
    <mergeCell ref="F191:H191"/>
    <mergeCell ref="I191:J191"/>
    <mergeCell ref="B152:E152"/>
    <mergeCell ref="F152:H152"/>
    <mergeCell ref="I152:J152"/>
    <mergeCell ref="B165:E165"/>
    <mergeCell ref="F165:H165"/>
    <mergeCell ref="I165:J165"/>
    <mergeCell ref="B126:E126"/>
    <mergeCell ref="F126:H126"/>
    <mergeCell ref="I126:J126"/>
    <mergeCell ref="B139:E139"/>
    <mergeCell ref="F139:H139"/>
    <mergeCell ref="I139:J139"/>
    <mergeCell ref="B100:E100"/>
    <mergeCell ref="F100:H100"/>
    <mergeCell ref="I100:J100"/>
    <mergeCell ref="B113:E113"/>
    <mergeCell ref="F113:H113"/>
    <mergeCell ref="I113:J113"/>
    <mergeCell ref="B74:E74"/>
    <mergeCell ref="F74:H74"/>
    <mergeCell ref="I74:J74"/>
    <mergeCell ref="B87:E87"/>
    <mergeCell ref="F87:H87"/>
    <mergeCell ref="I87:J87"/>
    <mergeCell ref="N1:N403"/>
    <mergeCell ref="B9:E9"/>
    <mergeCell ref="F9:H9"/>
    <mergeCell ref="I9:J9"/>
    <mergeCell ref="B22:E22"/>
    <mergeCell ref="F22:H22"/>
    <mergeCell ref="I22:J22"/>
    <mergeCell ref="B35:E35"/>
    <mergeCell ref="F35:H35"/>
    <mergeCell ref="I35:J35"/>
    <mergeCell ref="B48:E48"/>
    <mergeCell ref="F48:H48"/>
    <mergeCell ref="I48:J48"/>
    <mergeCell ref="B61:E61"/>
    <mergeCell ref="F61:H61"/>
    <mergeCell ref="I61:J61"/>
  </mergeCells>
  <conditionalFormatting sqref="L8">
    <cfRule type="expression" dxfId="186" priority="186">
      <formula>MOD(COLUMN(),2)</formula>
    </cfRule>
  </conditionalFormatting>
  <conditionalFormatting sqref="L7">
    <cfRule type="expression" dxfId="185" priority="185">
      <formula>MOD(COLUMN(),2)</formula>
    </cfRule>
  </conditionalFormatting>
  <conditionalFormatting sqref="L6">
    <cfRule type="expression" dxfId="184" priority="184">
      <formula>MOD(COLUMN(),2)</formula>
    </cfRule>
  </conditionalFormatting>
  <conditionalFormatting sqref="L11">
    <cfRule type="expression" dxfId="183" priority="183">
      <formula>MOD(COLUMN(),2)</formula>
    </cfRule>
  </conditionalFormatting>
  <conditionalFormatting sqref="L10">
    <cfRule type="expression" dxfId="182" priority="182">
      <formula>MOD(COLUMN(),2)</formula>
    </cfRule>
  </conditionalFormatting>
  <conditionalFormatting sqref="L12">
    <cfRule type="expression" dxfId="181" priority="181">
      <formula>MOD(COLUMN(),2)</formula>
    </cfRule>
  </conditionalFormatting>
  <conditionalFormatting sqref="L21">
    <cfRule type="expression" dxfId="180" priority="180">
      <formula>MOD(COLUMN(),2)</formula>
    </cfRule>
  </conditionalFormatting>
  <conditionalFormatting sqref="L20">
    <cfRule type="expression" dxfId="179" priority="179">
      <formula>MOD(COLUMN(),2)</formula>
    </cfRule>
  </conditionalFormatting>
  <conditionalFormatting sqref="L19">
    <cfRule type="expression" dxfId="178" priority="178">
      <formula>MOD(COLUMN(),2)</formula>
    </cfRule>
  </conditionalFormatting>
  <conditionalFormatting sqref="L24">
    <cfRule type="expression" dxfId="177" priority="177">
      <formula>MOD(COLUMN(),2)</formula>
    </cfRule>
  </conditionalFormatting>
  <conditionalFormatting sqref="L23">
    <cfRule type="expression" dxfId="176" priority="176">
      <formula>MOD(COLUMN(),2)</formula>
    </cfRule>
  </conditionalFormatting>
  <conditionalFormatting sqref="L25">
    <cfRule type="expression" dxfId="175" priority="175">
      <formula>MOD(COLUMN(),2)</formula>
    </cfRule>
  </conditionalFormatting>
  <conditionalFormatting sqref="L34">
    <cfRule type="expression" dxfId="174" priority="174">
      <formula>MOD(COLUMN(),2)</formula>
    </cfRule>
  </conditionalFormatting>
  <conditionalFormatting sqref="L33">
    <cfRule type="expression" dxfId="173" priority="173">
      <formula>MOD(COLUMN(),2)</formula>
    </cfRule>
  </conditionalFormatting>
  <conditionalFormatting sqref="L32">
    <cfRule type="expression" dxfId="172" priority="172">
      <formula>MOD(COLUMN(),2)</formula>
    </cfRule>
  </conditionalFormatting>
  <conditionalFormatting sqref="L37">
    <cfRule type="expression" dxfId="171" priority="171">
      <formula>MOD(COLUMN(),2)</formula>
    </cfRule>
  </conditionalFormatting>
  <conditionalFormatting sqref="L36">
    <cfRule type="expression" dxfId="170" priority="170">
      <formula>MOD(COLUMN(),2)</formula>
    </cfRule>
  </conditionalFormatting>
  <conditionalFormatting sqref="L38">
    <cfRule type="expression" dxfId="169" priority="169">
      <formula>MOD(COLUMN(),2)</formula>
    </cfRule>
  </conditionalFormatting>
  <conditionalFormatting sqref="L47">
    <cfRule type="expression" dxfId="168" priority="168">
      <formula>MOD(COLUMN(),2)</formula>
    </cfRule>
  </conditionalFormatting>
  <conditionalFormatting sqref="L46">
    <cfRule type="expression" dxfId="167" priority="167">
      <formula>MOD(COLUMN(),2)</formula>
    </cfRule>
  </conditionalFormatting>
  <conditionalFormatting sqref="L45">
    <cfRule type="expression" dxfId="166" priority="166">
      <formula>MOD(COLUMN(),2)</formula>
    </cfRule>
  </conditionalFormatting>
  <conditionalFormatting sqref="L50">
    <cfRule type="expression" dxfId="165" priority="165">
      <formula>MOD(COLUMN(),2)</formula>
    </cfRule>
  </conditionalFormatting>
  <conditionalFormatting sqref="L49">
    <cfRule type="expression" dxfId="164" priority="164">
      <formula>MOD(COLUMN(),2)</formula>
    </cfRule>
  </conditionalFormatting>
  <conditionalFormatting sqref="L51">
    <cfRule type="expression" dxfId="163" priority="163">
      <formula>MOD(COLUMN(),2)</formula>
    </cfRule>
  </conditionalFormatting>
  <conditionalFormatting sqref="L60">
    <cfRule type="expression" dxfId="162" priority="162">
      <formula>MOD(COLUMN(),2)</formula>
    </cfRule>
  </conditionalFormatting>
  <conditionalFormatting sqref="L59">
    <cfRule type="expression" dxfId="161" priority="161">
      <formula>MOD(COLUMN(),2)</formula>
    </cfRule>
  </conditionalFormatting>
  <conditionalFormatting sqref="L58">
    <cfRule type="expression" dxfId="160" priority="160">
      <formula>MOD(COLUMN(),2)</formula>
    </cfRule>
  </conditionalFormatting>
  <conditionalFormatting sqref="L63">
    <cfRule type="expression" dxfId="159" priority="159">
      <formula>MOD(COLUMN(),2)</formula>
    </cfRule>
  </conditionalFormatting>
  <conditionalFormatting sqref="L62">
    <cfRule type="expression" dxfId="158" priority="158">
      <formula>MOD(COLUMN(),2)</formula>
    </cfRule>
  </conditionalFormatting>
  <conditionalFormatting sqref="L64">
    <cfRule type="expression" dxfId="157" priority="157">
      <formula>MOD(COLUMN(),2)</formula>
    </cfRule>
  </conditionalFormatting>
  <conditionalFormatting sqref="L73">
    <cfRule type="expression" dxfId="156" priority="156">
      <formula>MOD(COLUMN(),2)</formula>
    </cfRule>
  </conditionalFormatting>
  <conditionalFormatting sqref="L72">
    <cfRule type="expression" dxfId="155" priority="155">
      <formula>MOD(COLUMN(),2)</formula>
    </cfRule>
  </conditionalFormatting>
  <conditionalFormatting sqref="L71">
    <cfRule type="expression" dxfId="154" priority="154">
      <formula>MOD(COLUMN(),2)</formula>
    </cfRule>
  </conditionalFormatting>
  <conditionalFormatting sqref="L76">
    <cfRule type="expression" dxfId="153" priority="153">
      <formula>MOD(COLUMN(),2)</formula>
    </cfRule>
  </conditionalFormatting>
  <conditionalFormatting sqref="L75">
    <cfRule type="expression" dxfId="152" priority="152">
      <formula>MOD(COLUMN(),2)</formula>
    </cfRule>
  </conditionalFormatting>
  <conditionalFormatting sqref="L77">
    <cfRule type="expression" dxfId="151" priority="151">
      <formula>MOD(COLUMN(),2)</formula>
    </cfRule>
  </conditionalFormatting>
  <conditionalFormatting sqref="L86">
    <cfRule type="expression" dxfId="150" priority="150">
      <formula>MOD(COLUMN(),2)</formula>
    </cfRule>
  </conditionalFormatting>
  <conditionalFormatting sqref="L85">
    <cfRule type="expression" dxfId="149" priority="149">
      <formula>MOD(COLUMN(),2)</formula>
    </cfRule>
  </conditionalFormatting>
  <conditionalFormatting sqref="L84">
    <cfRule type="expression" dxfId="148" priority="148">
      <formula>MOD(COLUMN(),2)</formula>
    </cfRule>
  </conditionalFormatting>
  <conditionalFormatting sqref="L89">
    <cfRule type="expression" dxfId="147" priority="147">
      <formula>MOD(COLUMN(),2)</formula>
    </cfRule>
  </conditionalFormatting>
  <conditionalFormatting sqref="L88">
    <cfRule type="expression" dxfId="146" priority="146">
      <formula>MOD(COLUMN(),2)</formula>
    </cfRule>
  </conditionalFormatting>
  <conditionalFormatting sqref="L90">
    <cfRule type="expression" dxfId="145" priority="145">
      <formula>MOD(COLUMN(),2)</formula>
    </cfRule>
  </conditionalFormatting>
  <conditionalFormatting sqref="L99">
    <cfRule type="expression" dxfId="144" priority="144">
      <formula>MOD(COLUMN(),2)</formula>
    </cfRule>
  </conditionalFormatting>
  <conditionalFormatting sqref="L98">
    <cfRule type="expression" dxfId="143" priority="143">
      <formula>MOD(COLUMN(),2)</formula>
    </cfRule>
  </conditionalFormatting>
  <conditionalFormatting sqref="L97">
    <cfRule type="expression" dxfId="142" priority="142">
      <formula>MOD(COLUMN(),2)</formula>
    </cfRule>
  </conditionalFormatting>
  <conditionalFormatting sqref="L102">
    <cfRule type="expression" dxfId="141" priority="141">
      <formula>MOD(COLUMN(),2)</formula>
    </cfRule>
  </conditionalFormatting>
  <conditionalFormatting sqref="L101">
    <cfRule type="expression" dxfId="140" priority="140">
      <formula>MOD(COLUMN(),2)</formula>
    </cfRule>
  </conditionalFormatting>
  <conditionalFormatting sqref="L103">
    <cfRule type="expression" dxfId="139" priority="139">
      <formula>MOD(COLUMN(),2)</formula>
    </cfRule>
  </conditionalFormatting>
  <conditionalFormatting sqref="L112">
    <cfRule type="expression" dxfId="138" priority="138">
      <formula>MOD(COLUMN(),2)</formula>
    </cfRule>
  </conditionalFormatting>
  <conditionalFormatting sqref="L111">
    <cfRule type="expression" dxfId="137" priority="137">
      <formula>MOD(COLUMN(),2)</formula>
    </cfRule>
  </conditionalFormatting>
  <conditionalFormatting sqref="L110">
    <cfRule type="expression" dxfId="136" priority="136">
      <formula>MOD(COLUMN(),2)</formula>
    </cfRule>
  </conditionalFormatting>
  <conditionalFormatting sqref="L115">
    <cfRule type="expression" dxfId="135" priority="135">
      <formula>MOD(COLUMN(),2)</formula>
    </cfRule>
  </conditionalFormatting>
  <conditionalFormatting sqref="L114">
    <cfRule type="expression" dxfId="134" priority="134">
      <formula>MOD(COLUMN(),2)</formula>
    </cfRule>
  </conditionalFormatting>
  <conditionalFormatting sqref="L116">
    <cfRule type="expression" dxfId="133" priority="133">
      <formula>MOD(COLUMN(),2)</formula>
    </cfRule>
  </conditionalFormatting>
  <conditionalFormatting sqref="L125">
    <cfRule type="expression" dxfId="132" priority="132">
      <formula>MOD(COLUMN(),2)</formula>
    </cfRule>
  </conditionalFormatting>
  <conditionalFormatting sqref="L124">
    <cfRule type="expression" dxfId="131" priority="131">
      <formula>MOD(COLUMN(),2)</formula>
    </cfRule>
  </conditionalFormatting>
  <conditionalFormatting sqref="L123">
    <cfRule type="expression" dxfId="130" priority="130">
      <formula>MOD(COLUMN(),2)</formula>
    </cfRule>
  </conditionalFormatting>
  <conditionalFormatting sqref="L128">
    <cfRule type="expression" dxfId="129" priority="129">
      <formula>MOD(COLUMN(),2)</formula>
    </cfRule>
  </conditionalFormatting>
  <conditionalFormatting sqref="L127">
    <cfRule type="expression" dxfId="128" priority="128">
      <formula>MOD(COLUMN(),2)</formula>
    </cfRule>
  </conditionalFormatting>
  <conditionalFormatting sqref="L129">
    <cfRule type="expression" dxfId="127" priority="127">
      <formula>MOD(COLUMN(),2)</formula>
    </cfRule>
  </conditionalFormatting>
  <conditionalFormatting sqref="L138">
    <cfRule type="expression" dxfId="126" priority="126">
      <formula>MOD(COLUMN(),2)</formula>
    </cfRule>
  </conditionalFormatting>
  <conditionalFormatting sqref="L137">
    <cfRule type="expression" dxfId="125" priority="125">
      <formula>MOD(COLUMN(),2)</formula>
    </cfRule>
  </conditionalFormatting>
  <conditionalFormatting sqref="L136">
    <cfRule type="expression" dxfId="124" priority="124">
      <formula>MOD(COLUMN(),2)</formula>
    </cfRule>
  </conditionalFormatting>
  <conditionalFormatting sqref="L141">
    <cfRule type="expression" dxfId="123" priority="123">
      <formula>MOD(COLUMN(),2)</formula>
    </cfRule>
  </conditionalFormatting>
  <conditionalFormatting sqref="L140">
    <cfRule type="expression" dxfId="122" priority="122">
      <formula>MOD(COLUMN(),2)</formula>
    </cfRule>
  </conditionalFormatting>
  <conditionalFormatting sqref="L142">
    <cfRule type="expression" dxfId="121" priority="121">
      <formula>MOD(COLUMN(),2)</formula>
    </cfRule>
  </conditionalFormatting>
  <conditionalFormatting sqref="L151">
    <cfRule type="expression" dxfId="120" priority="120">
      <formula>MOD(COLUMN(),2)</formula>
    </cfRule>
  </conditionalFormatting>
  <conditionalFormatting sqref="L150">
    <cfRule type="expression" dxfId="119" priority="119">
      <formula>MOD(COLUMN(),2)</formula>
    </cfRule>
  </conditionalFormatting>
  <conditionalFormatting sqref="L149">
    <cfRule type="expression" dxfId="118" priority="118">
      <formula>MOD(COLUMN(),2)</formula>
    </cfRule>
  </conditionalFormatting>
  <conditionalFormatting sqref="L154">
    <cfRule type="expression" dxfId="117" priority="117">
      <formula>MOD(COLUMN(),2)</formula>
    </cfRule>
  </conditionalFormatting>
  <conditionalFormatting sqref="L153">
    <cfRule type="expression" dxfId="116" priority="116">
      <formula>MOD(COLUMN(),2)</formula>
    </cfRule>
  </conditionalFormatting>
  <conditionalFormatting sqref="L155">
    <cfRule type="expression" dxfId="115" priority="115">
      <formula>MOD(COLUMN(),2)</formula>
    </cfRule>
  </conditionalFormatting>
  <conditionalFormatting sqref="L164">
    <cfRule type="expression" dxfId="114" priority="114">
      <formula>MOD(COLUMN(),2)</formula>
    </cfRule>
  </conditionalFormatting>
  <conditionalFormatting sqref="L163">
    <cfRule type="expression" dxfId="113" priority="113">
      <formula>MOD(COLUMN(),2)</formula>
    </cfRule>
  </conditionalFormatting>
  <conditionalFormatting sqref="L162">
    <cfRule type="expression" dxfId="112" priority="112">
      <formula>MOD(COLUMN(),2)</formula>
    </cfRule>
  </conditionalFormatting>
  <conditionalFormatting sqref="L167">
    <cfRule type="expression" dxfId="111" priority="111">
      <formula>MOD(COLUMN(),2)</formula>
    </cfRule>
  </conditionalFormatting>
  <conditionalFormatting sqref="L166">
    <cfRule type="expression" dxfId="110" priority="110">
      <formula>MOD(COLUMN(),2)</formula>
    </cfRule>
  </conditionalFormatting>
  <conditionalFormatting sqref="L168">
    <cfRule type="expression" dxfId="109" priority="109">
      <formula>MOD(COLUMN(),2)</formula>
    </cfRule>
  </conditionalFormatting>
  <conditionalFormatting sqref="L177">
    <cfRule type="expression" dxfId="108" priority="108">
      <formula>MOD(COLUMN(),2)</formula>
    </cfRule>
  </conditionalFormatting>
  <conditionalFormatting sqref="L176">
    <cfRule type="expression" dxfId="107" priority="107">
      <formula>MOD(COLUMN(),2)</formula>
    </cfRule>
  </conditionalFormatting>
  <conditionalFormatting sqref="L175">
    <cfRule type="expression" dxfId="106" priority="106">
      <formula>MOD(COLUMN(),2)</formula>
    </cfRule>
  </conditionalFormatting>
  <conditionalFormatting sqref="L180">
    <cfRule type="expression" dxfId="105" priority="105">
      <formula>MOD(COLUMN(),2)</formula>
    </cfRule>
  </conditionalFormatting>
  <conditionalFormatting sqref="L179">
    <cfRule type="expression" dxfId="104" priority="104">
      <formula>MOD(COLUMN(),2)</formula>
    </cfRule>
  </conditionalFormatting>
  <conditionalFormatting sqref="L181">
    <cfRule type="expression" dxfId="103" priority="103">
      <formula>MOD(COLUMN(),2)</formula>
    </cfRule>
  </conditionalFormatting>
  <conditionalFormatting sqref="L190">
    <cfRule type="expression" dxfId="102" priority="102">
      <formula>MOD(COLUMN(),2)</formula>
    </cfRule>
  </conditionalFormatting>
  <conditionalFormatting sqref="L189">
    <cfRule type="expression" dxfId="101" priority="101">
      <formula>MOD(COLUMN(),2)</formula>
    </cfRule>
  </conditionalFormatting>
  <conditionalFormatting sqref="L188">
    <cfRule type="expression" dxfId="100" priority="100">
      <formula>MOD(COLUMN(),2)</formula>
    </cfRule>
  </conditionalFormatting>
  <conditionalFormatting sqref="L193">
    <cfRule type="expression" dxfId="99" priority="99">
      <formula>MOD(COLUMN(),2)</formula>
    </cfRule>
  </conditionalFormatting>
  <conditionalFormatting sqref="L192">
    <cfRule type="expression" dxfId="98" priority="98">
      <formula>MOD(COLUMN(),2)</formula>
    </cfRule>
  </conditionalFormatting>
  <conditionalFormatting sqref="L194">
    <cfRule type="expression" dxfId="97" priority="97">
      <formula>MOD(COLUMN(),2)</formula>
    </cfRule>
  </conditionalFormatting>
  <conditionalFormatting sqref="L203">
    <cfRule type="expression" dxfId="96" priority="96">
      <formula>MOD(COLUMN(),2)</formula>
    </cfRule>
  </conditionalFormatting>
  <conditionalFormatting sqref="L202">
    <cfRule type="expression" dxfId="95" priority="95">
      <formula>MOD(COLUMN(),2)</formula>
    </cfRule>
  </conditionalFormatting>
  <conditionalFormatting sqref="L201">
    <cfRule type="expression" dxfId="94" priority="94">
      <formula>MOD(COLUMN(),2)</formula>
    </cfRule>
  </conditionalFormatting>
  <conditionalFormatting sqref="L206">
    <cfRule type="expression" dxfId="93" priority="93">
      <formula>MOD(COLUMN(),2)</formula>
    </cfRule>
  </conditionalFormatting>
  <conditionalFormatting sqref="L205">
    <cfRule type="expression" dxfId="92" priority="92">
      <formula>MOD(COLUMN(),2)</formula>
    </cfRule>
  </conditionalFormatting>
  <conditionalFormatting sqref="L207">
    <cfRule type="expression" dxfId="91" priority="91">
      <formula>MOD(COLUMN(),2)</formula>
    </cfRule>
  </conditionalFormatting>
  <conditionalFormatting sqref="L216">
    <cfRule type="expression" dxfId="90" priority="90">
      <formula>MOD(COLUMN(),2)</formula>
    </cfRule>
  </conditionalFormatting>
  <conditionalFormatting sqref="L215">
    <cfRule type="expression" dxfId="89" priority="89">
      <formula>MOD(COLUMN(),2)</formula>
    </cfRule>
  </conditionalFormatting>
  <conditionalFormatting sqref="L214">
    <cfRule type="expression" dxfId="88" priority="88">
      <formula>MOD(COLUMN(),2)</formula>
    </cfRule>
  </conditionalFormatting>
  <conditionalFormatting sqref="L219">
    <cfRule type="expression" dxfId="87" priority="87">
      <formula>MOD(COLUMN(),2)</formula>
    </cfRule>
  </conditionalFormatting>
  <conditionalFormatting sqref="L218">
    <cfRule type="expression" dxfId="86" priority="86">
      <formula>MOD(COLUMN(),2)</formula>
    </cfRule>
  </conditionalFormatting>
  <conditionalFormatting sqref="L220">
    <cfRule type="expression" dxfId="85" priority="85">
      <formula>MOD(COLUMN(),2)</formula>
    </cfRule>
  </conditionalFormatting>
  <conditionalFormatting sqref="L229">
    <cfRule type="expression" dxfId="84" priority="84">
      <formula>MOD(COLUMN(),2)</formula>
    </cfRule>
  </conditionalFormatting>
  <conditionalFormatting sqref="L228">
    <cfRule type="expression" dxfId="83" priority="83">
      <formula>MOD(COLUMN(),2)</formula>
    </cfRule>
  </conditionalFormatting>
  <conditionalFormatting sqref="L227">
    <cfRule type="expression" dxfId="82" priority="82">
      <formula>MOD(COLUMN(),2)</formula>
    </cfRule>
  </conditionalFormatting>
  <conditionalFormatting sqref="L232">
    <cfRule type="expression" dxfId="81" priority="81">
      <formula>MOD(COLUMN(),2)</formula>
    </cfRule>
  </conditionalFormatting>
  <conditionalFormatting sqref="L231">
    <cfRule type="expression" dxfId="80" priority="80">
      <formula>MOD(COLUMN(),2)</formula>
    </cfRule>
  </conditionalFormatting>
  <conditionalFormatting sqref="L233">
    <cfRule type="expression" dxfId="79" priority="79">
      <formula>MOD(COLUMN(),2)</formula>
    </cfRule>
  </conditionalFormatting>
  <conditionalFormatting sqref="L242">
    <cfRule type="expression" dxfId="78" priority="78">
      <formula>MOD(COLUMN(),2)</formula>
    </cfRule>
  </conditionalFormatting>
  <conditionalFormatting sqref="L241">
    <cfRule type="expression" dxfId="77" priority="77">
      <formula>MOD(COLUMN(),2)</formula>
    </cfRule>
  </conditionalFormatting>
  <conditionalFormatting sqref="L240">
    <cfRule type="expression" dxfId="76" priority="76">
      <formula>MOD(COLUMN(),2)</formula>
    </cfRule>
  </conditionalFormatting>
  <conditionalFormatting sqref="L245">
    <cfRule type="expression" dxfId="75" priority="75">
      <formula>MOD(COLUMN(),2)</formula>
    </cfRule>
  </conditionalFormatting>
  <conditionalFormatting sqref="L244">
    <cfRule type="expression" dxfId="74" priority="74">
      <formula>MOD(COLUMN(),2)</formula>
    </cfRule>
  </conditionalFormatting>
  <conditionalFormatting sqref="L246">
    <cfRule type="expression" dxfId="73" priority="73">
      <formula>MOD(COLUMN(),2)</formula>
    </cfRule>
  </conditionalFormatting>
  <conditionalFormatting sqref="L255">
    <cfRule type="expression" dxfId="72" priority="72">
      <formula>MOD(COLUMN(),2)</formula>
    </cfRule>
  </conditionalFormatting>
  <conditionalFormatting sqref="L254">
    <cfRule type="expression" dxfId="71" priority="71">
      <formula>MOD(COLUMN(),2)</formula>
    </cfRule>
  </conditionalFormatting>
  <conditionalFormatting sqref="L253">
    <cfRule type="expression" dxfId="70" priority="70">
      <formula>MOD(COLUMN(),2)</formula>
    </cfRule>
  </conditionalFormatting>
  <conditionalFormatting sqref="L258">
    <cfRule type="expression" dxfId="69" priority="69">
      <formula>MOD(COLUMN(),2)</formula>
    </cfRule>
  </conditionalFormatting>
  <conditionalFormatting sqref="L257">
    <cfRule type="expression" dxfId="68" priority="68">
      <formula>MOD(COLUMN(),2)</formula>
    </cfRule>
  </conditionalFormatting>
  <conditionalFormatting sqref="L259">
    <cfRule type="expression" dxfId="67" priority="67">
      <formula>MOD(COLUMN(),2)</formula>
    </cfRule>
  </conditionalFormatting>
  <conditionalFormatting sqref="L268">
    <cfRule type="expression" dxfId="66" priority="66">
      <formula>MOD(COLUMN(),2)</formula>
    </cfRule>
  </conditionalFormatting>
  <conditionalFormatting sqref="L267">
    <cfRule type="expression" dxfId="65" priority="65">
      <formula>MOD(COLUMN(),2)</formula>
    </cfRule>
  </conditionalFormatting>
  <conditionalFormatting sqref="L266">
    <cfRule type="expression" dxfId="64" priority="64">
      <formula>MOD(COLUMN(),2)</formula>
    </cfRule>
  </conditionalFormatting>
  <conditionalFormatting sqref="L271">
    <cfRule type="expression" dxfId="63" priority="63">
      <formula>MOD(COLUMN(),2)</formula>
    </cfRule>
  </conditionalFormatting>
  <conditionalFormatting sqref="L270">
    <cfRule type="expression" dxfId="62" priority="62">
      <formula>MOD(COLUMN(),2)</formula>
    </cfRule>
  </conditionalFormatting>
  <conditionalFormatting sqref="L272">
    <cfRule type="expression" dxfId="61" priority="61">
      <formula>MOD(COLUMN(),2)</formula>
    </cfRule>
  </conditionalFormatting>
  <conditionalFormatting sqref="L281">
    <cfRule type="expression" dxfId="60" priority="60">
      <formula>MOD(COLUMN(),2)</formula>
    </cfRule>
  </conditionalFormatting>
  <conditionalFormatting sqref="L280">
    <cfRule type="expression" dxfId="59" priority="59">
      <formula>MOD(COLUMN(),2)</formula>
    </cfRule>
  </conditionalFormatting>
  <conditionalFormatting sqref="L279">
    <cfRule type="expression" dxfId="58" priority="58">
      <formula>MOD(COLUMN(),2)</formula>
    </cfRule>
  </conditionalFormatting>
  <conditionalFormatting sqref="L284">
    <cfRule type="expression" dxfId="57" priority="57">
      <formula>MOD(COLUMN(),2)</formula>
    </cfRule>
  </conditionalFormatting>
  <conditionalFormatting sqref="L283">
    <cfRule type="expression" dxfId="56" priority="56">
      <formula>MOD(COLUMN(),2)</formula>
    </cfRule>
  </conditionalFormatting>
  <conditionalFormatting sqref="L285">
    <cfRule type="expression" dxfId="55" priority="55">
      <formula>MOD(COLUMN(),2)</formula>
    </cfRule>
  </conditionalFormatting>
  <conditionalFormatting sqref="L294">
    <cfRule type="expression" dxfId="54" priority="54">
      <formula>MOD(COLUMN(),2)</formula>
    </cfRule>
  </conditionalFormatting>
  <conditionalFormatting sqref="L293">
    <cfRule type="expression" dxfId="53" priority="53">
      <formula>MOD(COLUMN(),2)</formula>
    </cfRule>
  </conditionalFormatting>
  <conditionalFormatting sqref="L292">
    <cfRule type="expression" dxfId="52" priority="52">
      <formula>MOD(COLUMN(),2)</formula>
    </cfRule>
  </conditionalFormatting>
  <conditionalFormatting sqref="L297">
    <cfRule type="expression" dxfId="51" priority="51">
      <formula>MOD(COLUMN(),2)</formula>
    </cfRule>
  </conditionalFormatting>
  <conditionalFormatting sqref="L296">
    <cfRule type="expression" dxfId="50" priority="50">
      <formula>MOD(COLUMN(),2)</formula>
    </cfRule>
  </conditionalFormatting>
  <conditionalFormatting sqref="L298">
    <cfRule type="expression" dxfId="49" priority="49">
      <formula>MOD(COLUMN(),2)</formula>
    </cfRule>
  </conditionalFormatting>
  <conditionalFormatting sqref="L307">
    <cfRule type="expression" dxfId="48" priority="48">
      <formula>MOD(COLUMN(),2)</formula>
    </cfRule>
  </conditionalFormatting>
  <conditionalFormatting sqref="L306">
    <cfRule type="expression" dxfId="47" priority="47">
      <formula>MOD(COLUMN(),2)</formula>
    </cfRule>
  </conditionalFormatting>
  <conditionalFormatting sqref="L305">
    <cfRule type="expression" dxfId="46" priority="46">
      <formula>MOD(COLUMN(),2)</formula>
    </cfRule>
  </conditionalFormatting>
  <conditionalFormatting sqref="L310">
    <cfRule type="expression" dxfId="45" priority="45">
      <formula>MOD(COLUMN(),2)</formula>
    </cfRule>
  </conditionalFormatting>
  <conditionalFormatting sqref="L309">
    <cfRule type="expression" dxfId="44" priority="44">
      <formula>MOD(COLUMN(),2)</formula>
    </cfRule>
  </conditionalFormatting>
  <conditionalFormatting sqref="L311">
    <cfRule type="expression" dxfId="43" priority="43">
      <formula>MOD(COLUMN(),2)</formula>
    </cfRule>
  </conditionalFormatting>
  <conditionalFormatting sqref="L320">
    <cfRule type="expression" dxfId="42" priority="42">
      <formula>MOD(COLUMN(),2)</formula>
    </cfRule>
  </conditionalFormatting>
  <conditionalFormatting sqref="L319">
    <cfRule type="expression" dxfId="41" priority="41">
      <formula>MOD(COLUMN(),2)</formula>
    </cfRule>
  </conditionalFormatting>
  <conditionalFormatting sqref="L318">
    <cfRule type="expression" dxfId="40" priority="40">
      <formula>MOD(COLUMN(),2)</formula>
    </cfRule>
  </conditionalFormatting>
  <conditionalFormatting sqref="L323">
    <cfRule type="expression" dxfId="39" priority="39">
      <formula>MOD(COLUMN(),2)</formula>
    </cfRule>
  </conditionalFormatting>
  <conditionalFormatting sqref="L322">
    <cfRule type="expression" dxfId="38" priority="38">
      <formula>MOD(COLUMN(),2)</formula>
    </cfRule>
  </conditionalFormatting>
  <conditionalFormatting sqref="L324">
    <cfRule type="expression" dxfId="37" priority="37">
      <formula>MOD(COLUMN(),2)</formula>
    </cfRule>
  </conditionalFormatting>
  <conditionalFormatting sqref="L333">
    <cfRule type="expression" dxfId="36" priority="36">
      <formula>MOD(COLUMN(),2)</formula>
    </cfRule>
  </conditionalFormatting>
  <conditionalFormatting sqref="L332">
    <cfRule type="expression" dxfId="35" priority="35">
      <formula>MOD(COLUMN(),2)</formula>
    </cfRule>
  </conditionalFormatting>
  <conditionalFormatting sqref="L331">
    <cfRule type="expression" dxfId="34" priority="34">
      <formula>MOD(COLUMN(),2)</formula>
    </cfRule>
  </conditionalFormatting>
  <conditionalFormatting sqref="L336">
    <cfRule type="expression" dxfId="33" priority="33">
      <formula>MOD(COLUMN(),2)</formula>
    </cfRule>
  </conditionalFormatting>
  <conditionalFormatting sqref="L335">
    <cfRule type="expression" dxfId="32" priority="32">
      <formula>MOD(COLUMN(),2)</formula>
    </cfRule>
  </conditionalFormatting>
  <conditionalFormatting sqref="L337">
    <cfRule type="expression" dxfId="31" priority="31">
      <formula>MOD(COLUMN(),2)</formula>
    </cfRule>
  </conditionalFormatting>
  <conditionalFormatting sqref="L346">
    <cfRule type="expression" dxfId="30" priority="30">
      <formula>MOD(COLUMN(),2)</formula>
    </cfRule>
  </conditionalFormatting>
  <conditionalFormatting sqref="L345">
    <cfRule type="expression" dxfId="29" priority="29">
      <formula>MOD(COLUMN(),2)</formula>
    </cfRule>
  </conditionalFormatting>
  <conditionalFormatting sqref="L344">
    <cfRule type="expression" dxfId="28" priority="28">
      <formula>MOD(COLUMN(),2)</formula>
    </cfRule>
  </conditionalFormatting>
  <conditionalFormatting sqref="L349">
    <cfRule type="expression" dxfId="27" priority="27">
      <formula>MOD(COLUMN(),2)</formula>
    </cfRule>
  </conditionalFormatting>
  <conditionalFormatting sqref="L348">
    <cfRule type="expression" dxfId="26" priority="26">
      <formula>MOD(COLUMN(),2)</formula>
    </cfRule>
  </conditionalFormatting>
  <conditionalFormatting sqref="L350">
    <cfRule type="expression" dxfId="25" priority="25">
      <formula>MOD(COLUMN(),2)</formula>
    </cfRule>
  </conditionalFormatting>
  <conditionalFormatting sqref="L359">
    <cfRule type="expression" dxfId="24" priority="24">
      <formula>MOD(COLUMN(),2)</formula>
    </cfRule>
  </conditionalFormatting>
  <conditionalFormatting sqref="L358">
    <cfRule type="expression" dxfId="23" priority="23">
      <formula>MOD(COLUMN(),2)</formula>
    </cfRule>
  </conditionalFormatting>
  <conditionalFormatting sqref="L357">
    <cfRule type="expression" dxfId="22" priority="22">
      <formula>MOD(COLUMN(),2)</formula>
    </cfRule>
  </conditionalFormatting>
  <conditionalFormatting sqref="L362">
    <cfRule type="expression" dxfId="21" priority="21">
      <formula>MOD(COLUMN(),2)</formula>
    </cfRule>
  </conditionalFormatting>
  <conditionalFormatting sqref="L361">
    <cfRule type="expression" dxfId="20" priority="20">
      <formula>MOD(COLUMN(),2)</formula>
    </cfRule>
  </conditionalFormatting>
  <conditionalFormatting sqref="L363">
    <cfRule type="expression" dxfId="19" priority="19">
      <formula>MOD(COLUMN(),2)</formula>
    </cfRule>
  </conditionalFormatting>
  <conditionalFormatting sqref="L372">
    <cfRule type="expression" dxfId="18" priority="18">
      <formula>MOD(COLUMN(),2)</formula>
    </cfRule>
  </conditionalFormatting>
  <conditionalFormatting sqref="L371">
    <cfRule type="expression" dxfId="17" priority="17">
      <formula>MOD(COLUMN(),2)</formula>
    </cfRule>
  </conditionalFormatting>
  <conditionalFormatting sqref="L370">
    <cfRule type="expression" dxfId="16" priority="16">
      <formula>MOD(COLUMN(),2)</formula>
    </cfRule>
  </conditionalFormatting>
  <conditionalFormatting sqref="L375">
    <cfRule type="expression" dxfId="15" priority="15">
      <formula>MOD(COLUMN(),2)</formula>
    </cfRule>
  </conditionalFormatting>
  <conditionalFormatting sqref="L374">
    <cfRule type="expression" dxfId="14" priority="14">
      <formula>MOD(COLUMN(),2)</formula>
    </cfRule>
  </conditionalFormatting>
  <conditionalFormatting sqref="L376">
    <cfRule type="expression" dxfId="13" priority="13">
      <formula>MOD(COLUMN(),2)</formula>
    </cfRule>
  </conditionalFormatting>
  <conditionalFormatting sqref="L385">
    <cfRule type="expression" dxfId="12" priority="12">
      <formula>MOD(COLUMN(),2)</formula>
    </cfRule>
  </conditionalFormatting>
  <conditionalFormatting sqref="L384">
    <cfRule type="expression" dxfId="11" priority="11">
      <formula>MOD(COLUMN(),2)</formula>
    </cfRule>
  </conditionalFormatting>
  <conditionalFormatting sqref="L383">
    <cfRule type="expression" dxfId="10" priority="10">
      <formula>MOD(COLUMN(),2)</formula>
    </cfRule>
  </conditionalFormatting>
  <conditionalFormatting sqref="L388">
    <cfRule type="expression" dxfId="9" priority="9">
      <formula>MOD(COLUMN(),2)</formula>
    </cfRule>
  </conditionalFormatting>
  <conditionalFormatting sqref="L387">
    <cfRule type="expression" dxfId="8" priority="8">
      <formula>MOD(COLUMN(),2)</formula>
    </cfRule>
  </conditionalFormatting>
  <conditionalFormatting sqref="L389">
    <cfRule type="expression" dxfId="7" priority="7">
      <formula>MOD(COLUMN(),2)</formula>
    </cfRule>
  </conditionalFormatting>
  <conditionalFormatting sqref="L398">
    <cfRule type="expression" dxfId="6" priority="6">
      <formula>MOD(COLUMN(),2)</formula>
    </cfRule>
  </conditionalFormatting>
  <conditionalFormatting sqref="L397">
    <cfRule type="expression" dxfId="5" priority="5">
      <formula>MOD(COLUMN(),2)</formula>
    </cfRule>
  </conditionalFormatting>
  <conditionalFormatting sqref="L396">
    <cfRule type="expression" dxfId="4" priority="4">
      <formula>MOD(COLUMN(),2)</formula>
    </cfRule>
  </conditionalFormatting>
  <conditionalFormatting sqref="L401">
    <cfRule type="expression" dxfId="3" priority="3">
      <formula>MOD(COLUMN(),2)</formula>
    </cfRule>
  </conditionalFormatting>
  <conditionalFormatting sqref="L400">
    <cfRule type="expression" dxfId="2" priority="2">
      <formula>MOD(COLUMN(),2)</formula>
    </cfRule>
  </conditionalFormatting>
  <conditionalFormatting sqref="L402">
    <cfRule type="expression" dxfId="1" priority="1">
      <formula>MOD(COLUMN(),2)</formula>
    </cfRule>
  </conditionalFormatting>
  <hyperlinks>
    <hyperlink ref="N1:N13" location="Octobre!A1" display="HAUT"/>
    <hyperlink ref="N1:N403" location="Mars!A1" display="HAUT"/>
  </hyperlinks>
  <printOptions horizontalCentered="1" verticalCentered="1"/>
  <pageMargins left="0.2" right="0.2" top="0.25" bottom="0.25" header="0" footer="0"/>
  <pageSetup scale="10" orientation="landscape" r:id="rId1"/>
  <headerFooter scaleWithDoc="0" alignWithMargins="0"/>
  <extLst>
    <ext xmlns:x14="http://schemas.microsoft.com/office/spreadsheetml/2009/9/main" uri="{CCE6A557-97BC-4b89-ADB6-D9C93CAAB3DF}">
      <x14:dataValidations xmlns:xm="http://schemas.microsoft.com/office/excel/2006/main" count="155">
        <x14:dataValidation type="list" allowBlank="1" showInputMessage="1" showErrorMessage="1">
          <x14:formula1>
            <xm:f>Liste!D$2:D$5</xm:f>
          </x14:formula1>
          <xm:sqref>B6</xm:sqref>
        </x14:dataValidation>
        <x14:dataValidation type="list" allowBlank="1" showInputMessage="1" showErrorMessage="1">
          <x14:formula1>
            <xm:f>Liste!D$2:D$5</xm:f>
          </x14:formula1>
          <xm:sqref>B19</xm:sqref>
        </x14:dataValidation>
        <x14:dataValidation type="list" allowBlank="1" showInputMessage="1" showErrorMessage="1">
          <x14:formula1>
            <xm:f>Liste!D$2:D$5</xm:f>
          </x14:formula1>
          <xm:sqref>B32</xm:sqref>
        </x14:dataValidation>
        <x14:dataValidation type="list" allowBlank="1" showInputMessage="1" showErrorMessage="1">
          <x14:formula1>
            <xm:f>Liste!D$2:D$5</xm:f>
          </x14:formula1>
          <xm:sqref>B45</xm:sqref>
        </x14:dataValidation>
        <x14:dataValidation type="list" allowBlank="1" showInputMessage="1" showErrorMessage="1">
          <x14:formula1>
            <xm:f>Liste!D$2:D$5</xm:f>
          </x14:formula1>
          <xm:sqref>B58</xm:sqref>
        </x14:dataValidation>
        <x14:dataValidation type="list" allowBlank="1" showInputMessage="1" showErrorMessage="1">
          <x14:formula1>
            <xm:f>Liste!D$2:D$5</xm:f>
          </x14:formula1>
          <xm:sqref>B71</xm:sqref>
        </x14:dataValidation>
        <x14:dataValidation type="list" allowBlank="1" showInputMessage="1" showErrorMessage="1">
          <x14:formula1>
            <xm:f>Liste!D$2:D$5</xm:f>
          </x14:formula1>
          <xm:sqref>B84</xm:sqref>
        </x14:dataValidation>
        <x14:dataValidation type="list" allowBlank="1" showInputMessage="1" showErrorMessage="1">
          <x14:formula1>
            <xm:f>Liste!D$2:D$5</xm:f>
          </x14:formula1>
          <xm:sqref>B97</xm:sqref>
        </x14:dataValidation>
        <x14:dataValidation type="list" allowBlank="1" showInputMessage="1" showErrorMessage="1">
          <x14:formula1>
            <xm:f>Liste!D$2:D$5</xm:f>
          </x14:formula1>
          <xm:sqref>B110</xm:sqref>
        </x14:dataValidation>
        <x14:dataValidation type="list" allowBlank="1" showInputMessage="1" showErrorMessage="1">
          <x14:formula1>
            <xm:f>Liste!D$2:D$5</xm:f>
          </x14:formula1>
          <xm:sqref>B123</xm:sqref>
        </x14:dataValidation>
        <x14:dataValidation type="list" allowBlank="1" showInputMessage="1" showErrorMessage="1">
          <x14:formula1>
            <xm:f>Liste!D$2:D$5</xm:f>
          </x14:formula1>
          <xm:sqref>B136</xm:sqref>
        </x14:dataValidation>
        <x14:dataValidation type="list" allowBlank="1" showInputMessage="1" showErrorMessage="1">
          <x14:formula1>
            <xm:f>Liste!D$2:D$5</xm:f>
          </x14:formula1>
          <xm:sqref>B149</xm:sqref>
        </x14:dataValidation>
        <x14:dataValidation type="list" allowBlank="1" showInputMessage="1" showErrorMessage="1">
          <x14:formula1>
            <xm:f>Liste!D$2:D$5</xm:f>
          </x14:formula1>
          <xm:sqref>B162</xm:sqref>
        </x14:dataValidation>
        <x14:dataValidation type="list" allowBlank="1" showInputMessage="1" showErrorMessage="1">
          <x14:formula1>
            <xm:f>Liste!D$2:D$5</xm:f>
          </x14:formula1>
          <xm:sqref>B175</xm:sqref>
        </x14:dataValidation>
        <x14:dataValidation type="list" allowBlank="1" showInputMessage="1" showErrorMessage="1">
          <x14:formula1>
            <xm:f>Liste!D$2:D$5</xm:f>
          </x14:formula1>
          <xm:sqref>B188</xm:sqref>
        </x14:dataValidation>
        <x14:dataValidation type="list" allowBlank="1" showInputMessage="1" showErrorMessage="1">
          <x14:formula1>
            <xm:f>Liste!D$2:D$5</xm:f>
          </x14:formula1>
          <xm:sqref>B201</xm:sqref>
        </x14:dataValidation>
        <x14:dataValidation type="list" allowBlank="1" showInputMessage="1" showErrorMessage="1">
          <x14:formula1>
            <xm:f>Liste!D$2:D$5</xm:f>
          </x14:formula1>
          <xm:sqref>B214</xm:sqref>
        </x14:dataValidation>
        <x14:dataValidation type="list" allowBlank="1" showInputMessage="1" showErrorMessage="1">
          <x14:formula1>
            <xm:f>Liste!D$2:D$5</xm:f>
          </x14:formula1>
          <xm:sqref>B227</xm:sqref>
        </x14:dataValidation>
        <x14:dataValidation type="list" allowBlank="1" showInputMessage="1" showErrorMessage="1">
          <x14:formula1>
            <xm:f>Liste!D$2:D$5</xm:f>
          </x14:formula1>
          <xm:sqref>B240</xm:sqref>
        </x14:dataValidation>
        <x14:dataValidation type="list" allowBlank="1" showInputMessage="1" showErrorMessage="1">
          <x14:formula1>
            <xm:f>Liste!D$2:D$5</xm:f>
          </x14:formula1>
          <xm:sqref>B253</xm:sqref>
        </x14:dataValidation>
        <x14:dataValidation type="list" allowBlank="1" showInputMessage="1" showErrorMessage="1">
          <x14:formula1>
            <xm:f>Liste!D$2:D$5</xm:f>
          </x14:formula1>
          <xm:sqref>B266</xm:sqref>
        </x14:dataValidation>
        <x14:dataValidation type="list" allowBlank="1" showInputMessage="1" showErrorMessage="1">
          <x14:formula1>
            <xm:f>Liste!D$2:D$5</xm:f>
          </x14:formula1>
          <xm:sqref>B279</xm:sqref>
        </x14:dataValidation>
        <x14:dataValidation type="list" allowBlank="1" showInputMessage="1" showErrorMessage="1">
          <x14:formula1>
            <xm:f>Liste!D$2:D$5</xm:f>
          </x14:formula1>
          <xm:sqref>B292</xm:sqref>
        </x14:dataValidation>
        <x14:dataValidation type="list" allowBlank="1" showInputMessage="1" showErrorMessage="1">
          <x14:formula1>
            <xm:f>Liste!D$2:D$5</xm:f>
          </x14:formula1>
          <xm:sqref>B305</xm:sqref>
        </x14:dataValidation>
        <x14:dataValidation type="list" allowBlank="1" showInputMessage="1" showErrorMessage="1">
          <x14:formula1>
            <xm:f>Liste!D$2:D$5</xm:f>
          </x14:formula1>
          <xm:sqref>B318</xm:sqref>
        </x14:dataValidation>
        <x14:dataValidation type="list" allowBlank="1" showInputMessage="1" showErrorMessage="1">
          <x14:formula1>
            <xm:f>Liste!D$2:D$5</xm:f>
          </x14:formula1>
          <xm:sqref>B331</xm:sqref>
        </x14:dataValidation>
        <x14:dataValidation type="list" allowBlank="1" showInputMessage="1" showErrorMessage="1">
          <x14:formula1>
            <xm:f>Liste!D$2:D$5</xm:f>
          </x14:formula1>
          <xm:sqref>B344</xm:sqref>
        </x14:dataValidation>
        <x14:dataValidation type="list" allowBlank="1" showInputMessage="1" showErrorMessage="1">
          <x14:formula1>
            <xm:f>Liste!D$2:D$5</xm:f>
          </x14:formula1>
          <xm:sqref>B357</xm:sqref>
        </x14:dataValidation>
        <x14:dataValidation type="list" allowBlank="1" showInputMessage="1" showErrorMessage="1">
          <x14:formula1>
            <xm:f>Liste!D$2:D$5</xm:f>
          </x14:formula1>
          <xm:sqref>B370</xm:sqref>
        </x14:dataValidation>
        <x14:dataValidation type="list" allowBlank="1" showInputMessage="1" showErrorMessage="1">
          <x14:formula1>
            <xm:f>Liste!D$2:D$5</xm:f>
          </x14:formula1>
          <xm:sqref>B383</xm:sqref>
        </x14:dataValidation>
        <x14:dataValidation type="list" allowBlank="1" showInputMessage="1" showErrorMessage="1">
          <x14:formula1>
            <xm:f>Liste!D$2:D$5</xm:f>
          </x14:formula1>
          <xm:sqref>B396</xm:sqref>
        </x14:dataValidation>
        <x14:dataValidation type="list" allowBlank="1" showInputMessage="1" showErrorMessage="1">
          <x14:formula1>
            <xm:f>Liste!E$2:E$5</xm:f>
          </x14:formula1>
          <xm:sqref>B7</xm:sqref>
        </x14:dataValidation>
        <x14:dataValidation type="list" allowBlank="1" showInputMessage="1" showErrorMessage="1">
          <x14:formula1>
            <xm:f>Liste!E$2:E$5</xm:f>
          </x14:formula1>
          <xm:sqref>B20</xm:sqref>
        </x14:dataValidation>
        <x14:dataValidation type="list" allowBlank="1" showInputMessage="1" showErrorMessage="1">
          <x14:formula1>
            <xm:f>Liste!E$2:E$5</xm:f>
          </x14:formula1>
          <xm:sqref>B33</xm:sqref>
        </x14:dataValidation>
        <x14:dataValidation type="list" allowBlank="1" showInputMessage="1" showErrorMessage="1">
          <x14:formula1>
            <xm:f>Liste!E$2:E$5</xm:f>
          </x14:formula1>
          <xm:sqref>B46</xm:sqref>
        </x14:dataValidation>
        <x14:dataValidation type="list" allowBlank="1" showInputMessage="1" showErrorMessage="1">
          <x14:formula1>
            <xm:f>Liste!E$2:E$5</xm:f>
          </x14:formula1>
          <xm:sqref>B59</xm:sqref>
        </x14:dataValidation>
        <x14:dataValidation type="list" allowBlank="1" showInputMessage="1" showErrorMessage="1">
          <x14:formula1>
            <xm:f>Liste!E$2:E$5</xm:f>
          </x14:formula1>
          <xm:sqref>B72</xm:sqref>
        </x14:dataValidation>
        <x14:dataValidation type="list" allowBlank="1" showInputMessage="1" showErrorMessage="1">
          <x14:formula1>
            <xm:f>Liste!E$2:E$5</xm:f>
          </x14:formula1>
          <xm:sqref>B85</xm:sqref>
        </x14:dataValidation>
        <x14:dataValidation type="list" allowBlank="1" showInputMessage="1" showErrorMessage="1">
          <x14:formula1>
            <xm:f>Liste!E$2:E$5</xm:f>
          </x14:formula1>
          <xm:sqref>B98</xm:sqref>
        </x14:dataValidation>
        <x14:dataValidation type="list" allowBlank="1" showInputMessage="1" showErrorMessage="1">
          <x14:formula1>
            <xm:f>Liste!E$2:E$5</xm:f>
          </x14:formula1>
          <xm:sqref>B111</xm:sqref>
        </x14:dataValidation>
        <x14:dataValidation type="list" allowBlank="1" showInputMessage="1" showErrorMessage="1">
          <x14:formula1>
            <xm:f>Liste!E$2:E$5</xm:f>
          </x14:formula1>
          <xm:sqref>B124</xm:sqref>
        </x14:dataValidation>
        <x14:dataValidation type="list" allowBlank="1" showInputMessage="1" showErrorMessage="1">
          <x14:formula1>
            <xm:f>Liste!E$2:E$5</xm:f>
          </x14:formula1>
          <xm:sqref>B137</xm:sqref>
        </x14:dataValidation>
        <x14:dataValidation type="list" allowBlank="1" showInputMessage="1" showErrorMessage="1">
          <x14:formula1>
            <xm:f>Liste!E$2:E$5</xm:f>
          </x14:formula1>
          <xm:sqref>B150</xm:sqref>
        </x14:dataValidation>
        <x14:dataValidation type="list" allowBlank="1" showInputMessage="1" showErrorMessage="1">
          <x14:formula1>
            <xm:f>Liste!E$2:E$5</xm:f>
          </x14:formula1>
          <xm:sqref>B163</xm:sqref>
        </x14:dataValidation>
        <x14:dataValidation type="list" allowBlank="1" showInputMessage="1" showErrorMessage="1">
          <x14:formula1>
            <xm:f>Liste!E$2:E$5</xm:f>
          </x14:formula1>
          <xm:sqref>B176</xm:sqref>
        </x14:dataValidation>
        <x14:dataValidation type="list" allowBlank="1" showInputMessage="1" showErrorMessage="1">
          <x14:formula1>
            <xm:f>Liste!E$2:E$5</xm:f>
          </x14:formula1>
          <xm:sqref>B189</xm:sqref>
        </x14:dataValidation>
        <x14:dataValidation type="list" allowBlank="1" showInputMessage="1" showErrorMessage="1">
          <x14:formula1>
            <xm:f>Liste!E$2:E$5</xm:f>
          </x14:formula1>
          <xm:sqref>B202</xm:sqref>
        </x14:dataValidation>
        <x14:dataValidation type="list" allowBlank="1" showInputMessage="1" showErrorMessage="1">
          <x14:formula1>
            <xm:f>Liste!E$2:E$5</xm:f>
          </x14:formula1>
          <xm:sqref>B215</xm:sqref>
        </x14:dataValidation>
        <x14:dataValidation type="list" allowBlank="1" showInputMessage="1" showErrorMessage="1">
          <x14:formula1>
            <xm:f>Liste!E$2:E$5</xm:f>
          </x14:formula1>
          <xm:sqref>B228</xm:sqref>
        </x14:dataValidation>
        <x14:dataValidation type="list" allowBlank="1" showInputMessage="1" showErrorMessage="1">
          <x14:formula1>
            <xm:f>Liste!E$2:E$5</xm:f>
          </x14:formula1>
          <xm:sqref>B241</xm:sqref>
        </x14:dataValidation>
        <x14:dataValidation type="list" allowBlank="1" showInputMessage="1" showErrorMessage="1">
          <x14:formula1>
            <xm:f>Liste!E$2:E$5</xm:f>
          </x14:formula1>
          <xm:sqref>B254</xm:sqref>
        </x14:dataValidation>
        <x14:dataValidation type="list" allowBlank="1" showInputMessage="1" showErrorMessage="1">
          <x14:formula1>
            <xm:f>Liste!E$2:E$5</xm:f>
          </x14:formula1>
          <xm:sqref>B267</xm:sqref>
        </x14:dataValidation>
        <x14:dataValidation type="list" allowBlank="1" showInputMessage="1" showErrorMessage="1">
          <x14:formula1>
            <xm:f>Liste!E$2:E$5</xm:f>
          </x14:formula1>
          <xm:sqref>B280</xm:sqref>
        </x14:dataValidation>
        <x14:dataValidation type="list" allowBlank="1" showInputMessage="1" showErrorMessage="1">
          <x14:formula1>
            <xm:f>Liste!E$2:E$5</xm:f>
          </x14:formula1>
          <xm:sqref>B293</xm:sqref>
        </x14:dataValidation>
        <x14:dataValidation type="list" allowBlank="1" showInputMessage="1" showErrorMessage="1">
          <x14:formula1>
            <xm:f>Liste!E$2:E$5</xm:f>
          </x14:formula1>
          <xm:sqref>B306</xm:sqref>
        </x14:dataValidation>
        <x14:dataValidation type="list" allowBlank="1" showInputMessage="1" showErrorMessage="1">
          <x14:formula1>
            <xm:f>Liste!E$2:E$5</xm:f>
          </x14:formula1>
          <xm:sqref>B319</xm:sqref>
        </x14:dataValidation>
        <x14:dataValidation type="list" allowBlank="1" showInputMessage="1" showErrorMessage="1">
          <x14:formula1>
            <xm:f>Liste!E$2:E$5</xm:f>
          </x14:formula1>
          <xm:sqref>B332</xm:sqref>
        </x14:dataValidation>
        <x14:dataValidation type="list" allowBlank="1" showInputMessage="1" showErrorMessage="1">
          <x14:formula1>
            <xm:f>Liste!E$2:E$5</xm:f>
          </x14:formula1>
          <xm:sqref>B345</xm:sqref>
        </x14:dataValidation>
        <x14:dataValidation type="list" allowBlank="1" showInputMessage="1" showErrorMessage="1">
          <x14:formula1>
            <xm:f>Liste!E$2:E$5</xm:f>
          </x14:formula1>
          <xm:sqref>B358</xm:sqref>
        </x14:dataValidation>
        <x14:dataValidation type="list" allowBlank="1" showInputMessage="1" showErrorMessage="1">
          <x14:formula1>
            <xm:f>Liste!E$2:E$5</xm:f>
          </x14:formula1>
          <xm:sqref>B371</xm:sqref>
        </x14:dataValidation>
        <x14:dataValidation type="list" allowBlank="1" showInputMessage="1" showErrorMessage="1">
          <x14:formula1>
            <xm:f>Liste!E$2:E$5</xm:f>
          </x14:formula1>
          <xm:sqref>B384</xm:sqref>
        </x14:dataValidation>
        <x14:dataValidation type="list" allowBlank="1" showInputMessage="1" showErrorMessage="1">
          <x14:formula1>
            <xm:f>Liste!E$2:E$5</xm:f>
          </x14:formula1>
          <xm:sqref>B397</xm:sqref>
        </x14:dataValidation>
        <x14:dataValidation type="list" allowBlank="1" showInputMessage="1" showErrorMessage="1">
          <x14:formula1>
            <xm:f>Liste!F$2:F$4</xm:f>
          </x14:formula1>
          <xm:sqref>B3</xm:sqref>
        </x14:dataValidation>
        <x14:dataValidation type="list" allowBlank="1" showInputMessage="1" showErrorMessage="1">
          <x14:formula1>
            <xm:f>Liste!F$2:F$4</xm:f>
          </x14:formula1>
          <xm:sqref>B16</xm:sqref>
        </x14:dataValidation>
        <x14:dataValidation type="list" allowBlank="1" showInputMessage="1" showErrorMessage="1">
          <x14:formula1>
            <xm:f>Liste!F$2:F$4</xm:f>
          </x14:formula1>
          <xm:sqref>B29</xm:sqref>
        </x14:dataValidation>
        <x14:dataValidation type="list" allowBlank="1" showInputMessage="1" showErrorMessage="1">
          <x14:formula1>
            <xm:f>Liste!F$2:F$4</xm:f>
          </x14:formula1>
          <xm:sqref>B42</xm:sqref>
        </x14:dataValidation>
        <x14:dataValidation type="list" allowBlank="1" showInputMessage="1" showErrorMessage="1">
          <x14:formula1>
            <xm:f>Liste!F$2:F$4</xm:f>
          </x14:formula1>
          <xm:sqref>B55</xm:sqref>
        </x14:dataValidation>
        <x14:dataValidation type="list" allowBlank="1" showInputMessage="1" showErrorMessage="1">
          <x14:formula1>
            <xm:f>Liste!F$2:F$4</xm:f>
          </x14:formula1>
          <xm:sqref>B68</xm:sqref>
        </x14:dataValidation>
        <x14:dataValidation type="list" allowBlank="1" showInputMessage="1" showErrorMessage="1">
          <x14:formula1>
            <xm:f>Liste!F$2:F$4</xm:f>
          </x14:formula1>
          <xm:sqref>B81</xm:sqref>
        </x14:dataValidation>
        <x14:dataValidation type="list" allowBlank="1" showInputMessage="1" showErrorMessage="1">
          <x14:formula1>
            <xm:f>Liste!F$2:F$4</xm:f>
          </x14:formula1>
          <xm:sqref>B94</xm:sqref>
        </x14:dataValidation>
        <x14:dataValidation type="list" allowBlank="1" showInputMessage="1" showErrorMessage="1">
          <x14:formula1>
            <xm:f>Liste!F$2:F$4</xm:f>
          </x14:formula1>
          <xm:sqref>B107</xm:sqref>
        </x14:dataValidation>
        <x14:dataValidation type="list" allowBlank="1" showInputMessage="1" showErrorMessage="1">
          <x14:formula1>
            <xm:f>Liste!F$2:F$4</xm:f>
          </x14:formula1>
          <xm:sqref>B120</xm:sqref>
        </x14:dataValidation>
        <x14:dataValidation type="list" allowBlank="1" showInputMessage="1" showErrorMessage="1">
          <x14:formula1>
            <xm:f>Liste!F$2:F$4</xm:f>
          </x14:formula1>
          <xm:sqref>B133</xm:sqref>
        </x14:dataValidation>
        <x14:dataValidation type="list" allowBlank="1" showInputMessage="1" showErrorMessage="1">
          <x14:formula1>
            <xm:f>Liste!F$2:F$4</xm:f>
          </x14:formula1>
          <xm:sqref>B146</xm:sqref>
        </x14:dataValidation>
        <x14:dataValidation type="list" allowBlank="1" showInputMessage="1" showErrorMessage="1">
          <x14:formula1>
            <xm:f>Liste!F$2:F$4</xm:f>
          </x14:formula1>
          <xm:sqref>B159</xm:sqref>
        </x14:dataValidation>
        <x14:dataValidation type="list" allowBlank="1" showInputMessage="1" showErrorMessage="1">
          <x14:formula1>
            <xm:f>Liste!F$2:F$4</xm:f>
          </x14:formula1>
          <xm:sqref>B172</xm:sqref>
        </x14:dataValidation>
        <x14:dataValidation type="list" allowBlank="1" showInputMessage="1" showErrorMessage="1">
          <x14:formula1>
            <xm:f>Liste!F$2:F$4</xm:f>
          </x14:formula1>
          <xm:sqref>B185</xm:sqref>
        </x14:dataValidation>
        <x14:dataValidation type="list" allowBlank="1" showInputMessage="1" showErrorMessage="1">
          <x14:formula1>
            <xm:f>Liste!F$2:F$4</xm:f>
          </x14:formula1>
          <xm:sqref>B198</xm:sqref>
        </x14:dataValidation>
        <x14:dataValidation type="list" allowBlank="1" showInputMessage="1" showErrorMessage="1">
          <x14:formula1>
            <xm:f>Liste!F$2:F$4</xm:f>
          </x14:formula1>
          <xm:sqref>B211</xm:sqref>
        </x14:dataValidation>
        <x14:dataValidation type="list" allowBlank="1" showInputMessage="1" showErrorMessage="1">
          <x14:formula1>
            <xm:f>Liste!F$2:F$4</xm:f>
          </x14:formula1>
          <xm:sqref>B224</xm:sqref>
        </x14:dataValidation>
        <x14:dataValidation type="list" allowBlank="1" showInputMessage="1" showErrorMessage="1">
          <x14:formula1>
            <xm:f>Liste!F$2:F$4</xm:f>
          </x14:formula1>
          <xm:sqref>B237</xm:sqref>
        </x14:dataValidation>
        <x14:dataValidation type="list" allowBlank="1" showInputMessage="1" showErrorMessage="1">
          <x14:formula1>
            <xm:f>Liste!F$2:F$4</xm:f>
          </x14:formula1>
          <xm:sqref>B250</xm:sqref>
        </x14:dataValidation>
        <x14:dataValidation type="list" allowBlank="1" showInputMessage="1" showErrorMessage="1">
          <x14:formula1>
            <xm:f>Liste!F$2:F$4</xm:f>
          </x14:formula1>
          <xm:sqref>B263</xm:sqref>
        </x14:dataValidation>
        <x14:dataValidation type="list" allowBlank="1" showInputMessage="1" showErrorMessage="1">
          <x14:formula1>
            <xm:f>Liste!F$2:F$4</xm:f>
          </x14:formula1>
          <xm:sqref>B276</xm:sqref>
        </x14:dataValidation>
        <x14:dataValidation type="list" allowBlank="1" showInputMessage="1" showErrorMessage="1">
          <x14:formula1>
            <xm:f>Liste!F$2:F$4</xm:f>
          </x14:formula1>
          <xm:sqref>B289</xm:sqref>
        </x14:dataValidation>
        <x14:dataValidation type="list" allowBlank="1" showInputMessage="1" showErrorMessage="1">
          <x14:formula1>
            <xm:f>Liste!F$2:F$4</xm:f>
          </x14:formula1>
          <xm:sqref>B302</xm:sqref>
        </x14:dataValidation>
        <x14:dataValidation type="list" allowBlank="1" showInputMessage="1" showErrorMessage="1">
          <x14:formula1>
            <xm:f>Liste!F$2:F$4</xm:f>
          </x14:formula1>
          <xm:sqref>B315</xm:sqref>
        </x14:dataValidation>
        <x14:dataValidation type="list" allowBlank="1" showInputMessage="1" showErrorMessage="1">
          <x14:formula1>
            <xm:f>Liste!F$2:F$4</xm:f>
          </x14:formula1>
          <xm:sqref>B328</xm:sqref>
        </x14:dataValidation>
        <x14:dataValidation type="list" allowBlank="1" showInputMessage="1" showErrorMessage="1">
          <x14:formula1>
            <xm:f>Liste!F$2:F$4</xm:f>
          </x14:formula1>
          <xm:sqref>B341</xm:sqref>
        </x14:dataValidation>
        <x14:dataValidation type="list" allowBlank="1" showInputMessage="1" showErrorMessage="1">
          <x14:formula1>
            <xm:f>Liste!F$2:F$4</xm:f>
          </x14:formula1>
          <xm:sqref>B354</xm:sqref>
        </x14:dataValidation>
        <x14:dataValidation type="list" allowBlank="1" showInputMessage="1" showErrorMessage="1">
          <x14:formula1>
            <xm:f>Liste!F$2:F$4</xm:f>
          </x14:formula1>
          <xm:sqref>B367</xm:sqref>
        </x14:dataValidation>
        <x14:dataValidation type="list" allowBlank="1" showInputMessage="1" showErrorMessage="1">
          <x14:formula1>
            <xm:f>Liste!F$2:F$4</xm:f>
          </x14:formula1>
          <xm:sqref>B380</xm:sqref>
        </x14:dataValidation>
        <x14:dataValidation type="list" allowBlank="1" showInputMessage="1" showErrorMessage="1">
          <x14:formula1>
            <xm:f>Liste!F$2:F$4</xm:f>
          </x14:formula1>
          <xm:sqref>B393</xm:sqref>
        </x14:dataValidation>
        <x14:dataValidation type="list" allowBlank="1" showInputMessage="1" showErrorMessage="1">
          <x14:formula1>
            <xm:f>Liste!B$2:B$31</xm:f>
          </x14:formula1>
          <xm:sqref>B5</xm:sqref>
        </x14:dataValidation>
        <x14:dataValidation type="list" allowBlank="1" showInputMessage="1" showErrorMessage="1">
          <x14:formula1>
            <xm:f>Liste!B$2:B$31</xm:f>
          </x14:formula1>
          <xm:sqref>B18</xm:sqref>
        </x14:dataValidation>
        <x14:dataValidation type="list" allowBlank="1" showInputMessage="1" showErrorMessage="1">
          <x14:formula1>
            <xm:f>Liste!B$2:B$31</xm:f>
          </x14:formula1>
          <xm:sqref>B31</xm:sqref>
        </x14:dataValidation>
        <x14:dataValidation type="list" allowBlank="1" showInputMessage="1" showErrorMessage="1">
          <x14:formula1>
            <xm:f>Liste!B$2:B$31</xm:f>
          </x14:formula1>
          <xm:sqref>B44</xm:sqref>
        </x14:dataValidation>
        <x14:dataValidation type="list" allowBlank="1" showInputMessage="1" showErrorMessage="1">
          <x14:formula1>
            <xm:f>Liste!B$2:B$31</xm:f>
          </x14:formula1>
          <xm:sqref>B57</xm:sqref>
        </x14:dataValidation>
        <x14:dataValidation type="list" allowBlank="1" showInputMessage="1" showErrorMessage="1">
          <x14:formula1>
            <xm:f>Liste!B$2:B$31</xm:f>
          </x14:formula1>
          <xm:sqref>B70</xm:sqref>
        </x14:dataValidation>
        <x14:dataValidation type="list" allowBlank="1" showInputMessage="1" showErrorMessage="1">
          <x14:formula1>
            <xm:f>Liste!B$2:B$31</xm:f>
          </x14:formula1>
          <xm:sqref>B83</xm:sqref>
        </x14:dataValidation>
        <x14:dataValidation type="list" allowBlank="1" showInputMessage="1" showErrorMessage="1">
          <x14:formula1>
            <xm:f>Liste!B$2:B$31</xm:f>
          </x14:formula1>
          <xm:sqref>B96</xm:sqref>
        </x14:dataValidation>
        <x14:dataValidation type="list" allowBlank="1" showInputMessage="1" showErrorMessage="1">
          <x14:formula1>
            <xm:f>Liste!B$2:B$31</xm:f>
          </x14:formula1>
          <xm:sqref>B109</xm:sqref>
        </x14:dataValidation>
        <x14:dataValidation type="list" allowBlank="1" showInputMessage="1" showErrorMessage="1">
          <x14:formula1>
            <xm:f>Liste!B$2:B$31</xm:f>
          </x14:formula1>
          <xm:sqref>B122</xm:sqref>
        </x14:dataValidation>
        <x14:dataValidation type="list" allowBlank="1" showInputMessage="1" showErrorMessage="1">
          <x14:formula1>
            <xm:f>Liste!B$2:B$31</xm:f>
          </x14:formula1>
          <xm:sqref>B135</xm:sqref>
        </x14:dataValidation>
        <x14:dataValidation type="list" allowBlank="1" showInputMessage="1" showErrorMessage="1">
          <x14:formula1>
            <xm:f>Liste!B$2:B$31</xm:f>
          </x14:formula1>
          <xm:sqref>B148</xm:sqref>
        </x14:dataValidation>
        <x14:dataValidation type="list" allowBlank="1" showInputMessage="1" showErrorMessage="1">
          <x14:formula1>
            <xm:f>Liste!B$2:B$31</xm:f>
          </x14:formula1>
          <xm:sqref>B161</xm:sqref>
        </x14:dataValidation>
        <x14:dataValidation type="list" allowBlank="1" showInputMessage="1" showErrorMessage="1">
          <x14:formula1>
            <xm:f>Liste!B$2:B$31</xm:f>
          </x14:formula1>
          <xm:sqref>B174</xm:sqref>
        </x14:dataValidation>
        <x14:dataValidation type="list" allowBlank="1" showInputMessage="1" showErrorMessage="1">
          <x14:formula1>
            <xm:f>Liste!B$2:B$31</xm:f>
          </x14:formula1>
          <xm:sqref>B187</xm:sqref>
        </x14:dataValidation>
        <x14:dataValidation type="list" allowBlank="1" showInputMessage="1" showErrorMessage="1">
          <x14:formula1>
            <xm:f>Liste!B$2:B$31</xm:f>
          </x14:formula1>
          <xm:sqref>B200</xm:sqref>
        </x14:dataValidation>
        <x14:dataValidation type="list" allowBlank="1" showInputMessage="1" showErrorMessage="1">
          <x14:formula1>
            <xm:f>Liste!B$2:B$31</xm:f>
          </x14:formula1>
          <xm:sqref>B213</xm:sqref>
        </x14:dataValidation>
        <x14:dataValidation type="list" allowBlank="1" showInputMessage="1" showErrorMessage="1">
          <x14:formula1>
            <xm:f>Liste!B$2:B$31</xm:f>
          </x14:formula1>
          <xm:sqref>B226</xm:sqref>
        </x14:dataValidation>
        <x14:dataValidation type="list" allowBlank="1" showInputMessage="1" showErrorMessage="1">
          <x14:formula1>
            <xm:f>Liste!B$2:B$31</xm:f>
          </x14:formula1>
          <xm:sqref>B239</xm:sqref>
        </x14:dataValidation>
        <x14:dataValidation type="list" allowBlank="1" showInputMessage="1" showErrorMessage="1">
          <x14:formula1>
            <xm:f>Liste!B$2:B$31</xm:f>
          </x14:formula1>
          <xm:sqref>B252</xm:sqref>
        </x14:dataValidation>
        <x14:dataValidation type="list" allowBlank="1" showInputMessage="1" showErrorMessage="1">
          <x14:formula1>
            <xm:f>Liste!B$2:B$31</xm:f>
          </x14:formula1>
          <xm:sqref>B265</xm:sqref>
        </x14:dataValidation>
        <x14:dataValidation type="list" allowBlank="1" showInputMessage="1" showErrorMessage="1">
          <x14:formula1>
            <xm:f>Liste!B$2:B$31</xm:f>
          </x14:formula1>
          <xm:sqref>B278</xm:sqref>
        </x14:dataValidation>
        <x14:dataValidation type="list" allowBlank="1" showInputMessage="1" showErrorMessage="1">
          <x14:formula1>
            <xm:f>Liste!B$2:B$31</xm:f>
          </x14:formula1>
          <xm:sqref>B291</xm:sqref>
        </x14:dataValidation>
        <x14:dataValidation type="list" allowBlank="1" showInputMessage="1" showErrorMessage="1">
          <x14:formula1>
            <xm:f>Liste!B$2:B$31</xm:f>
          </x14:formula1>
          <xm:sqref>B304</xm:sqref>
        </x14:dataValidation>
        <x14:dataValidation type="list" allowBlank="1" showInputMessage="1" showErrorMessage="1">
          <x14:formula1>
            <xm:f>Liste!B$2:B$31</xm:f>
          </x14:formula1>
          <xm:sqref>B317</xm:sqref>
        </x14:dataValidation>
        <x14:dataValidation type="list" allowBlank="1" showInputMessage="1" showErrorMessage="1">
          <x14:formula1>
            <xm:f>Liste!B$2:B$31</xm:f>
          </x14:formula1>
          <xm:sqref>B330</xm:sqref>
        </x14:dataValidation>
        <x14:dataValidation type="list" allowBlank="1" showInputMessage="1" showErrorMessage="1">
          <x14:formula1>
            <xm:f>Liste!B$2:B$31</xm:f>
          </x14:formula1>
          <xm:sqref>B343</xm:sqref>
        </x14:dataValidation>
        <x14:dataValidation type="list" allowBlank="1" showInputMessage="1" showErrorMessage="1">
          <x14:formula1>
            <xm:f>Liste!B$2:B$31</xm:f>
          </x14:formula1>
          <xm:sqref>B356</xm:sqref>
        </x14:dataValidation>
        <x14:dataValidation type="list" allowBlank="1" showInputMessage="1" showErrorMessage="1">
          <x14:formula1>
            <xm:f>Liste!B$2:B$31</xm:f>
          </x14:formula1>
          <xm:sqref>B369</xm:sqref>
        </x14:dataValidation>
        <x14:dataValidation type="list" allowBlank="1" showInputMessage="1" showErrorMessage="1">
          <x14:formula1>
            <xm:f>Liste!B$2:B$31</xm:f>
          </x14:formula1>
          <xm:sqref>B382</xm:sqref>
        </x14:dataValidation>
        <x14:dataValidation type="list" allowBlank="1" showInputMessage="1" showErrorMessage="1">
          <x14:formula1>
            <xm:f>Liste!B$2:B$31</xm:f>
          </x14:formula1>
          <xm:sqref>B395</xm:sqref>
        </x14:dataValidation>
        <x14:dataValidation type="list" allowBlank="1" showInputMessage="1" showErrorMessage="1">
          <x14:formula1>
            <xm:f>Liste!A$2:A$17</xm:f>
          </x14:formula1>
          <xm:sqref>B4</xm:sqref>
        </x14:dataValidation>
        <x14:dataValidation type="list" allowBlank="1" showInputMessage="1" showErrorMessage="1">
          <x14:formula1>
            <xm:f>Liste!A$2:A$17</xm:f>
          </x14:formula1>
          <xm:sqref>B17</xm:sqref>
        </x14:dataValidation>
        <x14:dataValidation type="list" allowBlank="1" showInputMessage="1" showErrorMessage="1">
          <x14:formula1>
            <xm:f>Liste!A$2:A$17</xm:f>
          </x14:formula1>
          <xm:sqref>B30</xm:sqref>
        </x14:dataValidation>
        <x14:dataValidation type="list" allowBlank="1" showInputMessage="1" showErrorMessage="1">
          <x14:formula1>
            <xm:f>Liste!A$2:A$17</xm:f>
          </x14:formula1>
          <xm:sqref>B43</xm:sqref>
        </x14:dataValidation>
        <x14:dataValidation type="list" allowBlank="1" showInputMessage="1" showErrorMessage="1">
          <x14:formula1>
            <xm:f>Liste!A$2:A$17</xm:f>
          </x14:formula1>
          <xm:sqref>B56</xm:sqref>
        </x14:dataValidation>
        <x14:dataValidation type="list" allowBlank="1" showInputMessage="1" showErrorMessage="1">
          <x14:formula1>
            <xm:f>Liste!A$2:A$17</xm:f>
          </x14:formula1>
          <xm:sqref>B69</xm:sqref>
        </x14:dataValidation>
        <x14:dataValidation type="list" allowBlank="1" showInputMessage="1" showErrorMessage="1">
          <x14:formula1>
            <xm:f>Liste!A$2:A$17</xm:f>
          </x14:formula1>
          <xm:sqref>B82</xm:sqref>
        </x14:dataValidation>
        <x14:dataValidation type="list" allowBlank="1" showInputMessage="1" showErrorMessage="1">
          <x14:formula1>
            <xm:f>Liste!A$2:A$17</xm:f>
          </x14:formula1>
          <xm:sqref>B95</xm:sqref>
        </x14:dataValidation>
        <x14:dataValidation type="list" allowBlank="1" showInputMessage="1" showErrorMessage="1">
          <x14:formula1>
            <xm:f>Liste!A$2:A$17</xm:f>
          </x14:formula1>
          <xm:sqref>B108</xm:sqref>
        </x14:dataValidation>
        <x14:dataValidation type="list" allowBlank="1" showInputMessage="1" showErrorMessage="1">
          <x14:formula1>
            <xm:f>Liste!A$2:A$17</xm:f>
          </x14:formula1>
          <xm:sqref>B121</xm:sqref>
        </x14:dataValidation>
        <x14:dataValidation type="list" allowBlank="1" showInputMessage="1" showErrorMessage="1">
          <x14:formula1>
            <xm:f>Liste!A$2:A$17</xm:f>
          </x14:formula1>
          <xm:sqref>B134</xm:sqref>
        </x14:dataValidation>
        <x14:dataValidation type="list" allowBlank="1" showInputMessage="1" showErrorMessage="1">
          <x14:formula1>
            <xm:f>Liste!A$2:A$17</xm:f>
          </x14:formula1>
          <xm:sqref>B147</xm:sqref>
        </x14:dataValidation>
        <x14:dataValidation type="list" allowBlank="1" showInputMessage="1" showErrorMessage="1">
          <x14:formula1>
            <xm:f>Liste!A$2:A$17</xm:f>
          </x14:formula1>
          <xm:sqref>B160</xm:sqref>
        </x14:dataValidation>
        <x14:dataValidation type="list" allowBlank="1" showInputMessage="1" showErrorMessage="1">
          <x14:formula1>
            <xm:f>Liste!A$2:A$17</xm:f>
          </x14:formula1>
          <xm:sqref>B173</xm:sqref>
        </x14:dataValidation>
        <x14:dataValidation type="list" allowBlank="1" showInputMessage="1" showErrorMessage="1">
          <x14:formula1>
            <xm:f>Liste!A$2:A$17</xm:f>
          </x14:formula1>
          <xm:sqref>B186</xm:sqref>
        </x14:dataValidation>
        <x14:dataValidation type="list" allowBlank="1" showInputMessage="1" showErrorMessage="1">
          <x14:formula1>
            <xm:f>Liste!A$2:A$17</xm:f>
          </x14:formula1>
          <xm:sqref>B199</xm:sqref>
        </x14:dataValidation>
        <x14:dataValidation type="list" allowBlank="1" showInputMessage="1" showErrorMessage="1">
          <x14:formula1>
            <xm:f>Liste!A$2:A$17</xm:f>
          </x14:formula1>
          <xm:sqref>B212</xm:sqref>
        </x14:dataValidation>
        <x14:dataValidation type="list" allowBlank="1" showInputMessage="1" showErrorMessage="1">
          <x14:formula1>
            <xm:f>Liste!A$2:A$17</xm:f>
          </x14:formula1>
          <xm:sqref>B225</xm:sqref>
        </x14:dataValidation>
        <x14:dataValidation type="list" allowBlank="1" showInputMessage="1" showErrorMessage="1">
          <x14:formula1>
            <xm:f>Liste!A$2:A$17</xm:f>
          </x14:formula1>
          <xm:sqref>B238</xm:sqref>
        </x14:dataValidation>
        <x14:dataValidation type="list" allowBlank="1" showInputMessage="1" showErrorMessage="1">
          <x14:formula1>
            <xm:f>Liste!A$2:A$17</xm:f>
          </x14:formula1>
          <xm:sqref>B251</xm:sqref>
        </x14:dataValidation>
        <x14:dataValidation type="list" allowBlank="1" showInputMessage="1" showErrorMessage="1">
          <x14:formula1>
            <xm:f>Liste!A$2:A$17</xm:f>
          </x14:formula1>
          <xm:sqref>B264</xm:sqref>
        </x14:dataValidation>
        <x14:dataValidation type="list" allowBlank="1" showInputMessage="1" showErrorMessage="1">
          <x14:formula1>
            <xm:f>Liste!A$2:A$17</xm:f>
          </x14:formula1>
          <xm:sqref>B277</xm:sqref>
        </x14:dataValidation>
        <x14:dataValidation type="list" allowBlank="1" showInputMessage="1" showErrorMessage="1">
          <x14:formula1>
            <xm:f>Liste!A$2:A$17</xm:f>
          </x14:formula1>
          <xm:sqref>B290</xm:sqref>
        </x14:dataValidation>
        <x14:dataValidation type="list" allowBlank="1" showInputMessage="1" showErrorMessage="1">
          <x14:formula1>
            <xm:f>Liste!A$2:A$17</xm:f>
          </x14:formula1>
          <xm:sqref>B303</xm:sqref>
        </x14:dataValidation>
        <x14:dataValidation type="list" allowBlank="1" showInputMessage="1" showErrorMessage="1">
          <x14:formula1>
            <xm:f>Liste!A$2:A$17</xm:f>
          </x14:formula1>
          <xm:sqref>B316</xm:sqref>
        </x14:dataValidation>
        <x14:dataValidation type="list" allowBlank="1" showInputMessage="1" showErrorMessage="1">
          <x14:formula1>
            <xm:f>Liste!A$2:A$17</xm:f>
          </x14:formula1>
          <xm:sqref>B329</xm:sqref>
        </x14:dataValidation>
        <x14:dataValidation type="list" allowBlank="1" showInputMessage="1" showErrorMessage="1">
          <x14:formula1>
            <xm:f>Liste!A$2:A$17</xm:f>
          </x14:formula1>
          <xm:sqref>B342</xm:sqref>
        </x14:dataValidation>
        <x14:dataValidation type="list" allowBlank="1" showInputMessage="1" showErrorMessage="1">
          <x14:formula1>
            <xm:f>Liste!A$2:A$17</xm:f>
          </x14:formula1>
          <xm:sqref>B355</xm:sqref>
        </x14:dataValidation>
        <x14:dataValidation type="list" allowBlank="1" showInputMessage="1" showErrorMessage="1">
          <x14:formula1>
            <xm:f>Liste!A$2:A$17</xm:f>
          </x14:formula1>
          <xm:sqref>B368</xm:sqref>
        </x14:dataValidation>
        <x14:dataValidation type="list" allowBlank="1" showInputMessage="1" showErrorMessage="1">
          <x14:formula1>
            <xm:f>Liste!A$2:A$17</xm:f>
          </x14:formula1>
          <xm:sqref>B381</xm:sqref>
        </x14:dataValidation>
        <x14:dataValidation type="list" allowBlank="1" showInputMessage="1" showErrorMessage="1">
          <x14:formula1>
            <xm:f>Liste!A$2:A$17</xm:f>
          </x14:formula1>
          <xm:sqref>B394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M35"/>
  <sheetViews>
    <sheetView workbookViewId="0">
      <selection activeCell="A10" sqref="A10"/>
    </sheetView>
  </sheetViews>
  <sheetFormatPr baseColWidth="10" defaultRowHeight="16.5" x14ac:dyDescent="0.3"/>
  <cols>
    <col min="1" max="1" width="17.109375" customWidth="1"/>
    <col min="2" max="2" width="18.44140625" customWidth="1"/>
    <col min="3" max="3" width="17.88671875" customWidth="1"/>
  </cols>
  <sheetData>
    <row r="1" spans="1:13" ht="17.25" thickBot="1" x14ac:dyDescent="0.35">
      <c r="A1" s="15" t="s">
        <v>36</v>
      </c>
      <c r="B1" s="15" t="s">
        <v>33</v>
      </c>
      <c r="C1" s="21" t="s">
        <v>51</v>
      </c>
      <c r="D1" s="22" t="s">
        <v>10</v>
      </c>
      <c r="E1" s="22" t="s">
        <v>85</v>
      </c>
      <c r="F1" s="23" t="s">
        <v>8</v>
      </c>
      <c r="G1" s="148" t="s">
        <v>19</v>
      </c>
      <c r="H1" s="148"/>
    </row>
    <row r="2" spans="1:13" x14ac:dyDescent="0.3">
      <c r="A2" s="14" t="s">
        <v>45</v>
      </c>
      <c r="B2" s="14">
        <v>911</v>
      </c>
      <c r="C2" s="103"/>
      <c r="D2">
        <v>5</v>
      </c>
      <c r="E2" s="99" t="s">
        <v>90</v>
      </c>
      <c r="F2" t="s">
        <v>30</v>
      </c>
      <c r="G2" s="26">
        <v>18.25</v>
      </c>
      <c r="H2" s="26">
        <v>219</v>
      </c>
    </row>
    <row r="3" spans="1:13" x14ac:dyDescent="0.3">
      <c r="A3" s="8" t="s">
        <v>34</v>
      </c>
      <c r="B3" s="8" t="s">
        <v>58</v>
      </c>
      <c r="C3" s="17"/>
      <c r="D3">
        <v>7</v>
      </c>
      <c r="E3" s="99" t="s">
        <v>91</v>
      </c>
      <c r="F3" t="s">
        <v>28</v>
      </c>
      <c r="G3" s="26">
        <v>28</v>
      </c>
      <c r="H3" s="26">
        <v>336</v>
      </c>
    </row>
    <row r="4" spans="1:13" x14ac:dyDescent="0.3">
      <c r="A4" s="8" t="s">
        <v>46</v>
      </c>
      <c r="B4" s="8" t="s">
        <v>57</v>
      </c>
      <c r="C4" s="17"/>
      <c r="D4">
        <v>10</v>
      </c>
      <c r="E4" s="99" t="s">
        <v>94</v>
      </c>
      <c r="F4" t="s">
        <v>9</v>
      </c>
      <c r="G4" s="27">
        <v>33.9</v>
      </c>
      <c r="H4" s="26">
        <v>406.8</v>
      </c>
    </row>
    <row r="5" spans="1:13" x14ac:dyDescent="0.3">
      <c r="A5" s="8" t="s">
        <v>43</v>
      </c>
      <c r="B5" s="13" t="s">
        <v>53</v>
      </c>
      <c r="C5" s="19"/>
      <c r="D5" t="s">
        <v>84</v>
      </c>
      <c r="E5" s="99" t="s">
        <v>93</v>
      </c>
    </row>
    <row r="6" spans="1:13" x14ac:dyDescent="0.3">
      <c r="A6" s="8" t="s">
        <v>48</v>
      </c>
      <c r="B6" s="8" t="s">
        <v>74</v>
      </c>
      <c r="C6" s="17"/>
      <c r="H6" s="4"/>
      <c r="M6" s="6"/>
    </row>
    <row r="7" spans="1:13" x14ac:dyDescent="0.3">
      <c r="A7" s="8" t="s">
        <v>56</v>
      </c>
      <c r="B7" s="8" t="s">
        <v>73</v>
      </c>
      <c r="C7" s="17"/>
      <c r="M7" s="6"/>
    </row>
    <row r="8" spans="1:13" x14ac:dyDescent="0.3">
      <c r="A8" s="8" t="s">
        <v>60</v>
      </c>
      <c r="B8" s="8" t="s">
        <v>81</v>
      </c>
      <c r="C8" s="17"/>
      <c r="M8" s="6"/>
    </row>
    <row r="9" spans="1:13" x14ac:dyDescent="0.3">
      <c r="A9" s="8" t="s">
        <v>66</v>
      </c>
      <c r="B9" s="7" t="s">
        <v>47</v>
      </c>
      <c r="C9" s="16"/>
      <c r="M9" s="6"/>
    </row>
    <row r="10" spans="1:13" x14ac:dyDescent="0.3">
      <c r="A10" s="8" t="s">
        <v>69</v>
      </c>
      <c r="B10" s="8" t="s">
        <v>52</v>
      </c>
      <c r="C10" s="17"/>
    </row>
    <row r="11" spans="1:13" x14ac:dyDescent="0.3">
      <c r="A11" s="8" t="s">
        <v>71</v>
      </c>
      <c r="B11" s="8" t="s">
        <v>63</v>
      </c>
      <c r="C11" s="17"/>
      <c r="G11" s="1"/>
      <c r="H11" s="1"/>
      <c r="I11" s="1"/>
      <c r="J11" s="1"/>
      <c r="K11" s="1"/>
      <c r="L11" s="1"/>
      <c r="M11" s="1"/>
    </row>
    <row r="12" spans="1:13" x14ac:dyDescent="0.3">
      <c r="A12" s="8" t="s">
        <v>72</v>
      </c>
      <c r="B12" s="8" t="s">
        <v>54</v>
      </c>
      <c r="C12" s="17"/>
    </row>
    <row r="13" spans="1:13" x14ac:dyDescent="0.3">
      <c r="A13" s="8" t="s">
        <v>76</v>
      </c>
      <c r="B13" s="8" t="s">
        <v>55</v>
      </c>
      <c r="C13" s="17"/>
    </row>
    <row r="14" spans="1:13" x14ac:dyDescent="0.3">
      <c r="A14" s="8" t="s">
        <v>78</v>
      </c>
      <c r="B14" s="8" t="s">
        <v>67</v>
      </c>
      <c r="C14" s="17"/>
    </row>
    <row r="15" spans="1:13" x14ac:dyDescent="0.3">
      <c r="A15" s="8" t="s">
        <v>79</v>
      </c>
      <c r="B15" s="8" t="s">
        <v>44</v>
      </c>
      <c r="C15" s="17"/>
    </row>
    <row r="16" spans="1:13" x14ac:dyDescent="0.3">
      <c r="A16" s="11" t="s">
        <v>82</v>
      </c>
      <c r="B16" s="8" t="s">
        <v>64</v>
      </c>
      <c r="C16" s="17"/>
    </row>
    <row r="17" spans="1:3" x14ac:dyDescent="0.3">
      <c r="A17" s="8"/>
      <c r="B17" s="8" t="s">
        <v>68</v>
      </c>
      <c r="C17" s="20"/>
    </row>
    <row r="18" spans="1:3" x14ac:dyDescent="0.3">
      <c r="A18" s="8"/>
      <c r="B18" s="8" t="s">
        <v>86</v>
      </c>
      <c r="C18" s="17"/>
    </row>
    <row r="19" spans="1:3" x14ac:dyDescent="0.3">
      <c r="A19" s="8"/>
      <c r="B19" s="8" t="s">
        <v>65</v>
      </c>
      <c r="C19" s="17"/>
    </row>
    <row r="20" spans="1:3" x14ac:dyDescent="0.3">
      <c r="A20" s="8"/>
      <c r="B20" s="7" t="s">
        <v>35</v>
      </c>
      <c r="C20" s="16"/>
    </row>
    <row r="21" spans="1:3" x14ac:dyDescent="0.3">
      <c r="A21" s="8"/>
      <c r="B21" s="8" t="s">
        <v>80</v>
      </c>
      <c r="C21" s="17"/>
    </row>
    <row r="22" spans="1:3" x14ac:dyDescent="0.3">
      <c r="A22" s="8"/>
      <c r="B22" s="12" t="s">
        <v>50</v>
      </c>
      <c r="C22" s="18"/>
    </row>
    <row r="23" spans="1:3" x14ac:dyDescent="0.3">
      <c r="A23" s="8"/>
      <c r="B23" s="8" t="s">
        <v>62</v>
      </c>
      <c r="C23" s="17"/>
    </row>
    <row r="24" spans="1:3" x14ac:dyDescent="0.3">
      <c r="A24" s="8"/>
      <c r="B24" s="8" t="s">
        <v>42</v>
      </c>
      <c r="C24" s="17"/>
    </row>
    <row r="25" spans="1:3" x14ac:dyDescent="0.3">
      <c r="A25" s="8"/>
      <c r="B25" s="8" t="s">
        <v>61</v>
      </c>
      <c r="C25" s="17"/>
    </row>
    <row r="26" spans="1:3" x14ac:dyDescent="0.3">
      <c r="A26" s="8"/>
      <c r="B26" s="8" t="s">
        <v>75</v>
      </c>
      <c r="C26" s="17"/>
    </row>
    <row r="27" spans="1:3" x14ac:dyDescent="0.3">
      <c r="A27" s="8"/>
      <c r="B27" s="8" t="s">
        <v>70</v>
      </c>
      <c r="C27" s="20"/>
    </row>
    <row r="28" spans="1:3" x14ac:dyDescent="0.3">
      <c r="A28" s="8"/>
      <c r="B28" s="7" t="s">
        <v>49</v>
      </c>
      <c r="C28" s="16"/>
    </row>
    <row r="29" spans="1:3" x14ac:dyDescent="0.3">
      <c r="A29" s="8"/>
      <c r="B29" s="8" t="s">
        <v>83</v>
      </c>
      <c r="C29" s="17"/>
    </row>
    <row r="30" spans="1:3" x14ac:dyDescent="0.3">
      <c r="A30" s="8"/>
      <c r="B30" s="8" t="s">
        <v>77</v>
      </c>
      <c r="C30" s="17"/>
    </row>
    <row r="31" spans="1:3" x14ac:dyDescent="0.3">
      <c r="A31" s="8"/>
      <c r="B31" s="8" t="s">
        <v>59</v>
      </c>
      <c r="C31" s="17"/>
    </row>
    <row r="32" spans="1:3" x14ac:dyDescent="0.3">
      <c r="A32" s="8"/>
      <c r="B32" s="8"/>
      <c r="C32" s="17"/>
    </row>
    <row r="33" spans="1:3" x14ac:dyDescent="0.3">
      <c r="A33" s="8"/>
      <c r="B33" s="8"/>
      <c r="C33" s="17"/>
    </row>
    <row r="34" spans="1:3" x14ac:dyDescent="0.3">
      <c r="A34" s="8"/>
      <c r="B34" s="8"/>
      <c r="C34" s="17"/>
    </row>
    <row r="35" spans="1:3" x14ac:dyDescent="0.3">
      <c r="A35" s="8"/>
      <c r="B35" s="8"/>
      <c r="C35" s="17"/>
    </row>
  </sheetData>
  <sortState ref="B2:C35">
    <sortCondition ref="B2:B35"/>
  </sortState>
  <dataConsolidate/>
  <mergeCells count="1">
    <mergeCell ref="G1:H1"/>
  </mergeCells>
  <conditionalFormatting sqref="A7:A10 A11:C15 A2:C6 A17:C35 B16:C16">
    <cfRule type="expression" dxfId="0" priority="1">
      <formula>MOD(ROW(),2)</formula>
    </cfRule>
  </conditionalFormatting>
  <pageMargins left="0.7" right="0.7" top="0.75" bottom="0.75" header="0.3" footer="0.3"/>
  <pageSetup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B924ECE2-3771-4E90-AFC4-0EFF490C361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Mars (3)</vt:lpstr>
      <vt:lpstr>Calendrier</vt:lpstr>
      <vt:lpstr>Janvier</vt:lpstr>
      <vt:lpstr>Février</vt:lpstr>
      <vt:lpstr>Mars</vt:lpstr>
      <vt:lpstr>Liste</vt:lpstr>
      <vt:lpstr>Calendrier!Zone_d_impression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2015-04-27T03:15:36Z</dcterms:created>
  <dcterms:modified xsi:type="dcterms:W3CDTF">2015-12-20T10:26:08Z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TC025507569991</vt:lpwstr>
  </property>
</Properties>
</file>