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slicers/slicer3.xml" ContentType="application/vnd.ms-excel.slicer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sophie06\"/>
    </mc:Choice>
  </mc:AlternateContent>
  <bookViews>
    <workbookView xWindow="0" yWindow="0" windowWidth="20490" windowHeight="8340" activeTab="5"/>
  </bookViews>
  <sheets>
    <sheet name="ETAT CMDE" sheetId="2" r:id="rId1"/>
    <sheet name="DETAIL CATEG" sheetId="4" r:id="rId2"/>
    <sheet name="STOCK" sheetId="1" r:id="rId3"/>
    <sheet name="TABLES" sheetId="5" r:id="rId4"/>
    <sheet name="SUIVI STOCK JOUR" sheetId="6" r:id="rId5"/>
    <sheet name="MENU" sheetId="7" r:id="rId6"/>
  </sheets>
  <definedNames>
    <definedName name="Segment_Catégorie">#N/A</definedName>
    <definedName name="Segment_Catégorie1">#N/A</definedName>
    <definedName name="Segment_Etat_de_la_commande">#N/A</definedName>
    <definedName name="Segment_Etat_de_la_commande1">#N/A</definedName>
    <definedName name="Segment_Etat_de_la_commande2">#N/A</definedName>
    <definedName name="Segment_Produit">#N/A</definedName>
    <definedName name="selCateg">Tableau2[CATEGORIE]</definedName>
  </definedNames>
  <calcPr calcId="152511" refMode="R1C1"/>
  <pivotCaches>
    <pivotCache cacheId="275" r:id="rId7"/>
    <pivotCache cacheId="280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2"/>
        <x14:slicerCache r:id="rId13"/>
        <x14:slicerCache r:id="rId1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7" l="1"/>
  <c r="F2" i="7"/>
  <c r="G107" i="1"/>
  <c r="C14" i="6"/>
  <c r="E14" i="6"/>
  <c r="A4" i="2"/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E11" i="6"/>
  <c r="E12" i="6"/>
  <c r="E13" i="6"/>
  <c r="C11" i="6"/>
  <c r="C12" i="6"/>
  <c r="C13" i="6"/>
  <c r="I9" i="5" l="1"/>
  <c r="H9" i="5"/>
  <c r="G9" i="5"/>
  <c r="F9" i="5"/>
  <c r="E9" i="5"/>
  <c r="D9" i="5"/>
  <c r="B10" i="5" l="1"/>
  <c r="J11" i="1"/>
  <c r="J12" i="1"/>
  <c r="L12" i="1" s="1"/>
  <c r="J13" i="1"/>
  <c r="L13" i="1" s="1"/>
  <c r="J14" i="1"/>
  <c r="L14" i="1" s="1"/>
  <c r="J15" i="1"/>
  <c r="L15" i="1" s="1"/>
  <c r="J16" i="1"/>
  <c r="L16" i="1" s="1"/>
  <c r="J17" i="1"/>
  <c r="L17" i="1" s="1"/>
  <c r="J18" i="1"/>
  <c r="L18" i="1" s="1"/>
  <c r="J19" i="1"/>
  <c r="L19" i="1" s="1"/>
  <c r="J20" i="1"/>
  <c r="L20" i="1" s="1"/>
  <c r="J21" i="1"/>
  <c r="L21" i="1" s="1"/>
  <c r="J22" i="1"/>
  <c r="L22" i="1" s="1"/>
  <c r="J23" i="1"/>
  <c r="L23" i="1" s="1"/>
  <c r="J24" i="1"/>
  <c r="L24" i="1" s="1"/>
  <c r="J25" i="1"/>
  <c r="L25" i="1" s="1"/>
  <c r="J26" i="1"/>
  <c r="L26" i="1" s="1"/>
  <c r="J27" i="1"/>
  <c r="J28" i="1"/>
  <c r="L28" i="1" s="1"/>
  <c r="J29" i="1"/>
  <c r="L29" i="1" s="1"/>
  <c r="J30" i="1"/>
  <c r="L30" i="1" s="1"/>
  <c r="J31" i="1"/>
  <c r="L31" i="1" s="1"/>
  <c r="J32" i="1"/>
  <c r="L32" i="1" s="1"/>
  <c r="J33" i="1"/>
  <c r="L33" i="1" s="1"/>
  <c r="J34" i="1"/>
  <c r="L34" i="1" s="1"/>
  <c r="J35" i="1"/>
  <c r="L35" i="1" s="1"/>
  <c r="J36" i="1"/>
  <c r="L36" i="1" s="1"/>
  <c r="J37" i="1"/>
  <c r="L37" i="1" s="1"/>
  <c r="J38" i="1"/>
  <c r="L38" i="1" s="1"/>
  <c r="J39" i="1"/>
  <c r="L39" i="1" s="1"/>
  <c r="J40" i="1"/>
  <c r="L40" i="1" s="1"/>
  <c r="J41" i="1"/>
  <c r="L41" i="1" s="1"/>
  <c r="J42" i="1"/>
  <c r="L42" i="1" s="1"/>
  <c r="J43" i="1"/>
  <c r="L43" i="1" s="1"/>
  <c r="J44" i="1"/>
  <c r="L44" i="1" s="1"/>
  <c r="J45" i="1"/>
  <c r="L45" i="1" s="1"/>
  <c r="J46" i="1"/>
  <c r="L46" i="1" s="1"/>
  <c r="J47" i="1"/>
  <c r="L47" i="1" s="1"/>
  <c r="J48" i="1"/>
  <c r="L48" i="1" s="1"/>
  <c r="J49" i="1"/>
  <c r="L49" i="1" s="1"/>
  <c r="J50" i="1"/>
  <c r="L50" i="1" s="1"/>
  <c r="J51" i="1"/>
  <c r="L51" i="1" s="1"/>
  <c r="J52" i="1"/>
  <c r="L52" i="1" s="1"/>
  <c r="J53" i="1"/>
  <c r="L53" i="1" s="1"/>
  <c r="J54" i="1"/>
  <c r="L54" i="1" s="1"/>
  <c r="J55" i="1"/>
  <c r="L55" i="1" s="1"/>
  <c r="J56" i="1"/>
  <c r="L56" i="1" s="1"/>
  <c r="J57" i="1"/>
  <c r="L57" i="1" s="1"/>
  <c r="J58" i="1"/>
  <c r="L58" i="1" s="1"/>
  <c r="J59" i="1"/>
  <c r="L59" i="1" s="1"/>
  <c r="J60" i="1"/>
  <c r="L60" i="1" s="1"/>
  <c r="J61" i="1"/>
  <c r="L61" i="1" s="1"/>
  <c r="J62" i="1"/>
  <c r="L62" i="1" s="1"/>
  <c r="J63" i="1"/>
  <c r="L63" i="1" s="1"/>
  <c r="J64" i="1"/>
  <c r="L64" i="1" s="1"/>
  <c r="J65" i="1"/>
  <c r="L65" i="1" s="1"/>
  <c r="J66" i="1"/>
  <c r="L66" i="1" s="1"/>
  <c r="J67" i="1"/>
  <c r="L67" i="1" s="1"/>
  <c r="J68" i="1"/>
  <c r="L68" i="1" s="1"/>
  <c r="J69" i="1"/>
  <c r="L69" i="1" s="1"/>
  <c r="J70" i="1"/>
  <c r="L70" i="1" s="1"/>
  <c r="J71" i="1"/>
  <c r="L71" i="1" s="1"/>
  <c r="J72" i="1"/>
  <c r="L72" i="1" s="1"/>
  <c r="J73" i="1"/>
  <c r="J74" i="1"/>
  <c r="L74" i="1" s="1"/>
  <c r="J75" i="1"/>
  <c r="L75" i="1" s="1"/>
  <c r="J76" i="1"/>
  <c r="J77" i="1"/>
  <c r="L77" i="1" s="1"/>
  <c r="J78" i="1"/>
  <c r="L78" i="1" s="1"/>
  <c r="J79" i="1"/>
  <c r="L79" i="1" s="1"/>
  <c r="J80" i="1"/>
  <c r="L80" i="1" s="1"/>
  <c r="J81" i="1"/>
  <c r="L81" i="1" s="1"/>
  <c r="J82" i="1"/>
  <c r="L82" i="1" s="1"/>
  <c r="J83" i="1"/>
  <c r="L83" i="1" s="1"/>
  <c r="J84" i="1"/>
  <c r="L84" i="1" s="1"/>
  <c r="J85" i="1"/>
  <c r="J86" i="1"/>
  <c r="L86" i="1" s="1"/>
  <c r="J87" i="1"/>
  <c r="L87" i="1" s="1"/>
  <c r="J88" i="1"/>
  <c r="L88" i="1" s="1"/>
  <c r="J89" i="1"/>
  <c r="L89" i="1" s="1"/>
  <c r="J90" i="1"/>
  <c r="L90" i="1" s="1"/>
  <c r="J91" i="1"/>
  <c r="L91" i="1" s="1"/>
  <c r="J92" i="1"/>
  <c r="J93" i="1"/>
  <c r="L93" i="1" s="1"/>
  <c r="J94" i="1"/>
  <c r="L94" i="1" s="1"/>
  <c r="J95" i="1"/>
  <c r="L95" i="1" s="1"/>
  <c r="J96" i="1"/>
  <c r="L96" i="1" s="1"/>
  <c r="J97" i="1"/>
  <c r="J98" i="1"/>
  <c r="L98" i="1" s="1"/>
  <c r="J99" i="1"/>
  <c r="L99" i="1" s="1"/>
  <c r="J100" i="1"/>
  <c r="L100" i="1" s="1"/>
  <c r="J101" i="1"/>
  <c r="L101" i="1" s="1"/>
  <c r="J102" i="1"/>
  <c r="L102" i="1" s="1"/>
  <c r="J103" i="1"/>
  <c r="L103" i="1" s="1"/>
  <c r="J104" i="1"/>
  <c r="L104" i="1" s="1"/>
  <c r="J105" i="1"/>
  <c r="J106" i="1"/>
  <c r="L106" i="1" s="1"/>
  <c r="M67" i="1"/>
  <c r="L27" i="1" l="1"/>
  <c r="J107" i="1"/>
  <c r="M69" i="1"/>
  <c r="M101" i="1"/>
  <c r="M41" i="1"/>
  <c r="M89" i="1"/>
  <c r="M37" i="1"/>
  <c r="M92" i="1"/>
  <c r="L92" i="1"/>
  <c r="M76" i="1"/>
  <c r="L76" i="1"/>
  <c r="M105" i="1"/>
  <c r="L105" i="1"/>
  <c r="M97" i="1"/>
  <c r="L97" i="1"/>
  <c r="M85" i="1"/>
  <c r="L85" i="1"/>
  <c r="M73" i="1"/>
  <c r="L73" i="1"/>
  <c r="M11" i="1"/>
  <c r="L11" i="1"/>
  <c r="M99" i="1"/>
  <c r="M83" i="1"/>
  <c r="M100" i="1"/>
  <c r="M79" i="1"/>
  <c r="M81" i="1"/>
  <c r="M57" i="1"/>
  <c r="M25" i="1"/>
  <c r="M93" i="1"/>
  <c r="M53" i="1"/>
  <c r="M21" i="1"/>
  <c r="M77" i="1"/>
  <c r="M65" i="1"/>
  <c r="M49" i="1"/>
  <c r="M33" i="1"/>
  <c r="M17" i="1"/>
  <c r="M61" i="1"/>
  <c r="M45" i="1"/>
  <c r="M29" i="1"/>
  <c r="M13" i="1"/>
  <c r="M68" i="1"/>
  <c r="M95" i="1"/>
  <c r="M84" i="1"/>
  <c r="M104" i="1"/>
  <c r="M88" i="1"/>
  <c r="M72" i="1"/>
  <c r="M60" i="1"/>
  <c r="M52" i="1"/>
  <c r="M44" i="1"/>
  <c r="M36" i="1"/>
  <c r="M28" i="1"/>
  <c r="M20" i="1"/>
  <c r="M12" i="1"/>
  <c r="M63" i="1"/>
  <c r="M59" i="1"/>
  <c r="M55" i="1"/>
  <c r="M51" i="1"/>
  <c r="M47" i="1"/>
  <c r="M43" i="1"/>
  <c r="M39" i="1"/>
  <c r="M35" i="1"/>
  <c r="M31" i="1"/>
  <c r="M27" i="1"/>
  <c r="M23" i="1"/>
  <c r="M19" i="1"/>
  <c r="M15" i="1"/>
  <c r="M103" i="1"/>
  <c r="M87" i="1"/>
  <c r="M71" i="1"/>
  <c r="M96" i="1"/>
  <c r="M91" i="1"/>
  <c r="M80" i="1"/>
  <c r="M75" i="1"/>
  <c r="M64" i="1"/>
  <c r="M56" i="1"/>
  <c r="M48" i="1"/>
  <c r="M40" i="1"/>
  <c r="M32" i="1"/>
  <c r="M24" i="1"/>
  <c r="M16" i="1"/>
  <c r="M106" i="1"/>
  <c r="M102" i="1"/>
  <c r="M98" i="1"/>
  <c r="M94" i="1"/>
  <c r="M90" i="1"/>
  <c r="M86" i="1"/>
  <c r="M82" i="1"/>
  <c r="M78" i="1"/>
  <c r="M74" i="1"/>
  <c r="M70" i="1"/>
  <c r="M66" i="1"/>
  <c r="M62" i="1"/>
  <c r="M58" i="1"/>
  <c r="M54" i="1"/>
  <c r="M50" i="1"/>
  <c r="M46" i="1"/>
  <c r="M42" i="1"/>
  <c r="M38" i="1"/>
  <c r="M34" i="1"/>
  <c r="M30" i="1"/>
  <c r="M26" i="1"/>
  <c r="M22" i="1"/>
  <c r="M18" i="1"/>
  <c r="M14" i="1"/>
  <c r="L107" i="1" l="1"/>
  <c r="O1" i="1" s="1"/>
</calcChain>
</file>

<file path=xl/sharedStrings.xml><?xml version="1.0" encoding="utf-8"?>
<sst xmlns="http://schemas.openxmlformats.org/spreadsheetml/2006/main" count="385" uniqueCount="167">
  <si>
    <t>ECRITURE &amp; CORRECTION</t>
  </si>
  <si>
    <t>A prévoir</t>
  </si>
  <si>
    <t>Boite de 12 Surligneurs biseau jaune</t>
  </si>
  <si>
    <t>Boite de 12 Surligneurs biseau vert</t>
  </si>
  <si>
    <t>Boite de 12 Surligneurs biseau orange</t>
  </si>
  <si>
    <t>Boite de 12 Surligneurs biseau rose</t>
  </si>
  <si>
    <t>Boite de 20 Roller correction jetable 4.2mmx12m</t>
  </si>
  <si>
    <t>Roller micro twist 5mmx8m</t>
  </si>
  <si>
    <t xml:space="preserve">Stylo correcteur pointe plastique </t>
  </si>
  <si>
    <t>Urgente</t>
  </si>
  <si>
    <t>Paquet de 20 gommes plastique Niceday</t>
  </si>
  <si>
    <t>Stylo roller Pilot V7 bleu</t>
  </si>
  <si>
    <t>Stylo roller Pilot V-ball VB5 fin bleu</t>
  </si>
  <si>
    <t>Stylo roller Pilot V7 noir</t>
  </si>
  <si>
    <t>Stylo roller Pilot V-ball VB5 fin noir</t>
  </si>
  <si>
    <t>Boite de 50 Stylos bille visible médium noir</t>
  </si>
  <si>
    <t>Boite de 50 Stylos bille visible médium bleu</t>
  </si>
  <si>
    <t>Boite de 50 Stylos bille visible médium rouge</t>
  </si>
  <si>
    <t>Boite de 50 Stylos bille visible médium vert</t>
  </si>
  <si>
    <t>A lancer</t>
  </si>
  <si>
    <t>Stylo bille Bic 4 couleurs moyen</t>
  </si>
  <si>
    <t>Stylo bille Bic 4 couleurs fin</t>
  </si>
  <si>
    <t>Stylo bille Bic 4 couleur Fun moyen</t>
  </si>
  <si>
    <t>Stylo feutre Paper Mate tempo noir</t>
  </si>
  <si>
    <t>Stylo feutre Paper Mate tempo bleu</t>
  </si>
  <si>
    <t>Boite de 12 Crayons graphite Foray 2H</t>
  </si>
  <si>
    <t>Boite de 12 Portemines jetable Bic matic 0.7mm</t>
  </si>
  <si>
    <t>Boite de 12 Marqueurs permanents cap off conique noir</t>
  </si>
  <si>
    <t>Boite de 12 Marqueurs style qline Foray noir</t>
  </si>
  <si>
    <t>Boite de 12 Marqueurs style qline Foray bleu</t>
  </si>
  <si>
    <t>Boite de 12 Marqueurs style qline Foray vert</t>
  </si>
  <si>
    <t>Boite de 12 Marqueurs style qline Foray rouge</t>
  </si>
  <si>
    <t>CAHIERS &amp; POST-IT</t>
  </si>
  <si>
    <t>Cahier A4 100 pages spirale séyès Oxford</t>
  </si>
  <si>
    <t>Cahier rigide spirale OD A4+ 80g 160 pages</t>
  </si>
  <si>
    <t>Cahier rigide spirale OD A5+ 80g 160 pages</t>
  </si>
  <si>
    <t>Cahier souple spirale OD A5+ 80g 160 pages</t>
  </si>
  <si>
    <t>5348925 </t>
  </si>
  <si>
    <t>Paquet de 6 blocs Energie de 100 feuilles assortis 76 x 127 mm</t>
  </si>
  <si>
    <t>Paquet de 6 blocs Energie de 100 feuilles assortis 76 x 76 mm</t>
  </si>
  <si>
    <t>Paquet de 12 blocs Post-it couleur recyclé 38x51mm</t>
  </si>
  <si>
    <t>816937 </t>
  </si>
  <si>
    <t>Paquet de 100 Index OD jaune bleu 45x25mm</t>
  </si>
  <si>
    <t>Paquet de 200 Index repositionnables Office DEPOT assortis néon</t>
  </si>
  <si>
    <t>Bloc post-it note 654 jaune 76x76mm</t>
  </si>
  <si>
    <t>Bloc multi-notes 3x50 feuilles2028A</t>
  </si>
  <si>
    <t>CLASSEMENT</t>
  </si>
  <si>
    <t xml:space="preserve">Paquet de 25 Chemises 3 rabats et elastiques A4 Exacompta </t>
  </si>
  <si>
    <t>Paquet de 25 Chemises dos toilé forever recyclée jaune</t>
  </si>
  <si>
    <t>Paquet de 25 Chemises dos toilé forever recyclée orange</t>
  </si>
  <si>
    <t>Paquet de 25 Chemises dos toilé forever recyclée lilas</t>
  </si>
  <si>
    <t>Paquet de 25 Chemises dos toilé forever recyclée vert</t>
  </si>
  <si>
    <t>Paquet de 25 Chemises dos toilé forever recyclée bleu</t>
  </si>
  <si>
    <t>540831 </t>
  </si>
  <si>
    <t>Paquet de 100 Chemises standard 250g assorti</t>
  </si>
  <si>
    <t>Paquet de 250 Sous-chemises papier 22x31cm assorti</t>
  </si>
  <si>
    <t>Paquet de 10 Chemises extensible écologique assorti</t>
  </si>
  <si>
    <t>540777 </t>
  </si>
  <si>
    <t>Paquet de 10 Classeurs levier plasticolor dos 8 assorti</t>
  </si>
  <si>
    <t>540824 </t>
  </si>
  <si>
    <t>Classeur levier plasticolor dos 8 bleu</t>
  </si>
  <si>
    <t>Classeur levier plasticolor dos 8 rouge</t>
  </si>
  <si>
    <t>Classeur levier plasticolor dos 5 vert</t>
  </si>
  <si>
    <t>540074 </t>
  </si>
  <si>
    <t>Classeur levier plasticolor dos 8 noir</t>
  </si>
  <si>
    <t>540079 </t>
  </si>
  <si>
    <t>Classeur levier plasticolor dos 5 orange</t>
  </si>
  <si>
    <t>540819 </t>
  </si>
  <si>
    <t>Classeurs 4 anneaux D-Clic en polypropylène Office Depot bleu</t>
  </si>
  <si>
    <t>5096300 </t>
  </si>
  <si>
    <t>Classeurs 4 anneaux D-Clic en polypropylène Office Depot noir</t>
  </si>
  <si>
    <t>5096272 </t>
  </si>
  <si>
    <t>Classeur 4 anneaux standard économique Office Depot jaune</t>
  </si>
  <si>
    <t>Classeur 4 anneaux standard économique Office Depot vert</t>
  </si>
  <si>
    <t>5096587 </t>
  </si>
  <si>
    <t>Paquet de 25 Dossiers suspendu velcro V fond 50 bleu</t>
  </si>
  <si>
    <t>100157 </t>
  </si>
  <si>
    <t>Paquet de 25 Dossiers suspendu velcro V fond 30 vert</t>
  </si>
  <si>
    <t>Paquet de 25 Dossiers suspendu velcro V fond 15 jaune</t>
  </si>
  <si>
    <t>Paquet de 25 Dossiers suspendu velcro V fond 50 orange</t>
  </si>
  <si>
    <t>806836 </t>
  </si>
  <si>
    <t xml:space="preserve">Paquet de 100 pochettes perforées OD A4 </t>
  </si>
  <si>
    <t>3357333 </t>
  </si>
  <si>
    <t>Pochette perforée kangourou A4</t>
  </si>
  <si>
    <t>191483 </t>
  </si>
  <si>
    <t>Paquet de 10 Pochettes PP 8/100</t>
  </si>
  <si>
    <t>Paquet de 10 Pochettes coin PVC 15/100 vert</t>
  </si>
  <si>
    <t>815344 </t>
  </si>
  <si>
    <t>Paquet de 10 Pochettes coin PVC 15/100 jaune</t>
  </si>
  <si>
    <t>Paquet de 10 Pochettes coin PVC 15/100 bleu</t>
  </si>
  <si>
    <t>815342 </t>
  </si>
  <si>
    <t>Protège-document PP 60 vues bleu</t>
  </si>
  <si>
    <t>806851 </t>
  </si>
  <si>
    <t>Protège-document PP 60 vues noir</t>
  </si>
  <si>
    <t>Jeu de 10 intercalaires de couleur OD A4 carte lustrée 3/10e</t>
  </si>
  <si>
    <t>Jeu de 6 Intercalaires PP 35/100 couleur</t>
  </si>
  <si>
    <t>Jeu de 20 intercalaires alphabétiques OD A4 polypropylène couleur</t>
  </si>
  <si>
    <t>Jeu de 6 intercalaires de couleur OD A4 carte lustrée 3/10e</t>
  </si>
  <si>
    <t>5915844 </t>
  </si>
  <si>
    <t>Jeu de 12 intercalaires mensuels OD A4 polypropylène couleur</t>
  </si>
  <si>
    <t>Trieur à élastique OD 24 x 32 cm 12 cases bleu</t>
  </si>
  <si>
    <t>6054939 </t>
  </si>
  <si>
    <t>Parapheur OD PVC 300g 24 x 32.5 cm 20 cases noir</t>
  </si>
  <si>
    <t>6054831 </t>
  </si>
  <si>
    <t>PAPIER</t>
  </si>
  <si>
    <t>Ramette 500 feuilles Color Printing A4 80g</t>
  </si>
  <si>
    <t>Carton de 5 Ramettes 500 feuilles OD everyday 3000 A4</t>
  </si>
  <si>
    <t>Papier a en-tête "Total Commited Better"</t>
  </si>
  <si>
    <t>Papier à en-téte "Elf Exploration-Production"</t>
  </si>
  <si>
    <t>Papier à en-tête "Total - Recherche &amp; Developpement</t>
  </si>
  <si>
    <t>Papier à en-tête "Total - ASD"</t>
  </si>
  <si>
    <t>INFORMATIQUE</t>
  </si>
  <si>
    <t>Cartouche laser alternative OD 3000p noir Q7553A</t>
  </si>
  <si>
    <t>Cartouche laser alternative OD 6000p noir Q5949X</t>
  </si>
  <si>
    <t>Cartouche laser OD compatible HP CE505A noir</t>
  </si>
  <si>
    <t>Cartouche laser alternative OD 6000p noir Q2613X</t>
  </si>
  <si>
    <t>Cartouche laser OD compatible HP noir CE505X</t>
  </si>
  <si>
    <t>5657085 </t>
  </si>
  <si>
    <t>Cartouche laser alternative OD 2500p noir Q2613A</t>
  </si>
  <si>
    <t>Clé USB Ativa 8 Go</t>
  </si>
  <si>
    <t>Tapis souris économique bleu</t>
  </si>
  <si>
    <t>Souris optique sans fil Ativa AT2306</t>
  </si>
  <si>
    <t>5376996 </t>
  </si>
  <si>
    <t>NETTOYANT</t>
  </si>
  <si>
    <t>Boite de 100 Chiffons nettoyage 31x38cm</t>
  </si>
  <si>
    <t>Gaz dépoussiérant inflammable OD 400ml</t>
  </si>
  <si>
    <t>Boite de 100 chiffons de nettoyage imprégnés Office Depot</t>
  </si>
  <si>
    <t>Vaporisateur nettoyant d'écran OD 250ml</t>
  </si>
  <si>
    <t>Date</t>
  </si>
  <si>
    <t>Catégorie</t>
  </si>
  <si>
    <t>Stock Initial</t>
  </si>
  <si>
    <t>Stock final</t>
  </si>
  <si>
    <t>Etat de la commande</t>
  </si>
  <si>
    <t>Produit</t>
  </si>
  <si>
    <t>Référence</t>
  </si>
  <si>
    <t>V</t>
  </si>
  <si>
    <t>Total général</t>
  </si>
  <si>
    <t>Somme de V</t>
  </si>
  <si>
    <t>Entrées</t>
  </si>
  <si>
    <t>Sorties</t>
  </si>
  <si>
    <t>ECR</t>
  </si>
  <si>
    <t>CAH</t>
  </si>
  <si>
    <t>CLA</t>
  </si>
  <si>
    <t>PAP</t>
  </si>
  <si>
    <t>INF</t>
  </si>
  <si>
    <t>NET</t>
  </si>
  <si>
    <t>CATEGORIE</t>
  </si>
  <si>
    <t>CODE</t>
  </si>
  <si>
    <t>CATEG</t>
  </si>
  <si>
    <t>PROD</t>
  </si>
  <si>
    <t>DATE</t>
  </si>
  <si>
    <t>ENTREE</t>
  </si>
  <si>
    <t>SORTIE</t>
  </si>
  <si>
    <t>CATEGPROD</t>
  </si>
  <si>
    <t>CATEGORIES</t>
  </si>
  <si>
    <t>ETAT DU STOCK</t>
  </si>
  <si>
    <t>Stock Alerte</t>
  </si>
  <si>
    <t>Total</t>
  </si>
  <si>
    <t>Paramètres Logiciel</t>
  </si>
  <si>
    <t>Gestion de Stock</t>
  </si>
  <si>
    <t>©XLSolutions, ©2015</t>
  </si>
  <si>
    <t>Somme de Stock Initial</t>
  </si>
  <si>
    <t>Somme de Stock final</t>
  </si>
  <si>
    <t>Somme de Entrées</t>
  </si>
  <si>
    <t>Somme de Sorties</t>
  </si>
  <si>
    <t>xlsolutions.infos@orange.fr</t>
  </si>
  <si>
    <t>MAJ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</si>
</sst>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1"/>
      <name val="AR CENA"/>
    </font>
    <font>
      <sz val="18"/>
      <color theme="1"/>
      <name val="AR CENA"/>
    </font>
    <font>
      <sz val="20"/>
      <color theme="1"/>
      <name val="AR CENA"/>
    </font>
    <font>
      <sz val="14"/>
      <color theme="1"/>
      <name val="Calibri"/>
      <family val="2"/>
      <scheme val="minor"/>
    </font>
    <font>
      <sz val="20"/>
      <color theme="0"/>
      <name val="AR CENA"/>
    </font>
    <font>
      <sz val="11"/>
      <name val="Calibri"/>
      <family val="2"/>
      <scheme val="minor"/>
    </font>
    <font>
      <sz val="16"/>
      <color rgb="FFFFFF00"/>
      <name val="AR CENA"/>
    </font>
    <font>
      <i/>
      <sz val="20"/>
      <color rgb="FFFFFF00"/>
      <name val="AR CENA"/>
    </font>
    <font>
      <i/>
      <sz val="20"/>
      <color theme="0"/>
      <name val="AR BERKLEY"/>
    </font>
    <font>
      <sz val="18"/>
      <color rgb="FF00B05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6"/>
      <color theme="10"/>
      <name val="AR BERKLEY"/>
    </font>
    <font>
      <b/>
      <sz val="16"/>
      <color theme="0"/>
      <name val="AR CENA"/>
    </font>
  </fonts>
  <fills count="6">
    <fill>
      <patternFill patternType="none"/>
    </fill>
    <fill>
      <patternFill patternType="gray125"/>
    </fill>
    <fill>
      <patternFill patternType="solid">
        <fgColor rgb="FF9148C8"/>
        <bgColor indexed="64"/>
      </patternFill>
    </fill>
    <fill>
      <patternFill patternType="solid">
        <fgColor rgb="FFAA72D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quotePrefix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14" fontId="0" fillId="0" borderId="0" xfId="0" applyNumberFormat="1"/>
    <xf numFmtId="0" fontId="4" fillId="0" borderId="0" xfId="0" applyFont="1"/>
    <xf numFmtId="0" fontId="5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4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" fillId="3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Fill="1" applyAlignment="1" applyProtection="1">
      <protection locked="0"/>
    </xf>
    <xf numFmtId="0" fontId="0" fillId="0" borderId="0" xfId="0" applyAlignment="1" applyProtection="1"/>
    <xf numFmtId="0" fontId="0" fillId="0" borderId="0" xfId="0" applyFill="1" applyAlignment="1" applyProtection="1"/>
    <xf numFmtId="0" fontId="11" fillId="3" borderId="0" xfId="0" applyFont="1" applyFill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/>
    </xf>
    <xf numFmtId="0" fontId="12" fillId="5" borderId="0" xfId="0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3" fillId="2" borderId="0" xfId="0" applyFont="1" applyFill="1" applyAlignment="1" applyProtection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1" applyFont="1" applyAlignment="1" applyProtection="1">
      <alignment horizontal="center" vertical="center"/>
    </xf>
    <xf numFmtId="0" fontId="16" fillId="5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40">
    <dxf>
      <fill>
        <patternFill patternType="mediumGray">
          <fgColor rgb="FFFFC000"/>
        </patternFill>
      </fill>
    </dxf>
    <dxf>
      <fill>
        <patternFill patternType="mediumGray">
          <fgColor rgb="FFFF0000"/>
        </patternFill>
      </fill>
    </dxf>
    <dxf>
      <alignment horizontal="general" vertical="bottom" textRotation="0" wrapText="0" indent="0" justifyLastLine="0" shrinkToFit="0" readingOrder="0"/>
      <protection locked="1" hidden="0"/>
    </dxf>
    <dxf>
      <alignment horizontal="general" vertical="bottom" textRotation="0" wrapText="0" indent="0" justifyLastLine="0" shrinkToFit="0" readingOrder="0"/>
      <protection locked="1" hidden="0"/>
    </dxf>
    <dxf>
      <alignment horizontal="general" vertical="bottom" textRotation="0" wrapText="0" indent="0" justifyLastLine="0" shrinkToFit="0" readingOrder="0"/>
      <protection locked="1" hidden="0"/>
    </dxf>
    <dxf>
      <alignment horizontal="general" vertical="bottom" textRotation="0" wrapText="0" indent="0" justifyLastLine="0" shrinkToFit="0" readingOrder="0"/>
      <protection locked="1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9148C8"/>
      <color rgb="FFAA72D4"/>
      <color rgb="FF9954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7/relationships/slicerCache" Target="slicerCaches/slicerCache5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7/relationships/slicerCache" Target="slicerCaches/slicerCache4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microsoft.com/office/2007/relationships/slicerCache" Target="slicerCaches/slicerCache2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microsoft.com/office/2007/relationships/slicerCache" Target="slicerCaches/slicerCache6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[Stock v4.xlsm]DETAIL CATEG!Tableau croisé dynamique7</c:name>
    <c:fmtId val="2"/>
  </c:pivotSource>
  <c:chart>
    <c:autoTitleDeleted val="0"/>
    <c:pivotFmts>
      <c:pivotFmt>
        <c:idx val="0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'DETAIL CATEG'!$D$11:$D$12</c:f>
              <c:strCache>
                <c:ptCount val="1"/>
                <c:pt idx="0">
                  <c:v>A lancer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'DETAIL CATEG'!$B$13:$C$18</c:f>
              <c:strCache>
                <c:ptCount val="6"/>
                <c:pt idx="0">
                  <c:v>CAHIERS &amp; POST-IT</c:v>
                </c:pt>
                <c:pt idx="1">
                  <c:v>CLASSEMENT</c:v>
                </c:pt>
                <c:pt idx="2">
                  <c:v>ECRITURE &amp; CORRECTION</c:v>
                </c:pt>
                <c:pt idx="3">
                  <c:v>INFORMATIQUE</c:v>
                </c:pt>
                <c:pt idx="4">
                  <c:v>NETTOYANT</c:v>
                </c:pt>
                <c:pt idx="5">
                  <c:v>PAPIER</c:v>
                </c:pt>
              </c:strCache>
            </c:strRef>
          </c:cat>
          <c:val>
            <c:numRef>
              <c:f>'DETAIL CATEG'!$D$13:$D$18</c:f>
              <c:numCache>
                <c:formatCode>General</c:formatCode>
                <c:ptCount val="6"/>
                <c:pt idx="2">
                  <c:v>2</c:v>
                </c:pt>
              </c:numCache>
            </c:numRef>
          </c:val>
        </c:ser>
        <c:ser>
          <c:idx val="1"/>
          <c:order val="1"/>
          <c:tx>
            <c:strRef>
              <c:f>'DETAIL CATEG'!$E$11:$E$12</c:f>
              <c:strCache>
                <c:ptCount val="1"/>
                <c:pt idx="0">
                  <c:v>A prévoir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'DETAIL CATEG'!$B$13:$C$18</c:f>
              <c:strCache>
                <c:ptCount val="6"/>
                <c:pt idx="0">
                  <c:v>CAHIERS &amp; POST-IT</c:v>
                </c:pt>
                <c:pt idx="1">
                  <c:v>CLASSEMENT</c:v>
                </c:pt>
                <c:pt idx="2">
                  <c:v>ECRITURE &amp; CORRECTION</c:v>
                </c:pt>
                <c:pt idx="3">
                  <c:v>INFORMATIQUE</c:v>
                </c:pt>
                <c:pt idx="4">
                  <c:v>NETTOYANT</c:v>
                </c:pt>
                <c:pt idx="5">
                  <c:v>PAPIER</c:v>
                </c:pt>
              </c:strCache>
            </c:strRef>
          </c:cat>
          <c:val>
            <c:numRef>
              <c:f>'DETAIL CATEG'!$E$13:$E$18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er>
          <c:idx val="2"/>
          <c:order val="2"/>
          <c:tx>
            <c:strRef>
              <c:f>'DETAIL CATEG'!$F$11:$F$12</c:f>
              <c:strCache>
                <c:ptCount val="1"/>
                <c:pt idx="0">
                  <c:v>Urgente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'DETAIL CATEG'!$B$13:$C$18</c:f>
              <c:strCache>
                <c:ptCount val="6"/>
                <c:pt idx="0">
                  <c:v>CAHIERS &amp; POST-IT</c:v>
                </c:pt>
                <c:pt idx="1">
                  <c:v>CLASSEMENT</c:v>
                </c:pt>
                <c:pt idx="2">
                  <c:v>ECRITURE &amp; CORRECTION</c:v>
                </c:pt>
                <c:pt idx="3">
                  <c:v>INFORMATIQUE</c:v>
                </c:pt>
                <c:pt idx="4">
                  <c:v>NETTOYANT</c:v>
                </c:pt>
                <c:pt idx="5">
                  <c:v>PAPIER</c:v>
                </c:pt>
              </c:strCache>
            </c:strRef>
          </c:cat>
          <c:val>
            <c:numRef>
              <c:f>'DETAIL CATEG'!$F$13:$F$18</c:f>
              <c:numCache>
                <c:formatCode>General</c:formatCode>
                <c:ptCount val="6"/>
                <c:pt idx="0">
                  <c:v>20</c:v>
                </c:pt>
                <c:pt idx="1">
                  <c:v>64</c:v>
                </c:pt>
                <c:pt idx="2">
                  <c:v>8</c:v>
                </c:pt>
                <c:pt idx="3">
                  <c:v>16</c:v>
                </c:pt>
                <c:pt idx="4">
                  <c:v>8</c:v>
                </c:pt>
                <c:pt idx="5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3097480"/>
        <c:axId val="463097872"/>
        <c:axId val="0"/>
      </c:bar3DChart>
      <c:catAx>
        <c:axId val="463097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097872"/>
        <c:crosses val="autoZero"/>
        <c:auto val="1"/>
        <c:lblAlgn val="ctr"/>
        <c:lblOffset val="100"/>
        <c:noMultiLvlLbl val="0"/>
      </c:catAx>
      <c:valAx>
        <c:axId val="463097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097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L1C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MENU!L1C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L1C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L1C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L1C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DETAIL CATEG'!L1C1"/><Relationship Id="rId2" Type="http://schemas.openxmlformats.org/officeDocument/2006/relationships/hyperlink" Target="#'ETAT CMDE'!L1C1"/><Relationship Id="rId1" Type="http://schemas.openxmlformats.org/officeDocument/2006/relationships/hyperlink" Target="#STOCK!L1C1"/><Relationship Id="rId5" Type="http://schemas.openxmlformats.org/officeDocument/2006/relationships/hyperlink" Target="#TABLES!L1C1"/><Relationship Id="rId4" Type="http://schemas.openxmlformats.org/officeDocument/2006/relationships/hyperlink" Target="#'SUIVI STOCK JOUR'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3</xdr:col>
      <xdr:colOff>123824</xdr:colOff>
      <xdr:row>6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Etat de la command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 de la comman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14375" y="571500"/>
              <a:ext cx="4352924" cy="571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0</xdr:colOff>
      <xdr:row>0</xdr:row>
      <xdr:rowOff>0</xdr:rowOff>
    </xdr:from>
    <xdr:to>
      <xdr:col>1</xdr:col>
      <xdr:colOff>1714500</xdr:colOff>
      <xdr:row>2</xdr:row>
      <xdr:rowOff>0</xdr:rowOff>
    </xdr:to>
    <xdr:sp macro="" textlink="">
      <xdr:nvSpPr>
        <xdr:cNvPr id="3" name="Rectangle à coins arrondis 2">
          <a:hlinkClick xmlns:r="http://schemas.openxmlformats.org/officeDocument/2006/relationships" r:id="rId1" tooltip="Retour au Menu"/>
        </xdr:cNvPr>
        <xdr:cNvSpPr/>
      </xdr:nvSpPr>
      <xdr:spPr>
        <a:xfrm>
          <a:off x="381000" y="0"/>
          <a:ext cx="1714500" cy="38100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Retour Menu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1398</xdr:colOff>
      <xdr:row>3</xdr:row>
      <xdr:rowOff>850</xdr:rowOff>
    </xdr:from>
    <xdr:to>
      <xdr:col>4</xdr:col>
      <xdr:colOff>608069</xdr:colOff>
      <xdr:row>10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atégor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8798" y="572350"/>
              <a:ext cx="5312021" cy="1332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0</xdr:colOff>
      <xdr:row>3</xdr:row>
      <xdr:rowOff>1974</xdr:rowOff>
    </xdr:from>
    <xdr:to>
      <xdr:col>2</xdr:col>
      <xdr:colOff>1398</xdr:colOff>
      <xdr:row>10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Etat de la command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 de la command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000" y="573474"/>
              <a:ext cx="1677798" cy="13315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0</xdr:colOff>
      <xdr:row>0</xdr:row>
      <xdr:rowOff>0</xdr:rowOff>
    </xdr:from>
    <xdr:to>
      <xdr:col>2</xdr:col>
      <xdr:colOff>1398</xdr:colOff>
      <xdr:row>2</xdr:row>
      <xdr:rowOff>1747</xdr:rowOff>
    </xdr:to>
    <xdr:sp macro="" textlink="">
      <xdr:nvSpPr>
        <xdr:cNvPr id="5" name="Rectangle à coins arrondis 4">
          <a:hlinkClick xmlns:r="http://schemas.openxmlformats.org/officeDocument/2006/relationships" r:id="rId1" tooltip="Retour au Menu"/>
        </xdr:cNvPr>
        <xdr:cNvSpPr/>
      </xdr:nvSpPr>
      <xdr:spPr>
        <a:xfrm>
          <a:off x="381000" y="0"/>
          <a:ext cx="1676400" cy="38100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Retour Menu</a:t>
          </a:r>
        </a:p>
      </xdr:txBody>
    </xdr:sp>
    <xdr:clientData fPrintsWithSheet="0"/>
  </xdr:twoCellAnchor>
  <xdr:twoCellAnchor editAs="absolute">
    <xdr:from>
      <xdr:col>3</xdr:col>
      <xdr:colOff>457200</xdr:colOff>
      <xdr:row>0</xdr:row>
      <xdr:rowOff>0</xdr:rowOff>
    </xdr:from>
    <xdr:to>
      <xdr:col>5</xdr:col>
      <xdr:colOff>0</xdr:colOff>
      <xdr:row>2</xdr:row>
      <xdr:rowOff>1788</xdr:rowOff>
    </xdr:to>
    <xdr:sp macro="[0]!ZommDetailCateg" textlink="">
      <xdr:nvSpPr>
        <xdr:cNvPr id="11" name="Rectangle à coins arrondis 10"/>
        <xdr:cNvSpPr/>
      </xdr:nvSpPr>
      <xdr:spPr>
        <a:xfrm rot="16200000">
          <a:off x="6800850" y="-190500"/>
          <a:ext cx="381000" cy="762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800" smtClean="0">
              <a:solidFill>
                <a:schemeClr val="lt1"/>
              </a:solidFill>
              <a:latin typeface="Webdings" panose="05030102010509060703" pitchFamily="18" charset="2"/>
              <a:ea typeface="+mn-ea"/>
              <a:cs typeface="+mn-cs"/>
            </a:rPr>
            <a:t>L</a:t>
          </a:r>
          <a:endParaRPr lang="fr-FR" sz="2800">
            <a:solidFill>
              <a:schemeClr val="lt1"/>
            </a:solidFill>
            <a:latin typeface="Webdings" panose="05030102010509060703" pitchFamily="18" charset="2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2</xdr:col>
      <xdr:colOff>2667000</xdr:colOff>
      <xdr:row>0</xdr:row>
      <xdr:rowOff>0</xdr:rowOff>
    </xdr:from>
    <xdr:to>
      <xdr:col>2</xdr:col>
      <xdr:colOff>3429000</xdr:colOff>
      <xdr:row>2</xdr:row>
      <xdr:rowOff>1747</xdr:rowOff>
    </xdr:to>
    <xdr:sp macro="[0]!DetailCategMontrerListe" textlink="">
      <xdr:nvSpPr>
        <xdr:cNvPr id="12" name="Rectangle à coins arrondis 11"/>
        <xdr:cNvSpPr/>
      </xdr:nvSpPr>
      <xdr:spPr>
        <a:xfrm>
          <a:off x="4724400" y="0"/>
          <a:ext cx="762000" cy="382747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+</a:t>
          </a:r>
        </a:p>
      </xdr:txBody>
    </xdr:sp>
    <xdr:clientData fPrintsWithSheet="0"/>
  </xdr:twoCellAnchor>
  <xdr:twoCellAnchor editAs="absolute">
    <xdr:from>
      <xdr:col>2</xdr:col>
      <xdr:colOff>3609975</xdr:colOff>
      <xdr:row>0</xdr:row>
      <xdr:rowOff>0</xdr:rowOff>
    </xdr:from>
    <xdr:to>
      <xdr:col>3</xdr:col>
      <xdr:colOff>276225</xdr:colOff>
      <xdr:row>2</xdr:row>
      <xdr:rowOff>1747</xdr:rowOff>
    </xdr:to>
    <xdr:sp macro="[0]!DetailCategMontrerTitre" textlink="">
      <xdr:nvSpPr>
        <xdr:cNvPr id="13" name="Rectangle à coins arrondis 12"/>
        <xdr:cNvSpPr/>
      </xdr:nvSpPr>
      <xdr:spPr>
        <a:xfrm>
          <a:off x="5667375" y="0"/>
          <a:ext cx="762000" cy="382747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-</a:t>
          </a:r>
        </a:p>
      </xdr:txBody>
    </xdr:sp>
    <xdr:clientData fPrintsWithSheet="0"/>
  </xdr:twoCellAnchor>
  <xdr:twoCellAnchor>
    <xdr:from>
      <xdr:col>5</xdr:col>
      <xdr:colOff>0</xdr:colOff>
      <xdr:row>0</xdr:row>
      <xdr:rowOff>9525</xdr:rowOff>
    </xdr:from>
    <xdr:to>
      <xdr:col>12</xdr:col>
      <xdr:colOff>0</xdr:colOff>
      <xdr:row>10</xdr:row>
      <xdr:rowOff>9525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0</xdr:colOff>
      <xdr:row>2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 tooltip="Retour au Menu"/>
        </xdr:cNvPr>
        <xdr:cNvSpPr/>
      </xdr:nvSpPr>
      <xdr:spPr>
        <a:xfrm>
          <a:off x="177800" y="0"/>
          <a:ext cx="1054100" cy="38100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Retour Menu</a:t>
          </a:r>
        </a:p>
      </xdr:txBody>
    </xdr:sp>
    <xdr:clientData fPrintsWithSheet="0"/>
  </xdr:twoCellAnchor>
  <xdr:twoCellAnchor editAs="absolute">
    <xdr:from>
      <xdr:col>3</xdr:col>
      <xdr:colOff>0</xdr:colOff>
      <xdr:row>2</xdr:row>
      <xdr:rowOff>1</xdr:rowOff>
    </xdr:from>
    <xdr:to>
      <xdr:col>5</xdr:col>
      <xdr:colOff>0</xdr:colOff>
      <xdr:row>9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Catégori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09700" y="381001"/>
              <a:ext cx="2984500" cy="13334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0</xdr:colOff>
      <xdr:row>0</xdr:row>
      <xdr:rowOff>1</xdr:rowOff>
    </xdr:from>
    <xdr:to>
      <xdr:col>14</xdr:col>
      <xdr:colOff>0</xdr:colOff>
      <xdr:row>9</xdr:row>
      <xdr:rowOff>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94200" y="1"/>
              <a:ext cx="10642600" cy="1714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14</xdr:col>
      <xdr:colOff>0</xdr:colOff>
      <xdr:row>2</xdr:row>
      <xdr:rowOff>1</xdr:rowOff>
    </xdr:from>
    <xdr:to>
      <xdr:col>16</xdr:col>
      <xdr:colOff>0</xdr:colOff>
      <xdr:row>9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Etat de la commande 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 de la commande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036800" y="381001"/>
              <a:ext cx="1524000" cy="13334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 tooltip="Retour au Menu"/>
        </xdr:cNvPr>
        <xdr:cNvSpPr/>
      </xdr:nvSpPr>
      <xdr:spPr>
        <a:xfrm>
          <a:off x="180975" y="190500"/>
          <a:ext cx="1714500" cy="38100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Retour Menu</a:t>
          </a:r>
        </a:p>
      </xdr:txBody>
    </xdr:sp>
    <xdr:clientData fPrintsWithSheet="0"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6</xdr:row>
      <xdr:rowOff>0</xdr:rowOff>
    </xdr:to>
    <xdr:sp macro="[0]!VersProduits" textlink="">
      <xdr:nvSpPr>
        <xdr:cNvPr id="3" name="Rectangle à coins arrondis 2"/>
        <xdr:cNvSpPr/>
      </xdr:nvSpPr>
      <xdr:spPr>
        <a:xfrm>
          <a:off x="22498050" y="762000"/>
          <a:ext cx="1714500" cy="381000"/>
        </a:xfrm>
        <a:prstGeom prst="roundRect">
          <a:avLst/>
        </a:prstGeom>
        <a:solidFill>
          <a:srgbClr val="AA72D4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Produits</a:t>
          </a:r>
        </a:p>
      </xdr:txBody>
    </xdr:sp>
    <xdr:clientData fPrintsWithSheet="0"/>
  </xdr:twoCellAnchor>
  <xdr:twoCellAnchor>
    <xdr:from>
      <xdr:col>1</xdr:col>
      <xdr:colOff>0</xdr:colOff>
      <xdr:row>4</xdr:row>
      <xdr:rowOff>0</xdr:rowOff>
    </xdr:from>
    <xdr:to>
      <xdr:col>2</xdr:col>
      <xdr:colOff>0</xdr:colOff>
      <xdr:row>6</xdr:row>
      <xdr:rowOff>0</xdr:rowOff>
    </xdr:to>
    <xdr:sp macro="[0]!VersCategories" textlink="">
      <xdr:nvSpPr>
        <xdr:cNvPr id="4" name="Rectangle à coins arrondis 3"/>
        <xdr:cNvSpPr/>
      </xdr:nvSpPr>
      <xdr:spPr>
        <a:xfrm>
          <a:off x="180975" y="762000"/>
          <a:ext cx="1714500" cy="381000"/>
        </a:xfrm>
        <a:prstGeom prst="roundRect">
          <a:avLst/>
        </a:prstGeom>
        <a:solidFill>
          <a:srgbClr val="9148C8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Catégories</a:t>
          </a:r>
        </a:p>
      </xdr:txBody>
    </xdr:sp>
    <xdr:clientData fPrintsWithSheet="0"/>
  </xdr:twoCellAnchor>
  <xdr:twoCellAnchor>
    <xdr:from>
      <xdr:col>10</xdr:col>
      <xdr:colOff>0</xdr:colOff>
      <xdr:row>1</xdr:row>
      <xdr:rowOff>0</xdr:rowOff>
    </xdr:from>
    <xdr:to>
      <xdr:col>11</xdr:col>
      <xdr:colOff>0</xdr:colOff>
      <xdr:row>3</xdr:row>
      <xdr:rowOff>0</xdr:rowOff>
    </xdr:to>
    <xdr:sp macro="" textlink="">
      <xdr:nvSpPr>
        <xdr:cNvPr id="5" name="Rectangle à coins arrondis 4">
          <a:hlinkClick xmlns:r="http://schemas.openxmlformats.org/officeDocument/2006/relationships" r:id="rId1" tooltip="Retour au Menu"/>
        </xdr:cNvPr>
        <xdr:cNvSpPr/>
      </xdr:nvSpPr>
      <xdr:spPr>
        <a:xfrm>
          <a:off x="180975" y="190500"/>
          <a:ext cx="1714500" cy="38100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Retour Menu</a:t>
          </a:r>
        </a:p>
      </xdr:txBody>
    </xdr:sp>
    <xdr:clientData fPrintsWithSheet="0"/>
  </xdr:twoCellAnchor>
  <xdr:twoCellAnchor>
    <xdr:from>
      <xdr:col>15</xdr:col>
      <xdr:colOff>0</xdr:colOff>
      <xdr:row>1</xdr:row>
      <xdr:rowOff>0</xdr:rowOff>
    </xdr:from>
    <xdr:to>
      <xdr:col>16</xdr:col>
      <xdr:colOff>0</xdr:colOff>
      <xdr:row>3</xdr:row>
      <xdr:rowOff>0</xdr:rowOff>
    </xdr:to>
    <xdr:sp macro="" textlink="">
      <xdr:nvSpPr>
        <xdr:cNvPr id="6" name="Rectangle à coins arrondis 5">
          <a:hlinkClick xmlns:r="http://schemas.openxmlformats.org/officeDocument/2006/relationships" r:id="rId1" tooltip="Retour au Menu"/>
        </xdr:cNvPr>
        <xdr:cNvSpPr/>
      </xdr:nvSpPr>
      <xdr:spPr>
        <a:xfrm>
          <a:off x="5114925" y="190500"/>
          <a:ext cx="1714500" cy="38100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Retour Menu</a:t>
          </a:r>
        </a:p>
      </xdr:txBody>
    </xdr:sp>
    <xdr:clientData fPrintsWithSheet="0"/>
  </xdr:twoCellAnchor>
  <xdr:twoCellAnchor>
    <xdr:from>
      <xdr:col>14</xdr:col>
      <xdr:colOff>180974</xdr:colOff>
      <xdr:row>7</xdr:row>
      <xdr:rowOff>0</xdr:rowOff>
    </xdr:from>
    <xdr:to>
      <xdr:col>16</xdr:col>
      <xdr:colOff>180974</xdr:colOff>
      <xdr:row>9</xdr:row>
      <xdr:rowOff>0</xdr:rowOff>
    </xdr:to>
    <xdr:sp macro="" textlink="">
      <xdr:nvSpPr>
        <xdr:cNvPr id="7" name="Pentagone 6"/>
        <xdr:cNvSpPr/>
      </xdr:nvSpPr>
      <xdr:spPr>
        <a:xfrm>
          <a:off x="6305549" y="1333500"/>
          <a:ext cx="1895475" cy="457200"/>
        </a:xfrm>
        <a:prstGeom prst="homePlate">
          <a:avLst/>
        </a:prstGeom>
        <a:solidFill>
          <a:srgbClr val="9148C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accent4"/>
              </a:solidFill>
              <a:latin typeface="AR CENA" panose="02000000000000000000" pitchFamily="2" charset="0"/>
            </a:rPr>
            <a:t>Contact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 tooltip="Retour au Menu"/>
        </xdr:cNvPr>
        <xdr:cNvSpPr/>
      </xdr:nvSpPr>
      <xdr:spPr>
        <a:xfrm>
          <a:off x="762000" y="190500"/>
          <a:ext cx="1552575" cy="38100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Retour Menu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80975" y="190500"/>
          <a:ext cx="1714500" cy="381000"/>
        </a:xfrm>
        <a:prstGeom prst="roundRect">
          <a:avLst/>
        </a:prstGeom>
        <a:solidFill>
          <a:schemeClr val="accent1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Etat du Stock</a:t>
          </a:r>
        </a:p>
      </xdr:txBody>
    </xdr:sp>
    <xdr:clientData fPrintsWithSheet="0"/>
  </xdr:twoCellAnchor>
  <xdr:twoCellAnchor editAs="absolute">
    <xdr:from>
      <xdr:col>1</xdr:col>
      <xdr:colOff>0</xdr:colOff>
      <xdr:row>4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180975" y="762000"/>
          <a:ext cx="1714500" cy="381000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Besoins</a:t>
          </a:r>
          <a:r>
            <a:rPr lang="fr-FR" sz="1600" baseline="0">
              <a:latin typeface="AR CENA" panose="02000000000000000000" pitchFamily="2" charset="0"/>
            </a:rPr>
            <a:t> Cmdes</a:t>
          </a:r>
          <a:endParaRPr lang="fr-FR" sz="1600">
            <a:latin typeface="AR CENA" panose="02000000000000000000" pitchFamily="2" charset="0"/>
          </a:endParaRPr>
        </a:p>
      </xdr:txBody>
    </xdr:sp>
    <xdr:clientData fPrintsWithSheet="0"/>
  </xdr:twoCellAnchor>
  <xdr:twoCellAnchor editAs="absolute">
    <xdr:from>
      <xdr:col>3</xdr:col>
      <xdr:colOff>0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Rectangle à coins arrondis 3">
          <a:hlinkClick xmlns:r="http://schemas.openxmlformats.org/officeDocument/2006/relationships" r:id="rId3"/>
        </xdr:cNvPr>
        <xdr:cNvSpPr/>
      </xdr:nvSpPr>
      <xdr:spPr>
        <a:xfrm>
          <a:off x="2076450" y="762000"/>
          <a:ext cx="1714500" cy="381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Cmdes</a:t>
          </a:r>
          <a:r>
            <a:rPr lang="fr-FR" sz="1600" baseline="0">
              <a:latin typeface="AR CENA" panose="02000000000000000000" pitchFamily="2" charset="0"/>
            </a:rPr>
            <a:t>/</a:t>
          </a:r>
          <a:r>
            <a:rPr lang="fr-FR" sz="1600">
              <a:latin typeface="AR CENA" panose="02000000000000000000" pitchFamily="2" charset="0"/>
            </a:rPr>
            <a:t>Categ</a:t>
          </a:r>
        </a:p>
      </xdr:txBody>
    </xdr:sp>
    <xdr:clientData fPrintsWithSheet="0"/>
  </xdr:twoCellAnchor>
  <xdr:twoCellAnchor editAs="absolute">
    <xdr:from>
      <xdr:col>3</xdr:col>
      <xdr:colOff>0</xdr:colOff>
      <xdr:row>1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5" name="Rectangle à coins arrondis 4">
          <a:hlinkClick xmlns:r="http://schemas.openxmlformats.org/officeDocument/2006/relationships" r:id="rId4"/>
        </xdr:cNvPr>
        <xdr:cNvSpPr/>
      </xdr:nvSpPr>
      <xdr:spPr>
        <a:xfrm>
          <a:off x="2076450" y="190500"/>
          <a:ext cx="1714500" cy="381000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Mise</a:t>
          </a:r>
          <a:r>
            <a:rPr lang="fr-FR" sz="1600" baseline="0">
              <a:latin typeface="AR CENA" panose="02000000000000000000" pitchFamily="2" charset="0"/>
            </a:rPr>
            <a:t> à Jour</a:t>
          </a:r>
          <a:r>
            <a:rPr lang="fr-FR" sz="1600">
              <a:latin typeface="AR CENA" panose="02000000000000000000" pitchFamily="2" charset="0"/>
            </a:rPr>
            <a:t> Stock</a:t>
          </a:r>
        </a:p>
      </xdr:txBody>
    </xdr:sp>
    <xdr:clientData fPrintsWithSheet="0"/>
  </xdr:twoCellAnchor>
  <xdr:twoCellAnchor editAs="absolute">
    <xdr:from>
      <xdr:col>1</xdr:col>
      <xdr:colOff>0</xdr:colOff>
      <xdr:row>7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7" name="Rectangle à coins arrondis 6">
          <a:hlinkClick xmlns:r="http://schemas.openxmlformats.org/officeDocument/2006/relationships" r:id="rId5"/>
        </xdr:cNvPr>
        <xdr:cNvSpPr/>
      </xdr:nvSpPr>
      <xdr:spPr>
        <a:xfrm>
          <a:off x="180975" y="1333500"/>
          <a:ext cx="1714500" cy="38100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Réglages</a:t>
          </a:r>
        </a:p>
      </xdr:txBody>
    </xdr:sp>
    <xdr:clientData fPrintsWithSheet="0"/>
  </xdr:twoCellAnchor>
  <xdr:twoCellAnchor editAs="absolute">
    <xdr:from>
      <xdr:col>3</xdr:col>
      <xdr:colOff>0</xdr:colOff>
      <xdr:row>7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8" name="Rectangle à coins arrondis 7">
          <a:hlinkClick xmlns:r="http://schemas.openxmlformats.org/officeDocument/2006/relationships" r:id="rId5"/>
        </xdr:cNvPr>
        <xdr:cNvSpPr/>
      </xdr:nvSpPr>
      <xdr:spPr>
        <a:xfrm>
          <a:off x="2076450" y="1333500"/>
          <a:ext cx="1714500" cy="381000"/>
        </a:xfrm>
        <a:prstGeom prst="roundRect">
          <a:avLst/>
        </a:prstGeom>
        <a:solidFill>
          <a:srgbClr val="AA72D4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Paramètres</a:t>
          </a:r>
        </a:p>
      </xdr:txBody>
    </xdr:sp>
    <xdr:clientData fPrintsWithSheet="0"/>
  </xdr:twoCellAnchor>
  <xdr:twoCellAnchor>
    <xdr:from>
      <xdr:col>19</xdr:col>
      <xdr:colOff>0</xdr:colOff>
      <xdr:row>1</xdr:row>
      <xdr:rowOff>0</xdr:rowOff>
    </xdr:from>
    <xdr:to>
      <xdr:col>20</xdr:col>
      <xdr:colOff>0</xdr:colOff>
      <xdr:row>3</xdr:row>
      <xdr:rowOff>0</xdr:rowOff>
    </xdr:to>
    <xdr:sp macro="" textlink="">
      <xdr:nvSpPr>
        <xdr:cNvPr id="9" name="Rectangle à coins arrondis 8"/>
        <xdr:cNvSpPr/>
      </xdr:nvSpPr>
      <xdr:spPr>
        <a:xfrm>
          <a:off x="16106775" y="190500"/>
          <a:ext cx="762000" cy="381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+</a:t>
          </a:r>
        </a:p>
      </xdr:txBody>
    </xdr:sp>
    <xdr:clientData/>
  </xdr:twoCellAnchor>
  <xdr:twoCellAnchor>
    <xdr:from>
      <xdr:col>21</xdr:col>
      <xdr:colOff>0</xdr:colOff>
      <xdr:row>1</xdr:row>
      <xdr:rowOff>0</xdr:rowOff>
    </xdr:from>
    <xdr:to>
      <xdr:col>22</xdr:col>
      <xdr:colOff>0</xdr:colOff>
      <xdr:row>3</xdr:row>
      <xdr:rowOff>0</xdr:rowOff>
    </xdr:to>
    <xdr:sp macro="" textlink="">
      <xdr:nvSpPr>
        <xdr:cNvPr id="10" name="Rectangle à coins arrondis 9"/>
        <xdr:cNvSpPr/>
      </xdr:nvSpPr>
      <xdr:spPr>
        <a:xfrm>
          <a:off x="17049750" y="190500"/>
          <a:ext cx="762000" cy="381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-</a:t>
          </a:r>
        </a:p>
      </xdr:txBody>
    </xdr:sp>
    <xdr:clientData/>
  </xdr:twoCellAnchor>
  <xdr:twoCellAnchor>
    <xdr:from>
      <xdr:col>21</xdr:col>
      <xdr:colOff>0</xdr:colOff>
      <xdr:row>4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12" name="Rectangle à coins arrondis 11"/>
        <xdr:cNvSpPr/>
      </xdr:nvSpPr>
      <xdr:spPr>
        <a:xfrm>
          <a:off x="17049750" y="762000"/>
          <a:ext cx="762000" cy="381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-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XLSolutions, (Marc)" refreshedDate="42346.824344791668" createdVersion="5" refreshedVersion="5" minRefreshableVersion="3" recordCount="96">
  <cacheSource type="worksheet">
    <worksheetSource name="Tableau1"/>
  </cacheSource>
  <cacheFields count="11">
    <cacheField name="Date" numFmtId="14">
      <sharedItems containsSemiMixedTypes="0" containsNonDate="0" containsDate="1" containsString="0" minDate="2015-02-18T00:00:00" maxDate="2015-02-19T00:00:00"/>
    </cacheField>
    <cacheField name="Catégorie" numFmtId="0">
      <sharedItems/>
    </cacheField>
    <cacheField name="Produit" numFmtId="0">
      <sharedItems count="96">
        <s v="Boite de 12 Surligneurs biseau jaune"/>
        <s v="Boite de 12 Surligneurs biseau vert"/>
        <s v="Boite de 12 Surligneurs biseau orange"/>
        <s v="Boite de 12 Surligneurs biseau rose"/>
        <s v="Boite de 20 Roller correction jetable 4.2mmx12m"/>
        <s v="Roller micro twist 5mmx8m"/>
        <s v="Stylo correcteur pointe plastique "/>
        <s v="Paquet de 20 gommes plastique Niceday"/>
        <s v="Stylo roller Pilot V7 bleu"/>
        <s v="Stylo roller Pilot V-ball VB5 fin bleu"/>
        <s v="Stylo roller Pilot V7 noir"/>
        <s v="Stylo roller Pilot V-ball VB5 fin noir"/>
        <s v="Boite de 50 Stylos bille visible médium noir"/>
        <s v="Boite de 50 Stylos bille visible médium bleu"/>
        <s v="Boite de 50 Stylos bille visible médium rouge"/>
        <s v="Boite de 50 Stylos bille visible médium vert"/>
        <s v="Stylo bille Bic 4 couleurs moyen"/>
        <s v="Stylo bille Bic 4 couleurs fin"/>
        <s v="Stylo bille Bic 4 couleur Fun moyen"/>
        <s v="Stylo feutre Paper Mate tempo noir"/>
        <s v="Stylo feutre Paper Mate tempo bleu"/>
        <s v="Boite de 12 Crayons graphite Foray 2H"/>
        <s v="Boite de 12 Portemines jetable Bic matic 0.7mm"/>
        <s v="Boite de 12 Marqueurs permanents cap off conique noir"/>
        <s v="Boite de 12 Marqueurs style qline Foray noir"/>
        <s v="Boite de 12 Marqueurs style qline Foray bleu"/>
        <s v="Boite de 12 Marqueurs style qline Foray vert"/>
        <s v="Boite de 12 Marqueurs style qline Foray rouge"/>
        <s v="Cahier A4 100 pages spirale séyès Oxford"/>
        <s v="Cahier rigide spirale OD A4+ 80g 160 pages"/>
        <s v="Cahier rigide spirale OD A5+ 80g 160 pages"/>
        <s v="Cahier souple spirale OD A5+ 80g 160 pages"/>
        <s v="Paquet de 6 blocs Energie de 100 feuilles assortis 76 x 127 mm"/>
        <s v="Paquet de 6 blocs Energie de 100 feuilles assortis 76 x 76 mm"/>
        <s v="Paquet de 12 blocs Post-it couleur recyclé 38x51mm"/>
        <s v="Paquet de 100 Index OD jaune bleu 45x25mm"/>
        <s v="Paquet de 200 Index repositionnables Office DEPOT assortis néon"/>
        <s v="Bloc post-it note 654 jaune 76x76mm"/>
        <s v="Bloc multi-notes 3x50 feuilles2028A"/>
        <s v="Paquet de 25 Chemises 3 rabats et elastiques A4 Exacompta "/>
        <s v="Paquet de 25 Chemises dos toilé forever recyclée jaune"/>
        <s v="Paquet de 25 Chemises dos toilé forever recyclée orange"/>
        <s v="Paquet de 25 Chemises dos toilé forever recyclée lilas"/>
        <s v="Paquet de 25 Chemises dos toilé forever recyclée vert"/>
        <s v="Paquet de 25 Chemises dos toilé forever recyclée bleu"/>
        <s v="Paquet de 100 Chemises standard 250g assorti"/>
        <s v="Paquet de 250 Sous-chemises papier 22x31cm assorti"/>
        <s v="Paquet de 10 Chemises extensible écologique assorti"/>
        <s v="Paquet de 10 Classeurs levier plasticolor dos 8 assorti"/>
        <s v="Classeur levier plasticolor dos 8 bleu"/>
        <s v="Classeur levier plasticolor dos 8 rouge"/>
        <s v="Classeur levier plasticolor dos 5 vert"/>
        <s v="Classeur levier plasticolor dos 8 noir"/>
        <s v="Classeur levier plasticolor dos 5 orange"/>
        <s v="Classeurs 4 anneaux D-Clic en polypropylène Office Depot bleu"/>
        <s v="Classeurs 4 anneaux D-Clic en polypropylène Office Depot noir"/>
        <s v="Classeur 4 anneaux standard économique Office Depot jaune"/>
        <s v="Classeur 4 anneaux standard économique Office Depot vert"/>
        <s v="Paquet de 25 Dossiers suspendu velcro V fond 50 bleu"/>
        <s v="Paquet de 25 Dossiers suspendu velcro V fond 30 vert"/>
        <s v="Paquet de 25 Dossiers suspendu velcro V fond 15 jaune"/>
        <s v="Paquet de 25 Dossiers suspendu velcro V fond 50 orange"/>
        <s v="Paquet de 100 pochettes perforées OD A4 "/>
        <s v="Pochette perforée kangourou A4"/>
        <s v="Paquet de 10 Pochettes PP 8/100"/>
        <s v="Paquet de 10 Pochettes coin PVC 15/100 vert"/>
        <s v="Paquet de 10 Pochettes coin PVC 15/100 jaune"/>
        <s v="Paquet de 10 Pochettes coin PVC 15/100 bleu"/>
        <s v="Protège-document PP 60 vues bleu"/>
        <s v="Protège-document PP 60 vues noir"/>
        <s v="Jeu de 10 intercalaires de couleur OD A4 carte lustrée 3/10e"/>
        <s v="Jeu de 6 Intercalaires PP 35/100 couleur"/>
        <s v="Jeu de 20 intercalaires alphabétiques OD A4 polypropylène couleur"/>
        <s v="Jeu de 6 intercalaires de couleur OD A4 carte lustrée 3/10e"/>
        <s v="Jeu de 12 intercalaires mensuels OD A4 polypropylène couleur"/>
        <s v="Trieur à élastique OD 24 x 32 cm 12 cases bleu"/>
        <s v="Parapheur OD PVC 300g 24 x 32.5 cm 20 cases noir"/>
        <s v="Ramette 500 feuilles Color Printing A4 80g"/>
        <s v="Carton de 5 Ramettes 500 feuilles OD everyday 3000 A4"/>
        <s v="Papier a en-tête &quot;Total Commited Better&quot;"/>
        <s v="Papier à en-téte &quot;Elf Exploration-Production&quot;"/>
        <s v="Papier à en-tête &quot;Total - Recherche &amp; Developpement"/>
        <s v="Papier à en-tête &quot;Total - ASD&quot;"/>
        <s v="Cartouche laser alternative OD 3000p noir Q7553A"/>
        <s v="Cartouche laser alternative OD 6000p noir Q5949X"/>
        <s v="Cartouche laser OD compatible HP CE505A noir"/>
        <s v="Cartouche laser alternative OD 6000p noir Q2613X"/>
        <s v="Cartouche laser OD compatible HP noir CE505X"/>
        <s v="Cartouche laser alternative OD 2500p noir Q2613A"/>
        <s v="Clé USB Ativa 8 Go"/>
        <s v="Tapis souris économique bleu"/>
        <s v="Souris optique sans fil Ativa AT2306"/>
        <s v="Boite de 100 Chiffons nettoyage 31x38cm"/>
        <s v="Gaz dépoussiérant inflammable OD 400ml"/>
        <s v="Boite de 100 chiffons de nettoyage imprégnés Office Depot"/>
        <s v="Vaporisateur nettoyant d'écran OD 250ml"/>
      </sharedItems>
    </cacheField>
    <cacheField name="Stock Initial" numFmtId="0">
      <sharedItems containsSemiMixedTypes="0" containsString="0" containsNumber="1" containsInteger="1" minValue="0" maxValue="48"/>
    </cacheField>
    <cacheField name="Entrées" numFmtId="0">
      <sharedItems containsSemiMixedTypes="0" containsString="0" containsNumber="1" containsInteger="1" minValue="0" maxValue="10"/>
    </cacheField>
    <cacheField name="Sorties" numFmtId="0">
      <sharedItems containsSemiMixedTypes="0" containsString="0" containsNumber="1" containsInteger="1" minValue="0" maxValue="10"/>
    </cacheField>
    <cacheField name="Stock final" numFmtId="0">
      <sharedItems containsSemiMixedTypes="0" containsString="0" containsNumber="1" containsInteger="1" minValue="0" maxValue="48"/>
    </cacheField>
    <cacheField name="Stock Alerte" numFmtId="0">
      <sharedItems containsSemiMixedTypes="0" containsString="0" containsNumber="1" containsInteger="1" minValue="3" maxValue="3"/>
    </cacheField>
    <cacheField name="V" numFmtId="0">
      <sharedItems containsSemiMixedTypes="0" containsString="0" containsNumber="1" containsInteger="1" minValue="0" maxValue="2"/>
    </cacheField>
    <cacheField name="Etat de la commande" numFmtId="0">
      <sharedItems count="3">
        <s v="Urgente"/>
        <s v="A prévoir"/>
        <s v="A lancer"/>
      </sharedItems>
    </cacheField>
    <cacheField name="Référence" numFmtId="0">
      <sharedItems containsMixedTypes="1" containsNumber="1" containsInteger="1" minValue="11111" maxValue="6425955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XLSolutions, (Marc)" refreshedDate="42346.824345486108" createdVersion="5" refreshedVersion="5" minRefreshableVersion="3" recordCount="96">
  <cacheSource type="worksheet">
    <worksheetSource name="Tableau1"/>
  </cacheSource>
  <cacheFields count="11">
    <cacheField name="Date" numFmtId="14">
      <sharedItems containsSemiMixedTypes="0" containsNonDate="0" containsDate="1" containsString="0" minDate="2015-02-18T00:00:00" maxDate="2015-02-19T00:00:00"/>
    </cacheField>
    <cacheField name="Catégorie" numFmtId="0">
      <sharedItems count="6">
        <s v="ECRITURE &amp; CORRECTION"/>
        <s v="CAHIERS &amp; POST-IT"/>
        <s v="CLASSEMENT"/>
        <s v="PAPIER"/>
        <s v="INFORMATIQUE"/>
        <s v="NETTOYANT"/>
      </sharedItems>
    </cacheField>
    <cacheField name="Produit" numFmtId="0">
      <sharedItems count="96">
        <s v="Boite de 12 Surligneurs biseau jaune"/>
        <s v="Boite de 12 Surligneurs biseau vert"/>
        <s v="Boite de 12 Surligneurs biseau orange"/>
        <s v="Boite de 12 Surligneurs biseau rose"/>
        <s v="Boite de 20 Roller correction jetable 4.2mmx12m"/>
        <s v="Roller micro twist 5mmx8m"/>
        <s v="Stylo correcteur pointe plastique "/>
        <s v="Paquet de 20 gommes plastique Niceday"/>
        <s v="Stylo roller Pilot V7 bleu"/>
        <s v="Stylo roller Pilot V-ball VB5 fin bleu"/>
        <s v="Stylo roller Pilot V7 noir"/>
        <s v="Stylo roller Pilot V-ball VB5 fin noir"/>
        <s v="Boite de 50 Stylos bille visible médium noir"/>
        <s v="Boite de 50 Stylos bille visible médium bleu"/>
        <s v="Boite de 50 Stylos bille visible médium rouge"/>
        <s v="Boite de 50 Stylos bille visible médium vert"/>
        <s v="Stylo bille Bic 4 couleurs moyen"/>
        <s v="Stylo bille Bic 4 couleurs fin"/>
        <s v="Stylo bille Bic 4 couleur Fun moyen"/>
        <s v="Stylo feutre Paper Mate tempo noir"/>
        <s v="Stylo feutre Paper Mate tempo bleu"/>
        <s v="Boite de 12 Crayons graphite Foray 2H"/>
        <s v="Boite de 12 Portemines jetable Bic matic 0.7mm"/>
        <s v="Boite de 12 Marqueurs permanents cap off conique noir"/>
        <s v="Boite de 12 Marqueurs style qline Foray noir"/>
        <s v="Boite de 12 Marqueurs style qline Foray bleu"/>
        <s v="Boite de 12 Marqueurs style qline Foray vert"/>
        <s v="Boite de 12 Marqueurs style qline Foray rouge"/>
        <s v="Cahier A4 100 pages spirale séyès Oxford"/>
        <s v="Cahier rigide spirale OD A4+ 80g 160 pages"/>
        <s v="Cahier rigide spirale OD A5+ 80g 160 pages"/>
        <s v="Cahier souple spirale OD A5+ 80g 160 pages"/>
        <s v="Paquet de 6 blocs Energie de 100 feuilles assortis 76 x 127 mm"/>
        <s v="Paquet de 6 blocs Energie de 100 feuilles assortis 76 x 76 mm"/>
        <s v="Paquet de 12 blocs Post-it couleur recyclé 38x51mm"/>
        <s v="Paquet de 100 Index OD jaune bleu 45x25mm"/>
        <s v="Paquet de 200 Index repositionnables Office DEPOT assortis néon"/>
        <s v="Bloc post-it note 654 jaune 76x76mm"/>
        <s v="Bloc multi-notes 3x50 feuilles2028A"/>
        <s v="Paquet de 25 Chemises 3 rabats et elastiques A4 Exacompta "/>
        <s v="Paquet de 25 Chemises dos toilé forever recyclée jaune"/>
        <s v="Paquet de 25 Chemises dos toilé forever recyclée orange"/>
        <s v="Paquet de 25 Chemises dos toilé forever recyclée lilas"/>
        <s v="Paquet de 25 Chemises dos toilé forever recyclée vert"/>
        <s v="Paquet de 25 Chemises dos toilé forever recyclée bleu"/>
        <s v="Paquet de 100 Chemises standard 250g assorti"/>
        <s v="Paquet de 250 Sous-chemises papier 22x31cm assorti"/>
        <s v="Paquet de 10 Chemises extensible écologique assorti"/>
        <s v="Paquet de 10 Classeurs levier plasticolor dos 8 assorti"/>
        <s v="Classeur levier plasticolor dos 8 bleu"/>
        <s v="Classeur levier plasticolor dos 8 rouge"/>
        <s v="Classeur levier plasticolor dos 5 vert"/>
        <s v="Classeur levier plasticolor dos 8 noir"/>
        <s v="Classeur levier plasticolor dos 5 orange"/>
        <s v="Classeurs 4 anneaux D-Clic en polypropylène Office Depot bleu"/>
        <s v="Classeurs 4 anneaux D-Clic en polypropylène Office Depot noir"/>
        <s v="Classeur 4 anneaux standard économique Office Depot jaune"/>
        <s v="Classeur 4 anneaux standard économique Office Depot vert"/>
        <s v="Paquet de 25 Dossiers suspendu velcro V fond 50 bleu"/>
        <s v="Paquet de 25 Dossiers suspendu velcro V fond 30 vert"/>
        <s v="Paquet de 25 Dossiers suspendu velcro V fond 15 jaune"/>
        <s v="Paquet de 25 Dossiers suspendu velcro V fond 50 orange"/>
        <s v="Paquet de 100 pochettes perforées OD A4 "/>
        <s v="Pochette perforée kangourou A4"/>
        <s v="Paquet de 10 Pochettes PP 8/100"/>
        <s v="Paquet de 10 Pochettes coin PVC 15/100 vert"/>
        <s v="Paquet de 10 Pochettes coin PVC 15/100 jaune"/>
        <s v="Paquet de 10 Pochettes coin PVC 15/100 bleu"/>
        <s v="Protège-document PP 60 vues bleu"/>
        <s v="Protège-document PP 60 vues noir"/>
        <s v="Jeu de 10 intercalaires de couleur OD A4 carte lustrée 3/10e"/>
        <s v="Jeu de 6 Intercalaires PP 35/100 couleur"/>
        <s v="Jeu de 20 intercalaires alphabétiques OD A4 polypropylène couleur"/>
        <s v="Jeu de 6 intercalaires de couleur OD A4 carte lustrée 3/10e"/>
        <s v="Jeu de 12 intercalaires mensuels OD A4 polypropylène couleur"/>
        <s v="Trieur à élastique OD 24 x 32 cm 12 cases bleu"/>
        <s v="Parapheur OD PVC 300g 24 x 32.5 cm 20 cases noir"/>
        <s v="Ramette 500 feuilles Color Printing A4 80g"/>
        <s v="Carton de 5 Ramettes 500 feuilles OD everyday 3000 A4"/>
        <s v="Papier a en-tête &quot;Total Commited Better&quot;"/>
        <s v="Papier à en-téte &quot;Elf Exploration-Production&quot;"/>
        <s v="Papier à en-tête &quot;Total - Recherche &amp; Developpement"/>
        <s v="Papier à en-tête &quot;Total - ASD&quot;"/>
        <s v="Cartouche laser alternative OD 3000p noir Q7553A"/>
        <s v="Cartouche laser alternative OD 6000p noir Q5949X"/>
        <s v="Cartouche laser OD compatible HP CE505A noir"/>
        <s v="Cartouche laser alternative OD 6000p noir Q2613X"/>
        <s v="Cartouche laser OD compatible HP noir CE505X"/>
        <s v="Cartouche laser alternative OD 2500p noir Q2613A"/>
        <s v="Clé USB Ativa 8 Go"/>
        <s v="Tapis souris économique bleu"/>
        <s v="Souris optique sans fil Ativa AT2306"/>
        <s v="Boite de 100 Chiffons nettoyage 31x38cm"/>
        <s v="Gaz dépoussiérant inflammable OD 400ml"/>
        <s v="Boite de 100 chiffons de nettoyage imprégnés Office Depot"/>
        <s v="Vaporisateur nettoyant d'écran OD 250ml"/>
      </sharedItems>
    </cacheField>
    <cacheField name="Stock Initial" numFmtId="0">
      <sharedItems containsSemiMixedTypes="0" containsString="0" containsNumber="1" containsInteger="1" minValue="0" maxValue="48"/>
    </cacheField>
    <cacheField name="Entrées" numFmtId="0">
      <sharedItems containsSemiMixedTypes="0" containsString="0" containsNumber="1" containsInteger="1" minValue="0" maxValue="10"/>
    </cacheField>
    <cacheField name="Sorties" numFmtId="0">
      <sharedItems containsSemiMixedTypes="0" containsString="0" containsNumber="1" containsInteger="1" minValue="0" maxValue="10"/>
    </cacheField>
    <cacheField name="Stock final" numFmtId="0">
      <sharedItems containsSemiMixedTypes="0" containsString="0" containsNumber="1" containsInteger="1" minValue="0" maxValue="48"/>
    </cacheField>
    <cacheField name="Stock Alerte" numFmtId="0">
      <sharedItems containsSemiMixedTypes="0" containsString="0" containsNumber="1" containsInteger="1" minValue="3" maxValue="3"/>
    </cacheField>
    <cacheField name="V" numFmtId="0">
      <sharedItems containsSemiMixedTypes="0" containsString="0" containsNumber="1" containsInteger="1" minValue="0" maxValue="2"/>
    </cacheField>
    <cacheField name="Etat de la commande" numFmtId="0">
      <sharedItems count="3">
        <s v="Urgente"/>
        <s v="A prévoir"/>
        <s v="A lancer"/>
      </sharedItems>
    </cacheField>
    <cacheField name="Référence" numFmtId="0">
      <sharedItems containsMixedTypes="1" containsNumber="1" containsInteger="1" minValue="11111" maxValue="6425955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d v="2015-02-18T00:00:00"/>
    <s v="ECRITURE &amp; CORRECTION"/>
    <x v="0"/>
    <n v="13"/>
    <n v="0"/>
    <n v="10"/>
    <n v="3"/>
    <n v="3"/>
    <n v="2"/>
    <x v="0"/>
    <n v="540862"/>
  </r>
  <r>
    <d v="2015-02-18T00:00:00"/>
    <s v="ECRITURE &amp; CORRECTION"/>
    <x v="1"/>
    <n v="19"/>
    <n v="0"/>
    <n v="0"/>
    <n v="19"/>
    <n v="3"/>
    <n v="0"/>
    <x v="1"/>
    <n v="540865"/>
  </r>
  <r>
    <d v="2015-02-18T00:00:00"/>
    <s v="ECRITURE &amp; CORRECTION"/>
    <x v="2"/>
    <n v="23"/>
    <n v="0"/>
    <n v="0"/>
    <n v="23"/>
    <n v="3"/>
    <n v="0"/>
    <x v="1"/>
    <n v="540863"/>
  </r>
  <r>
    <d v="2015-02-18T00:00:00"/>
    <s v="ECRITURE &amp; CORRECTION"/>
    <x v="3"/>
    <n v="11"/>
    <n v="0"/>
    <n v="0"/>
    <n v="11"/>
    <n v="3"/>
    <n v="0"/>
    <x v="1"/>
    <n v="540864"/>
  </r>
  <r>
    <d v="2015-02-18T00:00:00"/>
    <s v="ECRITURE &amp; CORRECTION"/>
    <x v="4"/>
    <n v="15"/>
    <n v="0"/>
    <n v="0"/>
    <n v="15"/>
    <n v="3"/>
    <n v="0"/>
    <x v="1"/>
    <n v="5494851"/>
  </r>
  <r>
    <d v="2015-02-18T00:00:00"/>
    <s v="ECRITURE &amp; CORRECTION"/>
    <x v="5"/>
    <n v="9"/>
    <n v="0"/>
    <n v="0"/>
    <n v="9"/>
    <n v="3"/>
    <n v="0"/>
    <x v="1"/>
    <n v="2135975"/>
  </r>
  <r>
    <d v="2015-02-18T00:00:00"/>
    <s v="ECRITURE &amp; CORRECTION"/>
    <x v="6"/>
    <n v="7"/>
    <n v="0"/>
    <n v="0"/>
    <n v="7"/>
    <n v="3"/>
    <n v="0"/>
    <x v="1"/>
    <n v="180362"/>
  </r>
  <r>
    <d v="2015-02-18T00:00:00"/>
    <s v="ECRITURE &amp; CORRECTION"/>
    <x v="7"/>
    <n v="3"/>
    <n v="0"/>
    <n v="0"/>
    <n v="3"/>
    <n v="3"/>
    <n v="2"/>
    <x v="0"/>
    <n v="6028812"/>
  </r>
  <r>
    <d v="2015-02-18T00:00:00"/>
    <s v="ECRITURE &amp; CORRECTION"/>
    <x v="8"/>
    <n v="10"/>
    <n v="0"/>
    <n v="0"/>
    <n v="10"/>
    <n v="3"/>
    <n v="0"/>
    <x v="1"/>
    <n v="128814"/>
  </r>
  <r>
    <d v="2015-02-18T00:00:00"/>
    <s v="ECRITURE &amp; CORRECTION"/>
    <x v="9"/>
    <n v="16"/>
    <n v="0"/>
    <n v="0"/>
    <n v="16"/>
    <n v="3"/>
    <n v="0"/>
    <x v="1"/>
    <n v="128971"/>
  </r>
  <r>
    <d v="2015-02-18T00:00:00"/>
    <s v="ECRITURE &amp; CORRECTION"/>
    <x v="10"/>
    <n v="14"/>
    <n v="0"/>
    <n v="0"/>
    <n v="14"/>
    <n v="3"/>
    <n v="0"/>
    <x v="1"/>
    <n v="128815"/>
  </r>
  <r>
    <d v="2015-02-18T00:00:00"/>
    <s v="ECRITURE &amp; CORRECTION"/>
    <x v="11"/>
    <n v="12"/>
    <n v="0"/>
    <n v="0"/>
    <n v="12"/>
    <n v="3"/>
    <n v="0"/>
    <x v="1"/>
    <n v="128972"/>
  </r>
  <r>
    <d v="2015-02-18T00:00:00"/>
    <s v="ECRITURE &amp; CORRECTION"/>
    <x v="12"/>
    <n v="35"/>
    <n v="0"/>
    <n v="0"/>
    <n v="35"/>
    <n v="3"/>
    <n v="0"/>
    <x v="1"/>
    <n v="1601440"/>
  </r>
  <r>
    <d v="2015-02-18T00:00:00"/>
    <s v="ECRITURE &amp; CORRECTION"/>
    <x v="13"/>
    <n v="48"/>
    <n v="0"/>
    <n v="0"/>
    <n v="48"/>
    <n v="3"/>
    <n v="0"/>
    <x v="1"/>
    <n v="1601620"/>
  </r>
  <r>
    <d v="2015-02-18T00:00:00"/>
    <s v="ECRITURE &amp; CORRECTION"/>
    <x v="14"/>
    <n v="23"/>
    <n v="0"/>
    <n v="0"/>
    <n v="23"/>
    <n v="3"/>
    <n v="0"/>
    <x v="1"/>
    <n v="1601818"/>
  </r>
  <r>
    <d v="2015-02-18T00:00:00"/>
    <s v="ECRITURE &amp; CORRECTION"/>
    <x v="15"/>
    <n v="40"/>
    <n v="0"/>
    <n v="0"/>
    <n v="40"/>
    <n v="3"/>
    <n v="0"/>
    <x v="1"/>
    <n v="1601979"/>
  </r>
  <r>
    <d v="2015-02-18T00:00:00"/>
    <s v="ECRITURE &amp; CORRECTION"/>
    <x v="16"/>
    <n v="4"/>
    <n v="0"/>
    <n v="0"/>
    <n v="4"/>
    <n v="3"/>
    <n v="1"/>
    <x v="2"/>
    <n v="127753"/>
  </r>
  <r>
    <d v="2015-02-18T00:00:00"/>
    <s v="ECRITURE &amp; CORRECTION"/>
    <x v="17"/>
    <n v="10"/>
    <n v="0"/>
    <n v="0"/>
    <n v="10"/>
    <n v="3"/>
    <n v="0"/>
    <x v="1"/>
    <n v="127754"/>
  </r>
  <r>
    <d v="2015-02-18T00:00:00"/>
    <s v="ECRITURE &amp; CORRECTION"/>
    <x v="18"/>
    <n v="9"/>
    <n v="0"/>
    <n v="0"/>
    <n v="9"/>
    <n v="3"/>
    <n v="0"/>
    <x v="1"/>
    <n v="5038335"/>
  </r>
  <r>
    <d v="2015-02-18T00:00:00"/>
    <s v="ECRITURE &amp; CORRECTION"/>
    <x v="19"/>
    <n v="12"/>
    <n v="0"/>
    <n v="0"/>
    <n v="12"/>
    <n v="3"/>
    <n v="0"/>
    <x v="1"/>
    <n v="128021"/>
  </r>
  <r>
    <d v="2015-02-18T00:00:00"/>
    <s v="ECRITURE &amp; CORRECTION"/>
    <x v="20"/>
    <n v="13"/>
    <n v="0"/>
    <n v="0"/>
    <n v="13"/>
    <n v="3"/>
    <n v="0"/>
    <x v="1"/>
    <n v="128020"/>
  </r>
  <r>
    <d v="2015-02-18T00:00:00"/>
    <s v="ECRITURE &amp; CORRECTION"/>
    <x v="21"/>
    <n v="18"/>
    <n v="0"/>
    <n v="0"/>
    <n v="18"/>
    <n v="3"/>
    <n v="0"/>
    <x v="1"/>
    <n v="1646538"/>
  </r>
  <r>
    <d v="2015-02-18T00:00:00"/>
    <s v="ECRITURE &amp; CORRECTION"/>
    <x v="22"/>
    <n v="21"/>
    <n v="0"/>
    <n v="0"/>
    <n v="21"/>
    <n v="3"/>
    <n v="0"/>
    <x v="1"/>
    <n v="127200"/>
  </r>
  <r>
    <d v="2015-02-18T00:00:00"/>
    <s v="ECRITURE &amp; CORRECTION"/>
    <x v="23"/>
    <n v="8"/>
    <n v="0"/>
    <n v="0"/>
    <n v="8"/>
    <n v="3"/>
    <n v="0"/>
    <x v="1"/>
    <n v="1636324"/>
  </r>
  <r>
    <d v="2015-02-18T00:00:00"/>
    <s v="ECRITURE &amp; CORRECTION"/>
    <x v="24"/>
    <n v="4"/>
    <n v="0"/>
    <n v="0"/>
    <n v="4"/>
    <n v="3"/>
    <n v="1"/>
    <x v="2"/>
    <n v="1641650"/>
  </r>
  <r>
    <d v="2015-02-18T00:00:00"/>
    <s v="ECRITURE &amp; CORRECTION"/>
    <x v="25"/>
    <n v="3"/>
    <n v="0"/>
    <n v="0"/>
    <n v="3"/>
    <n v="3"/>
    <n v="2"/>
    <x v="0"/>
    <n v="1641932"/>
  </r>
  <r>
    <d v="2015-02-18T00:00:00"/>
    <s v="ECRITURE &amp; CORRECTION"/>
    <x v="26"/>
    <n v="1"/>
    <n v="0"/>
    <n v="0"/>
    <n v="1"/>
    <n v="3"/>
    <n v="2"/>
    <x v="0"/>
    <n v="1642230"/>
  </r>
  <r>
    <d v="2015-02-18T00:00:00"/>
    <s v="ECRITURE &amp; CORRECTION"/>
    <x v="27"/>
    <n v="5"/>
    <n v="0"/>
    <n v="0"/>
    <n v="5"/>
    <n v="3"/>
    <n v="0"/>
    <x v="1"/>
    <n v="1642147"/>
  </r>
  <r>
    <d v="2015-02-18T00:00:00"/>
    <s v="CAHIERS &amp; POST-IT"/>
    <x v="28"/>
    <n v="2"/>
    <n v="0"/>
    <n v="0"/>
    <n v="2"/>
    <n v="3"/>
    <n v="2"/>
    <x v="0"/>
    <n v="809442"/>
  </r>
  <r>
    <d v="2015-02-18T00:00:00"/>
    <s v="CAHIERS &amp; POST-IT"/>
    <x v="29"/>
    <n v="2"/>
    <n v="0"/>
    <n v="0"/>
    <n v="2"/>
    <n v="3"/>
    <n v="2"/>
    <x v="0"/>
    <n v="5348916"/>
  </r>
  <r>
    <d v="2015-02-18T00:00:00"/>
    <s v="CAHIERS &amp; POST-IT"/>
    <x v="30"/>
    <n v="1"/>
    <n v="0"/>
    <n v="0"/>
    <n v="1"/>
    <n v="3"/>
    <n v="2"/>
    <x v="0"/>
    <n v="5348907"/>
  </r>
  <r>
    <d v="2015-02-18T00:00:00"/>
    <s v="CAHIERS &amp; POST-IT"/>
    <x v="31"/>
    <n v="0"/>
    <n v="0"/>
    <n v="0"/>
    <n v="0"/>
    <n v="3"/>
    <n v="2"/>
    <x v="0"/>
    <s v="5348925 "/>
  </r>
  <r>
    <d v="2015-02-18T00:00:00"/>
    <s v="CAHIERS &amp; POST-IT"/>
    <x v="32"/>
    <n v="2"/>
    <n v="0"/>
    <n v="0"/>
    <n v="2"/>
    <n v="3"/>
    <n v="2"/>
    <x v="0"/>
    <n v="5495202"/>
  </r>
  <r>
    <d v="2015-02-18T00:00:00"/>
    <s v="CAHIERS &amp; POST-IT"/>
    <x v="33"/>
    <n v="5"/>
    <n v="0"/>
    <n v="0"/>
    <n v="5"/>
    <n v="3"/>
    <n v="0"/>
    <x v="1"/>
    <n v="5495193"/>
  </r>
  <r>
    <d v="2015-02-18T00:00:00"/>
    <s v="CAHIERS &amp; POST-IT"/>
    <x v="34"/>
    <n v="1"/>
    <n v="0"/>
    <n v="0"/>
    <n v="1"/>
    <n v="3"/>
    <n v="2"/>
    <x v="0"/>
    <s v="816937 "/>
  </r>
  <r>
    <d v="2015-02-18T00:00:00"/>
    <s v="CAHIERS &amp; POST-IT"/>
    <x v="35"/>
    <n v="0"/>
    <n v="0"/>
    <n v="0"/>
    <n v="0"/>
    <n v="3"/>
    <n v="2"/>
    <x v="0"/>
    <n v="5309982"/>
  </r>
  <r>
    <d v="2015-02-18T00:00:00"/>
    <s v="CAHIERS &amp; POST-IT"/>
    <x v="36"/>
    <n v="0"/>
    <n v="0"/>
    <n v="0"/>
    <n v="0"/>
    <n v="3"/>
    <n v="2"/>
    <x v="0"/>
    <n v="1420415"/>
  </r>
  <r>
    <d v="2015-02-18T00:00:00"/>
    <s v="CAHIERS &amp; POST-IT"/>
    <x v="37"/>
    <n v="2"/>
    <n v="0"/>
    <n v="0"/>
    <n v="2"/>
    <n v="3"/>
    <n v="2"/>
    <x v="0"/>
    <n v="521229"/>
  </r>
  <r>
    <d v="2015-02-18T00:00:00"/>
    <s v="CAHIERS &amp; POST-IT"/>
    <x v="38"/>
    <n v="3"/>
    <n v="0"/>
    <n v="0"/>
    <n v="3"/>
    <n v="3"/>
    <n v="2"/>
    <x v="0"/>
    <n v="813274"/>
  </r>
  <r>
    <d v="2015-02-18T00:00:00"/>
    <s v="CLASSEMENT"/>
    <x v="39"/>
    <n v="1"/>
    <n v="0"/>
    <n v="0"/>
    <n v="1"/>
    <n v="3"/>
    <n v="2"/>
    <x v="0"/>
    <n v="6425955"/>
  </r>
  <r>
    <d v="2015-02-18T00:00:00"/>
    <s v="CLASSEMENT"/>
    <x v="40"/>
    <n v="1"/>
    <n v="0"/>
    <n v="0"/>
    <n v="1"/>
    <n v="3"/>
    <n v="2"/>
    <x v="0"/>
    <n v="540832"/>
  </r>
  <r>
    <d v="2015-02-18T00:00:00"/>
    <s v="CLASSEMENT"/>
    <x v="41"/>
    <n v="2"/>
    <n v="0"/>
    <n v="0"/>
    <n v="2"/>
    <n v="3"/>
    <n v="2"/>
    <x v="0"/>
    <n v="540838"/>
  </r>
  <r>
    <d v="2015-02-18T00:00:00"/>
    <s v="CLASSEMENT"/>
    <x v="42"/>
    <n v="2"/>
    <n v="0"/>
    <n v="0"/>
    <n v="2"/>
    <n v="3"/>
    <n v="2"/>
    <x v="0"/>
    <n v="540835"/>
  </r>
  <r>
    <d v="2015-02-18T00:00:00"/>
    <s v="CLASSEMENT"/>
    <x v="43"/>
    <n v="2"/>
    <n v="0"/>
    <n v="0"/>
    <n v="2"/>
    <n v="3"/>
    <n v="2"/>
    <x v="0"/>
    <n v="540833"/>
  </r>
  <r>
    <d v="2015-02-18T00:00:00"/>
    <s v="CLASSEMENT"/>
    <x v="44"/>
    <n v="0"/>
    <n v="0"/>
    <n v="0"/>
    <n v="0"/>
    <n v="3"/>
    <n v="2"/>
    <x v="0"/>
    <s v="540831 "/>
  </r>
  <r>
    <d v="2015-02-18T00:00:00"/>
    <s v="CLASSEMENT"/>
    <x v="45"/>
    <n v="0"/>
    <n v="0"/>
    <n v="0"/>
    <n v="0"/>
    <n v="3"/>
    <n v="2"/>
    <x v="0"/>
    <n v="813438"/>
  </r>
  <r>
    <d v="2015-02-18T00:00:00"/>
    <s v="CLASSEMENT"/>
    <x v="46"/>
    <n v="0"/>
    <n v="10"/>
    <n v="0"/>
    <n v="10"/>
    <n v="3"/>
    <n v="0"/>
    <x v="1"/>
    <n v="813484"/>
  </r>
  <r>
    <d v="2015-02-18T00:00:00"/>
    <s v="CLASSEMENT"/>
    <x v="47"/>
    <n v="1"/>
    <n v="0"/>
    <n v="0"/>
    <n v="1"/>
    <n v="3"/>
    <n v="2"/>
    <x v="0"/>
    <s v="540777 "/>
  </r>
  <r>
    <d v="2015-02-18T00:00:00"/>
    <s v="CLASSEMENT"/>
    <x v="48"/>
    <n v="1"/>
    <n v="0"/>
    <n v="0"/>
    <n v="1"/>
    <n v="3"/>
    <n v="2"/>
    <x v="0"/>
    <s v="540824 "/>
  </r>
  <r>
    <d v="2015-02-18T00:00:00"/>
    <s v="CLASSEMENT"/>
    <x v="49"/>
    <n v="2"/>
    <n v="0"/>
    <n v="0"/>
    <n v="2"/>
    <n v="3"/>
    <n v="2"/>
    <x v="0"/>
    <n v="540442"/>
  </r>
  <r>
    <d v="2015-02-18T00:00:00"/>
    <s v="CLASSEMENT"/>
    <x v="50"/>
    <n v="0"/>
    <n v="0"/>
    <n v="0"/>
    <n v="0"/>
    <n v="3"/>
    <n v="2"/>
    <x v="0"/>
    <n v="540080"/>
  </r>
  <r>
    <d v="2015-02-18T00:00:00"/>
    <s v="CLASSEMENT"/>
    <x v="51"/>
    <n v="1"/>
    <n v="0"/>
    <n v="0"/>
    <n v="1"/>
    <n v="3"/>
    <n v="2"/>
    <x v="0"/>
    <s v="540074 "/>
  </r>
  <r>
    <d v="2015-02-18T00:00:00"/>
    <s v="CLASSEMENT"/>
    <x v="52"/>
    <n v="1"/>
    <n v="0"/>
    <n v="0"/>
    <n v="1"/>
    <n v="3"/>
    <n v="2"/>
    <x v="0"/>
    <s v="540079 "/>
  </r>
  <r>
    <d v="2015-02-18T00:00:00"/>
    <s v="CLASSEMENT"/>
    <x v="53"/>
    <n v="1"/>
    <n v="0"/>
    <n v="0"/>
    <n v="1"/>
    <n v="3"/>
    <n v="2"/>
    <x v="0"/>
    <s v="540819 "/>
  </r>
  <r>
    <d v="2015-02-18T00:00:00"/>
    <s v="CLASSEMENT"/>
    <x v="54"/>
    <n v="0"/>
    <n v="0"/>
    <n v="0"/>
    <n v="0"/>
    <n v="3"/>
    <n v="2"/>
    <x v="0"/>
    <s v="5096300 "/>
  </r>
  <r>
    <d v="2015-02-18T00:00:00"/>
    <s v="CLASSEMENT"/>
    <x v="55"/>
    <n v="2"/>
    <n v="0"/>
    <n v="0"/>
    <n v="2"/>
    <n v="3"/>
    <n v="2"/>
    <x v="0"/>
    <s v="5096272 "/>
  </r>
  <r>
    <d v="2015-02-18T00:00:00"/>
    <s v="CLASSEMENT"/>
    <x v="56"/>
    <n v="2"/>
    <n v="0"/>
    <n v="0"/>
    <n v="2"/>
    <n v="3"/>
    <n v="2"/>
    <x v="0"/>
    <n v="5096489"/>
  </r>
  <r>
    <d v="2015-02-18T00:00:00"/>
    <s v="CLASSEMENT"/>
    <x v="57"/>
    <n v="1"/>
    <n v="0"/>
    <n v="0"/>
    <n v="1"/>
    <n v="3"/>
    <n v="2"/>
    <x v="0"/>
    <s v="5096587 "/>
  </r>
  <r>
    <d v="2015-02-18T00:00:00"/>
    <s v="CLASSEMENT"/>
    <x v="58"/>
    <n v="1"/>
    <n v="0"/>
    <n v="0"/>
    <n v="1"/>
    <n v="3"/>
    <n v="2"/>
    <x v="0"/>
    <s v="100157 "/>
  </r>
  <r>
    <d v="2015-02-18T00:00:00"/>
    <s v="CLASSEMENT"/>
    <x v="59"/>
    <n v="0"/>
    <n v="0"/>
    <n v="0"/>
    <n v="0"/>
    <n v="3"/>
    <n v="2"/>
    <x v="0"/>
    <n v="100163"/>
  </r>
  <r>
    <d v="2015-02-18T00:00:00"/>
    <s v="CLASSEMENT"/>
    <x v="60"/>
    <n v="0"/>
    <n v="0"/>
    <n v="0"/>
    <n v="0"/>
    <n v="3"/>
    <n v="2"/>
    <x v="0"/>
    <n v="100166"/>
  </r>
  <r>
    <d v="2015-02-18T00:00:00"/>
    <s v="CLASSEMENT"/>
    <x v="61"/>
    <n v="1"/>
    <n v="0"/>
    <n v="0"/>
    <n v="1"/>
    <n v="3"/>
    <n v="2"/>
    <x v="0"/>
    <s v="806836 "/>
  </r>
  <r>
    <d v="2015-02-18T00:00:00"/>
    <s v="CLASSEMENT"/>
    <x v="62"/>
    <n v="2"/>
    <n v="0"/>
    <n v="0"/>
    <n v="2"/>
    <n v="3"/>
    <n v="2"/>
    <x v="0"/>
    <s v="3357333 "/>
  </r>
  <r>
    <d v="2015-02-18T00:00:00"/>
    <s v="CLASSEMENT"/>
    <x v="63"/>
    <n v="0"/>
    <n v="0"/>
    <n v="0"/>
    <n v="0"/>
    <n v="3"/>
    <n v="2"/>
    <x v="0"/>
    <s v="191483 "/>
  </r>
  <r>
    <d v="2015-02-18T00:00:00"/>
    <s v="CLASSEMENT"/>
    <x v="64"/>
    <n v="5"/>
    <n v="0"/>
    <n v="0"/>
    <n v="5"/>
    <n v="3"/>
    <n v="0"/>
    <x v="1"/>
    <n v="149569"/>
  </r>
  <r>
    <d v="2015-02-18T00:00:00"/>
    <s v="CLASSEMENT"/>
    <x v="65"/>
    <n v="3"/>
    <n v="0"/>
    <n v="0"/>
    <n v="3"/>
    <n v="3"/>
    <n v="2"/>
    <x v="0"/>
    <s v="815344 "/>
  </r>
  <r>
    <d v="2015-02-18T00:00:00"/>
    <s v="CLASSEMENT"/>
    <x v="66"/>
    <n v="2"/>
    <n v="0"/>
    <n v="0"/>
    <n v="2"/>
    <n v="3"/>
    <n v="2"/>
    <x v="0"/>
    <n v="815341"/>
  </r>
  <r>
    <d v="2015-02-18T00:00:00"/>
    <s v="CLASSEMENT"/>
    <x v="67"/>
    <n v="0"/>
    <n v="0"/>
    <n v="0"/>
    <n v="0"/>
    <n v="3"/>
    <n v="2"/>
    <x v="0"/>
    <s v="815342 "/>
  </r>
  <r>
    <d v="2015-02-18T00:00:00"/>
    <s v="CLASSEMENT"/>
    <x v="68"/>
    <n v="1"/>
    <n v="0"/>
    <n v="0"/>
    <n v="1"/>
    <n v="3"/>
    <n v="2"/>
    <x v="0"/>
    <s v="806851 "/>
  </r>
  <r>
    <d v="2015-02-18T00:00:00"/>
    <s v="CLASSEMENT"/>
    <x v="69"/>
    <n v="5"/>
    <n v="0"/>
    <n v="0"/>
    <n v="5"/>
    <n v="3"/>
    <n v="0"/>
    <x v="1"/>
    <n v="149561"/>
  </r>
  <r>
    <d v="2015-02-18T00:00:00"/>
    <s v="CLASSEMENT"/>
    <x v="70"/>
    <n v="6"/>
    <n v="0"/>
    <n v="0"/>
    <n v="6"/>
    <n v="3"/>
    <n v="0"/>
    <x v="1"/>
    <n v="5915898"/>
  </r>
  <r>
    <d v="2015-02-18T00:00:00"/>
    <s v="CLASSEMENT"/>
    <x v="71"/>
    <n v="0"/>
    <n v="0"/>
    <n v="0"/>
    <n v="0"/>
    <n v="3"/>
    <n v="2"/>
    <x v="0"/>
    <n v="149577"/>
  </r>
  <r>
    <d v="2015-02-18T00:00:00"/>
    <s v="CLASSEMENT"/>
    <x v="72"/>
    <n v="2"/>
    <n v="0"/>
    <n v="0"/>
    <n v="2"/>
    <n v="3"/>
    <n v="2"/>
    <x v="0"/>
    <n v="6030675"/>
  </r>
  <r>
    <d v="2015-02-18T00:00:00"/>
    <s v="CLASSEMENT"/>
    <x v="73"/>
    <n v="5"/>
    <n v="0"/>
    <n v="0"/>
    <n v="5"/>
    <n v="3"/>
    <n v="0"/>
    <x v="1"/>
    <s v="5915844 "/>
  </r>
  <r>
    <d v="2015-02-18T00:00:00"/>
    <s v="CLASSEMENT"/>
    <x v="74"/>
    <n v="6"/>
    <n v="0"/>
    <n v="0"/>
    <n v="6"/>
    <n v="3"/>
    <n v="0"/>
    <x v="1"/>
    <n v="5916546"/>
  </r>
  <r>
    <d v="2015-02-18T00:00:00"/>
    <s v="CLASSEMENT"/>
    <x v="75"/>
    <n v="3"/>
    <n v="0"/>
    <n v="0"/>
    <n v="3"/>
    <n v="3"/>
    <n v="2"/>
    <x v="0"/>
    <s v="6054939 "/>
  </r>
  <r>
    <d v="2015-02-18T00:00:00"/>
    <s v="CLASSEMENT"/>
    <x v="76"/>
    <n v="2"/>
    <n v="0"/>
    <n v="0"/>
    <n v="2"/>
    <n v="3"/>
    <n v="2"/>
    <x v="0"/>
    <s v="6054831 "/>
  </r>
  <r>
    <d v="2015-02-18T00:00:00"/>
    <s v="PAPIER"/>
    <x v="77"/>
    <n v="0"/>
    <n v="0"/>
    <n v="0"/>
    <n v="0"/>
    <n v="3"/>
    <n v="2"/>
    <x v="0"/>
    <n v="1452714"/>
  </r>
  <r>
    <d v="2015-02-18T00:00:00"/>
    <s v="PAPIER"/>
    <x v="78"/>
    <n v="2"/>
    <n v="0"/>
    <n v="0"/>
    <n v="2"/>
    <n v="3"/>
    <n v="2"/>
    <x v="0"/>
    <n v="187057"/>
  </r>
  <r>
    <d v="2015-02-18T00:00:00"/>
    <s v="PAPIER"/>
    <x v="79"/>
    <n v="0"/>
    <n v="0"/>
    <n v="0"/>
    <n v="0"/>
    <n v="3"/>
    <n v="2"/>
    <x v="0"/>
    <n v="11111"/>
  </r>
  <r>
    <d v="2015-02-18T00:00:00"/>
    <s v="PAPIER"/>
    <x v="80"/>
    <n v="1"/>
    <n v="0"/>
    <n v="0"/>
    <n v="1"/>
    <n v="3"/>
    <n v="2"/>
    <x v="0"/>
    <n v="123654"/>
  </r>
  <r>
    <d v="2015-02-18T00:00:00"/>
    <s v="PAPIER"/>
    <x v="81"/>
    <n v="5"/>
    <n v="0"/>
    <n v="0"/>
    <n v="5"/>
    <n v="3"/>
    <n v="0"/>
    <x v="1"/>
    <n v="12536"/>
  </r>
  <r>
    <d v="2015-02-18T00:00:00"/>
    <s v="PAPIER"/>
    <x v="82"/>
    <n v="5"/>
    <n v="0"/>
    <n v="0"/>
    <n v="5"/>
    <n v="3"/>
    <n v="0"/>
    <x v="1"/>
    <n v="46236"/>
  </r>
  <r>
    <d v="2015-02-18T00:00:00"/>
    <s v="INFORMATIQUE"/>
    <x v="83"/>
    <n v="1"/>
    <n v="0"/>
    <n v="0"/>
    <n v="1"/>
    <n v="3"/>
    <n v="2"/>
    <x v="0"/>
    <n v="1552309"/>
  </r>
  <r>
    <d v="2015-02-18T00:00:00"/>
    <s v="INFORMATIQUE"/>
    <x v="84"/>
    <n v="1"/>
    <n v="0"/>
    <n v="0"/>
    <n v="1"/>
    <n v="3"/>
    <n v="2"/>
    <x v="0"/>
    <n v="1539014"/>
  </r>
  <r>
    <d v="2015-02-18T00:00:00"/>
    <s v="INFORMATIQUE"/>
    <x v="85"/>
    <n v="1"/>
    <n v="0"/>
    <n v="0"/>
    <n v="1"/>
    <n v="3"/>
    <n v="2"/>
    <x v="0"/>
    <n v="5359815"/>
  </r>
  <r>
    <d v="2015-02-18T00:00:00"/>
    <s v="INFORMATIQUE"/>
    <x v="86"/>
    <n v="1"/>
    <n v="0"/>
    <n v="0"/>
    <n v="1"/>
    <n v="3"/>
    <n v="2"/>
    <x v="0"/>
    <n v="1543777"/>
  </r>
  <r>
    <d v="2015-02-18T00:00:00"/>
    <s v="INFORMATIQUE"/>
    <x v="87"/>
    <n v="3"/>
    <n v="0"/>
    <n v="0"/>
    <n v="3"/>
    <n v="3"/>
    <n v="2"/>
    <x v="0"/>
    <s v="5657085 "/>
  </r>
  <r>
    <d v="2015-02-18T00:00:00"/>
    <s v="INFORMATIQUE"/>
    <x v="88"/>
    <n v="2"/>
    <n v="0"/>
    <n v="0"/>
    <n v="2"/>
    <n v="3"/>
    <n v="2"/>
    <x v="0"/>
    <n v="1543613"/>
  </r>
  <r>
    <d v="2015-02-18T00:00:00"/>
    <s v="INFORMATIQUE"/>
    <x v="89"/>
    <n v="0"/>
    <n v="0"/>
    <n v="0"/>
    <n v="0"/>
    <n v="3"/>
    <n v="2"/>
    <x v="0"/>
    <n v="980869"/>
  </r>
  <r>
    <d v="2015-02-18T00:00:00"/>
    <s v="INFORMATIQUE"/>
    <x v="90"/>
    <n v="3"/>
    <n v="7"/>
    <n v="3"/>
    <n v="7"/>
    <n v="3"/>
    <n v="0"/>
    <x v="1"/>
    <n v="819649"/>
  </r>
  <r>
    <d v="2015-02-18T00:00:00"/>
    <s v="INFORMATIQUE"/>
    <x v="91"/>
    <n v="1"/>
    <n v="0"/>
    <n v="0"/>
    <n v="1"/>
    <n v="3"/>
    <n v="2"/>
    <x v="0"/>
    <s v="5376996 "/>
  </r>
  <r>
    <d v="2015-02-18T00:00:00"/>
    <s v="NETTOYANT"/>
    <x v="92"/>
    <n v="1"/>
    <n v="0"/>
    <n v="0"/>
    <n v="1"/>
    <n v="3"/>
    <n v="2"/>
    <x v="0"/>
    <n v="1514084"/>
  </r>
  <r>
    <d v="2015-02-18T00:00:00"/>
    <s v="NETTOYANT"/>
    <x v="93"/>
    <n v="2"/>
    <n v="0"/>
    <n v="0"/>
    <n v="2"/>
    <n v="3"/>
    <n v="2"/>
    <x v="0"/>
    <n v="1511631"/>
  </r>
  <r>
    <d v="2015-02-18T00:00:00"/>
    <s v="NETTOYANT"/>
    <x v="94"/>
    <n v="1"/>
    <n v="0"/>
    <n v="0"/>
    <n v="1"/>
    <n v="3"/>
    <n v="2"/>
    <x v="0"/>
    <n v="1509192"/>
  </r>
  <r>
    <d v="2015-02-18T00:00:00"/>
    <s v="NETTOYANT"/>
    <x v="95"/>
    <n v="3"/>
    <n v="0"/>
    <n v="0"/>
    <n v="3"/>
    <n v="3"/>
    <n v="2"/>
    <x v="0"/>
    <n v="151088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6">
  <r>
    <d v="2015-02-18T00:00:00"/>
    <x v="0"/>
    <x v="0"/>
    <n v="13"/>
    <n v="0"/>
    <n v="10"/>
    <n v="3"/>
    <n v="3"/>
    <n v="2"/>
    <x v="0"/>
    <n v="540862"/>
  </r>
  <r>
    <d v="2015-02-18T00:00:00"/>
    <x v="0"/>
    <x v="1"/>
    <n v="19"/>
    <n v="0"/>
    <n v="0"/>
    <n v="19"/>
    <n v="3"/>
    <n v="0"/>
    <x v="1"/>
    <n v="540865"/>
  </r>
  <r>
    <d v="2015-02-18T00:00:00"/>
    <x v="0"/>
    <x v="2"/>
    <n v="23"/>
    <n v="0"/>
    <n v="0"/>
    <n v="23"/>
    <n v="3"/>
    <n v="0"/>
    <x v="1"/>
    <n v="540863"/>
  </r>
  <r>
    <d v="2015-02-18T00:00:00"/>
    <x v="0"/>
    <x v="3"/>
    <n v="11"/>
    <n v="0"/>
    <n v="0"/>
    <n v="11"/>
    <n v="3"/>
    <n v="0"/>
    <x v="1"/>
    <n v="540864"/>
  </r>
  <r>
    <d v="2015-02-18T00:00:00"/>
    <x v="0"/>
    <x v="4"/>
    <n v="15"/>
    <n v="0"/>
    <n v="0"/>
    <n v="15"/>
    <n v="3"/>
    <n v="0"/>
    <x v="1"/>
    <n v="5494851"/>
  </r>
  <r>
    <d v="2015-02-18T00:00:00"/>
    <x v="0"/>
    <x v="5"/>
    <n v="9"/>
    <n v="0"/>
    <n v="0"/>
    <n v="9"/>
    <n v="3"/>
    <n v="0"/>
    <x v="1"/>
    <n v="2135975"/>
  </r>
  <r>
    <d v="2015-02-18T00:00:00"/>
    <x v="0"/>
    <x v="6"/>
    <n v="7"/>
    <n v="0"/>
    <n v="0"/>
    <n v="7"/>
    <n v="3"/>
    <n v="0"/>
    <x v="1"/>
    <n v="180362"/>
  </r>
  <r>
    <d v="2015-02-18T00:00:00"/>
    <x v="0"/>
    <x v="7"/>
    <n v="3"/>
    <n v="0"/>
    <n v="0"/>
    <n v="3"/>
    <n v="3"/>
    <n v="2"/>
    <x v="0"/>
    <n v="6028812"/>
  </r>
  <r>
    <d v="2015-02-18T00:00:00"/>
    <x v="0"/>
    <x v="8"/>
    <n v="10"/>
    <n v="0"/>
    <n v="0"/>
    <n v="10"/>
    <n v="3"/>
    <n v="0"/>
    <x v="1"/>
    <n v="128814"/>
  </r>
  <r>
    <d v="2015-02-18T00:00:00"/>
    <x v="0"/>
    <x v="9"/>
    <n v="16"/>
    <n v="0"/>
    <n v="0"/>
    <n v="16"/>
    <n v="3"/>
    <n v="0"/>
    <x v="1"/>
    <n v="128971"/>
  </r>
  <r>
    <d v="2015-02-18T00:00:00"/>
    <x v="0"/>
    <x v="10"/>
    <n v="14"/>
    <n v="0"/>
    <n v="0"/>
    <n v="14"/>
    <n v="3"/>
    <n v="0"/>
    <x v="1"/>
    <n v="128815"/>
  </r>
  <r>
    <d v="2015-02-18T00:00:00"/>
    <x v="0"/>
    <x v="11"/>
    <n v="12"/>
    <n v="0"/>
    <n v="0"/>
    <n v="12"/>
    <n v="3"/>
    <n v="0"/>
    <x v="1"/>
    <n v="128972"/>
  </r>
  <r>
    <d v="2015-02-18T00:00:00"/>
    <x v="0"/>
    <x v="12"/>
    <n v="35"/>
    <n v="0"/>
    <n v="0"/>
    <n v="35"/>
    <n v="3"/>
    <n v="0"/>
    <x v="1"/>
    <n v="1601440"/>
  </r>
  <r>
    <d v="2015-02-18T00:00:00"/>
    <x v="0"/>
    <x v="13"/>
    <n v="48"/>
    <n v="0"/>
    <n v="0"/>
    <n v="48"/>
    <n v="3"/>
    <n v="0"/>
    <x v="1"/>
    <n v="1601620"/>
  </r>
  <r>
    <d v="2015-02-18T00:00:00"/>
    <x v="0"/>
    <x v="14"/>
    <n v="23"/>
    <n v="0"/>
    <n v="0"/>
    <n v="23"/>
    <n v="3"/>
    <n v="0"/>
    <x v="1"/>
    <n v="1601818"/>
  </r>
  <r>
    <d v="2015-02-18T00:00:00"/>
    <x v="0"/>
    <x v="15"/>
    <n v="40"/>
    <n v="0"/>
    <n v="0"/>
    <n v="40"/>
    <n v="3"/>
    <n v="0"/>
    <x v="1"/>
    <n v="1601979"/>
  </r>
  <r>
    <d v="2015-02-18T00:00:00"/>
    <x v="0"/>
    <x v="16"/>
    <n v="4"/>
    <n v="0"/>
    <n v="0"/>
    <n v="4"/>
    <n v="3"/>
    <n v="1"/>
    <x v="2"/>
    <n v="127753"/>
  </r>
  <r>
    <d v="2015-02-18T00:00:00"/>
    <x v="0"/>
    <x v="17"/>
    <n v="10"/>
    <n v="0"/>
    <n v="0"/>
    <n v="10"/>
    <n v="3"/>
    <n v="0"/>
    <x v="1"/>
    <n v="127754"/>
  </r>
  <r>
    <d v="2015-02-18T00:00:00"/>
    <x v="0"/>
    <x v="18"/>
    <n v="9"/>
    <n v="0"/>
    <n v="0"/>
    <n v="9"/>
    <n v="3"/>
    <n v="0"/>
    <x v="1"/>
    <n v="5038335"/>
  </r>
  <r>
    <d v="2015-02-18T00:00:00"/>
    <x v="0"/>
    <x v="19"/>
    <n v="12"/>
    <n v="0"/>
    <n v="0"/>
    <n v="12"/>
    <n v="3"/>
    <n v="0"/>
    <x v="1"/>
    <n v="128021"/>
  </r>
  <r>
    <d v="2015-02-18T00:00:00"/>
    <x v="0"/>
    <x v="20"/>
    <n v="13"/>
    <n v="0"/>
    <n v="0"/>
    <n v="13"/>
    <n v="3"/>
    <n v="0"/>
    <x v="1"/>
    <n v="128020"/>
  </r>
  <r>
    <d v="2015-02-18T00:00:00"/>
    <x v="0"/>
    <x v="21"/>
    <n v="18"/>
    <n v="0"/>
    <n v="0"/>
    <n v="18"/>
    <n v="3"/>
    <n v="0"/>
    <x v="1"/>
    <n v="1646538"/>
  </r>
  <r>
    <d v="2015-02-18T00:00:00"/>
    <x v="0"/>
    <x v="22"/>
    <n v="21"/>
    <n v="0"/>
    <n v="0"/>
    <n v="21"/>
    <n v="3"/>
    <n v="0"/>
    <x v="1"/>
    <n v="127200"/>
  </r>
  <r>
    <d v="2015-02-18T00:00:00"/>
    <x v="0"/>
    <x v="23"/>
    <n v="8"/>
    <n v="0"/>
    <n v="0"/>
    <n v="8"/>
    <n v="3"/>
    <n v="0"/>
    <x v="1"/>
    <n v="1636324"/>
  </r>
  <r>
    <d v="2015-02-18T00:00:00"/>
    <x v="0"/>
    <x v="24"/>
    <n v="4"/>
    <n v="0"/>
    <n v="0"/>
    <n v="4"/>
    <n v="3"/>
    <n v="1"/>
    <x v="2"/>
    <n v="1641650"/>
  </r>
  <r>
    <d v="2015-02-18T00:00:00"/>
    <x v="0"/>
    <x v="25"/>
    <n v="3"/>
    <n v="0"/>
    <n v="0"/>
    <n v="3"/>
    <n v="3"/>
    <n v="2"/>
    <x v="0"/>
    <n v="1641932"/>
  </r>
  <r>
    <d v="2015-02-18T00:00:00"/>
    <x v="0"/>
    <x v="26"/>
    <n v="1"/>
    <n v="0"/>
    <n v="0"/>
    <n v="1"/>
    <n v="3"/>
    <n v="2"/>
    <x v="0"/>
    <n v="1642230"/>
  </r>
  <r>
    <d v="2015-02-18T00:00:00"/>
    <x v="0"/>
    <x v="27"/>
    <n v="5"/>
    <n v="0"/>
    <n v="0"/>
    <n v="5"/>
    <n v="3"/>
    <n v="0"/>
    <x v="1"/>
    <n v="1642147"/>
  </r>
  <r>
    <d v="2015-02-18T00:00:00"/>
    <x v="1"/>
    <x v="28"/>
    <n v="2"/>
    <n v="0"/>
    <n v="0"/>
    <n v="2"/>
    <n v="3"/>
    <n v="2"/>
    <x v="0"/>
    <n v="809442"/>
  </r>
  <r>
    <d v="2015-02-18T00:00:00"/>
    <x v="1"/>
    <x v="29"/>
    <n v="2"/>
    <n v="0"/>
    <n v="0"/>
    <n v="2"/>
    <n v="3"/>
    <n v="2"/>
    <x v="0"/>
    <n v="5348916"/>
  </r>
  <r>
    <d v="2015-02-18T00:00:00"/>
    <x v="1"/>
    <x v="30"/>
    <n v="1"/>
    <n v="0"/>
    <n v="0"/>
    <n v="1"/>
    <n v="3"/>
    <n v="2"/>
    <x v="0"/>
    <n v="5348907"/>
  </r>
  <r>
    <d v="2015-02-18T00:00:00"/>
    <x v="1"/>
    <x v="31"/>
    <n v="0"/>
    <n v="0"/>
    <n v="0"/>
    <n v="0"/>
    <n v="3"/>
    <n v="2"/>
    <x v="0"/>
    <s v="5348925 "/>
  </r>
  <r>
    <d v="2015-02-18T00:00:00"/>
    <x v="1"/>
    <x v="32"/>
    <n v="2"/>
    <n v="0"/>
    <n v="0"/>
    <n v="2"/>
    <n v="3"/>
    <n v="2"/>
    <x v="0"/>
    <n v="5495202"/>
  </r>
  <r>
    <d v="2015-02-18T00:00:00"/>
    <x v="1"/>
    <x v="33"/>
    <n v="5"/>
    <n v="0"/>
    <n v="0"/>
    <n v="5"/>
    <n v="3"/>
    <n v="0"/>
    <x v="1"/>
    <n v="5495193"/>
  </r>
  <r>
    <d v="2015-02-18T00:00:00"/>
    <x v="1"/>
    <x v="34"/>
    <n v="1"/>
    <n v="0"/>
    <n v="0"/>
    <n v="1"/>
    <n v="3"/>
    <n v="2"/>
    <x v="0"/>
    <s v="816937 "/>
  </r>
  <r>
    <d v="2015-02-18T00:00:00"/>
    <x v="1"/>
    <x v="35"/>
    <n v="0"/>
    <n v="0"/>
    <n v="0"/>
    <n v="0"/>
    <n v="3"/>
    <n v="2"/>
    <x v="0"/>
    <n v="5309982"/>
  </r>
  <r>
    <d v="2015-02-18T00:00:00"/>
    <x v="1"/>
    <x v="36"/>
    <n v="0"/>
    <n v="0"/>
    <n v="0"/>
    <n v="0"/>
    <n v="3"/>
    <n v="2"/>
    <x v="0"/>
    <n v="1420415"/>
  </r>
  <r>
    <d v="2015-02-18T00:00:00"/>
    <x v="1"/>
    <x v="37"/>
    <n v="2"/>
    <n v="0"/>
    <n v="0"/>
    <n v="2"/>
    <n v="3"/>
    <n v="2"/>
    <x v="0"/>
    <n v="521229"/>
  </r>
  <r>
    <d v="2015-02-18T00:00:00"/>
    <x v="1"/>
    <x v="38"/>
    <n v="3"/>
    <n v="0"/>
    <n v="0"/>
    <n v="3"/>
    <n v="3"/>
    <n v="2"/>
    <x v="0"/>
    <n v="813274"/>
  </r>
  <r>
    <d v="2015-02-18T00:00:00"/>
    <x v="2"/>
    <x v="39"/>
    <n v="1"/>
    <n v="0"/>
    <n v="0"/>
    <n v="1"/>
    <n v="3"/>
    <n v="2"/>
    <x v="0"/>
    <n v="6425955"/>
  </r>
  <r>
    <d v="2015-02-18T00:00:00"/>
    <x v="2"/>
    <x v="40"/>
    <n v="1"/>
    <n v="0"/>
    <n v="0"/>
    <n v="1"/>
    <n v="3"/>
    <n v="2"/>
    <x v="0"/>
    <n v="540832"/>
  </r>
  <r>
    <d v="2015-02-18T00:00:00"/>
    <x v="2"/>
    <x v="41"/>
    <n v="2"/>
    <n v="0"/>
    <n v="0"/>
    <n v="2"/>
    <n v="3"/>
    <n v="2"/>
    <x v="0"/>
    <n v="540838"/>
  </r>
  <r>
    <d v="2015-02-18T00:00:00"/>
    <x v="2"/>
    <x v="42"/>
    <n v="2"/>
    <n v="0"/>
    <n v="0"/>
    <n v="2"/>
    <n v="3"/>
    <n v="2"/>
    <x v="0"/>
    <n v="540835"/>
  </r>
  <r>
    <d v="2015-02-18T00:00:00"/>
    <x v="2"/>
    <x v="43"/>
    <n v="2"/>
    <n v="0"/>
    <n v="0"/>
    <n v="2"/>
    <n v="3"/>
    <n v="2"/>
    <x v="0"/>
    <n v="540833"/>
  </r>
  <r>
    <d v="2015-02-18T00:00:00"/>
    <x v="2"/>
    <x v="44"/>
    <n v="0"/>
    <n v="0"/>
    <n v="0"/>
    <n v="0"/>
    <n v="3"/>
    <n v="2"/>
    <x v="0"/>
    <s v="540831 "/>
  </r>
  <r>
    <d v="2015-02-18T00:00:00"/>
    <x v="2"/>
    <x v="45"/>
    <n v="0"/>
    <n v="0"/>
    <n v="0"/>
    <n v="0"/>
    <n v="3"/>
    <n v="2"/>
    <x v="0"/>
    <n v="813438"/>
  </r>
  <r>
    <d v="2015-02-18T00:00:00"/>
    <x v="2"/>
    <x v="46"/>
    <n v="0"/>
    <n v="10"/>
    <n v="0"/>
    <n v="10"/>
    <n v="3"/>
    <n v="0"/>
    <x v="1"/>
    <n v="813484"/>
  </r>
  <r>
    <d v="2015-02-18T00:00:00"/>
    <x v="2"/>
    <x v="47"/>
    <n v="1"/>
    <n v="0"/>
    <n v="0"/>
    <n v="1"/>
    <n v="3"/>
    <n v="2"/>
    <x v="0"/>
    <s v="540777 "/>
  </r>
  <r>
    <d v="2015-02-18T00:00:00"/>
    <x v="2"/>
    <x v="48"/>
    <n v="1"/>
    <n v="0"/>
    <n v="0"/>
    <n v="1"/>
    <n v="3"/>
    <n v="2"/>
    <x v="0"/>
    <s v="540824 "/>
  </r>
  <r>
    <d v="2015-02-18T00:00:00"/>
    <x v="2"/>
    <x v="49"/>
    <n v="2"/>
    <n v="0"/>
    <n v="0"/>
    <n v="2"/>
    <n v="3"/>
    <n v="2"/>
    <x v="0"/>
    <n v="540442"/>
  </r>
  <r>
    <d v="2015-02-18T00:00:00"/>
    <x v="2"/>
    <x v="50"/>
    <n v="0"/>
    <n v="0"/>
    <n v="0"/>
    <n v="0"/>
    <n v="3"/>
    <n v="2"/>
    <x v="0"/>
    <n v="540080"/>
  </r>
  <r>
    <d v="2015-02-18T00:00:00"/>
    <x v="2"/>
    <x v="51"/>
    <n v="1"/>
    <n v="0"/>
    <n v="0"/>
    <n v="1"/>
    <n v="3"/>
    <n v="2"/>
    <x v="0"/>
    <s v="540074 "/>
  </r>
  <r>
    <d v="2015-02-18T00:00:00"/>
    <x v="2"/>
    <x v="52"/>
    <n v="1"/>
    <n v="0"/>
    <n v="0"/>
    <n v="1"/>
    <n v="3"/>
    <n v="2"/>
    <x v="0"/>
    <s v="540079 "/>
  </r>
  <r>
    <d v="2015-02-18T00:00:00"/>
    <x v="2"/>
    <x v="53"/>
    <n v="1"/>
    <n v="0"/>
    <n v="0"/>
    <n v="1"/>
    <n v="3"/>
    <n v="2"/>
    <x v="0"/>
    <s v="540819 "/>
  </r>
  <r>
    <d v="2015-02-18T00:00:00"/>
    <x v="2"/>
    <x v="54"/>
    <n v="0"/>
    <n v="0"/>
    <n v="0"/>
    <n v="0"/>
    <n v="3"/>
    <n v="2"/>
    <x v="0"/>
    <s v="5096300 "/>
  </r>
  <r>
    <d v="2015-02-18T00:00:00"/>
    <x v="2"/>
    <x v="55"/>
    <n v="2"/>
    <n v="0"/>
    <n v="0"/>
    <n v="2"/>
    <n v="3"/>
    <n v="2"/>
    <x v="0"/>
    <s v="5096272 "/>
  </r>
  <r>
    <d v="2015-02-18T00:00:00"/>
    <x v="2"/>
    <x v="56"/>
    <n v="2"/>
    <n v="0"/>
    <n v="0"/>
    <n v="2"/>
    <n v="3"/>
    <n v="2"/>
    <x v="0"/>
    <n v="5096489"/>
  </r>
  <r>
    <d v="2015-02-18T00:00:00"/>
    <x v="2"/>
    <x v="57"/>
    <n v="1"/>
    <n v="0"/>
    <n v="0"/>
    <n v="1"/>
    <n v="3"/>
    <n v="2"/>
    <x v="0"/>
    <s v="5096587 "/>
  </r>
  <r>
    <d v="2015-02-18T00:00:00"/>
    <x v="2"/>
    <x v="58"/>
    <n v="1"/>
    <n v="0"/>
    <n v="0"/>
    <n v="1"/>
    <n v="3"/>
    <n v="2"/>
    <x v="0"/>
    <s v="100157 "/>
  </r>
  <r>
    <d v="2015-02-18T00:00:00"/>
    <x v="2"/>
    <x v="59"/>
    <n v="0"/>
    <n v="0"/>
    <n v="0"/>
    <n v="0"/>
    <n v="3"/>
    <n v="2"/>
    <x v="0"/>
    <n v="100163"/>
  </r>
  <r>
    <d v="2015-02-18T00:00:00"/>
    <x v="2"/>
    <x v="60"/>
    <n v="0"/>
    <n v="0"/>
    <n v="0"/>
    <n v="0"/>
    <n v="3"/>
    <n v="2"/>
    <x v="0"/>
    <n v="100166"/>
  </r>
  <r>
    <d v="2015-02-18T00:00:00"/>
    <x v="2"/>
    <x v="61"/>
    <n v="1"/>
    <n v="0"/>
    <n v="0"/>
    <n v="1"/>
    <n v="3"/>
    <n v="2"/>
    <x v="0"/>
    <s v="806836 "/>
  </r>
  <r>
    <d v="2015-02-18T00:00:00"/>
    <x v="2"/>
    <x v="62"/>
    <n v="2"/>
    <n v="0"/>
    <n v="0"/>
    <n v="2"/>
    <n v="3"/>
    <n v="2"/>
    <x v="0"/>
    <s v="3357333 "/>
  </r>
  <r>
    <d v="2015-02-18T00:00:00"/>
    <x v="2"/>
    <x v="63"/>
    <n v="0"/>
    <n v="0"/>
    <n v="0"/>
    <n v="0"/>
    <n v="3"/>
    <n v="2"/>
    <x v="0"/>
    <s v="191483 "/>
  </r>
  <r>
    <d v="2015-02-18T00:00:00"/>
    <x v="2"/>
    <x v="64"/>
    <n v="5"/>
    <n v="0"/>
    <n v="0"/>
    <n v="5"/>
    <n v="3"/>
    <n v="0"/>
    <x v="1"/>
    <n v="149569"/>
  </r>
  <r>
    <d v="2015-02-18T00:00:00"/>
    <x v="2"/>
    <x v="65"/>
    <n v="3"/>
    <n v="0"/>
    <n v="0"/>
    <n v="3"/>
    <n v="3"/>
    <n v="2"/>
    <x v="0"/>
    <s v="815344 "/>
  </r>
  <r>
    <d v="2015-02-18T00:00:00"/>
    <x v="2"/>
    <x v="66"/>
    <n v="2"/>
    <n v="0"/>
    <n v="0"/>
    <n v="2"/>
    <n v="3"/>
    <n v="2"/>
    <x v="0"/>
    <n v="815341"/>
  </r>
  <r>
    <d v="2015-02-18T00:00:00"/>
    <x v="2"/>
    <x v="67"/>
    <n v="0"/>
    <n v="0"/>
    <n v="0"/>
    <n v="0"/>
    <n v="3"/>
    <n v="2"/>
    <x v="0"/>
    <s v="815342 "/>
  </r>
  <r>
    <d v="2015-02-18T00:00:00"/>
    <x v="2"/>
    <x v="68"/>
    <n v="1"/>
    <n v="0"/>
    <n v="0"/>
    <n v="1"/>
    <n v="3"/>
    <n v="2"/>
    <x v="0"/>
    <s v="806851 "/>
  </r>
  <r>
    <d v="2015-02-18T00:00:00"/>
    <x v="2"/>
    <x v="69"/>
    <n v="5"/>
    <n v="0"/>
    <n v="0"/>
    <n v="5"/>
    <n v="3"/>
    <n v="0"/>
    <x v="1"/>
    <n v="149561"/>
  </r>
  <r>
    <d v="2015-02-18T00:00:00"/>
    <x v="2"/>
    <x v="70"/>
    <n v="6"/>
    <n v="0"/>
    <n v="0"/>
    <n v="6"/>
    <n v="3"/>
    <n v="0"/>
    <x v="1"/>
    <n v="5915898"/>
  </r>
  <r>
    <d v="2015-02-18T00:00:00"/>
    <x v="2"/>
    <x v="71"/>
    <n v="0"/>
    <n v="0"/>
    <n v="0"/>
    <n v="0"/>
    <n v="3"/>
    <n v="2"/>
    <x v="0"/>
    <n v="149577"/>
  </r>
  <r>
    <d v="2015-02-18T00:00:00"/>
    <x v="2"/>
    <x v="72"/>
    <n v="2"/>
    <n v="0"/>
    <n v="0"/>
    <n v="2"/>
    <n v="3"/>
    <n v="2"/>
    <x v="0"/>
    <n v="6030675"/>
  </r>
  <r>
    <d v="2015-02-18T00:00:00"/>
    <x v="2"/>
    <x v="73"/>
    <n v="5"/>
    <n v="0"/>
    <n v="0"/>
    <n v="5"/>
    <n v="3"/>
    <n v="0"/>
    <x v="1"/>
    <s v="5915844 "/>
  </r>
  <r>
    <d v="2015-02-18T00:00:00"/>
    <x v="2"/>
    <x v="74"/>
    <n v="6"/>
    <n v="0"/>
    <n v="0"/>
    <n v="6"/>
    <n v="3"/>
    <n v="0"/>
    <x v="1"/>
    <n v="5916546"/>
  </r>
  <r>
    <d v="2015-02-18T00:00:00"/>
    <x v="2"/>
    <x v="75"/>
    <n v="3"/>
    <n v="0"/>
    <n v="0"/>
    <n v="3"/>
    <n v="3"/>
    <n v="2"/>
    <x v="0"/>
    <s v="6054939 "/>
  </r>
  <r>
    <d v="2015-02-18T00:00:00"/>
    <x v="2"/>
    <x v="76"/>
    <n v="2"/>
    <n v="0"/>
    <n v="0"/>
    <n v="2"/>
    <n v="3"/>
    <n v="2"/>
    <x v="0"/>
    <s v="6054831 "/>
  </r>
  <r>
    <d v="2015-02-18T00:00:00"/>
    <x v="3"/>
    <x v="77"/>
    <n v="0"/>
    <n v="0"/>
    <n v="0"/>
    <n v="0"/>
    <n v="3"/>
    <n v="2"/>
    <x v="0"/>
    <n v="1452714"/>
  </r>
  <r>
    <d v="2015-02-18T00:00:00"/>
    <x v="3"/>
    <x v="78"/>
    <n v="2"/>
    <n v="0"/>
    <n v="0"/>
    <n v="2"/>
    <n v="3"/>
    <n v="2"/>
    <x v="0"/>
    <n v="187057"/>
  </r>
  <r>
    <d v="2015-02-18T00:00:00"/>
    <x v="3"/>
    <x v="79"/>
    <n v="0"/>
    <n v="0"/>
    <n v="0"/>
    <n v="0"/>
    <n v="3"/>
    <n v="2"/>
    <x v="0"/>
    <n v="11111"/>
  </r>
  <r>
    <d v="2015-02-18T00:00:00"/>
    <x v="3"/>
    <x v="80"/>
    <n v="1"/>
    <n v="0"/>
    <n v="0"/>
    <n v="1"/>
    <n v="3"/>
    <n v="2"/>
    <x v="0"/>
    <n v="123654"/>
  </r>
  <r>
    <d v="2015-02-18T00:00:00"/>
    <x v="3"/>
    <x v="81"/>
    <n v="5"/>
    <n v="0"/>
    <n v="0"/>
    <n v="5"/>
    <n v="3"/>
    <n v="0"/>
    <x v="1"/>
    <n v="12536"/>
  </r>
  <r>
    <d v="2015-02-18T00:00:00"/>
    <x v="3"/>
    <x v="82"/>
    <n v="5"/>
    <n v="0"/>
    <n v="0"/>
    <n v="5"/>
    <n v="3"/>
    <n v="0"/>
    <x v="1"/>
    <n v="46236"/>
  </r>
  <r>
    <d v="2015-02-18T00:00:00"/>
    <x v="4"/>
    <x v="83"/>
    <n v="1"/>
    <n v="0"/>
    <n v="0"/>
    <n v="1"/>
    <n v="3"/>
    <n v="2"/>
    <x v="0"/>
    <n v="1552309"/>
  </r>
  <r>
    <d v="2015-02-18T00:00:00"/>
    <x v="4"/>
    <x v="84"/>
    <n v="1"/>
    <n v="0"/>
    <n v="0"/>
    <n v="1"/>
    <n v="3"/>
    <n v="2"/>
    <x v="0"/>
    <n v="1539014"/>
  </r>
  <r>
    <d v="2015-02-18T00:00:00"/>
    <x v="4"/>
    <x v="85"/>
    <n v="1"/>
    <n v="0"/>
    <n v="0"/>
    <n v="1"/>
    <n v="3"/>
    <n v="2"/>
    <x v="0"/>
    <n v="5359815"/>
  </r>
  <r>
    <d v="2015-02-18T00:00:00"/>
    <x v="4"/>
    <x v="86"/>
    <n v="1"/>
    <n v="0"/>
    <n v="0"/>
    <n v="1"/>
    <n v="3"/>
    <n v="2"/>
    <x v="0"/>
    <n v="1543777"/>
  </r>
  <r>
    <d v="2015-02-18T00:00:00"/>
    <x v="4"/>
    <x v="87"/>
    <n v="3"/>
    <n v="0"/>
    <n v="0"/>
    <n v="3"/>
    <n v="3"/>
    <n v="2"/>
    <x v="0"/>
    <s v="5657085 "/>
  </r>
  <r>
    <d v="2015-02-18T00:00:00"/>
    <x v="4"/>
    <x v="88"/>
    <n v="2"/>
    <n v="0"/>
    <n v="0"/>
    <n v="2"/>
    <n v="3"/>
    <n v="2"/>
    <x v="0"/>
    <n v="1543613"/>
  </r>
  <r>
    <d v="2015-02-18T00:00:00"/>
    <x v="4"/>
    <x v="89"/>
    <n v="0"/>
    <n v="0"/>
    <n v="0"/>
    <n v="0"/>
    <n v="3"/>
    <n v="2"/>
    <x v="0"/>
    <n v="980869"/>
  </r>
  <r>
    <d v="2015-02-18T00:00:00"/>
    <x v="4"/>
    <x v="90"/>
    <n v="3"/>
    <n v="7"/>
    <n v="3"/>
    <n v="7"/>
    <n v="3"/>
    <n v="0"/>
    <x v="1"/>
    <n v="819649"/>
  </r>
  <r>
    <d v="2015-02-18T00:00:00"/>
    <x v="4"/>
    <x v="91"/>
    <n v="1"/>
    <n v="0"/>
    <n v="0"/>
    <n v="1"/>
    <n v="3"/>
    <n v="2"/>
    <x v="0"/>
    <s v="5376996 "/>
  </r>
  <r>
    <d v="2015-02-18T00:00:00"/>
    <x v="5"/>
    <x v="92"/>
    <n v="1"/>
    <n v="0"/>
    <n v="0"/>
    <n v="1"/>
    <n v="3"/>
    <n v="2"/>
    <x v="0"/>
    <n v="1514084"/>
  </r>
  <r>
    <d v="2015-02-18T00:00:00"/>
    <x v="5"/>
    <x v="93"/>
    <n v="2"/>
    <n v="0"/>
    <n v="0"/>
    <n v="2"/>
    <n v="3"/>
    <n v="2"/>
    <x v="0"/>
    <n v="1511631"/>
  </r>
  <r>
    <d v="2015-02-18T00:00:00"/>
    <x v="5"/>
    <x v="94"/>
    <n v="1"/>
    <n v="0"/>
    <n v="0"/>
    <n v="1"/>
    <n v="3"/>
    <n v="2"/>
    <x v="0"/>
    <n v="1509192"/>
  </r>
  <r>
    <d v="2015-02-18T00:00:00"/>
    <x v="5"/>
    <x v="95"/>
    <n v="3"/>
    <n v="0"/>
    <n v="0"/>
    <n v="3"/>
    <n v="3"/>
    <n v="2"/>
    <x v="0"/>
    <n v="151088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275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showHeaders="0" outline="1" outlineData="1" multipleFieldFilters="0" chartFormat="9">
  <location ref="B9:F13" firstHeaderRow="0" firstDataRow="1" firstDataCol="1"/>
  <pivotFields count="11">
    <pivotField numFmtId="14" showAll="0"/>
    <pivotField showAll="0"/>
    <pivotField axis="axisRow" showAll="0">
      <items count="97">
        <item x="38"/>
        <item x="37"/>
        <item x="94"/>
        <item x="92"/>
        <item x="21"/>
        <item x="23"/>
        <item x="25"/>
        <item x="24"/>
        <item x="27"/>
        <item x="26"/>
        <item x="22"/>
        <item x="0"/>
        <item x="2"/>
        <item x="3"/>
        <item x="1"/>
        <item x="4"/>
        <item x="13"/>
        <item x="12"/>
        <item x="14"/>
        <item x="15"/>
        <item x="28"/>
        <item x="29"/>
        <item x="30"/>
        <item x="31"/>
        <item x="78"/>
        <item x="88"/>
        <item x="83"/>
        <item x="86"/>
        <item x="84"/>
        <item x="85"/>
        <item x="87"/>
        <item x="56"/>
        <item x="57"/>
        <item x="53"/>
        <item x="51"/>
        <item x="49"/>
        <item x="52"/>
        <item x="50"/>
        <item x="54"/>
        <item x="55"/>
        <item x="89"/>
        <item x="93"/>
        <item x="70"/>
        <item x="74"/>
        <item x="72"/>
        <item x="73"/>
        <item x="71"/>
        <item x="80"/>
        <item x="82"/>
        <item x="81"/>
        <item x="79"/>
        <item x="47"/>
        <item x="48"/>
        <item x="67"/>
        <item x="66"/>
        <item x="65"/>
        <item x="64"/>
        <item x="45"/>
        <item x="35"/>
        <item x="62"/>
        <item x="34"/>
        <item x="7"/>
        <item x="36"/>
        <item x="39"/>
        <item x="44"/>
        <item x="40"/>
        <item x="42"/>
        <item x="41"/>
        <item x="43"/>
        <item x="60"/>
        <item x="59"/>
        <item x="58"/>
        <item x="61"/>
        <item x="46"/>
        <item x="32"/>
        <item x="33"/>
        <item x="76"/>
        <item x="63"/>
        <item x="68"/>
        <item x="69"/>
        <item x="77"/>
        <item x="5"/>
        <item x="91"/>
        <item x="18"/>
        <item x="17"/>
        <item x="16"/>
        <item x="6"/>
        <item x="20"/>
        <item x="19"/>
        <item x="8"/>
        <item x="10"/>
        <item x="9"/>
        <item x="11"/>
        <item x="90"/>
        <item x="75"/>
        <item x="95"/>
        <item t="default"/>
      </items>
    </pivotField>
    <pivotField dataField="1" showAll="0"/>
    <pivotField dataField="1" showAll="0" defaultSubtotal="0"/>
    <pivotField dataField="1" showAll="0" defaultSubtotal="0"/>
    <pivotField dataField="1" showAll="0"/>
    <pivotField showAll="0" defaultSubtotal="0"/>
    <pivotField showAll="0"/>
    <pivotField axis="axisRow" showAll="0">
      <items count="4">
        <item x="2"/>
        <item h="1" x="1"/>
        <item h="1" x="0"/>
        <item t="default" sd="0"/>
      </items>
    </pivotField>
    <pivotField showAll="0"/>
  </pivotFields>
  <rowFields count="2">
    <field x="9"/>
    <field x="2"/>
  </rowFields>
  <rowItems count="4">
    <i>
      <x/>
    </i>
    <i r="1">
      <x v="7"/>
    </i>
    <i r="1">
      <x v="8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Stock Initial" fld="3" baseField="0" baseItem="0"/>
    <dataField name="Somme de Stock final" fld="6" baseField="0" baseItem="0"/>
    <dataField name="Somme de Entrées" fld="4" baseField="0" baseItem="0"/>
    <dataField name="Somme de Sorties" fld="5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7" cacheId="280" applyNumberFormats="0" applyBorderFormats="0" applyFontFormats="0" applyPatternFormats="0" applyAlignmentFormats="0" applyWidthHeightFormats="1" dataCaption="Valeurs" updatedVersion="5" minRefreshableVersion="3" showDrill="0" useAutoFormatting="1" rowGrandTotals="0" itemPrintTitles="1" createdVersion="5" indent="0" showHeaders="0" compact="0" compactData="0" multipleFieldFilters="0" chartFormat="10">
  <location ref="B11:G18" firstHeaderRow="1" firstDataRow="2" firstDataCol="2"/>
  <pivotFields count="11">
    <pivotField compact="0" numFmtId="14" outline="0" showAll="0"/>
    <pivotField axis="axisRow" compact="0" outline="0" showAll="0">
      <items count="7">
        <item sd="0" x="1"/>
        <item sd="0" x="2"/>
        <item sd="0" x="0"/>
        <item sd="0" x="4"/>
        <item sd="0" x="5"/>
        <item sd="0" x="3"/>
        <item t="default" sd="0"/>
      </items>
    </pivotField>
    <pivotField axis="axisRow" compact="0" outline="0" showAll="0">
      <items count="97">
        <item x="38"/>
        <item x="37"/>
        <item x="94"/>
        <item x="92"/>
        <item x="21"/>
        <item x="23"/>
        <item x="25"/>
        <item x="24"/>
        <item x="27"/>
        <item x="26"/>
        <item x="22"/>
        <item x="0"/>
        <item x="2"/>
        <item x="3"/>
        <item x="1"/>
        <item x="4"/>
        <item x="13"/>
        <item x="12"/>
        <item x="14"/>
        <item x="15"/>
        <item x="28"/>
        <item x="29"/>
        <item x="30"/>
        <item x="31"/>
        <item x="78"/>
        <item x="88"/>
        <item x="83"/>
        <item x="86"/>
        <item x="84"/>
        <item x="85"/>
        <item x="87"/>
        <item x="56"/>
        <item x="57"/>
        <item x="53"/>
        <item x="51"/>
        <item x="49"/>
        <item x="52"/>
        <item x="50"/>
        <item x="54"/>
        <item x="55"/>
        <item x="89"/>
        <item x="93"/>
        <item x="70"/>
        <item x="74"/>
        <item x="72"/>
        <item x="73"/>
        <item x="71"/>
        <item x="80"/>
        <item x="82"/>
        <item x="81"/>
        <item x="79"/>
        <item x="47"/>
        <item x="48"/>
        <item x="67"/>
        <item x="66"/>
        <item x="65"/>
        <item x="64"/>
        <item x="45"/>
        <item x="35"/>
        <item x="62"/>
        <item x="34"/>
        <item x="7"/>
        <item x="36"/>
        <item x="39"/>
        <item x="44"/>
        <item x="40"/>
        <item x="42"/>
        <item x="41"/>
        <item x="43"/>
        <item x="60"/>
        <item x="59"/>
        <item x="58"/>
        <item x="61"/>
        <item x="46"/>
        <item x="32"/>
        <item x="33"/>
        <item x="76"/>
        <item x="63"/>
        <item x="68"/>
        <item x="69"/>
        <item x="77"/>
        <item x="5"/>
        <item x="91"/>
        <item x="18"/>
        <item x="17"/>
        <item x="16"/>
        <item x="6"/>
        <item x="20"/>
        <item x="19"/>
        <item x="8"/>
        <item x="10"/>
        <item x="9"/>
        <item x="11"/>
        <item x="90"/>
        <item x="75"/>
        <item x="95"/>
        <item t="default"/>
      </items>
    </pivotField>
    <pivotField compact="0" outline="0" showAll="0"/>
    <pivotField compact="0" outline="0" showAll="0" defaultSubtotal="0"/>
    <pivotField compact="0" outline="0" showAll="0" defaultSubtotal="0"/>
    <pivotField compact="0" outline="0" showAll="0"/>
    <pivotField compact="0" outline="0" showAll="0" defaultSubtotal="0"/>
    <pivotField dataField="1" compact="0" outline="0" showAll="0"/>
    <pivotField axis="axisCol" compact="0" outline="0" showAll="0">
      <items count="4">
        <item x="2"/>
        <item x="1"/>
        <item x="0"/>
        <item t="default"/>
      </items>
    </pivotField>
    <pivotField compact="0" outline="0" showAll="0"/>
  </pivotFields>
  <rowFields count="2">
    <field x="1"/>
    <field x="2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9"/>
  </colFields>
  <colItems count="4">
    <i>
      <x/>
    </i>
    <i>
      <x v="1"/>
    </i>
    <i>
      <x v="2"/>
    </i>
    <i t="grand">
      <x/>
    </i>
  </colItems>
  <dataFields count="1">
    <dataField name="Somme de V" fld="8" baseField="7" baseItem="0"/>
  </dataFields>
  <chartFormats count="3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</chartFormats>
  <pivotTableStyleInfo name="PivotStyleMedium7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1" id="{D7AA83ED-4501-4A31-A0AE-5A26E289ADCC}">
            <x14:pivotAreas count="1">
              <pivotArea type="data" outline="0" collapsedLevelsAreSubtotals="1" fieldPosition="0">
                <references count="2">
                  <reference field="4294967294" count="1" selected="0">
                    <x v="0"/>
                  </reference>
                  <reference field="9" count="3" selected="0">
                    <x v="0"/>
                    <x v="1"/>
                    <x v="2"/>
                  </reference>
                </references>
              </pivotArea>
            </x14:pivotAreas>
          </x14:conditionalFormat>
        </x14:conditionalFormats>
      </x14:pivotTableDefinition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tat_de_la_commande" sourceName="Etat de la commande">
  <pivotTables>
    <pivotTable tabId="2" name="Tableau croisé dynamique2"/>
  </pivotTables>
  <data>
    <tabular pivotCacheId="1">
      <items count="3">
        <i x="2" s="1"/>
        <i x="1"/>
        <i x="0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" sourceName="Catégorie">
  <pivotTables>
    <pivotTable tabId="4" name="Tableau croisé dynamique7"/>
  </pivotTables>
  <data>
    <tabular pivotCacheId="2">
      <items count="6">
        <i x="1" s="1"/>
        <i x="2" s="1"/>
        <i x="0" s="1"/>
        <i x="4" s="1"/>
        <i x="5" s="1"/>
        <i x="3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tat_de_la_commande1" sourceName="Etat de la commande">
  <pivotTables>
    <pivotTable tabId="4" name="Tableau croisé dynamique7"/>
  </pivotTables>
  <data>
    <tabular pivotCacheId="2">
      <items count="3">
        <i x="2" s="1"/>
        <i x="1" s="1"/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1" sourceName="Catégorie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" sourceName="Produit">
  <extLst>
    <x:ext xmlns:x15="http://schemas.microsoft.com/office/spreadsheetml/2010/11/main" uri="{2F2917AC-EB37-4324-AD4E-5DD8C200BD13}">
      <x15:tableSlicerCache tableId="1" column="7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tat_de_la_commande2" sourceName="Etat de la commande">
  <extLst>
    <x:ext xmlns:x15="http://schemas.microsoft.com/office/spreadsheetml/2010/11/main" uri="{2F2917AC-EB37-4324-AD4E-5DD8C200BD13}">
      <x15:tableSlicerCache tableId="1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tat de la commande" cache="Segment_Etat_de_la_commande" caption="Etat de la commande" columnCount="3" showCaption="0" style="SlicerStyleDark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atégorie" cache="Segment_Catégorie" caption="Catégorie" columnCount="2" style="SlicerStyleDark6" rowHeight="241300"/>
  <slicer name="Etat de la commande 1" cache="Segment_Etat_de_la_commande1" caption="Etat de la commande" style="SlicerStyleDark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atégorie 1" cache="Segment_Catégorie1" caption="Catégorie" columnCount="2" rowHeight="241300"/>
  <slicer name="Produit" cache="Segment_Produit" caption="Produit" columnCount="3" rowHeight="241300"/>
  <slicer name="Etat de la commande 2" cache="Segment_Etat_de_la_commande2" caption="Etat de la commande" rowHeight="241300"/>
</slicers>
</file>

<file path=xl/tables/table1.xml><?xml version="1.0" encoding="utf-8"?>
<table xmlns="http://schemas.openxmlformats.org/spreadsheetml/2006/main" id="1" name="Tableau1" displayName="Tableau1" ref="D10:N107" totalsRowCount="1" headerRowDxfId="26" dataDxfId="25">
  <autoFilter ref="D10:N106"/>
  <tableColumns count="11">
    <tableColumn id="1" name="Date" totalsRowLabel="Total" dataDxfId="28" totalsRowDxfId="24"/>
    <tableColumn id="2" name="Catégorie" dataDxfId="29" totalsRowDxfId="23"/>
    <tableColumn id="7" name="Produit" dataDxfId="27" totalsRowDxfId="22"/>
    <tableColumn id="3" name="Stock Initial" totalsRowFunction="sum" dataDxfId="37" totalsRowDxfId="15"/>
    <tableColumn id="11" name="Entrées" dataDxfId="36" totalsRowDxfId="21">
      <calculatedColumnFormula>SUMIFS(Tableau4[ENTREE],Tableau4[CATEG],Tableau1[[#This Row],[Catégorie]],Tableau4[PROD],Tableau1[[#This Row],[Produit]])</calculatedColumnFormula>
    </tableColumn>
    <tableColumn id="10" name="Sorties" dataDxfId="35" totalsRowDxfId="20">
      <calculatedColumnFormula>SUMIFS(Tableau4[SORTIE],Tableau4[CATEG],Tableau1[[#This Row],[Catégorie]],Tableau4[PROD],Tableau1[[#This Row],[Produit]])</calculatedColumnFormula>
    </tableColumn>
    <tableColumn id="4" name="Stock final" totalsRowFunction="sum" dataDxfId="34" totalsRowDxfId="14">
      <calculatedColumnFormula>Tableau1[[#This Row],[Stock Initial]]+Tableau1[[#This Row],[Entrées]]-Tableau1[[#This Row],[Sorties]]</calculatedColumnFormula>
    </tableColumn>
    <tableColumn id="5" name="Stock Alerte" dataDxfId="33" totalsRowDxfId="19"/>
    <tableColumn id="9" name="V" totalsRowFunction="count" dataDxfId="32" totalsRowDxfId="16">
      <calculatedColumnFormula>IF(Tableau1[[#This Row],[Stock final]]&lt;=Tableau1[[#This Row],[Stock Alerte]],2,IF(Tableau1[[#This Row],[Stock final]]&gt;=(Tableau1[[#This Row],[Stock Alerte]]+2),0,1))</calculatedColumnFormula>
    </tableColumn>
    <tableColumn id="6" name="Etat de la commande" dataDxfId="31" totalsRowDxfId="18">
      <calculatedColumnFormula>IF(Tableau1[[#This Row],[Stock final]]&lt;=Tableau1[[#This Row],[Stock Alerte]],"Urgente",IF(Tableau1[[#This Row],[Stock final]]&gt;=(Tableau1[[#This Row],[Stock Alerte]]+2),"A prévoir","A lancer"))</calculatedColumnFormula>
    </tableColumn>
    <tableColumn id="8" name="Référence" dataDxfId="30" totalsRowDxfId="17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M10:N16" totalsRowShown="0" headerRowDxfId="3" dataDxfId="2">
  <autoFilter ref="M10:N16"/>
  <tableColumns count="2">
    <tableColumn id="1" name="CATEGORIE" dataDxfId="5"/>
    <tableColumn id="2" name="CODE" dataDxfId="4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Prod" displayName="tabProd" ref="D10:I48" totalsRowShown="0" headerRowDxfId="7" dataDxfId="6">
  <autoFilter ref="D10:I48"/>
  <tableColumns count="6">
    <tableColumn id="1" name="ECR" dataDxfId="13"/>
    <tableColumn id="2" name="CAH" dataDxfId="12"/>
    <tableColumn id="3" name="CLA" dataDxfId="11"/>
    <tableColumn id="4" name="PAP" dataDxfId="10"/>
    <tableColumn id="5" name="INF" dataDxfId="9"/>
    <tableColumn id="6" name="NET" dataDxfId="8"/>
  </tableColumns>
  <tableStyleInfo name="TableStyleMedium2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B10:H14" totalsRowShown="0">
  <autoFilter ref="B10:H14"/>
  <tableColumns count="7">
    <tableColumn id="1" name="CATEG"/>
    <tableColumn id="3" name="CODE" dataDxfId="39">
      <calculatedColumnFormula>VLOOKUP(Tableau4[[#This Row],[CATEG]],Tableau2[],MATCH(Tableau2[[#Headers],[CODE]],Tableau2[#Headers],0),FALSE)</calculatedColumnFormula>
    </tableColumn>
    <tableColumn id="2" name="PROD"/>
    <tableColumn id="7" name="CATEGPROD" dataDxfId="38">
      <calculatedColumnFormula>Tableau4[[#This Row],[CATEG]]&amp;Tableau4[[#This Row],[PROD]]</calculatedColumnFormula>
    </tableColumn>
    <tableColumn id="4" name="DATE"/>
    <tableColumn id="5" name="ENTREE"/>
    <tableColumn id="6" name="SORT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Relationship Id="rId4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hyperlink" Target="mailto:xlsolutions.infos@orange.fr" TargetMode="Externa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F13"/>
  <sheetViews>
    <sheetView showGridLines="0" workbookViewId="0">
      <pane ySplit="10" topLeftCell="A11" activePane="bottomLeft" state="frozen"/>
      <selection pane="bottomLeft" activeCell="B14" sqref="B14"/>
    </sheetView>
  </sheetViews>
  <sheetFormatPr baseColWidth="10" defaultRowHeight="15" x14ac:dyDescent="0.25"/>
  <cols>
    <col min="1" max="1" width="10.7109375" customWidth="1"/>
    <col min="2" max="2" width="42" customWidth="1"/>
    <col min="3" max="3" width="21.42578125" customWidth="1"/>
    <col min="4" max="4" width="20.140625" customWidth="1"/>
    <col min="5" max="5" width="17.7109375" customWidth="1"/>
    <col min="6" max="6" width="17.140625" customWidth="1"/>
    <col min="7" max="7" width="51" bestFit="1" customWidth="1"/>
    <col min="8" max="8" width="42.28515625" bestFit="1" customWidth="1"/>
    <col min="9" max="9" width="43.85546875" bestFit="1" customWidth="1"/>
    <col min="10" max="10" width="33.5703125" bestFit="1" customWidth="1"/>
    <col min="11" max="11" width="34.7109375" bestFit="1" customWidth="1"/>
    <col min="12" max="12" width="32.42578125" bestFit="1" customWidth="1"/>
    <col min="13" max="13" width="32.140625" bestFit="1" customWidth="1"/>
    <col min="14" max="14" width="44.7109375" bestFit="1" customWidth="1"/>
    <col min="15" max="15" width="40.28515625" bestFit="1" customWidth="1"/>
    <col min="16" max="16" width="39.85546875" bestFit="1" customWidth="1"/>
    <col min="17" max="17" width="41.42578125" bestFit="1" customWidth="1"/>
    <col min="18" max="18" width="39.85546875" bestFit="1" customWidth="1"/>
    <col min="19" max="19" width="54.42578125" bestFit="1" customWidth="1"/>
    <col min="20" max="20" width="57.28515625" bestFit="1" customWidth="1"/>
    <col min="21" max="21" width="53.42578125" bestFit="1" customWidth="1"/>
    <col min="22" max="22" width="27.42578125" bestFit="1" customWidth="1"/>
    <col min="23" max="23" width="49.5703125" bestFit="1" customWidth="1"/>
    <col min="24" max="24" width="30.140625" bestFit="1" customWidth="1"/>
    <col min="25" max="25" width="55.28515625" bestFit="1" customWidth="1"/>
    <col min="26" max="26" width="32" bestFit="1" customWidth="1"/>
    <col min="27" max="27" width="25.42578125" bestFit="1" customWidth="1"/>
    <col min="28" max="28" width="32.28515625" bestFit="1" customWidth="1"/>
    <col min="29" max="29" width="25.42578125" bestFit="1" customWidth="1"/>
    <col min="30" max="30" width="30.85546875" bestFit="1" customWidth="1"/>
    <col min="31" max="31" width="33.28515625" bestFit="1" customWidth="1"/>
    <col min="32" max="32" width="32.85546875" bestFit="1" customWidth="1"/>
    <col min="33" max="33" width="22.7109375" bestFit="1" customWidth="1"/>
    <col min="34" max="34" width="22.28515625" bestFit="1" customWidth="1"/>
    <col min="35" max="35" width="32.7109375" bestFit="1" customWidth="1"/>
    <col min="36" max="36" width="32.28515625" bestFit="1" customWidth="1"/>
    <col min="37" max="37" width="14" bestFit="1" customWidth="1"/>
    <col min="38" max="38" width="33" bestFit="1" customWidth="1"/>
    <col min="39" max="39" width="33.85546875" bestFit="1" customWidth="1"/>
    <col min="40" max="40" width="54.28515625" bestFit="1" customWidth="1"/>
    <col min="41" max="41" width="37.85546875" bestFit="1" customWidth="1"/>
    <col min="42" max="42" width="41" bestFit="1" customWidth="1"/>
    <col min="43" max="43" width="40.5703125" bestFit="1" customWidth="1"/>
    <col min="44" max="44" width="37.5703125" bestFit="1" customWidth="1"/>
    <col min="45" max="46" width="38.7109375" bestFit="1" customWidth="1"/>
    <col min="47" max="47" width="39.5703125" bestFit="1" customWidth="1"/>
    <col min="48" max="48" width="50.28515625" bestFit="1" customWidth="1"/>
    <col min="49" max="50" width="45.5703125" bestFit="1" customWidth="1"/>
    <col min="51" max="52" width="45.42578125" bestFit="1" customWidth="1"/>
    <col min="53" max="53" width="42.85546875" bestFit="1" customWidth="1"/>
    <col min="54" max="54" width="42.7109375" bestFit="1" customWidth="1"/>
    <col min="55" max="55" width="55.85546875" bestFit="1" customWidth="1"/>
    <col min="56" max="56" width="54.42578125" bestFit="1" customWidth="1"/>
    <col min="57" max="57" width="35.85546875" bestFit="1" customWidth="1"/>
    <col min="58" max="58" width="33.28515625" bestFit="1" customWidth="1"/>
    <col min="59" max="59" width="33.7109375" bestFit="1" customWidth="1"/>
    <col min="60" max="60" width="33.28515625" bestFit="1" customWidth="1"/>
    <col min="61" max="61" width="34.85546875" bestFit="1" customWidth="1"/>
    <col min="62" max="62" width="57.85546875" bestFit="1" customWidth="1"/>
    <col min="63" max="63" width="57.42578125" bestFit="1" customWidth="1"/>
    <col min="64" max="64" width="17.140625" bestFit="1" customWidth="1"/>
    <col min="65" max="65" width="38.5703125" bestFit="1" customWidth="1"/>
    <col min="66" max="66" width="61.42578125" bestFit="1" customWidth="1"/>
    <col min="67" max="67" width="36.28515625" bestFit="1" customWidth="1"/>
    <col min="68" max="68" width="41.42578125" bestFit="1" customWidth="1"/>
    <col min="69" max="69" width="38.28515625" bestFit="1" customWidth="1"/>
    <col min="70" max="70" width="48.85546875" bestFit="1" customWidth="1"/>
    <col min="71" max="71" width="48.7109375" bestFit="1" customWidth="1"/>
    <col min="72" max="72" width="41.28515625" bestFit="1" customWidth="1"/>
    <col min="73" max="73" width="42.42578125" bestFit="1" customWidth="1"/>
    <col min="74" max="74" width="40.85546875" bestFit="1" customWidth="1"/>
    <col min="75" max="75" width="42.140625" bestFit="1" customWidth="1"/>
    <col min="76" max="76" width="41.42578125" bestFit="1" customWidth="1"/>
    <col min="77" max="77" width="38.85546875" bestFit="1" customWidth="1"/>
    <col min="78" max="78" width="47.42578125" bestFit="1" customWidth="1"/>
    <col min="79" max="79" width="37.42578125" bestFit="1" customWidth="1"/>
    <col min="80" max="80" width="59.85546875" bestFit="1" customWidth="1"/>
    <col min="81" max="81" width="54.85546875" bestFit="1" customWidth="1"/>
    <col min="82" max="82" width="49.85546875" bestFit="1" customWidth="1"/>
    <col min="83" max="83" width="50.85546875" bestFit="1" customWidth="1"/>
    <col min="84" max="84" width="49.42578125" bestFit="1" customWidth="1"/>
    <col min="85" max="85" width="52.140625" bestFit="1" customWidth="1"/>
    <col min="86" max="86" width="49.42578125" bestFit="1" customWidth="1"/>
    <col min="87" max="87" width="50.28515625" bestFit="1" customWidth="1"/>
    <col min="88" max="88" width="48.85546875" bestFit="1" customWidth="1"/>
    <col min="89" max="89" width="49.28515625" bestFit="1" customWidth="1"/>
    <col min="90" max="90" width="51.42578125" bestFit="1" customWidth="1"/>
    <col min="91" max="91" width="48.42578125" bestFit="1" customWidth="1"/>
    <col min="92" max="92" width="56.28515625" bestFit="1" customWidth="1"/>
    <col min="93" max="93" width="45" bestFit="1" customWidth="1"/>
    <col min="94" max="94" width="30.28515625" bestFit="1" customWidth="1"/>
    <col min="95" max="95" width="32.42578125" bestFit="1" customWidth="1"/>
    <col min="96" max="96" width="38.5703125" bestFit="1" customWidth="1"/>
    <col min="97" max="97" width="32.7109375" bestFit="1" customWidth="1"/>
    <col min="98" max="98" width="27.7109375" bestFit="1" customWidth="1"/>
    <col min="99" max="99" width="41.5703125" bestFit="1" customWidth="1"/>
    <col min="100" max="100" width="38" bestFit="1" customWidth="1"/>
    <col min="101" max="101" width="13" bestFit="1" customWidth="1"/>
    <col min="102" max="102" width="12.5703125" bestFit="1" customWidth="1"/>
  </cols>
  <sheetData>
    <row r="4" spans="1:6" x14ac:dyDescent="0.25">
      <c r="A4" s="28">
        <f>GETPIVOTDATA("Somme de Stock final",$B$9)</f>
        <v>8</v>
      </c>
    </row>
    <row r="5" spans="1:6" x14ac:dyDescent="0.25">
      <c r="A5" s="28"/>
    </row>
    <row r="6" spans="1:6" x14ac:dyDescent="0.25">
      <c r="A6" s="28"/>
    </row>
    <row r="7" spans="1:6" x14ac:dyDescent="0.25">
      <c r="A7" s="28"/>
    </row>
    <row r="9" spans="1:6" x14ac:dyDescent="0.25">
      <c r="C9" t="s">
        <v>161</v>
      </c>
      <c r="D9" t="s">
        <v>162</v>
      </c>
      <c r="E9" t="s">
        <v>163</v>
      </c>
      <c r="F9" t="s">
        <v>164</v>
      </c>
    </row>
    <row r="10" spans="1:6" x14ac:dyDescent="0.25">
      <c r="B10" s="3" t="s">
        <v>19</v>
      </c>
      <c r="C10" s="4">
        <v>8</v>
      </c>
      <c r="D10" s="4">
        <v>8</v>
      </c>
      <c r="E10" s="4">
        <v>0</v>
      </c>
      <c r="F10" s="4">
        <v>0</v>
      </c>
    </row>
    <row r="11" spans="1:6" x14ac:dyDescent="0.25">
      <c r="B11" s="5" t="s">
        <v>28</v>
      </c>
      <c r="C11" s="4">
        <v>4</v>
      </c>
      <c r="D11" s="4">
        <v>4</v>
      </c>
      <c r="E11" s="4">
        <v>0</v>
      </c>
      <c r="F11" s="4">
        <v>0</v>
      </c>
    </row>
    <row r="12" spans="1:6" x14ac:dyDescent="0.25">
      <c r="B12" s="5" t="s">
        <v>20</v>
      </c>
      <c r="C12" s="4">
        <v>4</v>
      </c>
      <c r="D12" s="4">
        <v>4</v>
      </c>
      <c r="E12" s="4">
        <v>0</v>
      </c>
      <c r="F12" s="4">
        <v>0</v>
      </c>
    </row>
    <row r="13" spans="1:6" x14ac:dyDescent="0.25">
      <c r="B13" s="3" t="s">
        <v>136</v>
      </c>
      <c r="C13" s="4">
        <v>8</v>
      </c>
      <c r="D13" s="4">
        <v>8</v>
      </c>
      <c r="E13" s="4">
        <v>0</v>
      </c>
      <c r="F13" s="4">
        <v>0</v>
      </c>
    </row>
  </sheetData>
  <mergeCells count="1">
    <mergeCell ref="A4:A7"/>
  </mergeCells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1:G18"/>
  <sheetViews>
    <sheetView zoomScaleNormal="100" workbookViewId="0">
      <pane ySplit="12" topLeftCell="A13" activePane="bottomLeft" state="frozen"/>
      <selection pane="bottomLeft" activeCell="B14" sqref="B14"/>
    </sheetView>
  </sheetViews>
  <sheetFormatPr baseColWidth="10" defaultRowHeight="15" x14ac:dyDescent="0.25"/>
  <cols>
    <col min="1" max="1" width="5.7109375" customWidth="1"/>
    <col min="2" max="2" width="25.140625" customWidth="1"/>
    <col min="3" max="3" width="61.42578125" bestFit="1" customWidth="1"/>
    <col min="4" max="6" width="9.140625" customWidth="1"/>
    <col min="7" max="7" width="12.5703125" bestFit="1" customWidth="1"/>
  </cols>
  <sheetData>
    <row r="11" spans="2:7" x14ac:dyDescent="0.25">
      <c r="B11" s="2" t="s">
        <v>137</v>
      </c>
    </row>
    <row r="12" spans="2:7" x14ac:dyDescent="0.25">
      <c r="D12" t="s">
        <v>19</v>
      </c>
      <c r="E12" t="s">
        <v>1</v>
      </c>
      <c r="F12" t="s">
        <v>9</v>
      </c>
      <c r="G12" t="s">
        <v>136</v>
      </c>
    </row>
    <row r="13" spans="2:7" x14ac:dyDescent="0.25">
      <c r="B13" t="s">
        <v>32</v>
      </c>
      <c r="D13" s="4"/>
      <c r="E13" s="4">
        <v>0</v>
      </c>
      <c r="F13" s="4">
        <v>20</v>
      </c>
      <c r="G13" s="4">
        <v>20</v>
      </c>
    </row>
    <row r="14" spans="2:7" x14ac:dyDescent="0.25">
      <c r="B14" t="s">
        <v>46</v>
      </c>
      <c r="D14" s="4"/>
      <c r="E14" s="4">
        <v>0</v>
      </c>
      <c r="F14" s="4">
        <v>64</v>
      </c>
      <c r="G14" s="4">
        <v>64</v>
      </c>
    </row>
    <row r="15" spans="2:7" x14ac:dyDescent="0.25">
      <c r="B15" t="s">
        <v>0</v>
      </c>
      <c r="D15" s="4">
        <v>2</v>
      </c>
      <c r="E15" s="4">
        <v>0</v>
      </c>
      <c r="F15" s="4">
        <v>8</v>
      </c>
      <c r="G15" s="4">
        <v>10</v>
      </c>
    </row>
    <row r="16" spans="2:7" x14ac:dyDescent="0.25">
      <c r="B16" t="s">
        <v>111</v>
      </c>
      <c r="D16" s="4"/>
      <c r="E16" s="4">
        <v>0</v>
      </c>
      <c r="F16" s="4">
        <v>16</v>
      </c>
      <c r="G16" s="4">
        <v>16</v>
      </c>
    </row>
    <row r="17" spans="2:7" x14ac:dyDescent="0.25">
      <c r="B17" t="s">
        <v>123</v>
      </c>
      <c r="D17" s="4"/>
      <c r="E17" s="4"/>
      <c r="F17" s="4">
        <v>8</v>
      </c>
      <c r="G17" s="4">
        <v>8</v>
      </c>
    </row>
    <row r="18" spans="2:7" x14ac:dyDescent="0.25">
      <c r="B18" t="s">
        <v>104</v>
      </c>
      <c r="D18" s="4"/>
      <c r="E18" s="4">
        <v>0</v>
      </c>
      <c r="F18" s="4">
        <v>8</v>
      </c>
      <c r="G18" s="4">
        <v>8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iconSet" priority="1" id="{D7AA83ED-4501-4A31-A0AE-5A26E289ADCC}">
            <x14:iconSet custom="1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D13:F18</xm:sqref>
        </x14:conditionalFormatting>
      </x14:conditionalFormattings>
    </ex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7"/>
  <sheetViews>
    <sheetView showGridLines="0" showRowColHeaders="0" zoomScale="75" zoomScaleNormal="75" workbookViewId="0">
      <pane ySplit="10" topLeftCell="A11" activePane="bottomLeft" state="frozen"/>
      <selection pane="bottomLeft"/>
    </sheetView>
  </sheetViews>
  <sheetFormatPr baseColWidth="10" defaultRowHeight="15" x14ac:dyDescent="0.25"/>
  <cols>
    <col min="1" max="1" width="2.7109375" customWidth="1"/>
    <col min="2" max="2" width="15.7109375" customWidth="1"/>
    <col min="3" max="3" width="2.7109375" customWidth="1"/>
    <col min="4" max="4" width="14.7109375" bestFit="1" customWidth="1"/>
    <col min="5" max="5" width="30" bestFit="1" customWidth="1"/>
    <col min="6" max="6" width="76.28515625" bestFit="1" customWidth="1"/>
    <col min="7" max="11" width="12.7109375" customWidth="1"/>
    <col min="12" max="12" width="6.85546875" bestFit="1" customWidth="1"/>
    <col min="13" max="13" width="13.28515625" hidden="1" customWidth="1"/>
    <col min="14" max="14" width="12.5703125" bestFit="1" customWidth="1"/>
  </cols>
  <sheetData>
    <row r="1" spans="1:16" s="9" customFormat="1" ht="15" customHeight="1" x14ac:dyDescent="0.25">
      <c r="B1" s="14"/>
      <c r="C1" s="14"/>
      <c r="D1" s="15" t="s">
        <v>155</v>
      </c>
      <c r="E1" s="15"/>
      <c r="F1" s="14"/>
      <c r="O1" s="10">
        <f>Tableau1[[#Totals],[V]]</f>
        <v>96</v>
      </c>
      <c r="P1" s="10"/>
    </row>
    <row r="2" spans="1:16" ht="15" customHeight="1" x14ac:dyDescent="0.25">
      <c r="A2" s="14"/>
      <c r="B2" s="14"/>
      <c r="C2" s="14"/>
      <c r="D2" s="15"/>
      <c r="E2" s="15"/>
      <c r="F2" s="14"/>
      <c r="O2" s="10"/>
      <c r="P2" s="10"/>
    </row>
    <row r="3" spans="1:16" ht="15" customHeight="1" x14ac:dyDescent="0.25">
      <c r="C3" s="14"/>
      <c r="D3" s="14"/>
      <c r="E3" s="14"/>
    </row>
    <row r="8" spans="1:16" x14ac:dyDescent="0.25">
      <c r="M8" s="1"/>
    </row>
    <row r="10" spans="1:16" ht="45" customHeight="1" x14ac:dyDescent="0.25">
      <c r="D10" s="6" t="s">
        <v>128</v>
      </c>
      <c r="E10" s="6" t="s">
        <v>129</v>
      </c>
      <c r="F10" s="6" t="s">
        <v>133</v>
      </c>
      <c r="G10" s="7" t="s">
        <v>130</v>
      </c>
      <c r="H10" s="7" t="s">
        <v>138</v>
      </c>
      <c r="I10" s="7" t="s">
        <v>139</v>
      </c>
      <c r="J10" s="7" t="s">
        <v>131</v>
      </c>
      <c r="K10" s="7" t="s">
        <v>156</v>
      </c>
      <c r="L10" s="16" t="s">
        <v>135</v>
      </c>
      <c r="M10" s="7" t="s">
        <v>132</v>
      </c>
      <c r="N10" s="7" t="s">
        <v>134</v>
      </c>
    </row>
    <row r="11" spans="1:16" ht="18.75" x14ac:dyDescent="0.3">
      <c r="D11" s="11">
        <v>42053</v>
      </c>
      <c r="E11" s="12" t="s">
        <v>0</v>
      </c>
      <c r="F11" s="12" t="s">
        <v>2</v>
      </c>
      <c r="G11" s="12">
        <v>13</v>
      </c>
      <c r="H11" s="12">
        <f>SUMIFS(Tableau4[ENTREE],Tableau4[CATEG],Tableau1[[#This Row],[Catégorie]],Tableau4[PROD],Tableau1[[#This Row],[Produit]])</f>
        <v>0</v>
      </c>
      <c r="I11" s="12">
        <f>SUMIFS(Tableau4[SORTIE],Tableau4[CATEG],Tableau1[[#This Row],[Catégorie]],Tableau4[PROD],Tableau1[[#This Row],[Produit]])</f>
        <v>10</v>
      </c>
      <c r="J11" s="12">
        <f>Tableau1[[#This Row],[Stock Initial]]+Tableau1[[#This Row],[Entrées]]-Tableau1[[#This Row],[Sorties]]</f>
        <v>3</v>
      </c>
      <c r="K11" s="12">
        <v>3</v>
      </c>
      <c r="L11" s="13">
        <f>IF(Tableau1[[#This Row],[Stock final]]&lt;=Tableau1[[#This Row],[Stock Alerte]],2,IF(Tableau1[[#This Row],[Stock final]]&gt;=(Tableau1[[#This Row],[Stock Alerte]]+2),0,1))</f>
        <v>2</v>
      </c>
      <c r="M11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11" s="12">
        <v>540862</v>
      </c>
    </row>
    <row r="12" spans="1:16" ht="18.75" x14ac:dyDescent="0.3">
      <c r="D12" s="11">
        <v>42053</v>
      </c>
      <c r="E12" s="12" t="s">
        <v>0</v>
      </c>
      <c r="F12" s="12" t="s">
        <v>3</v>
      </c>
      <c r="G12" s="12">
        <v>19</v>
      </c>
      <c r="H12" s="12">
        <f>SUMIFS(Tableau4[ENTREE],Tableau4[CATEG],Tableau1[[#This Row],[Catégorie]],Tableau4[PROD],Tableau1[[#This Row],[Produit]])</f>
        <v>0</v>
      </c>
      <c r="I12" s="12">
        <f>SUMIFS(Tableau4[SORTIE],Tableau4[CATEG],Tableau1[[#This Row],[Catégorie]],Tableau4[PROD],Tableau1[[#This Row],[Produit]])</f>
        <v>0</v>
      </c>
      <c r="J12" s="12">
        <f>Tableau1[[#This Row],[Stock Initial]]+Tableau1[[#This Row],[Entrées]]-Tableau1[[#This Row],[Sorties]]</f>
        <v>19</v>
      </c>
      <c r="K12" s="12">
        <v>3</v>
      </c>
      <c r="L12" s="13">
        <f>IF(Tableau1[[#This Row],[Stock final]]&lt;=Tableau1[[#This Row],[Stock Alerte]],2,IF(Tableau1[[#This Row],[Stock final]]&gt;=(Tableau1[[#This Row],[Stock Alerte]]+2),0,1))</f>
        <v>0</v>
      </c>
      <c r="M12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12" s="12">
        <v>540865</v>
      </c>
    </row>
    <row r="13" spans="1:16" ht="18.75" x14ac:dyDescent="0.3">
      <c r="D13" s="11">
        <v>42053</v>
      </c>
      <c r="E13" s="12" t="s">
        <v>0</v>
      </c>
      <c r="F13" s="12" t="s">
        <v>4</v>
      </c>
      <c r="G13" s="12">
        <v>23</v>
      </c>
      <c r="H13" s="12">
        <f>SUMIFS(Tableau4[ENTREE],Tableau4[CATEG],Tableau1[[#This Row],[Catégorie]],Tableau4[PROD],Tableau1[[#This Row],[Produit]])</f>
        <v>0</v>
      </c>
      <c r="I13" s="12">
        <f>SUMIFS(Tableau4[SORTIE],Tableau4[CATEG],Tableau1[[#This Row],[Catégorie]],Tableau4[PROD],Tableau1[[#This Row],[Produit]])</f>
        <v>0</v>
      </c>
      <c r="J13" s="12">
        <f>Tableau1[[#This Row],[Stock Initial]]+Tableau1[[#This Row],[Entrées]]-Tableau1[[#This Row],[Sorties]]</f>
        <v>23</v>
      </c>
      <c r="K13" s="12">
        <v>3</v>
      </c>
      <c r="L13" s="13">
        <f>IF(Tableau1[[#This Row],[Stock final]]&lt;=Tableau1[[#This Row],[Stock Alerte]],2,IF(Tableau1[[#This Row],[Stock final]]&gt;=(Tableau1[[#This Row],[Stock Alerte]]+2),0,1))</f>
        <v>0</v>
      </c>
      <c r="M13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13" s="12">
        <v>540863</v>
      </c>
    </row>
    <row r="14" spans="1:16" ht="18.75" x14ac:dyDescent="0.3">
      <c r="D14" s="11">
        <v>42053</v>
      </c>
      <c r="E14" s="12" t="s">
        <v>0</v>
      </c>
      <c r="F14" s="12" t="s">
        <v>5</v>
      </c>
      <c r="G14" s="12">
        <v>11</v>
      </c>
      <c r="H14" s="12">
        <f>SUMIFS(Tableau4[ENTREE],Tableau4[CATEG],Tableau1[[#This Row],[Catégorie]],Tableau4[PROD],Tableau1[[#This Row],[Produit]])</f>
        <v>0</v>
      </c>
      <c r="I14" s="12">
        <f>SUMIFS(Tableau4[SORTIE],Tableau4[CATEG],Tableau1[[#This Row],[Catégorie]],Tableau4[PROD],Tableau1[[#This Row],[Produit]])</f>
        <v>0</v>
      </c>
      <c r="J14" s="12">
        <f>Tableau1[[#This Row],[Stock Initial]]+Tableau1[[#This Row],[Entrées]]-Tableau1[[#This Row],[Sorties]]</f>
        <v>11</v>
      </c>
      <c r="K14" s="12">
        <v>3</v>
      </c>
      <c r="L14" s="13">
        <f>IF(Tableau1[[#This Row],[Stock final]]&lt;=Tableau1[[#This Row],[Stock Alerte]],2,IF(Tableau1[[#This Row],[Stock final]]&gt;=(Tableau1[[#This Row],[Stock Alerte]]+2),0,1))</f>
        <v>0</v>
      </c>
      <c r="M14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14" s="12">
        <v>540864</v>
      </c>
    </row>
    <row r="15" spans="1:16" ht="18.75" x14ac:dyDescent="0.3">
      <c r="D15" s="11">
        <v>42053</v>
      </c>
      <c r="E15" s="12" t="s">
        <v>0</v>
      </c>
      <c r="F15" s="12" t="s">
        <v>6</v>
      </c>
      <c r="G15" s="12">
        <v>15</v>
      </c>
      <c r="H15" s="12">
        <f>SUMIFS(Tableau4[ENTREE],Tableau4[CATEG],Tableau1[[#This Row],[Catégorie]],Tableau4[PROD],Tableau1[[#This Row],[Produit]])</f>
        <v>0</v>
      </c>
      <c r="I15" s="12">
        <f>SUMIFS(Tableau4[SORTIE],Tableau4[CATEG],Tableau1[[#This Row],[Catégorie]],Tableau4[PROD],Tableau1[[#This Row],[Produit]])</f>
        <v>0</v>
      </c>
      <c r="J15" s="12">
        <f>Tableau1[[#This Row],[Stock Initial]]+Tableau1[[#This Row],[Entrées]]-Tableau1[[#This Row],[Sorties]]</f>
        <v>15</v>
      </c>
      <c r="K15" s="12">
        <v>3</v>
      </c>
      <c r="L15" s="13">
        <f>IF(Tableau1[[#This Row],[Stock final]]&lt;=Tableau1[[#This Row],[Stock Alerte]],2,IF(Tableau1[[#This Row],[Stock final]]&gt;=(Tableau1[[#This Row],[Stock Alerte]]+2),0,1))</f>
        <v>0</v>
      </c>
      <c r="M15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15" s="12">
        <v>5494851</v>
      </c>
    </row>
    <row r="16" spans="1:16" ht="18.75" x14ac:dyDescent="0.3">
      <c r="D16" s="11">
        <v>42053</v>
      </c>
      <c r="E16" s="12" t="s">
        <v>0</v>
      </c>
      <c r="F16" s="12" t="s">
        <v>7</v>
      </c>
      <c r="G16" s="12">
        <v>9</v>
      </c>
      <c r="H16" s="12">
        <f>SUMIFS(Tableau4[ENTREE],Tableau4[CATEG],Tableau1[[#This Row],[Catégorie]],Tableau4[PROD],Tableau1[[#This Row],[Produit]])</f>
        <v>0</v>
      </c>
      <c r="I16" s="12">
        <f>SUMIFS(Tableau4[SORTIE],Tableau4[CATEG],Tableau1[[#This Row],[Catégorie]],Tableau4[PROD],Tableau1[[#This Row],[Produit]])</f>
        <v>0</v>
      </c>
      <c r="J16" s="12">
        <f>Tableau1[[#This Row],[Stock Initial]]+Tableau1[[#This Row],[Entrées]]-Tableau1[[#This Row],[Sorties]]</f>
        <v>9</v>
      </c>
      <c r="K16" s="12">
        <v>3</v>
      </c>
      <c r="L16" s="13">
        <f>IF(Tableau1[[#This Row],[Stock final]]&lt;=Tableau1[[#This Row],[Stock Alerte]],2,IF(Tableau1[[#This Row],[Stock final]]&gt;=(Tableau1[[#This Row],[Stock Alerte]]+2),0,1))</f>
        <v>0</v>
      </c>
      <c r="M16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16" s="12">
        <v>2135975</v>
      </c>
    </row>
    <row r="17" spans="4:14" ht="18.75" x14ac:dyDescent="0.3">
      <c r="D17" s="11">
        <v>42053</v>
      </c>
      <c r="E17" s="12" t="s">
        <v>0</v>
      </c>
      <c r="F17" s="12" t="s">
        <v>8</v>
      </c>
      <c r="G17" s="12">
        <v>7</v>
      </c>
      <c r="H17" s="12">
        <f>SUMIFS(Tableau4[ENTREE],Tableau4[CATEG],Tableau1[[#This Row],[Catégorie]],Tableau4[PROD],Tableau1[[#This Row],[Produit]])</f>
        <v>0</v>
      </c>
      <c r="I17" s="12">
        <f>SUMIFS(Tableau4[SORTIE],Tableau4[CATEG],Tableau1[[#This Row],[Catégorie]],Tableau4[PROD],Tableau1[[#This Row],[Produit]])</f>
        <v>0</v>
      </c>
      <c r="J17" s="12">
        <f>Tableau1[[#This Row],[Stock Initial]]+Tableau1[[#This Row],[Entrées]]-Tableau1[[#This Row],[Sorties]]</f>
        <v>7</v>
      </c>
      <c r="K17" s="12">
        <v>3</v>
      </c>
      <c r="L17" s="13">
        <f>IF(Tableau1[[#This Row],[Stock final]]&lt;=Tableau1[[#This Row],[Stock Alerte]],2,IF(Tableau1[[#This Row],[Stock final]]&gt;=(Tableau1[[#This Row],[Stock Alerte]]+2),0,1))</f>
        <v>0</v>
      </c>
      <c r="M17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17" s="12">
        <v>180362</v>
      </c>
    </row>
    <row r="18" spans="4:14" ht="18.75" x14ac:dyDescent="0.3">
      <c r="D18" s="11">
        <v>42053</v>
      </c>
      <c r="E18" s="12" t="s">
        <v>0</v>
      </c>
      <c r="F18" s="12" t="s">
        <v>10</v>
      </c>
      <c r="G18" s="12">
        <v>3</v>
      </c>
      <c r="H18" s="12">
        <f>SUMIFS(Tableau4[ENTREE],Tableau4[CATEG],Tableau1[[#This Row],[Catégorie]],Tableau4[PROD],Tableau1[[#This Row],[Produit]])</f>
        <v>0</v>
      </c>
      <c r="I18" s="12">
        <f>SUMIFS(Tableau4[SORTIE],Tableau4[CATEG],Tableau1[[#This Row],[Catégorie]],Tableau4[PROD],Tableau1[[#This Row],[Produit]])</f>
        <v>0</v>
      </c>
      <c r="J18" s="12">
        <f>Tableau1[[#This Row],[Stock Initial]]+Tableau1[[#This Row],[Entrées]]-Tableau1[[#This Row],[Sorties]]</f>
        <v>3</v>
      </c>
      <c r="K18" s="12">
        <v>3</v>
      </c>
      <c r="L18" s="13">
        <f>IF(Tableau1[[#This Row],[Stock final]]&lt;=Tableau1[[#This Row],[Stock Alerte]],2,IF(Tableau1[[#This Row],[Stock final]]&gt;=(Tableau1[[#This Row],[Stock Alerte]]+2),0,1))</f>
        <v>2</v>
      </c>
      <c r="M18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18" s="12">
        <v>6028812</v>
      </c>
    </row>
    <row r="19" spans="4:14" ht="18.75" x14ac:dyDescent="0.3">
      <c r="D19" s="11">
        <v>42053</v>
      </c>
      <c r="E19" s="12" t="s">
        <v>0</v>
      </c>
      <c r="F19" s="12" t="s">
        <v>11</v>
      </c>
      <c r="G19" s="12">
        <v>10</v>
      </c>
      <c r="H19" s="12">
        <f>SUMIFS(Tableau4[ENTREE],Tableau4[CATEG],Tableau1[[#This Row],[Catégorie]],Tableau4[PROD],Tableau1[[#This Row],[Produit]])</f>
        <v>0</v>
      </c>
      <c r="I19" s="12">
        <f>SUMIFS(Tableau4[SORTIE],Tableau4[CATEG],Tableau1[[#This Row],[Catégorie]],Tableau4[PROD],Tableau1[[#This Row],[Produit]])</f>
        <v>0</v>
      </c>
      <c r="J19" s="12">
        <f>Tableau1[[#This Row],[Stock Initial]]+Tableau1[[#This Row],[Entrées]]-Tableau1[[#This Row],[Sorties]]</f>
        <v>10</v>
      </c>
      <c r="K19" s="12">
        <v>3</v>
      </c>
      <c r="L19" s="13">
        <f>IF(Tableau1[[#This Row],[Stock final]]&lt;=Tableau1[[#This Row],[Stock Alerte]],2,IF(Tableau1[[#This Row],[Stock final]]&gt;=(Tableau1[[#This Row],[Stock Alerte]]+2),0,1))</f>
        <v>0</v>
      </c>
      <c r="M19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19" s="12">
        <v>128814</v>
      </c>
    </row>
    <row r="20" spans="4:14" ht="18.75" x14ac:dyDescent="0.3">
      <c r="D20" s="11">
        <v>42053</v>
      </c>
      <c r="E20" s="12" t="s">
        <v>0</v>
      </c>
      <c r="F20" s="12" t="s">
        <v>12</v>
      </c>
      <c r="G20" s="12">
        <v>16</v>
      </c>
      <c r="H20" s="12">
        <f>SUMIFS(Tableau4[ENTREE],Tableau4[CATEG],Tableau1[[#This Row],[Catégorie]],Tableau4[PROD],Tableau1[[#This Row],[Produit]])</f>
        <v>0</v>
      </c>
      <c r="I20" s="12">
        <f>SUMIFS(Tableau4[SORTIE],Tableau4[CATEG],Tableau1[[#This Row],[Catégorie]],Tableau4[PROD],Tableau1[[#This Row],[Produit]])</f>
        <v>0</v>
      </c>
      <c r="J20" s="12">
        <f>Tableau1[[#This Row],[Stock Initial]]+Tableau1[[#This Row],[Entrées]]-Tableau1[[#This Row],[Sorties]]</f>
        <v>16</v>
      </c>
      <c r="K20" s="12">
        <v>3</v>
      </c>
      <c r="L20" s="13">
        <f>IF(Tableau1[[#This Row],[Stock final]]&lt;=Tableau1[[#This Row],[Stock Alerte]],2,IF(Tableau1[[#This Row],[Stock final]]&gt;=(Tableau1[[#This Row],[Stock Alerte]]+2),0,1))</f>
        <v>0</v>
      </c>
      <c r="M20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20" s="12">
        <v>128971</v>
      </c>
    </row>
    <row r="21" spans="4:14" ht="18.75" x14ac:dyDescent="0.3">
      <c r="D21" s="11">
        <v>42053</v>
      </c>
      <c r="E21" s="12" t="s">
        <v>0</v>
      </c>
      <c r="F21" s="12" t="s">
        <v>13</v>
      </c>
      <c r="G21" s="12">
        <v>14</v>
      </c>
      <c r="H21" s="12">
        <f>SUMIFS(Tableau4[ENTREE],Tableau4[CATEG],Tableau1[[#This Row],[Catégorie]],Tableau4[PROD],Tableau1[[#This Row],[Produit]])</f>
        <v>0</v>
      </c>
      <c r="I21" s="12">
        <f>SUMIFS(Tableau4[SORTIE],Tableau4[CATEG],Tableau1[[#This Row],[Catégorie]],Tableau4[PROD],Tableau1[[#This Row],[Produit]])</f>
        <v>0</v>
      </c>
      <c r="J21" s="12">
        <f>Tableau1[[#This Row],[Stock Initial]]+Tableau1[[#This Row],[Entrées]]-Tableau1[[#This Row],[Sorties]]</f>
        <v>14</v>
      </c>
      <c r="K21" s="12">
        <v>3</v>
      </c>
      <c r="L21" s="13">
        <f>IF(Tableau1[[#This Row],[Stock final]]&lt;=Tableau1[[#This Row],[Stock Alerte]],2,IF(Tableau1[[#This Row],[Stock final]]&gt;=(Tableau1[[#This Row],[Stock Alerte]]+2),0,1))</f>
        <v>0</v>
      </c>
      <c r="M21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21" s="12">
        <v>128815</v>
      </c>
    </row>
    <row r="22" spans="4:14" ht="18.75" x14ac:dyDescent="0.3">
      <c r="D22" s="11">
        <v>42053</v>
      </c>
      <c r="E22" s="12" t="s">
        <v>0</v>
      </c>
      <c r="F22" s="12" t="s">
        <v>14</v>
      </c>
      <c r="G22" s="12">
        <v>12</v>
      </c>
      <c r="H22" s="12">
        <f>SUMIFS(Tableau4[ENTREE],Tableau4[CATEG],Tableau1[[#This Row],[Catégorie]],Tableau4[PROD],Tableau1[[#This Row],[Produit]])</f>
        <v>0</v>
      </c>
      <c r="I22" s="12">
        <f>SUMIFS(Tableau4[SORTIE],Tableau4[CATEG],Tableau1[[#This Row],[Catégorie]],Tableau4[PROD],Tableau1[[#This Row],[Produit]])</f>
        <v>0</v>
      </c>
      <c r="J22" s="12">
        <f>Tableau1[[#This Row],[Stock Initial]]+Tableau1[[#This Row],[Entrées]]-Tableau1[[#This Row],[Sorties]]</f>
        <v>12</v>
      </c>
      <c r="K22" s="12">
        <v>3</v>
      </c>
      <c r="L22" s="13">
        <f>IF(Tableau1[[#This Row],[Stock final]]&lt;=Tableau1[[#This Row],[Stock Alerte]],2,IF(Tableau1[[#This Row],[Stock final]]&gt;=(Tableau1[[#This Row],[Stock Alerte]]+2),0,1))</f>
        <v>0</v>
      </c>
      <c r="M22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22" s="12">
        <v>128972</v>
      </c>
    </row>
    <row r="23" spans="4:14" ht="18.75" x14ac:dyDescent="0.3">
      <c r="D23" s="11">
        <v>42053</v>
      </c>
      <c r="E23" s="12" t="s">
        <v>0</v>
      </c>
      <c r="F23" s="12" t="s">
        <v>15</v>
      </c>
      <c r="G23" s="12">
        <v>35</v>
      </c>
      <c r="H23" s="12">
        <f>SUMIFS(Tableau4[ENTREE],Tableau4[CATEG],Tableau1[[#This Row],[Catégorie]],Tableau4[PROD],Tableau1[[#This Row],[Produit]])</f>
        <v>0</v>
      </c>
      <c r="I23" s="12">
        <f>SUMIFS(Tableau4[SORTIE],Tableau4[CATEG],Tableau1[[#This Row],[Catégorie]],Tableau4[PROD],Tableau1[[#This Row],[Produit]])</f>
        <v>0</v>
      </c>
      <c r="J23" s="12">
        <f>Tableau1[[#This Row],[Stock Initial]]+Tableau1[[#This Row],[Entrées]]-Tableau1[[#This Row],[Sorties]]</f>
        <v>35</v>
      </c>
      <c r="K23" s="12">
        <v>3</v>
      </c>
      <c r="L23" s="13">
        <f>IF(Tableau1[[#This Row],[Stock final]]&lt;=Tableau1[[#This Row],[Stock Alerte]],2,IF(Tableau1[[#This Row],[Stock final]]&gt;=(Tableau1[[#This Row],[Stock Alerte]]+2),0,1))</f>
        <v>0</v>
      </c>
      <c r="M23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23" s="12">
        <v>1601440</v>
      </c>
    </row>
    <row r="24" spans="4:14" ht="18.75" x14ac:dyDescent="0.3">
      <c r="D24" s="11">
        <v>42053</v>
      </c>
      <c r="E24" s="12" t="s">
        <v>0</v>
      </c>
      <c r="F24" s="12" t="s">
        <v>16</v>
      </c>
      <c r="G24" s="12">
        <v>48</v>
      </c>
      <c r="H24" s="12">
        <f>SUMIFS(Tableau4[ENTREE],Tableau4[CATEG],Tableau1[[#This Row],[Catégorie]],Tableau4[PROD],Tableau1[[#This Row],[Produit]])</f>
        <v>0</v>
      </c>
      <c r="I24" s="12">
        <f>SUMIFS(Tableau4[SORTIE],Tableau4[CATEG],Tableau1[[#This Row],[Catégorie]],Tableau4[PROD],Tableau1[[#This Row],[Produit]])</f>
        <v>0</v>
      </c>
      <c r="J24" s="12">
        <f>Tableau1[[#This Row],[Stock Initial]]+Tableau1[[#This Row],[Entrées]]-Tableau1[[#This Row],[Sorties]]</f>
        <v>48</v>
      </c>
      <c r="K24" s="12">
        <v>3</v>
      </c>
      <c r="L24" s="13">
        <f>IF(Tableau1[[#This Row],[Stock final]]&lt;=Tableau1[[#This Row],[Stock Alerte]],2,IF(Tableau1[[#This Row],[Stock final]]&gt;=(Tableau1[[#This Row],[Stock Alerte]]+2),0,1))</f>
        <v>0</v>
      </c>
      <c r="M24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24" s="12">
        <v>1601620</v>
      </c>
    </row>
    <row r="25" spans="4:14" ht="18.75" x14ac:dyDescent="0.3">
      <c r="D25" s="11">
        <v>42053</v>
      </c>
      <c r="E25" s="12" t="s">
        <v>0</v>
      </c>
      <c r="F25" s="12" t="s">
        <v>17</v>
      </c>
      <c r="G25" s="12">
        <v>23</v>
      </c>
      <c r="H25" s="12">
        <f>SUMIFS(Tableau4[ENTREE],Tableau4[CATEG],Tableau1[[#This Row],[Catégorie]],Tableau4[PROD],Tableau1[[#This Row],[Produit]])</f>
        <v>0</v>
      </c>
      <c r="I25" s="12">
        <f>SUMIFS(Tableau4[SORTIE],Tableau4[CATEG],Tableau1[[#This Row],[Catégorie]],Tableau4[PROD],Tableau1[[#This Row],[Produit]])</f>
        <v>0</v>
      </c>
      <c r="J25" s="12">
        <f>Tableau1[[#This Row],[Stock Initial]]+Tableau1[[#This Row],[Entrées]]-Tableau1[[#This Row],[Sorties]]</f>
        <v>23</v>
      </c>
      <c r="K25" s="12">
        <v>3</v>
      </c>
      <c r="L25" s="13">
        <f>IF(Tableau1[[#This Row],[Stock final]]&lt;=Tableau1[[#This Row],[Stock Alerte]],2,IF(Tableau1[[#This Row],[Stock final]]&gt;=(Tableau1[[#This Row],[Stock Alerte]]+2),0,1))</f>
        <v>0</v>
      </c>
      <c r="M25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25" s="12">
        <v>1601818</v>
      </c>
    </row>
    <row r="26" spans="4:14" ht="18.75" x14ac:dyDescent="0.3">
      <c r="D26" s="11">
        <v>42053</v>
      </c>
      <c r="E26" s="12" t="s">
        <v>0</v>
      </c>
      <c r="F26" s="12" t="s">
        <v>18</v>
      </c>
      <c r="G26" s="12">
        <v>40</v>
      </c>
      <c r="H26" s="12">
        <f>SUMIFS(Tableau4[ENTREE],Tableau4[CATEG],Tableau1[[#This Row],[Catégorie]],Tableau4[PROD],Tableau1[[#This Row],[Produit]])</f>
        <v>0</v>
      </c>
      <c r="I26" s="12">
        <f>SUMIFS(Tableau4[SORTIE],Tableau4[CATEG],Tableau1[[#This Row],[Catégorie]],Tableau4[PROD],Tableau1[[#This Row],[Produit]])</f>
        <v>0</v>
      </c>
      <c r="J26" s="12">
        <f>Tableau1[[#This Row],[Stock Initial]]+Tableau1[[#This Row],[Entrées]]-Tableau1[[#This Row],[Sorties]]</f>
        <v>40</v>
      </c>
      <c r="K26" s="12">
        <v>3</v>
      </c>
      <c r="L26" s="13">
        <f>IF(Tableau1[[#This Row],[Stock final]]&lt;=Tableau1[[#This Row],[Stock Alerte]],2,IF(Tableau1[[#This Row],[Stock final]]&gt;=(Tableau1[[#This Row],[Stock Alerte]]+2),0,1))</f>
        <v>0</v>
      </c>
      <c r="M26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26" s="12">
        <v>1601979</v>
      </c>
    </row>
    <row r="27" spans="4:14" ht="18.75" x14ac:dyDescent="0.3">
      <c r="D27" s="11">
        <v>42053</v>
      </c>
      <c r="E27" s="12" t="s">
        <v>0</v>
      </c>
      <c r="F27" s="12" t="s">
        <v>20</v>
      </c>
      <c r="G27" s="12">
        <v>4</v>
      </c>
      <c r="H27" s="12">
        <f>SUMIFS(Tableau4[ENTREE],Tableau4[CATEG],Tableau1[[#This Row],[Catégorie]],Tableau4[PROD],Tableau1[[#This Row],[Produit]])</f>
        <v>0</v>
      </c>
      <c r="I27" s="12">
        <f>SUMIFS(Tableau4[SORTIE],Tableau4[CATEG],Tableau1[[#This Row],[Catégorie]],Tableau4[PROD],Tableau1[[#This Row],[Produit]])</f>
        <v>0</v>
      </c>
      <c r="J27" s="12">
        <f>Tableau1[[#This Row],[Stock Initial]]+Tableau1[[#This Row],[Entrées]]-Tableau1[[#This Row],[Sorties]]</f>
        <v>4</v>
      </c>
      <c r="K27" s="12">
        <v>3</v>
      </c>
      <c r="L27" s="13">
        <f>IF(Tableau1[[#This Row],[Stock final]]&lt;=Tableau1[[#This Row],[Stock Alerte]],2,IF(Tableau1[[#This Row],[Stock final]]&gt;=(Tableau1[[#This Row],[Stock Alerte]]+2),0,1))</f>
        <v>1</v>
      </c>
      <c r="M27" s="13" t="str">
        <f>IF(Tableau1[[#This Row],[Stock final]]&lt;=Tableau1[[#This Row],[Stock Alerte]],"Urgente",IF(Tableau1[[#This Row],[Stock final]]&gt;=(Tableau1[[#This Row],[Stock Alerte]]+2),"A prévoir","A lancer"))</f>
        <v>A lancer</v>
      </c>
      <c r="N27" s="12">
        <v>127753</v>
      </c>
    </row>
    <row r="28" spans="4:14" ht="18.75" x14ac:dyDescent="0.3">
      <c r="D28" s="11">
        <v>42053</v>
      </c>
      <c r="E28" s="12" t="s">
        <v>0</v>
      </c>
      <c r="F28" s="12" t="s">
        <v>21</v>
      </c>
      <c r="G28" s="12">
        <v>10</v>
      </c>
      <c r="H28" s="12">
        <f>SUMIFS(Tableau4[ENTREE],Tableau4[CATEG],Tableau1[[#This Row],[Catégorie]],Tableau4[PROD],Tableau1[[#This Row],[Produit]])</f>
        <v>0</v>
      </c>
      <c r="I28" s="12">
        <f>SUMIFS(Tableau4[SORTIE],Tableau4[CATEG],Tableau1[[#This Row],[Catégorie]],Tableau4[PROD],Tableau1[[#This Row],[Produit]])</f>
        <v>0</v>
      </c>
      <c r="J28" s="12">
        <f>Tableau1[[#This Row],[Stock Initial]]+Tableau1[[#This Row],[Entrées]]-Tableau1[[#This Row],[Sorties]]</f>
        <v>10</v>
      </c>
      <c r="K28" s="12">
        <v>3</v>
      </c>
      <c r="L28" s="13">
        <f>IF(Tableau1[[#This Row],[Stock final]]&lt;=Tableau1[[#This Row],[Stock Alerte]],2,IF(Tableau1[[#This Row],[Stock final]]&gt;=(Tableau1[[#This Row],[Stock Alerte]]+2),0,1))</f>
        <v>0</v>
      </c>
      <c r="M28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28" s="12">
        <v>127754</v>
      </c>
    </row>
    <row r="29" spans="4:14" ht="18.75" x14ac:dyDescent="0.3">
      <c r="D29" s="11">
        <v>42053</v>
      </c>
      <c r="E29" s="12" t="s">
        <v>0</v>
      </c>
      <c r="F29" s="12" t="s">
        <v>22</v>
      </c>
      <c r="G29" s="12">
        <v>9</v>
      </c>
      <c r="H29" s="12">
        <f>SUMIFS(Tableau4[ENTREE],Tableau4[CATEG],Tableau1[[#This Row],[Catégorie]],Tableau4[PROD],Tableau1[[#This Row],[Produit]])</f>
        <v>0</v>
      </c>
      <c r="I29" s="12">
        <f>SUMIFS(Tableau4[SORTIE],Tableau4[CATEG],Tableau1[[#This Row],[Catégorie]],Tableau4[PROD],Tableau1[[#This Row],[Produit]])</f>
        <v>0</v>
      </c>
      <c r="J29" s="12">
        <f>Tableau1[[#This Row],[Stock Initial]]+Tableau1[[#This Row],[Entrées]]-Tableau1[[#This Row],[Sorties]]</f>
        <v>9</v>
      </c>
      <c r="K29" s="12">
        <v>3</v>
      </c>
      <c r="L29" s="13">
        <f>IF(Tableau1[[#This Row],[Stock final]]&lt;=Tableau1[[#This Row],[Stock Alerte]],2,IF(Tableau1[[#This Row],[Stock final]]&gt;=(Tableau1[[#This Row],[Stock Alerte]]+2),0,1))</f>
        <v>0</v>
      </c>
      <c r="M29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29" s="12">
        <v>5038335</v>
      </c>
    </row>
    <row r="30" spans="4:14" ht="18.75" x14ac:dyDescent="0.3">
      <c r="D30" s="11">
        <v>42053</v>
      </c>
      <c r="E30" s="12" t="s">
        <v>0</v>
      </c>
      <c r="F30" s="12" t="s">
        <v>23</v>
      </c>
      <c r="G30" s="12">
        <v>12</v>
      </c>
      <c r="H30" s="12">
        <f>SUMIFS(Tableau4[ENTREE],Tableau4[CATEG],Tableau1[[#This Row],[Catégorie]],Tableau4[PROD],Tableau1[[#This Row],[Produit]])</f>
        <v>0</v>
      </c>
      <c r="I30" s="12">
        <f>SUMIFS(Tableau4[SORTIE],Tableau4[CATEG],Tableau1[[#This Row],[Catégorie]],Tableau4[PROD],Tableau1[[#This Row],[Produit]])</f>
        <v>0</v>
      </c>
      <c r="J30" s="12">
        <f>Tableau1[[#This Row],[Stock Initial]]+Tableau1[[#This Row],[Entrées]]-Tableau1[[#This Row],[Sorties]]</f>
        <v>12</v>
      </c>
      <c r="K30" s="12">
        <v>3</v>
      </c>
      <c r="L30" s="13">
        <f>IF(Tableau1[[#This Row],[Stock final]]&lt;=Tableau1[[#This Row],[Stock Alerte]],2,IF(Tableau1[[#This Row],[Stock final]]&gt;=(Tableau1[[#This Row],[Stock Alerte]]+2),0,1))</f>
        <v>0</v>
      </c>
      <c r="M30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30" s="12">
        <v>128021</v>
      </c>
    </row>
    <row r="31" spans="4:14" ht="18.75" x14ac:dyDescent="0.3">
      <c r="D31" s="11">
        <v>42053</v>
      </c>
      <c r="E31" s="12" t="s">
        <v>0</v>
      </c>
      <c r="F31" s="12" t="s">
        <v>24</v>
      </c>
      <c r="G31" s="12">
        <v>13</v>
      </c>
      <c r="H31" s="12">
        <f>SUMIFS(Tableau4[ENTREE],Tableau4[CATEG],Tableau1[[#This Row],[Catégorie]],Tableau4[PROD],Tableau1[[#This Row],[Produit]])</f>
        <v>0</v>
      </c>
      <c r="I31" s="12">
        <f>SUMIFS(Tableau4[SORTIE],Tableau4[CATEG],Tableau1[[#This Row],[Catégorie]],Tableau4[PROD],Tableau1[[#This Row],[Produit]])</f>
        <v>0</v>
      </c>
      <c r="J31" s="12">
        <f>Tableau1[[#This Row],[Stock Initial]]+Tableau1[[#This Row],[Entrées]]-Tableau1[[#This Row],[Sorties]]</f>
        <v>13</v>
      </c>
      <c r="K31" s="12">
        <v>3</v>
      </c>
      <c r="L31" s="13">
        <f>IF(Tableau1[[#This Row],[Stock final]]&lt;=Tableau1[[#This Row],[Stock Alerte]],2,IF(Tableau1[[#This Row],[Stock final]]&gt;=(Tableau1[[#This Row],[Stock Alerte]]+2),0,1))</f>
        <v>0</v>
      </c>
      <c r="M31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31" s="12">
        <v>128020</v>
      </c>
    </row>
    <row r="32" spans="4:14" ht="18.75" x14ac:dyDescent="0.3">
      <c r="D32" s="11">
        <v>42053</v>
      </c>
      <c r="E32" s="12" t="s">
        <v>0</v>
      </c>
      <c r="F32" s="12" t="s">
        <v>25</v>
      </c>
      <c r="G32" s="12">
        <v>18</v>
      </c>
      <c r="H32" s="12">
        <f>SUMIFS(Tableau4[ENTREE],Tableau4[CATEG],Tableau1[[#This Row],[Catégorie]],Tableau4[PROD],Tableau1[[#This Row],[Produit]])</f>
        <v>0</v>
      </c>
      <c r="I32" s="12">
        <f>SUMIFS(Tableau4[SORTIE],Tableau4[CATEG],Tableau1[[#This Row],[Catégorie]],Tableau4[PROD],Tableau1[[#This Row],[Produit]])</f>
        <v>0</v>
      </c>
      <c r="J32" s="12">
        <f>Tableau1[[#This Row],[Stock Initial]]+Tableau1[[#This Row],[Entrées]]-Tableau1[[#This Row],[Sorties]]</f>
        <v>18</v>
      </c>
      <c r="K32" s="12">
        <v>3</v>
      </c>
      <c r="L32" s="13">
        <f>IF(Tableau1[[#This Row],[Stock final]]&lt;=Tableau1[[#This Row],[Stock Alerte]],2,IF(Tableau1[[#This Row],[Stock final]]&gt;=(Tableau1[[#This Row],[Stock Alerte]]+2),0,1))</f>
        <v>0</v>
      </c>
      <c r="M32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32" s="12">
        <v>1646538</v>
      </c>
    </row>
    <row r="33" spans="4:14" ht="18.75" x14ac:dyDescent="0.3">
      <c r="D33" s="11">
        <v>42053</v>
      </c>
      <c r="E33" s="12" t="s">
        <v>0</v>
      </c>
      <c r="F33" s="12" t="s">
        <v>26</v>
      </c>
      <c r="G33" s="12">
        <v>21</v>
      </c>
      <c r="H33" s="12">
        <f>SUMIFS(Tableau4[ENTREE],Tableau4[CATEG],Tableau1[[#This Row],[Catégorie]],Tableau4[PROD],Tableau1[[#This Row],[Produit]])</f>
        <v>0</v>
      </c>
      <c r="I33" s="12">
        <f>SUMIFS(Tableau4[SORTIE],Tableau4[CATEG],Tableau1[[#This Row],[Catégorie]],Tableau4[PROD],Tableau1[[#This Row],[Produit]])</f>
        <v>0</v>
      </c>
      <c r="J33" s="12">
        <f>Tableau1[[#This Row],[Stock Initial]]+Tableau1[[#This Row],[Entrées]]-Tableau1[[#This Row],[Sorties]]</f>
        <v>21</v>
      </c>
      <c r="K33" s="12">
        <v>3</v>
      </c>
      <c r="L33" s="13">
        <f>IF(Tableau1[[#This Row],[Stock final]]&lt;=Tableau1[[#This Row],[Stock Alerte]],2,IF(Tableau1[[#This Row],[Stock final]]&gt;=(Tableau1[[#This Row],[Stock Alerte]]+2),0,1))</f>
        <v>0</v>
      </c>
      <c r="M33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33" s="12">
        <v>127200</v>
      </c>
    </row>
    <row r="34" spans="4:14" ht="18.75" x14ac:dyDescent="0.3">
      <c r="D34" s="11">
        <v>42053</v>
      </c>
      <c r="E34" s="12" t="s">
        <v>0</v>
      </c>
      <c r="F34" s="12" t="s">
        <v>27</v>
      </c>
      <c r="G34" s="12">
        <v>8</v>
      </c>
      <c r="H34" s="12">
        <f>SUMIFS(Tableau4[ENTREE],Tableau4[CATEG],Tableau1[[#This Row],[Catégorie]],Tableau4[PROD],Tableau1[[#This Row],[Produit]])</f>
        <v>0</v>
      </c>
      <c r="I34" s="12">
        <f>SUMIFS(Tableau4[SORTIE],Tableau4[CATEG],Tableau1[[#This Row],[Catégorie]],Tableau4[PROD],Tableau1[[#This Row],[Produit]])</f>
        <v>0</v>
      </c>
      <c r="J34" s="12">
        <f>Tableau1[[#This Row],[Stock Initial]]+Tableau1[[#This Row],[Entrées]]-Tableau1[[#This Row],[Sorties]]</f>
        <v>8</v>
      </c>
      <c r="K34" s="12">
        <v>3</v>
      </c>
      <c r="L34" s="13">
        <f>IF(Tableau1[[#This Row],[Stock final]]&lt;=Tableau1[[#This Row],[Stock Alerte]],2,IF(Tableau1[[#This Row],[Stock final]]&gt;=(Tableau1[[#This Row],[Stock Alerte]]+2),0,1))</f>
        <v>0</v>
      </c>
      <c r="M34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34" s="12">
        <v>1636324</v>
      </c>
    </row>
    <row r="35" spans="4:14" ht="18.75" x14ac:dyDescent="0.3">
      <c r="D35" s="11">
        <v>42053</v>
      </c>
      <c r="E35" s="12" t="s">
        <v>0</v>
      </c>
      <c r="F35" s="12" t="s">
        <v>28</v>
      </c>
      <c r="G35" s="12">
        <v>4</v>
      </c>
      <c r="H35" s="12">
        <f>SUMIFS(Tableau4[ENTREE],Tableau4[CATEG],Tableau1[[#This Row],[Catégorie]],Tableau4[PROD],Tableau1[[#This Row],[Produit]])</f>
        <v>0</v>
      </c>
      <c r="I35" s="12">
        <f>SUMIFS(Tableau4[SORTIE],Tableau4[CATEG],Tableau1[[#This Row],[Catégorie]],Tableau4[PROD],Tableau1[[#This Row],[Produit]])</f>
        <v>0</v>
      </c>
      <c r="J35" s="12">
        <f>Tableau1[[#This Row],[Stock Initial]]+Tableau1[[#This Row],[Entrées]]-Tableau1[[#This Row],[Sorties]]</f>
        <v>4</v>
      </c>
      <c r="K35" s="12">
        <v>3</v>
      </c>
      <c r="L35" s="13">
        <f>IF(Tableau1[[#This Row],[Stock final]]&lt;=Tableau1[[#This Row],[Stock Alerte]],2,IF(Tableau1[[#This Row],[Stock final]]&gt;=(Tableau1[[#This Row],[Stock Alerte]]+2),0,1))</f>
        <v>1</v>
      </c>
      <c r="M35" s="13" t="str">
        <f>IF(Tableau1[[#This Row],[Stock final]]&lt;=Tableau1[[#This Row],[Stock Alerte]],"Urgente",IF(Tableau1[[#This Row],[Stock final]]&gt;=(Tableau1[[#This Row],[Stock Alerte]]+2),"A prévoir","A lancer"))</f>
        <v>A lancer</v>
      </c>
      <c r="N35" s="12">
        <v>1641650</v>
      </c>
    </row>
    <row r="36" spans="4:14" ht="18.75" x14ac:dyDescent="0.3">
      <c r="D36" s="11">
        <v>42053</v>
      </c>
      <c r="E36" s="12" t="s">
        <v>0</v>
      </c>
      <c r="F36" s="12" t="s">
        <v>29</v>
      </c>
      <c r="G36" s="12">
        <v>3</v>
      </c>
      <c r="H36" s="12">
        <f>SUMIFS(Tableau4[ENTREE],Tableau4[CATEG],Tableau1[[#This Row],[Catégorie]],Tableau4[PROD],Tableau1[[#This Row],[Produit]])</f>
        <v>0</v>
      </c>
      <c r="I36" s="12">
        <f>SUMIFS(Tableau4[SORTIE],Tableau4[CATEG],Tableau1[[#This Row],[Catégorie]],Tableau4[PROD],Tableau1[[#This Row],[Produit]])</f>
        <v>0</v>
      </c>
      <c r="J36" s="12">
        <f>Tableau1[[#This Row],[Stock Initial]]+Tableau1[[#This Row],[Entrées]]-Tableau1[[#This Row],[Sorties]]</f>
        <v>3</v>
      </c>
      <c r="K36" s="12">
        <v>3</v>
      </c>
      <c r="L36" s="13">
        <f>IF(Tableau1[[#This Row],[Stock final]]&lt;=Tableau1[[#This Row],[Stock Alerte]],2,IF(Tableau1[[#This Row],[Stock final]]&gt;=(Tableau1[[#This Row],[Stock Alerte]]+2),0,1))</f>
        <v>2</v>
      </c>
      <c r="M36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36" s="12">
        <v>1641932</v>
      </c>
    </row>
    <row r="37" spans="4:14" ht="18.75" x14ac:dyDescent="0.3">
      <c r="D37" s="11">
        <v>42053</v>
      </c>
      <c r="E37" s="12" t="s">
        <v>0</v>
      </c>
      <c r="F37" s="12" t="s">
        <v>30</v>
      </c>
      <c r="G37" s="12">
        <v>1</v>
      </c>
      <c r="H37" s="12">
        <f>SUMIFS(Tableau4[ENTREE],Tableau4[CATEG],Tableau1[[#This Row],[Catégorie]],Tableau4[PROD],Tableau1[[#This Row],[Produit]])</f>
        <v>0</v>
      </c>
      <c r="I37" s="12">
        <f>SUMIFS(Tableau4[SORTIE],Tableau4[CATEG],Tableau1[[#This Row],[Catégorie]],Tableau4[PROD],Tableau1[[#This Row],[Produit]])</f>
        <v>0</v>
      </c>
      <c r="J37" s="12">
        <f>Tableau1[[#This Row],[Stock Initial]]+Tableau1[[#This Row],[Entrées]]-Tableau1[[#This Row],[Sorties]]</f>
        <v>1</v>
      </c>
      <c r="K37" s="12">
        <v>3</v>
      </c>
      <c r="L37" s="13">
        <f>IF(Tableau1[[#This Row],[Stock final]]&lt;=Tableau1[[#This Row],[Stock Alerte]],2,IF(Tableau1[[#This Row],[Stock final]]&gt;=(Tableau1[[#This Row],[Stock Alerte]]+2),0,1))</f>
        <v>2</v>
      </c>
      <c r="M37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37" s="12">
        <v>1642230</v>
      </c>
    </row>
    <row r="38" spans="4:14" ht="18.75" x14ac:dyDescent="0.3">
      <c r="D38" s="11">
        <v>42053</v>
      </c>
      <c r="E38" s="12" t="s">
        <v>0</v>
      </c>
      <c r="F38" s="12" t="s">
        <v>31</v>
      </c>
      <c r="G38" s="12">
        <v>5</v>
      </c>
      <c r="H38" s="12">
        <f>SUMIFS(Tableau4[ENTREE],Tableau4[CATEG],Tableau1[[#This Row],[Catégorie]],Tableau4[PROD],Tableau1[[#This Row],[Produit]])</f>
        <v>0</v>
      </c>
      <c r="I38" s="12">
        <f>SUMIFS(Tableau4[SORTIE],Tableau4[CATEG],Tableau1[[#This Row],[Catégorie]],Tableau4[PROD],Tableau1[[#This Row],[Produit]])</f>
        <v>0</v>
      </c>
      <c r="J38" s="12">
        <f>Tableau1[[#This Row],[Stock Initial]]+Tableau1[[#This Row],[Entrées]]-Tableau1[[#This Row],[Sorties]]</f>
        <v>5</v>
      </c>
      <c r="K38" s="12">
        <v>3</v>
      </c>
      <c r="L38" s="13">
        <f>IF(Tableau1[[#This Row],[Stock final]]&lt;=Tableau1[[#This Row],[Stock Alerte]],2,IF(Tableau1[[#This Row],[Stock final]]&gt;=(Tableau1[[#This Row],[Stock Alerte]]+2),0,1))</f>
        <v>0</v>
      </c>
      <c r="M38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38" s="12">
        <v>1642147</v>
      </c>
    </row>
    <row r="39" spans="4:14" ht="18.75" x14ac:dyDescent="0.3">
      <c r="D39" s="11">
        <v>42053</v>
      </c>
      <c r="E39" s="12" t="s">
        <v>32</v>
      </c>
      <c r="F39" s="12" t="s">
        <v>33</v>
      </c>
      <c r="G39" s="12">
        <v>2</v>
      </c>
      <c r="H39" s="12">
        <f>SUMIFS(Tableau4[ENTREE],Tableau4[CATEG],Tableau1[[#This Row],[Catégorie]],Tableau4[PROD],Tableau1[[#This Row],[Produit]])</f>
        <v>0</v>
      </c>
      <c r="I39" s="12">
        <f>SUMIFS(Tableau4[SORTIE],Tableau4[CATEG],Tableau1[[#This Row],[Catégorie]],Tableau4[PROD],Tableau1[[#This Row],[Produit]])</f>
        <v>0</v>
      </c>
      <c r="J39" s="12">
        <f>Tableau1[[#This Row],[Stock Initial]]+Tableau1[[#This Row],[Entrées]]-Tableau1[[#This Row],[Sorties]]</f>
        <v>2</v>
      </c>
      <c r="K39" s="12">
        <v>3</v>
      </c>
      <c r="L39" s="13">
        <f>IF(Tableau1[[#This Row],[Stock final]]&lt;=Tableau1[[#This Row],[Stock Alerte]],2,IF(Tableau1[[#This Row],[Stock final]]&gt;=(Tableau1[[#This Row],[Stock Alerte]]+2),0,1))</f>
        <v>2</v>
      </c>
      <c r="M39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39" s="12">
        <v>809442</v>
      </c>
    </row>
    <row r="40" spans="4:14" ht="18.75" x14ac:dyDescent="0.3">
      <c r="D40" s="11">
        <v>42053</v>
      </c>
      <c r="E40" s="12" t="s">
        <v>32</v>
      </c>
      <c r="F40" s="12" t="s">
        <v>34</v>
      </c>
      <c r="G40" s="12">
        <v>2</v>
      </c>
      <c r="H40" s="12">
        <f>SUMIFS(Tableau4[ENTREE],Tableau4[CATEG],Tableau1[[#This Row],[Catégorie]],Tableau4[PROD],Tableau1[[#This Row],[Produit]])</f>
        <v>0</v>
      </c>
      <c r="I40" s="12">
        <f>SUMIFS(Tableau4[SORTIE],Tableau4[CATEG],Tableau1[[#This Row],[Catégorie]],Tableau4[PROD],Tableau1[[#This Row],[Produit]])</f>
        <v>0</v>
      </c>
      <c r="J40" s="12">
        <f>Tableau1[[#This Row],[Stock Initial]]+Tableau1[[#This Row],[Entrées]]-Tableau1[[#This Row],[Sorties]]</f>
        <v>2</v>
      </c>
      <c r="K40" s="12">
        <v>3</v>
      </c>
      <c r="L40" s="13">
        <f>IF(Tableau1[[#This Row],[Stock final]]&lt;=Tableau1[[#This Row],[Stock Alerte]],2,IF(Tableau1[[#This Row],[Stock final]]&gt;=(Tableau1[[#This Row],[Stock Alerte]]+2),0,1))</f>
        <v>2</v>
      </c>
      <c r="M40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40" s="12">
        <v>5348916</v>
      </c>
    </row>
    <row r="41" spans="4:14" ht="18.75" x14ac:dyDescent="0.3">
      <c r="D41" s="11">
        <v>42053</v>
      </c>
      <c r="E41" s="12" t="s">
        <v>32</v>
      </c>
      <c r="F41" s="12" t="s">
        <v>35</v>
      </c>
      <c r="G41" s="12">
        <v>1</v>
      </c>
      <c r="H41" s="12">
        <f>SUMIFS(Tableau4[ENTREE],Tableau4[CATEG],Tableau1[[#This Row],[Catégorie]],Tableau4[PROD],Tableau1[[#This Row],[Produit]])</f>
        <v>0</v>
      </c>
      <c r="I41" s="12">
        <f>SUMIFS(Tableau4[SORTIE],Tableau4[CATEG],Tableau1[[#This Row],[Catégorie]],Tableau4[PROD],Tableau1[[#This Row],[Produit]])</f>
        <v>0</v>
      </c>
      <c r="J41" s="12">
        <f>Tableau1[[#This Row],[Stock Initial]]+Tableau1[[#This Row],[Entrées]]-Tableau1[[#This Row],[Sorties]]</f>
        <v>1</v>
      </c>
      <c r="K41" s="12">
        <v>3</v>
      </c>
      <c r="L41" s="13">
        <f>IF(Tableau1[[#This Row],[Stock final]]&lt;=Tableau1[[#This Row],[Stock Alerte]],2,IF(Tableau1[[#This Row],[Stock final]]&gt;=(Tableau1[[#This Row],[Stock Alerte]]+2),0,1))</f>
        <v>2</v>
      </c>
      <c r="M41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41" s="12">
        <v>5348907</v>
      </c>
    </row>
    <row r="42" spans="4:14" ht="18.75" x14ac:dyDescent="0.3">
      <c r="D42" s="11">
        <v>42053</v>
      </c>
      <c r="E42" s="12" t="s">
        <v>32</v>
      </c>
      <c r="F42" s="12" t="s">
        <v>36</v>
      </c>
      <c r="G42" s="12">
        <v>0</v>
      </c>
      <c r="H42" s="12">
        <f>SUMIFS(Tableau4[ENTREE],Tableau4[CATEG],Tableau1[[#This Row],[Catégorie]],Tableau4[PROD],Tableau1[[#This Row],[Produit]])</f>
        <v>0</v>
      </c>
      <c r="I42" s="12">
        <f>SUMIFS(Tableau4[SORTIE],Tableau4[CATEG],Tableau1[[#This Row],[Catégorie]],Tableau4[PROD],Tableau1[[#This Row],[Produit]])</f>
        <v>0</v>
      </c>
      <c r="J42" s="12">
        <f>Tableau1[[#This Row],[Stock Initial]]+Tableau1[[#This Row],[Entrées]]-Tableau1[[#This Row],[Sorties]]</f>
        <v>0</v>
      </c>
      <c r="K42" s="12">
        <v>3</v>
      </c>
      <c r="L42" s="13">
        <f>IF(Tableau1[[#This Row],[Stock final]]&lt;=Tableau1[[#This Row],[Stock Alerte]],2,IF(Tableau1[[#This Row],[Stock final]]&gt;=(Tableau1[[#This Row],[Stock Alerte]]+2),0,1))</f>
        <v>2</v>
      </c>
      <c r="M42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42" s="12" t="s">
        <v>37</v>
      </c>
    </row>
    <row r="43" spans="4:14" ht="18.75" x14ac:dyDescent="0.3">
      <c r="D43" s="11">
        <v>42053</v>
      </c>
      <c r="E43" s="12" t="s">
        <v>32</v>
      </c>
      <c r="F43" s="12" t="s">
        <v>38</v>
      </c>
      <c r="G43" s="12">
        <v>2</v>
      </c>
      <c r="H43" s="12">
        <f>SUMIFS(Tableau4[ENTREE],Tableau4[CATEG],Tableau1[[#This Row],[Catégorie]],Tableau4[PROD],Tableau1[[#This Row],[Produit]])</f>
        <v>0</v>
      </c>
      <c r="I43" s="12">
        <f>SUMIFS(Tableau4[SORTIE],Tableau4[CATEG],Tableau1[[#This Row],[Catégorie]],Tableau4[PROD],Tableau1[[#This Row],[Produit]])</f>
        <v>0</v>
      </c>
      <c r="J43" s="12">
        <f>Tableau1[[#This Row],[Stock Initial]]+Tableau1[[#This Row],[Entrées]]-Tableau1[[#This Row],[Sorties]]</f>
        <v>2</v>
      </c>
      <c r="K43" s="12">
        <v>3</v>
      </c>
      <c r="L43" s="13">
        <f>IF(Tableau1[[#This Row],[Stock final]]&lt;=Tableau1[[#This Row],[Stock Alerte]],2,IF(Tableau1[[#This Row],[Stock final]]&gt;=(Tableau1[[#This Row],[Stock Alerte]]+2),0,1))</f>
        <v>2</v>
      </c>
      <c r="M43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43" s="12">
        <v>5495202</v>
      </c>
    </row>
    <row r="44" spans="4:14" ht="18.75" x14ac:dyDescent="0.3">
      <c r="D44" s="11">
        <v>42053</v>
      </c>
      <c r="E44" s="12" t="s">
        <v>32</v>
      </c>
      <c r="F44" s="12" t="s">
        <v>39</v>
      </c>
      <c r="G44" s="12">
        <v>5</v>
      </c>
      <c r="H44" s="12">
        <f>SUMIFS(Tableau4[ENTREE],Tableau4[CATEG],Tableau1[[#This Row],[Catégorie]],Tableau4[PROD],Tableau1[[#This Row],[Produit]])</f>
        <v>0</v>
      </c>
      <c r="I44" s="12">
        <f>SUMIFS(Tableau4[SORTIE],Tableau4[CATEG],Tableau1[[#This Row],[Catégorie]],Tableau4[PROD],Tableau1[[#This Row],[Produit]])</f>
        <v>0</v>
      </c>
      <c r="J44" s="12">
        <f>Tableau1[[#This Row],[Stock Initial]]+Tableau1[[#This Row],[Entrées]]-Tableau1[[#This Row],[Sorties]]</f>
        <v>5</v>
      </c>
      <c r="K44" s="12">
        <v>3</v>
      </c>
      <c r="L44" s="13">
        <f>IF(Tableau1[[#This Row],[Stock final]]&lt;=Tableau1[[#This Row],[Stock Alerte]],2,IF(Tableau1[[#This Row],[Stock final]]&gt;=(Tableau1[[#This Row],[Stock Alerte]]+2),0,1))</f>
        <v>0</v>
      </c>
      <c r="M44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44" s="12">
        <v>5495193</v>
      </c>
    </row>
    <row r="45" spans="4:14" ht="18.75" x14ac:dyDescent="0.3">
      <c r="D45" s="11">
        <v>42053</v>
      </c>
      <c r="E45" s="12" t="s">
        <v>32</v>
      </c>
      <c r="F45" s="12" t="s">
        <v>40</v>
      </c>
      <c r="G45" s="12">
        <v>1</v>
      </c>
      <c r="H45" s="12">
        <f>SUMIFS(Tableau4[ENTREE],Tableau4[CATEG],Tableau1[[#This Row],[Catégorie]],Tableau4[PROD],Tableau1[[#This Row],[Produit]])</f>
        <v>0</v>
      </c>
      <c r="I45" s="12">
        <f>SUMIFS(Tableau4[SORTIE],Tableau4[CATEG],Tableau1[[#This Row],[Catégorie]],Tableau4[PROD],Tableau1[[#This Row],[Produit]])</f>
        <v>0</v>
      </c>
      <c r="J45" s="12">
        <f>Tableau1[[#This Row],[Stock Initial]]+Tableau1[[#This Row],[Entrées]]-Tableau1[[#This Row],[Sorties]]</f>
        <v>1</v>
      </c>
      <c r="K45" s="12">
        <v>3</v>
      </c>
      <c r="L45" s="13">
        <f>IF(Tableau1[[#This Row],[Stock final]]&lt;=Tableau1[[#This Row],[Stock Alerte]],2,IF(Tableau1[[#This Row],[Stock final]]&gt;=(Tableau1[[#This Row],[Stock Alerte]]+2),0,1))</f>
        <v>2</v>
      </c>
      <c r="M45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45" s="12" t="s">
        <v>41</v>
      </c>
    </row>
    <row r="46" spans="4:14" ht="18.75" x14ac:dyDescent="0.3">
      <c r="D46" s="11">
        <v>42053</v>
      </c>
      <c r="E46" s="12" t="s">
        <v>32</v>
      </c>
      <c r="F46" s="12" t="s">
        <v>42</v>
      </c>
      <c r="G46" s="12">
        <v>0</v>
      </c>
      <c r="H46" s="12">
        <f>SUMIFS(Tableau4[ENTREE],Tableau4[CATEG],Tableau1[[#This Row],[Catégorie]],Tableau4[PROD],Tableau1[[#This Row],[Produit]])</f>
        <v>0</v>
      </c>
      <c r="I46" s="12">
        <f>SUMIFS(Tableau4[SORTIE],Tableau4[CATEG],Tableau1[[#This Row],[Catégorie]],Tableau4[PROD],Tableau1[[#This Row],[Produit]])</f>
        <v>0</v>
      </c>
      <c r="J46" s="12">
        <f>Tableau1[[#This Row],[Stock Initial]]+Tableau1[[#This Row],[Entrées]]-Tableau1[[#This Row],[Sorties]]</f>
        <v>0</v>
      </c>
      <c r="K46" s="12">
        <v>3</v>
      </c>
      <c r="L46" s="13">
        <f>IF(Tableau1[[#This Row],[Stock final]]&lt;=Tableau1[[#This Row],[Stock Alerte]],2,IF(Tableau1[[#This Row],[Stock final]]&gt;=(Tableau1[[#This Row],[Stock Alerte]]+2),0,1))</f>
        <v>2</v>
      </c>
      <c r="M46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46" s="12">
        <v>5309982</v>
      </c>
    </row>
    <row r="47" spans="4:14" ht="18.75" x14ac:dyDescent="0.3">
      <c r="D47" s="11">
        <v>42053</v>
      </c>
      <c r="E47" s="12" t="s">
        <v>32</v>
      </c>
      <c r="F47" s="12" t="s">
        <v>43</v>
      </c>
      <c r="G47" s="12">
        <v>0</v>
      </c>
      <c r="H47" s="12">
        <f>SUMIFS(Tableau4[ENTREE],Tableau4[CATEG],Tableau1[[#This Row],[Catégorie]],Tableau4[PROD],Tableau1[[#This Row],[Produit]])</f>
        <v>0</v>
      </c>
      <c r="I47" s="12">
        <f>SUMIFS(Tableau4[SORTIE],Tableau4[CATEG],Tableau1[[#This Row],[Catégorie]],Tableau4[PROD],Tableau1[[#This Row],[Produit]])</f>
        <v>0</v>
      </c>
      <c r="J47" s="12">
        <f>Tableau1[[#This Row],[Stock Initial]]+Tableau1[[#This Row],[Entrées]]-Tableau1[[#This Row],[Sorties]]</f>
        <v>0</v>
      </c>
      <c r="K47" s="12">
        <v>3</v>
      </c>
      <c r="L47" s="13">
        <f>IF(Tableau1[[#This Row],[Stock final]]&lt;=Tableau1[[#This Row],[Stock Alerte]],2,IF(Tableau1[[#This Row],[Stock final]]&gt;=(Tableau1[[#This Row],[Stock Alerte]]+2),0,1))</f>
        <v>2</v>
      </c>
      <c r="M47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47" s="12">
        <v>1420415</v>
      </c>
    </row>
    <row r="48" spans="4:14" ht="18.75" x14ac:dyDescent="0.3">
      <c r="D48" s="11">
        <v>42053</v>
      </c>
      <c r="E48" s="12" t="s">
        <v>32</v>
      </c>
      <c r="F48" s="12" t="s">
        <v>44</v>
      </c>
      <c r="G48" s="12">
        <v>2</v>
      </c>
      <c r="H48" s="12">
        <f>SUMIFS(Tableau4[ENTREE],Tableau4[CATEG],Tableau1[[#This Row],[Catégorie]],Tableau4[PROD],Tableau1[[#This Row],[Produit]])</f>
        <v>0</v>
      </c>
      <c r="I48" s="12">
        <f>SUMIFS(Tableau4[SORTIE],Tableau4[CATEG],Tableau1[[#This Row],[Catégorie]],Tableau4[PROD],Tableau1[[#This Row],[Produit]])</f>
        <v>0</v>
      </c>
      <c r="J48" s="12">
        <f>Tableau1[[#This Row],[Stock Initial]]+Tableau1[[#This Row],[Entrées]]-Tableau1[[#This Row],[Sorties]]</f>
        <v>2</v>
      </c>
      <c r="K48" s="12">
        <v>3</v>
      </c>
      <c r="L48" s="13">
        <f>IF(Tableau1[[#This Row],[Stock final]]&lt;=Tableau1[[#This Row],[Stock Alerte]],2,IF(Tableau1[[#This Row],[Stock final]]&gt;=(Tableau1[[#This Row],[Stock Alerte]]+2),0,1))</f>
        <v>2</v>
      </c>
      <c r="M48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48" s="12">
        <v>521229</v>
      </c>
    </row>
    <row r="49" spans="4:14" ht="18.75" x14ac:dyDescent="0.3">
      <c r="D49" s="11">
        <v>42053</v>
      </c>
      <c r="E49" s="12" t="s">
        <v>32</v>
      </c>
      <c r="F49" s="12" t="s">
        <v>45</v>
      </c>
      <c r="G49" s="12">
        <v>3</v>
      </c>
      <c r="H49" s="12">
        <f>SUMIFS(Tableau4[ENTREE],Tableau4[CATEG],Tableau1[[#This Row],[Catégorie]],Tableau4[PROD],Tableau1[[#This Row],[Produit]])</f>
        <v>0</v>
      </c>
      <c r="I49" s="12">
        <f>SUMIFS(Tableau4[SORTIE],Tableau4[CATEG],Tableau1[[#This Row],[Catégorie]],Tableau4[PROD],Tableau1[[#This Row],[Produit]])</f>
        <v>0</v>
      </c>
      <c r="J49" s="12">
        <f>Tableau1[[#This Row],[Stock Initial]]+Tableau1[[#This Row],[Entrées]]-Tableau1[[#This Row],[Sorties]]</f>
        <v>3</v>
      </c>
      <c r="K49" s="12">
        <v>3</v>
      </c>
      <c r="L49" s="13">
        <f>IF(Tableau1[[#This Row],[Stock final]]&lt;=Tableau1[[#This Row],[Stock Alerte]],2,IF(Tableau1[[#This Row],[Stock final]]&gt;=(Tableau1[[#This Row],[Stock Alerte]]+2),0,1))</f>
        <v>2</v>
      </c>
      <c r="M49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49" s="12">
        <v>813274</v>
      </c>
    </row>
    <row r="50" spans="4:14" ht="18.75" x14ac:dyDescent="0.3">
      <c r="D50" s="11">
        <v>42053</v>
      </c>
      <c r="E50" s="12" t="s">
        <v>46</v>
      </c>
      <c r="F50" s="12" t="s">
        <v>47</v>
      </c>
      <c r="G50" s="12">
        <v>1</v>
      </c>
      <c r="H50" s="12">
        <f>SUMIFS(Tableau4[ENTREE],Tableau4[CATEG],Tableau1[[#This Row],[Catégorie]],Tableau4[PROD],Tableau1[[#This Row],[Produit]])</f>
        <v>0</v>
      </c>
      <c r="I50" s="12">
        <f>SUMIFS(Tableau4[SORTIE],Tableau4[CATEG],Tableau1[[#This Row],[Catégorie]],Tableau4[PROD],Tableau1[[#This Row],[Produit]])</f>
        <v>0</v>
      </c>
      <c r="J50" s="12">
        <f>Tableau1[[#This Row],[Stock Initial]]+Tableau1[[#This Row],[Entrées]]-Tableau1[[#This Row],[Sorties]]</f>
        <v>1</v>
      </c>
      <c r="K50" s="12">
        <v>3</v>
      </c>
      <c r="L50" s="13">
        <f>IF(Tableau1[[#This Row],[Stock final]]&lt;=Tableau1[[#This Row],[Stock Alerte]],2,IF(Tableau1[[#This Row],[Stock final]]&gt;=(Tableau1[[#This Row],[Stock Alerte]]+2),0,1))</f>
        <v>2</v>
      </c>
      <c r="M50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50" s="12">
        <v>6425955</v>
      </c>
    </row>
    <row r="51" spans="4:14" ht="18.75" x14ac:dyDescent="0.3">
      <c r="D51" s="11">
        <v>42053</v>
      </c>
      <c r="E51" s="12" t="s">
        <v>46</v>
      </c>
      <c r="F51" s="12" t="s">
        <v>48</v>
      </c>
      <c r="G51" s="12">
        <v>1</v>
      </c>
      <c r="H51" s="12">
        <f>SUMIFS(Tableau4[ENTREE],Tableau4[CATEG],Tableau1[[#This Row],[Catégorie]],Tableau4[PROD],Tableau1[[#This Row],[Produit]])</f>
        <v>0</v>
      </c>
      <c r="I51" s="12">
        <f>SUMIFS(Tableau4[SORTIE],Tableau4[CATEG],Tableau1[[#This Row],[Catégorie]],Tableau4[PROD],Tableau1[[#This Row],[Produit]])</f>
        <v>0</v>
      </c>
      <c r="J51" s="12">
        <f>Tableau1[[#This Row],[Stock Initial]]+Tableau1[[#This Row],[Entrées]]-Tableau1[[#This Row],[Sorties]]</f>
        <v>1</v>
      </c>
      <c r="K51" s="12">
        <v>3</v>
      </c>
      <c r="L51" s="13">
        <f>IF(Tableau1[[#This Row],[Stock final]]&lt;=Tableau1[[#This Row],[Stock Alerte]],2,IF(Tableau1[[#This Row],[Stock final]]&gt;=(Tableau1[[#This Row],[Stock Alerte]]+2),0,1))</f>
        <v>2</v>
      </c>
      <c r="M51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51" s="12">
        <v>540832</v>
      </c>
    </row>
    <row r="52" spans="4:14" ht="18.75" x14ac:dyDescent="0.3">
      <c r="D52" s="11">
        <v>42053</v>
      </c>
      <c r="E52" s="12" t="s">
        <v>46</v>
      </c>
      <c r="F52" s="12" t="s">
        <v>49</v>
      </c>
      <c r="G52" s="12">
        <v>2</v>
      </c>
      <c r="H52" s="12">
        <f>SUMIFS(Tableau4[ENTREE],Tableau4[CATEG],Tableau1[[#This Row],[Catégorie]],Tableau4[PROD],Tableau1[[#This Row],[Produit]])</f>
        <v>0</v>
      </c>
      <c r="I52" s="12">
        <f>SUMIFS(Tableau4[SORTIE],Tableau4[CATEG],Tableau1[[#This Row],[Catégorie]],Tableau4[PROD],Tableau1[[#This Row],[Produit]])</f>
        <v>0</v>
      </c>
      <c r="J52" s="12">
        <f>Tableau1[[#This Row],[Stock Initial]]+Tableau1[[#This Row],[Entrées]]-Tableau1[[#This Row],[Sorties]]</f>
        <v>2</v>
      </c>
      <c r="K52" s="12">
        <v>3</v>
      </c>
      <c r="L52" s="13">
        <f>IF(Tableau1[[#This Row],[Stock final]]&lt;=Tableau1[[#This Row],[Stock Alerte]],2,IF(Tableau1[[#This Row],[Stock final]]&gt;=(Tableau1[[#This Row],[Stock Alerte]]+2),0,1))</f>
        <v>2</v>
      </c>
      <c r="M52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52" s="12">
        <v>540838</v>
      </c>
    </row>
    <row r="53" spans="4:14" ht="18.75" x14ac:dyDescent="0.3">
      <c r="D53" s="11">
        <v>42053</v>
      </c>
      <c r="E53" s="12" t="s">
        <v>46</v>
      </c>
      <c r="F53" s="12" t="s">
        <v>50</v>
      </c>
      <c r="G53" s="12">
        <v>2</v>
      </c>
      <c r="H53" s="12">
        <f>SUMIFS(Tableau4[ENTREE],Tableau4[CATEG],Tableau1[[#This Row],[Catégorie]],Tableau4[PROD],Tableau1[[#This Row],[Produit]])</f>
        <v>0</v>
      </c>
      <c r="I53" s="12">
        <f>SUMIFS(Tableau4[SORTIE],Tableau4[CATEG],Tableau1[[#This Row],[Catégorie]],Tableau4[PROD],Tableau1[[#This Row],[Produit]])</f>
        <v>0</v>
      </c>
      <c r="J53" s="12">
        <f>Tableau1[[#This Row],[Stock Initial]]+Tableau1[[#This Row],[Entrées]]-Tableau1[[#This Row],[Sorties]]</f>
        <v>2</v>
      </c>
      <c r="K53" s="12">
        <v>3</v>
      </c>
      <c r="L53" s="13">
        <f>IF(Tableau1[[#This Row],[Stock final]]&lt;=Tableau1[[#This Row],[Stock Alerte]],2,IF(Tableau1[[#This Row],[Stock final]]&gt;=(Tableau1[[#This Row],[Stock Alerte]]+2),0,1))</f>
        <v>2</v>
      </c>
      <c r="M53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53" s="12">
        <v>540835</v>
      </c>
    </row>
    <row r="54" spans="4:14" ht="18.75" x14ac:dyDescent="0.3">
      <c r="D54" s="11">
        <v>42053</v>
      </c>
      <c r="E54" s="12" t="s">
        <v>46</v>
      </c>
      <c r="F54" s="12" t="s">
        <v>51</v>
      </c>
      <c r="G54" s="12">
        <v>2</v>
      </c>
      <c r="H54" s="12">
        <f>SUMIFS(Tableau4[ENTREE],Tableau4[CATEG],Tableau1[[#This Row],[Catégorie]],Tableau4[PROD],Tableau1[[#This Row],[Produit]])</f>
        <v>0</v>
      </c>
      <c r="I54" s="12">
        <f>SUMIFS(Tableau4[SORTIE],Tableau4[CATEG],Tableau1[[#This Row],[Catégorie]],Tableau4[PROD],Tableau1[[#This Row],[Produit]])</f>
        <v>0</v>
      </c>
      <c r="J54" s="12">
        <f>Tableau1[[#This Row],[Stock Initial]]+Tableau1[[#This Row],[Entrées]]-Tableau1[[#This Row],[Sorties]]</f>
        <v>2</v>
      </c>
      <c r="K54" s="12">
        <v>3</v>
      </c>
      <c r="L54" s="13">
        <f>IF(Tableau1[[#This Row],[Stock final]]&lt;=Tableau1[[#This Row],[Stock Alerte]],2,IF(Tableau1[[#This Row],[Stock final]]&gt;=(Tableau1[[#This Row],[Stock Alerte]]+2),0,1))</f>
        <v>2</v>
      </c>
      <c r="M54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54" s="12">
        <v>540833</v>
      </c>
    </row>
    <row r="55" spans="4:14" ht="18.75" x14ac:dyDescent="0.3">
      <c r="D55" s="11">
        <v>42053</v>
      </c>
      <c r="E55" s="12" t="s">
        <v>46</v>
      </c>
      <c r="F55" s="12" t="s">
        <v>52</v>
      </c>
      <c r="G55" s="12">
        <v>0</v>
      </c>
      <c r="H55" s="12">
        <f>SUMIFS(Tableau4[ENTREE],Tableau4[CATEG],Tableau1[[#This Row],[Catégorie]],Tableau4[PROD],Tableau1[[#This Row],[Produit]])</f>
        <v>0</v>
      </c>
      <c r="I55" s="12">
        <f>SUMIFS(Tableau4[SORTIE],Tableau4[CATEG],Tableau1[[#This Row],[Catégorie]],Tableau4[PROD],Tableau1[[#This Row],[Produit]])</f>
        <v>0</v>
      </c>
      <c r="J55" s="12">
        <f>Tableau1[[#This Row],[Stock Initial]]+Tableau1[[#This Row],[Entrées]]-Tableau1[[#This Row],[Sorties]]</f>
        <v>0</v>
      </c>
      <c r="K55" s="12">
        <v>3</v>
      </c>
      <c r="L55" s="13">
        <f>IF(Tableau1[[#This Row],[Stock final]]&lt;=Tableau1[[#This Row],[Stock Alerte]],2,IF(Tableau1[[#This Row],[Stock final]]&gt;=(Tableau1[[#This Row],[Stock Alerte]]+2),0,1))</f>
        <v>2</v>
      </c>
      <c r="M55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55" s="12" t="s">
        <v>53</v>
      </c>
    </row>
    <row r="56" spans="4:14" ht="18.75" x14ac:dyDescent="0.3">
      <c r="D56" s="11">
        <v>42053</v>
      </c>
      <c r="E56" s="12" t="s">
        <v>46</v>
      </c>
      <c r="F56" s="12" t="s">
        <v>54</v>
      </c>
      <c r="G56" s="12">
        <v>0</v>
      </c>
      <c r="H56" s="12">
        <f>SUMIFS(Tableau4[ENTREE],Tableau4[CATEG],Tableau1[[#This Row],[Catégorie]],Tableau4[PROD],Tableau1[[#This Row],[Produit]])</f>
        <v>0</v>
      </c>
      <c r="I56" s="12">
        <f>SUMIFS(Tableau4[SORTIE],Tableau4[CATEG],Tableau1[[#This Row],[Catégorie]],Tableau4[PROD],Tableau1[[#This Row],[Produit]])</f>
        <v>0</v>
      </c>
      <c r="J56" s="12">
        <f>Tableau1[[#This Row],[Stock Initial]]+Tableau1[[#This Row],[Entrées]]-Tableau1[[#This Row],[Sorties]]</f>
        <v>0</v>
      </c>
      <c r="K56" s="12">
        <v>3</v>
      </c>
      <c r="L56" s="13">
        <f>IF(Tableau1[[#This Row],[Stock final]]&lt;=Tableau1[[#This Row],[Stock Alerte]],2,IF(Tableau1[[#This Row],[Stock final]]&gt;=(Tableau1[[#This Row],[Stock Alerte]]+2),0,1))</f>
        <v>2</v>
      </c>
      <c r="M56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56" s="12">
        <v>813438</v>
      </c>
    </row>
    <row r="57" spans="4:14" ht="18.75" x14ac:dyDescent="0.3">
      <c r="D57" s="11">
        <v>42053</v>
      </c>
      <c r="E57" s="12" t="s">
        <v>46</v>
      </c>
      <c r="F57" s="12" t="s">
        <v>55</v>
      </c>
      <c r="G57" s="12">
        <v>0</v>
      </c>
      <c r="H57" s="12">
        <f>SUMIFS(Tableau4[ENTREE],Tableau4[CATEG],Tableau1[[#This Row],[Catégorie]],Tableau4[PROD],Tableau1[[#This Row],[Produit]])</f>
        <v>10</v>
      </c>
      <c r="I57" s="12">
        <f>SUMIFS(Tableau4[SORTIE],Tableau4[CATEG],Tableau1[[#This Row],[Catégorie]],Tableau4[PROD],Tableau1[[#This Row],[Produit]])</f>
        <v>0</v>
      </c>
      <c r="J57" s="12">
        <f>Tableau1[[#This Row],[Stock Initial]]+Tableau1[[#This Row],[Entrées]]-Tableau1[[#This Row],[Sorties]]</f>
        <v>10</v>
      </c>
      <c r="K57" s="12">
        <v>3</v>
      </c>
      <c r="L57" s="13">
        <f>IF(Tableau1[[#This Row],[Stock final]]&lt;=Tableau1[[#This Row],[Stock Alerte]],2,IF(Tableau1[[#This Row],[Stock final]]&gt;=(Tableau1[[#This Row],[Stock Alerte]]+2),0,1))</f>
        <v>0</v>
      </c>
      <c r="M57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57" s="12">
        <v>813484</v>
      </c>
    </row>
    <row r="58" spans="4:14" ht="18.75" x14ac:dyDescent="0.3">
      <c r="D58" s="11">
        <v>42053</v>
      </c>
      <c r="E58" s="12" t="s">
        <v>46</v>
      </c>
      <c r="F58" s="12" t="s">
        <v>56</v>
      </c>
      <c r="G58" s="12">
        <v>1</v>
      </c>
      <c r="H58" s="12">
        <f>SUMIFS(Tableau4[ENTREE],Tableau4[CATEG],Tableau1[[#This Row],[Catégorie]],Tableau4[PROD],Tableau1[[#This Row],[Produit]])</f>
        <v>0</v>
      </c>
      <c r="I58" s="12">
        <f>SUMIFS(Tableau4[SORTIE],Tableau4[CATEG],Tableau1[[#This Row],[Catégorie]],Tableau4[PROD],Tableau1[[#This Row],[Produit]])</f>
        <v>0</v>
      </c>
      <c r="J58" s="12">
        <f>Tableau1[[#This Row],[Stock Initial]]+Tableau1[[#This Row],[Entrées]]-Tableau1[[#This Row],[Sorties]]</f>
        <v>1</v>
      </c>
      <c r="K58" s="12">
        <v>3</v>
      </c>
      <c r="L58" s="13">
        <f>IF(Tableau1[[#This Row],[Stock final]]&lt;=Tableau1[[#This Row],[Stock Alerte]],2,IF(Tableau1[[#This Row],[Stock final]]&gt;=(Tableau1[[#This Row],[Stock Alerte]]+2),0,1))</f>
        <v>2</v>
      </c>
      <c r="M58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58" s="12" t="s">
        <v>57</v>
      </c>
    </row>
    <row r="59" spans="4:14" ht="18.75" x14ac:dyDescent="0.3">
      <c r="D59" s="11">
        <v>42053</v>
      </c>
      <c r="E59" s="12" t="s">
        <v>46</v>
      </c>
      <c r="F59" s="12" t="s">
        <v>58</v>
      </c>
      <c r="G59" s="12">
        <v>1</v>
      </c>
      <c r="H59" s="12">
        <f>SUMIFS(Tableau4[ENTREE],Tableau4[CATEG],Tableau1[[#This Row],[Catégorie]],Tableau4[PROD],Tableau1[[#This Row],[Produit]])</f>
        <v>0</v>
      </c>
      <c r="I59" s="12">
        <f>SUMIFS(Tableau4[SORTIE],Tableau4[CATEG],Tableau1[[#This Row],[Catégorie]],Tableau4[PROD],Tableau1[[#This Row],[Produit]])</f>
        <v>0</v>
      </c>
      <c r="J59" s="12">
        <f>Tableau1[[#This Row],[Stock Initial]]+Tableau1[[#This Row],[Entrées]]-Tableau1[[#This Row],[Sorties]]</f>
        <v>1</v>
      </c>
      <c r="K59" s="12">
        <v>3</v>
      </c>
      <c r="L59" s="13">
        <f>IF(Tableau1[[#This Row],[Stock final]]&lt;=Tableau1[[#This Row],[Stock Alerte]],2,IF(Tableau1[[#This Row],[Stock final]]&gt;=(Tableau1[[#This Row],[Stock Alerte]]+2),0,1))</f>
        <v>2</v>
      </c>
      <c r="M59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59" s="12" t="s">
        <v>59</v>
      </c>
    </row>
    <row r="60" spans="4:14" ht="18.75" x14ac:dyDescent="0.3">
      <c r="D60" s="11">
        <v>42053</v>
      </c>
      <c r="E60" s="12" t="s">
        <v>46</v>
      </c>
      <c r="F60" s="12" t="s">
        <v>60</v>
      </c>
      <c r="G60" s="12">
        <v>2</v>
      </c>
      <c r="H60" s="12">
        <f>SUMIFS(Tableau4[ENTREE],Tableau4[CATEG],Tableau1[[#This Row],[Catégorie]],Tableau4[PROD],Tableau1[[#This Row],[Produit]])</f>
        <v>0</v>
      </c>
      <c r="I60" s="12">
        <f>SUMIFS(Tableau4[SORTIE],Tableau4[CATEG],Tableau1[[#This Row],[Catégorie]],Tableau4[PROD],Tableau1[[#This Row],[Produit]])</f>
        <v>0</v>
      </c>
      <c r="J60" s="12">
        <f>Tableau1[[#This Row],[Stock Initial]]+Tableau1[[#This Row],[Entrées]]-Tableau1[[#This Row],[Sorties]]</f>
        <v>2</v>
      </c>
      <c r="K60" s="12">
        <v>3</v>
      </c>
      <c r="L60" s="13">
        <f>IF(Tableau1[[#This Row],[Stock final]]&lt;=Tableau1[[#This Row],[Stock Alerte]],2,IF(Tableau1[[#This Row],[Stock final]]&gt;=(Tableau1[[#This Row],[Stock Alerte]]+2),0,1))</f>
        <v>2</v>
      </c>
      <c r="M60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60" s="12">
        <v>540442</v>
      </c>
    </row>
    <row r="61" spans="4:14" ht="18.75" x14ac:dyDescent="0.3">
      <c r="D61" s="11">
        <v>42053</v>
      </c>
      <c r="E61" s="12" t="s">
        <v>46</v>
      </c>
      <c r="F61" s="12" t="s">
        <v>61</v>
      </c>
      <c r="G61" s="12">
        <v>0</v>
      </c>
      <c r="H61" s="12">
        <f>SUMIFS(Tableau4[ENTREE],Tableau4[CATEG],Tableau1[[#This Row],[Catégorie]],Tableau4[PROD],Tableau1[[#This Row],[Produit]])</f>
        <v>0</v>
      </c>
      <c r="I61" s="12">
        <f>SUMIFS(Tableau4[SORTIE],Tableau4[CATEG],Tableau1[[#This Row],[Catégorie]],Tableau4[PROD],Tableau1[[#This Row],[Produit]])</f>
        <v>0</v>
      </c>
      <c r="J61" s="12">
        <f>Tableau1[[#This Row],[Stock Initial]]+Tableau1[[#This Row],[Entrées]]-Tableau1[[#This Row],[Sorties]]</f>
        <v>0</v>
      </c>
      <c r="K61" s="12">
        <v>3</v>
      </c>
      <c r="L61" s="13">
        <f>IF(Tableau1[[#This Row],[Stock final]]&lt;=Tableau1[[#This Row],[Stock Alerte]],2,IF(Tableau1[[#This Row],[Stock final]]&gt;=(Tableau1[[#This Row],[Stock Alerte]]+2),0,1))</f>
        <v>2</v>
      </c>
      <c r="M61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61" s="12">
        <v>540080</v>
      </c>
    </row>
    <row r="62" spans="4:14" ht="18.75" x14ac:dyDescent="0.3">
      <c r="D62" s="11">
        <v>42053</v>
      </c>
      <c r="E62" s="12" t="s">
        <v>46</v>
      </c>
      <c r="F62" s="12" t="s">
        <v>62</v>
      </c>
      <c r="G62" s="12">
        <v>1</v>
      </c>
      <c r="H62" s="12">
        <f>SUMIFS(Tableau4[ENTREE],Tableau4[CATEG],Tableau1[[#This Row],[Catégorie]],Tableau4[PROD],Tableau1[[#This Row],[Produit]])</f>
        <v>0</v>
      </c>
      <c r="I62" s="12">
        <f>SUMIFS(Tableau4[SORTIE],Tableau4[CATEG],Tableau1[[#This Row],[Catégorie]],Tableau4[PROD],Tableau1[[#This Row],[Produit]])</f>
        <v>0</v>
      </c>
      <c r="J62" s="12">
        <f>Tableau1[[#This Row],[Stock Initial]]+Tableau1[[#This Row],[Entrées]]-Tableau1[[#This Row],[Sorties]]</f>
        <v>1</v>
      </c>
      <c r="K62" s="12">
        <v>3</v>
      </c>
      <c r="L62" s="13">
        <f>IF(Tableau1[[#This Row],[Stock final]]&lt;=Tableau1[[#This Row],[Stock Alerte]],2,IF(Tableau1[[#This Row],[Stock final]]&gt;=(Tableau1[[#This Row],[Stock Alerte]]+2),0,1))</f>
        <v>2</v>
      </c>
      <c r="M62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62" s="12" t="s">
        <v>63</v>
      </c>
    </row>
    <row r="63" spans="4:14" ht="18.75" x14ac:dyDescent="0.3">
      <c r="D63" s="11">
        <v>42053</v>
      </c>
      <c r="E63" s="12" t="s">
        <v>46</v>
      </c>
      <c r="F63" s="12" t="s">
        <v>64</v>
      </c>
      <c r="G63" s="12">
        <v>1</v>
      </c>
      <c r="H63" s="12">
        <f>SUMIFS(Tableau4[ENTREE],Tableau4[CATEG],Tableau1[[#This Row],[Catégorie]],Tableau4[PROD],Tableau1[[#This Row],[Produit]])</f>
        <v>0</v>
      </c>
      <c r="I63" s="12">
        <f>SUMIFS(Tableau4[SORTIE],Tableau4[CATEG],Tableau1[[#This Row],[Catégorie]],Tableau4[PROD],Tableau1[[#This Row],[Produit]])</f>
        <v>0</v>
      </c>
      <c r="J63" s="12">
        <f>Tableau1[[#This Row],[Stock Initial]]+Tableau1[[#This Row],[Entrées]]-Tableau1[[#This Row],[Sorties]]</f>
        <v>1</v>
      </c>
      <c r="K63" s="12">
        <v>3</v>
      </c>
      <c r="L63" s="13">
        <f>IF(Tableau1[[#This Row],[Stock final]]&lt;=Tableau1[[#This Row],[Stock Alerte]],2,IF(Tableau1[[#This Row],[Stock final]]&gt;=(Tableau1[[#This Row],[Stock Alerte]]+2),0,1))</f>
        <v>2</v>
      </c>
      <c r="M63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63" s="12" t="s">
        <v>65</v>
      </c>
    </row>
    <row r="64" spans="4:14" ht="18.75" x14ac:dyDescent="0.3">
      <c r="D64" s="11">
        <v>42053</v>
      </c>
      <c r="E64" s="12" t="s">
        <v>46</v>
      </c>
      <c r="F64" s="12" t="s">
        <v>66</v>
      </c>
      <c r="G64" s="12">
        <v>1</v>
      </c>
      <c r="H64" s="12">
        <f>SUMIFS(Tableau4[ENTREE],Tableau4[CATEG],Tableau1[[#This Row],[Catégorie]],Tableau4[PROD],Tableau1[[#This Row],[Produit]])</f>
        <v>0</v>
      </c>
      <c r="I64" s="12">
        <f>SUMIFS(Tableau4[SORTIE],Tableau4[CATEG],Tableau1[[#This Row],[Catégorie]],Tableau4[PROD],Tableau1[[#This Row],[Produit]])</f>
        <v>0</v>
      </c>
      <c r="J64" s="12">
        <f>Tableau1[[#This Row],[Stock Initial]]+Tableau1[[#This Row],[Entrées]]-Tableau1[[#This Row],[Sorties]]</f>
        <v>1</v>
      </c>
      <c r="K64" s="12">
        <v>3</v>
      </c>
      <c r="L64" s="13">
        <f>IF(Tableau1[[#This Row],[Stock final]]&lt;=Tableau1[[#This Row],[Stock Alerte]],2,IF(Tableau1[[#This Row],[Stock final]]&gt;=(Tableau1[[#This Row],[Stock Alerte]]+2),0,1))</f>
        <v>2</v>
      </c>
      <c r="M64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64" s="12" t="s">
        <v>67</v>
      </c>
    </row>
    <row r="65" spans="4:14" ht="18.75" x14ac:dyDescent="0.3">
      <c r="D65" s="11">
        <v>42053</v>
      </c>
      <c r="E65" s="12" t="s">
        <v>46</v>
      </c>
      <c r="F65" s="12" t="s">
        <v>68</v>
      </c>
      <c r="G65" s="12">
        <v>0</v>
      </c>
      <c r="H65" s="12">
        <f>SUMIFS(Tableau4[ENTREE],Tableau4[CATEG],Tableau1[[#This Row],[Catégorie]],Tableau4[PROD],Tableau1[[#This Row],[Produit]])</f>
        <v>0</v>
      </c>
      <c r="I65" s="12">
        <f>SUMIFS(Tableau4[SORTIE],Tableau4[CATEG],Tableau1[[#This Row],[Catégorie]],Tableau4[PROD],Tableau1[[#This Row],[Produit]])</f>
        <v>0</v>
      </c>
      <c r="J65" s="12">
        <f>Tableau1[[#This Row],[Stock Initial]]+Tableau1[[#This Row],[Entrées]]-Tableau1[[#This Row],[Sorties]]</f>
        <v>0</v>
      </c>
      <c r="K65" s="12">
        <v>3</v>
      </c>
      <c r="L65" s="13">
        <f>IF(Tableau1[[#This Row],[Stock final]]&lt;=Tableau1[[#This Row],[Stock Alerte]],2,IF(Tableau1[[#This Row],[Stock final]]&gt;=(Tableau1[[#This Row],[Stock Alerte]]+2),0,1))</f>
        <v>2</v>
      </c>
      <c r="M65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65" s="12" t="s">
        <v>69</v>
      </c>
    </row>
    <row r="66" spans="4:14" ht="18.75" x14ac:dyDescent="0.3">
      <c r="D66" s="11">
        <v>42053</v>
      </c>
      <c r="E66" s="12" t="s">
        <v>46</v>
      </c>
      <c r="F66" s="12" t="s">
        <v>70</v>
      </c>
      <c r="G66" s="12">
        <v>2</v>
      </c>
      <c r="H66" s="12">
        <f>SUMIFS(Tableau4[ENTREE],Tableau4[CATEG],Tableau1[[#This Row],[Catégorie]],Tableau4[PROD],Tableau1[[#This Row],[Produit]])</f>
        <v>0</v>
      </c>
      <c r="I66" s="12">
        <f>SUMIFS(Tableau4[SORTIE],Tableau4[CATEG],Tableau1[[#This Row],[Catégorie]],Tableau4[PROD],Tableau1[[#This Row],[Produit]])</f>
        <v>0</v>
      </c>
      <c r="J66" s="12">
        <f>Tableau1[[#This Row],[Stock Initial]]+Tableau1[[#This Row],[Entrées]]-Tableau1[[#This Row],[Sorties]]</f>
        <v>2</v>
      </c>
      <c r="K66" s="12">
        <v>3</v>
      </c>
      <c r="L66" s="13">
        <f>IF(Tableau1[[#This Row],[Stock final]]&lt;=Tableau1[[#This Row],[Stock Alerte]],2,IF(Tableau1[[#This Row],[Stock final]]&gt;=(Tableau1[[#This Row],[Stock Alerte]]+2),0,1))</f>
        <v>2</v>
      </c>
      <c r="M66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66" s="12" t="s">
        <v>71</v>
      </c>
    </row>
    <row r="67" spans="4:14" ht="18.75" x14ac:dyDescent="0.3">
      <c r="D67" s="11">
        <v>42053</v>
      </c>
      <c r="E67" s="12" t="s">
        <v>46</v>
      </c>
      <c r="F67" s="12" t="s">
        <v>72</v>
      </c>
      <c r="G67" s="12">
        <v>2</v>
      </c>
      <c r="H67" s="12">
        <f>SUMIFS(Tableau4[ENTREE],Tableau4[CATEG],Tableau1[[#This Row],[Catégorie]],Tableau4[PROD],Tableau1[[#This Row],[Produit]])</f>
        <v>0</v>
      </c>
      <c r="I67" s="12">
        <f>SUMIFS(Tableau4[SORTIE],Tableau4[CATEG],Tableau1[[#This Row],[Catégorie]],Tableau4[PROD],Tableau1[[#This Row],[Produit]])</f>
        <v>0</v>
      </c>
      <c r="J67" s="12">
        <f>Tableau1[[#This Row],[Stock Initial]]+Tableau1[[#This Row],[Entrées]]-Tableau1[[#This Row],[Sorties]]</f>
        <v>2</v>
      </c>
      <c r="K67" s="12">
        <v>3</v>
      </c>
      <c r="L67" s="13">
        <f>IF(Tableau1[[#This Row],[Stock final]]&lt;=Tableau1[[#This Row],[Stock Alerte]],2,IF(Tableau1[[#This Row],[Stock final]]&gt;=(Tableau1[[#This Row],[Stock Alerte]]+2),0,1))</f>
        <v>2</v>
      </c>
      <c r="M67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67" s="12">
        <v>5096489</v>
      </c>
    </row>
    <row r="68" spans="4:14" ht="18.75" x14ac:dyDescent="0.3">
      <c r="D68" s="11">
        <v>42053</v>
      </c>
      <c r="E68" s="12" t="s">
        <v>46</v>
      </c>
      <c r="F68" s="12" t="s">
        <v>73</v>
      </c>
      <c r="G68" s="12">
        <v>1</v>
      </c>
      <c r="H68" s="12">
        <f>SUMIFS(Tableau4[ENTREE],Tableau4[CATEG],Tableau1[[#This Row],[Catégorie]],Tableau4[PROD],Tableau1[[#This Row],[Produit]])</f>
        <v>0</v>
      </c>
      <c r="I68" s="12">
        <f>SUMIFS(Tableau4[SORTIE],Tableau4[CATEG],Tableau1[[#This Row],[Catégorie]],Tableau4[PROD],Tableau1[[#This Row],[Produit]])</f>
        <v>0</v>
      </c>
      <c r="J68" s="12">
        <f>Tableau1[[#This Row],[Stock Initial]]+Tableau1[[#This Row],[Entrées]]-Tableau1[[#This Row],[Sorties]]</f>
        <v>1</v>
      </c>
      <c r="K68" s="12">
        <v>3</v>
      </c>
      <c r="L68" s="13">
        <f>IF(Tableau1[[#This Row],[Stock final]]&lt;=Tableau1[[#This Row],[Stock Alerte]],2,IF(Tableau1[[#This Row],[Stock final]]&gt;=(Tableau1[[#This Row],[Stock Alerte]]+2),0,1))</f>
        <v>2</v>
      </c>
      <c r="M68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68" s="12" t="s">
        <v>74</v>
      </c>
    </row>
    <row r="69" spans="4:14" ht="18.75" x14ac:dyDescent="0.3">
      <c r="D69" s="11">
        <v>42053</v>
      </c>
      <c r="E69" s="12" t="s">
        <v>46</v>
      </c>
      <c r="F69" s="12" t="s">
        <v>75</v>
      </c>
      <c r="G69" s="12">
        <v>1</v>
      </c>
      <c r="H69" s="12">
        <f>SUMIFS(Tableau4[ENTREE],Tableau4[CATEG],Tableau1[[#This Row],[Catégorie]],Tableau4[PROD],Tableau1[[#This Row],[Produit]])</f>
        <v>0</v>
      </c>
      <c r="I69" s="12">
        <f>SUMIFS(Tableau4[SORTIE],Tableau4[CATEG],Tableau1[[#This Row],[Catégorie]],Tableau4[PROD],Tableau1[[#This Row],[Produit]])</f>
        <v>0</v>
      </c>
      <c r="J69" s="12">
        <f>Tableau1[[#This Row],[Stock Initial]]+Tableau1[[#This Row],[Entrées]]-Tableau1[[#This Row],[Sorties]]</f>
        <v>1</v>
      </c>
      <c r="K69" s="12">
        <v>3</v>
      </c>
      <c r="L69" s="13">
        <f>IF(Tableau1[[#This Row],[Stock final]]&lt;=Tableau1[[#This Row],[Stock Alerte]],2,IF(Tableau1[[#This Row],[Stock final]]&gt;=(Tableau1[[#This Row],[Stock Alerte]]+2),0,1))</f>
        <v>2</v>
      </c>
      <c r="M69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69" s="12" t="s">
        <v>76</v>
      </c>
    </row>
    <row r="70" spans="4:14" ht="18.75" x14ac:dyDescent="0.3">
      <c r="D70" s="11">
        <v>42053</v>
      </c>
      <c r="E70" s="12" t="s">
        <v>46</v>
      </c>
      <c r="F70" s="12" t="s">
        <v>77</v>
      </c>
      <c r="G70" s="12">
        <v>0</v>
      </c>
      <c r="H70" s="12">
        <f>SUMIFS(Tableau4[ENTREE],Tableau4[CATEG],Tableau1[[#This Row],[Catégorie]],Tableau4[PROD],Tableau1[[#This Row],[Produit]])</f>
        <v>0</v>
      </c>
      <c r="I70" s="12">
        <f>SUMIFS(Tableau4[SORTIE],Tableau4[CATEG],Tableau1[[#This Row],[Catégorie]],Tableau4[PROD],Tableau1[[#This Row],[Produit]])</f>
        <v>0</v>
      </c>
      <c r="J70" s="12">
        <f>Tableau1[[#This Row],[Stock Initial]]+Tableau1[[#This Row],[Entrées]]-Tableau1[[#This Row],[Sorties]]</f>
        <v>0</v>
      </c>
      <c r="K70" s="12">
        <v>3</v>
      </c>
      <c r="L70" s="13">
        <f>IF(Tableau1[[#This Row],[Stock final]]&lt;=Tableau1[[#This Row],[Stock Alerte]],2,IF(Tableau1[[#This Row],[Stock final]]&gt;=(Tableau1[[#This Row],[Stock Alerte]]+2),0,1))</f>
        <v>2</v>
      </c>
      <c r="M70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70" s="12">
        <v>100163</v>
      </c>
    </row>
    <row r="71" spans="4:14" ht="18.75" x14ac:dyDescent="0.3">
      <c r="D71" s="11">
        <v>42053</v>
      </c>
      <c r="E71" s="12" t="s">
        <v>46</v>
      </c>
      <c r="F71" s="12" t="s">
        <v>78</v>
      </c>
      <c r="G71" s="12">
        <v>0</v>
      </c>
      <c r="H71" s="12">
        <f>SUMIFS(Tableau4[ENTREE],Tableau4[CATEG],Tableau1[[#This Row],[Catégorie]],Tableau4[PROD],Tableau1[[#This Row],[Produit]])</f>
        <v>0</v>
      </c>
      <c r="I71" s="12">
        <f>SUMIFS(Tableau4[SORTIE],Tableau4[CATEG],Tableau1[[#This Row],[Catégorie]],Tableau4[PROD],Tableau1[[#This Row],[Produit]])</f>
        <v>0</v>
      </c>
      <c r="J71" s="12">
        <f>Tableau1[[#This Row],[Stock Initial]]+Tableau1[[#This Row],[Entrées]]-Tableau1[[#This Row],[Sorties]]</f>
        <v>0</v>
      </c>
      <c r="K71" s="12">
        <v>3</v>
      </c>
      <c r="L71" s="13">
        <f>IF(Tableau1[[#This Row],[Stock final]]&lt;=Tableau1[[#This Row],[Stock Alerte]],2,IF(Tableau1[[#This Row],[Stock final]]&gt;=(Tableau1[[#This Row],[Stock Alerte]]+2),0,1))</f>
        <v>2</v>
      </c>
      <c r="M71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71" s="12">
        <v>100166</v>
      </c>
    </row>
    <row r="72" spans="4:14" ht="18.75" x14ac:dyDescent="0.3">
      <c r="D72" s="11">
        <v>42053</v>
      </c>
      <c r="E72" s="12" t="s">
        <v>46</v>
      </c>
      <c r="F72" s="12" t="s">
        <v>79</v>
      </c>
      <c r="G72" s="12">
        <v>1</v>
      </c>
      <c r="H72" s="12">
        <f>SUMIFS(Tableau4[ENTREE],Tableau4[CATEG],Tableau1[[#This Row],[Catégorie]],Tableau4[PROD],Tableau1[[#This Row],[Produit]])</f>
        <v>0</v>
      </c>
      <c r="I72" s="12">
        <f>SUMIFS(Tableau4[SORTIE],Tableau4[CATEG],Tableau1[[#This Row],[Catégorie]],Tableau4[PROD],Tableau1[[#This Row],[Produit]])</f>
        <v>0</v>
      </c>
      <c r="J72" s="12">
        <f>Tableau1[[#This Row],[Stock Initial]]+Tableau1[[#This Row],[Entrées]]-Tableau1[[#This Row],[Sorties]]</f>
        <v>1</v>
      </c>
      <c r="K72" s="12">
        <v>3</v>
      </c>
      <c r="L72" s="13">
        <f>IF(Tableau1[[#This Row],[Stock final]]&lt;=Tableau1[[#This Row],[Stock Alerte]],2,IF(Tableau1[[#This Row],[Stock final]]&gt;=(Tableau1[[#This Row],[Stock Alerte]]+2),0,1))</f>
        <v>2</v>
      </c>
      <c r="M72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72" s="12" t="s">
        <v>80</v>
      </c>
    </row>
    <row r="73" spans="4:14" ht="18.75" x14ac:dyDescent="0.3">
      <c r="D73" s="11">
        <v>42053</v>
      </c>
      <c r="E73" s="12" t="s">
        <v>46</v>
      </c>
      <c r="F73" s="12" t="s">
        <v>81</v>
      </c>
      <c r="G73" s="12">
        <v>2</v>
      </c>
      <c r="H73" s="12">
        <f>SUMIFS(Tableau4[ENTREE],Tableau4[CATEG],Tableau1[[#This Row],[Catégorie]],Tableau4[PROD],Tableau1[[#This Row],[Produit]])</f>
        <v>0</v>
      </c>
      <c r="I73" s="12">
        <f>SUMIFS(Tableau4[SORTIE],Tableau4[CATEG],Tableau1[[#This Row],[Catégorie]],Tableau4[PROD],Tableau1[[#This Row],[Produit]])</f>
        <v>0</v>
      </c>
      <c r="J73" s="12">
        <f>Tableau1[[#This Row],[Stock Initial]]+Tableau1[[#This Row],[Entrées]]-Tableau1[[#This Row],[Sorties]]</f>
        <v>2</v>
      </c>
      <c r="K73" s="12">
        <v>3</v>
      </c>
      <c r="L73" s="13">
        <f>IF(Tableau1[[#This Row],[Stock final]]&lt;=Tableau1[[#This Row],[Stock Alerte]],2,IF(Tableau1[[#This Row],[Stock final]]&gt;=(Tableau1[[#This Row],[Stock Alerte]]+2),0,1))</f>
        <v>2</v>
      </c>
      <c r="M73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73" s="12" t="s">
        <v>82</v>
      </c>
    </row>
    <row r="74" spans="4:14" ht="18.75" x14ac:dyDescent="0.3">
      <c r="D74" s="11">
        <v>42053</v>
      </c>
      <c r="E74" s="12" t="s">
        <v>46</v>
      </c>
      <c r="F74" s="12" t="s">
        <v>83</v>
      </c>
      <c r="G74" s="12">
        <v>0</v>
      </c>
      <c r="H74" s="12">
        <f>SUMIFS(Tableau4[ENTREE],Tableau4[CATEG],Tableau1[[#This Row],[Catégorie]],Tableau4[PROD],Tableau1[[#This Row],[Produit]])</f>
        <v>0</v>
      </c>
      <c r="I74" s="12">
        <f>SUMIFS(Tableau4[SORTIE],Tableau4[CATEG],Tableau1[[#This Row],[Catégorie]],Tableau4[PROD],Tableau1[[#This Row],[Produit]])</f>
        <v>0</v>
      </c>
      <c r="J74" s="12">
        <f>Tableau1[[#This Row],[Stock Initial]]+Tableau1[[#This Row],[Entrées]]-Tableau1[[#This Row],[Sorties]]</f>
        <v>0</v>
      </c>
      <c r="K74" s="12">
        <v>3</v>
      </c>
      <c r="L74" s="13">
        <f>IF(Tableau1[[#This Row],[Stock final]]&lt;=Tableau1[[#This Row],[Stock Alerte]],2,IF(Tableau1[[#This Row],[Stock final]]&gt;=(Tableau1[[#This Row],[Stock Alerte]]+2),0,1))</f>
        <v>2</v>
      </c>
      <c r="M74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74" s="12" t="s">
        <v>84</v>
      </c>
    </row>
    <row r="75" spans="4:14" ht="18.75" x14ac:dyDescent="0.3">
      <c r="D75" s="11">
        <v>42053</v>
      </c>
      <c r="E75" s="12" t="s">
        <v>46</v>
      </c>
      <c r="F75" s="12" t="s">
        <v>85</v>
      </c>
      <c r="G75" s="12">
        <v>5</v>
      </c>
      <c r="H75" s="12">
        <f>SUMIFS(Tableau4[ENTREE],Tableau4[CATEG],Tableau1[[#This Row],[Catégorie]],Tableau4[PROD],Tableau1[[#This Row],[Produit]])</f>
        <v>0</v>
      </c>
      <c r="I75" s="12">
        <f>SUMIFS(Tableau4[SORTIE],Tableau4[CATEG],Tableau1[[#This Row],[Catégorie]],Tableau4[PROD],Tableau1[[#This Row],[Produit]])</f>
        <v>0</v>
      </c>
      <c r="J75" s="12">
        <f>Tableau1[[#This Row],[Stock Initial]]+Tableau1[[#This Row],[Entrées]]-Tableau1[[#This Row],[Sorties]]</f>
        <v>5</v>
      </c>
      <c r="K75" s="12">
        <v>3</v>
      </c>
      <c r="L75" s="13">
        <f>IF(Tableau1[[#This Row],[Stock final]]&lt;=Tableau1[[#This Row],[Stock Alerte]],2,IF(Tableau1[[#This Row],[Stock final]]&gt;=(Tableau1[[#This Row],[Stock Alerte]]+2),0,1))</f>
        <v>0</v>
      </c>
      <c r="M75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75" s="12">
        <v>149569</v>
      </c>
    </row>
    <row r="76" spans="4:14" ht="18.75" x14ac:dyDescent="0.3">
      <c r="D76" s="11">
        <v>42053</v>
      </c>
      <c r="E76" s="12" t="s">
        <v>46</v>
      </c>
      <c r="F76" s="12" t="s">
        <v>86</v>
      </c>
      <c r="G76" s="12">
        <v>3</v>
      </c>
      <c r="H76" s="12">
        <f>SUMIFS(Tableau4[ENTREE],Tableau4[CATEG],Tableau1[[#This Row],[Catégorie]],Tableau4[PROD],Tableau1[[#This Row],[Produit]])</f>
        <v>0</v>
      </c>
      <c r="I76" s="12">
        <f>SUMIFS(Tableau4[SORTIE],Tableau4[CATEG],Tableau1[[#This Row],[Catégorie]],Tableau4[PROD],Tableau1[[#This Row],[Produit]])</f>
        <v>0</v>
      </c>
      <c r="J76" s="12">
        <f>Tableau1[[#This Row],[Stock Initial]]+Tableau1[[#This Row],[Entrées]]-Tableau1[[#This Row],[Sorties]]</f>
        <v>3</v>
      </c>
      <c r="K76" s="12">
        <v>3</v>
      </c>
      <c r="L76" s="13">
        <f>IF(Tableau1[[#This Row],[Stock final]]&lt;=Tableau1[[#This Row],[Stock Alerte]],2,IF(Tableau1[[#This Row],[Stock final]]&gt;=(Tableau1[[#This Row],[Stock Alerte]]+2),0,1))</f>
        <v>2</v>
      </c>
      <c r="M76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76" s="12" t="s">
        <v>87</v>
      </c>
    </row>
    <row r="77" spans="4:14" ht="18.75" x14ac:dyDescent="0.3">
      <c r="D77" s="11">
        <v>42053</v>
      </c>
      <c r="E77" s="12" t="s">
        <v>46</v>
      </c>
      <c r="F77" s="12" t="s">
        <v>88</v>
      </c>
      <c r="G77" s="12">
        <v>2</v>
      </c>
      <c r="H77" s="12">
        <f>SUMIFS(Tableau4[ENTREE],Tableau4[CATEG],Tableau1[[#This Row],[Catégorie]],Tableau4[PROD],Tableau1[[#This Row],[Produit]])</f>
        <v>0</v>
      </c>
      <c r="I77" s="12">
        <f>SUMIFS(Tableau4[SORTIE],Tableau4[CATEG],Tableau1[[#This Row],[Catégorie]],Tableau4[PROD],Tableau1[[#This Row],[Produit]])</f>
        <v>0</v>
      </c>
      <c r="J77" s="12">
        <f>Tableau1[[#This Row],[Stock Initial]]+Tableau1[[#This Row],[Entrées]]-Tableau1[[#This Row],[Sorties]]</f>
        <v>2</v>
      </c>
      <c r="K77" s="12">
        <v>3</v>
      </c>
      <c r="L77" s="13">
        <f>IF(Tableau1[[#This Row],[Stock final]]&lt;=Tableau1[[#This Row],[Stock Alerte]],2,IF(Tableau1[[#This Row],[Stock final]]&gt;=(Tableau1[[#This Row],[Stock Alerte]]+2),0,1))</f>
        <v>2</v>
      </c>
      <c r="M77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77" s="12">
        <v>815341</v>
      </c>
    </row>
    <row r="78" spans="4:14" ht="18.75" x14ac:dyDescent="0.3">
      <c r="D78" s="11">
        <v>42053</v>
      </c>
      <c r="E78" s="12" t="s">
        <v>46</v>
      </c>
      <c r="F78" s="12" t="s">
        <v>89</v>
      </c>
      <c r="G78" s="12">
        <v>0</v>
      </c>
      <c r="H78" s="12">
        <f>SUMIFS(Tableau4[ENTREE],Tableau4[CATEG],Tableau1[[#This Row],[Catégorie]],Tableau4[PROD],Tableau1[[#This Row],[Produit]])</f>
        <v>0</v>
      </c>
      <c r="I78" s="12">
        <f>SUMIFS(Tableau4[SORTIE],Tableau4[CATEG],Tableau1[[#This Row],[Catégorie]],Tableau4[PROD],Tableau1[[#This Row],[Produit]])</f>
        <v>0</v>
      </c>
      <c r="J78" s="12">
        <f>Tableau1[[#This Row],[Stock Initial]]+Tableau1[[#This Row],[Entrées]]-Tableau1[[#This Row],[Sorties]]</f>
        <v>0</v>
      </c>
      <c r="K78" s="12">
        <v>3</v>
      </c>
      <c r="L78" s="13">
        <f>IF(Tableau1[[#This Row],[Stock final]]&lt;=Tableau1[[#This Row],[Stock Alerte]],2,IF(Tableau1[[#This Row],[Stock final]]&gt;=(Tableau1[[#This Row],[Stock Alerte]]+2),0,1))</f>
        <v>2</v>
      </c>
      <c r="M78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78" s="12" t="s">
        <v>90</v>
      </c>
    </row>
    <row r="79" spans="4:14" ht="18.75" x14ac:dyDescent="0.3">
      <c r="D79" s="11">
        <v>42053</v>
      </c>
      <c r="E79" s="12" t="s">
        <v>46</v>
      </c>
      <c r="F79" s="12" t="s">
        <v>91</v>
      </c>
      <c r="G79" s="12">
        <v>1</v>
      </c>
      <c r="H79" s="12">
        <f>SUMIFS(Tableau4[ENTREE],Tableau4[CATEG],Tableau1[[#This Row],[Catégorie]],Tableau4[PROD],Tableau1[[#This Row],[Produit]])</f>
        <v>0</v>
      </c>
      <c r="I79" s="12">
        <f>SUMIFS(Tableau4[SORTIE],Tableau4[CATEG],Tableau1[[#This Row],[Catégorie]],Tableau4[PROD],Tableau1[[#This Row],[Produit]])</f>
        <v>0</v>
      </c>
      <c r="J79" s="12">
        <f>Tableau1[[#This Row],[Stock Initial]]+Tableau1[[#This Row],[Entrées]]-Tableau1[[#This Row],[Sorties]]</f>
        <v>1</v>
      </c>
      <c r="K79" s="12">
        <v>3</v>
      </c>
      <c r="L79" s="13">
        <f>IF(Tableau1[[#This Row],[Stock final]]&lt;=Tableau1[[#This Row],[Stock Alerte]],2,IF(Tableau1[[#This Row],[Stock final]]&gt;=(Tableau1[[#This Row],[Stock Alerte]]+2),0,1))</f>
        <v>2</v>
      </c>
      <c r="M79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79" s="12" t="s">
        <v>92</v>
      </c>
    </row>
    <row r="80" spans="4:14" ht="18.75" x14ac:dyDescent="0.3">
      <c r="D80" s="11">
        <v>42053</v>
      </c>
      <c r="E80" s="12" t="s">
        <v>46</v>
      </c>
      <c r="F80" s="12" t="s">
        <v>93</v>
      </c>
      <c r="G80" s="12">
        <v>5</v>
      </c>
      <c r="H80" s="12">
        <f>SUMIFS(Tableau4[ENTREE],Tableau4[CATEG],Tableau1[[#This Row],[Catégorie]],Tableau4[PROD],Tableau1[[#This Row],[Produit]])</f>
        <v>0</v>
      </c>
      <c r="I80" s="12">
        <f>SUMIFS(Tableau4[SORTIE],Tableau4[CATEG],Tableau1[[#This Row],[Catégorie]],Tableau4[PROD],Tableau1[[#This Row],[Produit]])</f>
        <v>0</v>
      </c>
      <c r="J80" s="12">
        <f>Tableau1[[#This Row],[Stock Initial]]+Tableau1[[#This Row],[Entrées]]-Tableau1[[#This Row],[Sorties]]</f>
        <v>5</v>
      </c>
      <c r="K80" s="12">
        <v>3</v>
      </c>
      <c r="L80" s="13">
        <f>IF(Tableau1[[#This Row],[Stock final]]&lt;=Tableau1[[#This Row],[Stock Alerte]],2,IF(Tableau1[[#This Row],[Stock final]]&gt;=(Tableau1[[#This Row],[Stock Alerte]]+2),0,1))</f>
        <v>0</v>
      </c>
      <c r="M80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80" s="12">
        <v>149561</v>
      </c>
    </row>
    <row r="81" spans="4:14" ht="18.75" x14ac:dyDescent="0.3">
      <c r="D81" s="11">
        <v>42053</v>
      </c>
      <c r="E81" s="12" t="s">
        <v>46</v>
      </c>
      <c r="F81" s="12" t="s">
        <v>94</v>
      </c>
      <c r="G81" s="12">
        <v>6</v>
      </c>
      <c r="H81" s="12">
        <f>SUMIFS(Tableau4[ENTREE],Tableau4[CATEG],Tableau1[[#This Row],[Catégorie]],Tableau4[PROD],Tableau1[[#This Row],[Produit]])</f>
        <v>0</v>
      </c>
      <c r="I81" s="12">
        <f>SUMIFS(Tableau4[SORTIE],Tableau4[CATEG],Tableau1[[#This Row],[Catégorie]],Tableau4[PROD],Tableau1[[#This Row],[Produit]])</f>
        <v>0</v>
      </c>
      <c r="J81" s="12">
        <f>Tableau1[[#This Row],[Stock Initial]]+Tableau1[[#This Row],[Entrées]]-Tableau1[[#This Row],[Sorties]]</f>
        <v>6</v>
      </c>
      <c r="K81" s="12">
        <v>3</v>
      </c>
      <c r="L81" s="13">
        <f>IF(Tableau1[[#This Row],[Stock final]]&lt;=Tableau1[[#This Row],[Stock Alerte]],2,IF(Tableau1[[#This Row],[Stock final]]&gt;=(Tableau1[[#This Row],[Stock Alerte]]+2),0,1))</f>
        <v>0</v>
      </c>
      <c r="M81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81" s="12">
        <v>5915898</v>
      </c>
    </row>
    <row r="82" spans="4:14" ht="18.75" x14ac:dyDescent="0.3">
      <c r="D82" s="11">
        <v>42053</v>
      </c>
      <c r="E82" s="12" t="s">
        <v>46</v>
      </c>
      <c r="F82" s="12" t="s">
        <v>95</v>
      </c>
      <c r="G82" s="12">
        <v>0</v>
      </c>
      <c r="H82" s="12">
        <f>SUMIFS(Tableau4[ENTREE],Tableau4[CATEG],Tableau1[[#This Row],[Catégorie]],Tableau4[PROD],Tableau1[[#This Row],[Produit]])</f>
        <v>0</v>
      </c>
      <c r="I82" s="12">
        <f>SUMIFS(Tableau4[SORTIE],Tableau4[CATEG],Tableau1[[#This Row],[Catégorie]],Tableau4[PROD],Tableau1[[#This Row],[Produit]])</f>
        <v>0</v>
      </c>
      <c r="J82" s="12">
        <f>Tableau1[[#This Row],[Stock Initial]]+Tableau1[[#This Row],[Entrées]]-Tableau1[[#This Row],[Sorties]]</f>
        <v>0</v>
      </c>
      <c r="K82" s="12">
        <v>3</v>
      </c>
      <c r="L82" s="13">
        <f>IF(Tableau1[[#This Row],[Stock final]]&lt;=Tableau1[[#This Row],[Stock Alerte]],2,IF(Tableau1[[#This Row],[Stock final]]&gt;=(Tableau1[[#This Row],[Stock Alerte]]+2),0,1))</f>
        <v>2</v>
      </c>
      <c r="M82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82" s="12">
        <v>149577</v>
      </c>
    </row>
    <row r="83" spans="4:14" ht="18.75" x14ac:dyDescent="0.3">
      <c r="D83" s="11">
        <v>42053</v>
      </c>
      <c r="E83" s="12" t="s">
        <v>46</v>
      </c>
      <c r="F83" s="12" t="s">
        <v>96</v>
      </c>
      <c r="G83" s="12">
        <v>2</v>
      </c>
      <c r="H83" s="12">
        <f>SUMIFS(Tableau4[ENTREE],Tableau4[CATEG],Tableau1[[#This Row],[Catégorie]],Tableau4[PROD],Tableau1[[#This Row],[Produit]])</f>
        <v>0</v>
      </c>
      <c r="I83" s="12">
        <f>SUMIFS(Tableau4[SORTIE],Tableau4[CATEG],Tableau1[[#This Row],[Catégorie]],Tableau4[PROD],Tableau1[[#This Row],[Produit]])</f>
        <v>0</v>
      </c>
      <c r="J83" s="12">
        <f>Tableau1[[#This Row],[Stock Initial]]+Tableau1[[#This Row],[Entrées]]-Tableau1[[#This Row],[Sorties]]</f>
        <v>2</v>
      </c>
      <c r="K83" s="12">
        <v>3</v>
      </c>
      <c r="L83" s="13">
        <f>IF(Tableau1[[#This Row],[Stock final]]&lt;=Tableau1[[#This Row],[Stock Alerte]],2,IF(Tableau1[[#This Row],[Stock final]]&gt;=(Tableau1[[#This Row],[Stock Alerte]]+2),0,1))</f>
        <v>2</v>
      </c>
      <c r="M83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83" s="12">
        <v>6030675</v>
      </c>
    </row>
    <row r="84" spans="4:14" ht="18.75" x14ac:dyDescent="0.3">
      <c r="D84" s="11">
        <v>42053</v>
      </c>
      <c r="E84" s="12" t="s">
        <v>46</v>
      </c>
      <c r="F84" s="12" t="s">
        <v>97</v>
      </c>
      <c r="G84" s="12">
        <v>5</v>
      </c>
      <c r="H84" s="12">
        <f>SUMIFS(Tableau4[ENTREE],Tableau4[CATEG],Tableau1[[#This Row],[Catégorie]],Tableau4[PROD],Tableau1[[#This Row],[Produit]])</f>
        <v>0</v>
      </c>
      <c r="I84" s="12">
        <f>SUMIFS(Tableau4[SORTIE],Tableau4[CATEG],Tableau1[[#This Row],[Catégorie]],Tableau4[PROD],Tableau1[[#This Row],[Produit]])</f>
        <v>0</v>
      </c>
      <c r="J84" s="12">
        <f>Tableau1[[#This Row],[Stock Initial]]+Tableau1[[#This Row],[Entrées]]-Tableau1[[#This Row],[Sorties]]</f>
        <v>5</v>
      </c>
      <c r="K84" s="12">
        <v>3</v>
      </c>
      <c r="L84" s="13">
        <f>IF(Tableau1[[#This Row],[Stock final]]&lt;=Tableau1[[#This Row],[Stock Alerte]],2,IF(Tableau1[[#This Row],[Stock final]]&gt;=(Tableau1[[#This Row],[Stock Alerte]]+2),0,1))</f>
        <v>0</v>
      </c>
      <c r="M84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84" s="12" t="s">
        <v>98</v>
      </c>
    </row>
    <row r="85" spans="4:14" ht="18.75" x14ac:dyDescent="0.3">
      <c r="D85" s="11">
        <v>42053</v>
      </c>
      <c r="E85" s="12" t="s">
        <v>46</v>
      </c>
      <c r="F85" s="12" t="s">
        <v>99</v>
      </c>
      <c r="G85" s="12">
        <v>6</v>
      </c>
      <c r="H85" s="12">
        <f>SUMIFS(Tableau4[ENTREE],Tableau4[CATEG],Tableau1[[#This Row],[Catégorie]],Tableau4[PROD],Tableau1[[#This Row],[Produit]])</f>
        <v>0</v>
      </c>
      <c r="I85" s="12">
        <f>SUMIFS(Tableau4[SORTIE],Tableau4[CATEG],Tableau1[[#This Row],[Catégorie]],Tableau4[PROD],Tableau1[[#This Row],[Produit]])</f>
        <v>0</v>
      </c>
      <c r="J85" s="12">
        <f>Tableau1[[#This Row],[Stock Initial]]+Tableau1[[#This Row],[Entrées]]-Tableau1[[#This Row],[Sorties]]</f>
        <v>6</v>
      </c>
      <c r="K85" s="12">
        <v>3</v>
      </c>
      <c r="L85" s="13">
        <f>IF(Tableau1[[#This Row],[Stock final]]&lt;=Tableau1[[#This Row],[Stock Alerte]],2,IF(Tableau1[[#This Row],[Stock final]]&gt;=(Tableau1[[#This Row],[Stock Alerte]]+2),0,1))</f>
        <v>0</v>
      </c>
      <c r="M85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85" s="12">
        <v>5916546</v>
      </c>
    </row>
    <row r="86" spans="4:14" ht="18.75" x14ac:dyDescent="0.3">
      <c r="D86" s="11">
        <v>42053</v>
      </c>
      <c r="E86" s="12" t="s">
        <v>46</v>
      </c>
      <c r="F86" s="12" t="s">
        <v>100</v>
      </c>
      <c r="G86" s="12">
        <v>3</v>
      </c>
      <c r="H86" s="12">
        <f>SUMIFS(Tableau4[ENTREE],Tableau4[CATEG],Tableau1[[#This Row],[Catégorie]],Tableau4[PROD],Tableau1[[#This Row],[Produit]])</f>
        <v>0</v>
      </c>
      <c r="I86" s="12">
        <f>SUMIFS(Tableau4[SORTIE],Tableau4[CATEG],Tableau1[[#This Row],[Catégorie]],Tableau4[PROD],Tableau1[[#This Row],[Produit]])</f>
        <v>0</v>
      </c>
      <c r="J86" s="12">
        <f>Tableau1[[#This Row],[Stock Initial]]+Tableau1[[#This Row],[Entrées]]-Tableau1[[#This Row],[Sorties]]</f>
        <v>3</v>
      </c>
      <c r="K86" s="12">
        <v>3</v>
      </c>
      <c r="L86" s="13">
        <f>IF(Tableau1[[#This Row],[Stock final]]&lt;=Tableau1[[#This Row],[Stock Alerte]],2,IF(Tableau1[[#This Row],[Stock final]]&gt;=(Tableau1[[#This Row],[Stock Alerte]]+2),0,1))</f>
        <v>2</v>
      </c>
      <c r="M86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86" s="12" t="s">
        <v>101</v>
      </c>
    </row>
    <row r="87" spans="4:14" ht="18.75" x14ac:dyDescent="0.3">
      <c r="D87" s="11">
        <v>42053</v>
      </c>
      <c r="E87" s="12" t="s">
        <v>46</v>
      </c>
      <c r="F87" s="12" t="s">
        <v>102</v>
      </c>
      <c r="G87" s="12">
        <v>2</v>
      </c>
      <c r="H87" s="12">
        <f>SUMIFS(Tableau4[ENTREE],Tableau4[CATEG],Tableau1[[#This Row],[Catégorie]],Tableau4[PROD],Tableau1[[#This Row],[Produit]])</f>
        <v>0</v>
      </c>
      <c r="I87" s="12">
        <f>SUMIFS(Tableau4[SORTIE],Tableau4[CATEG],Tableau1[[#This Row],[Catégorie]],Tableau4[PROD],Tableau1[[#This Row],[Produit]])</f>
        <v>0</v>
      </c>
      <c r="J87" s="12">
        <f>Tableau1[[#This Row],[Stock Initial]]+Tableau1[[#This Row],[Entrées]]-Tableau1[[#This Row],[Sorties]]</f>
        <v>2</v>
      </c>
      <c r="K87" s="12">
        <v>3</v>
      </c>
      <c r="L87" s="13">
        <f>IF(Tableau1[[#This Row],[Stock final]]&lt;=Tableau1[[#This Row],[Stock Alerte]],2,IF(Tableau1[[#This Row],[Stock final]]&gt;=(Tableau1[[#This Row],[Stock Alerte]]+2),0,1))</f>
        <v>2</v>
      </c>
      <c r="M87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87" s="12" t="s">
        <v>103</v>
      </c>
    </row>
    <row r="88" spans="4:14" ht="18.75" x14ac:dyDescent="0.3">
      <c r="D88" s="11">
        <v>42053</v>
      </c>
      <c r="E88" s="12" t="s">
        <v>104</v>
      </c>
      <c r="F88" s="12" t="s">
        <v>105</v>
      </c>
      <c r="G88" s="12">
        <v>0</v>
      </c>
      <c r="H88" s="12">
        <f>SUMIFS(Tableau4[ENTREE],Tableau4[CATEG],Tableau1[[#This Row],[Catégorie]],Tableau4[PROD],Tableau1[[#This Row],[Produit]])</f>
        <v>0</v>
      </c>
      <c r="I88" s="12">
        <f>SUMIFS(Tableau4[SORTIE],Tableau4[CATEG],Tableau1[[#This Row],[Catégorie]],Tableau4[PROD],Tableau1[[#This Row],[Produit]])</f>
        <v>0</v>
      </c>
      <c r="J88" s="12">
        <f>Tableau1[[#This Row],[Stock Initial]]+Tableau1[[#This Row],[Entrées]]-Tableau1[[#This Row],[Sorties]]</f>
        <v>0</v>
      </c>
      <c r="K88" s="12">
        <v>3</v>
      </c>
      <c r="L88" s="13">
        <f>IF(Tableau1[[#This Row],[Stock final]]&lt;=Tableau1[[#This Row],[Stock Alerte]],2,IF(Tableau1[[#This Row],[Stock final]]&gt;=(Tableau1[[#This Row],[Stock Alerte]]+2),0,1))</f>
        <v>2</v>
      </c>
      <c r="M88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88" s="12">
        <v>1452714</v>
      </c>
    </row>
    <row r="89" spans="4:14" ht="18.75" x14ac:dyDescent="0.3">
      <c r="D89" s="11">
        <v>42053</v>
      </c>
      <c r="E89" s="12" t="s">
        <v>104</v>
      </c>
      <c r="F89" s="12" t="s">
        <v>106</v>
      </c>
      <c r="G89" s="12">
        <v>2</v>
      </c>
      <c r="H89" s="12">
        <f>SUMIFS(Tableau4[ENTREE],Tableau4[CATEG],Tableau1[[#This Row],[Catégorie]],Tableau4[PROD],Tableau1[[#This Row],[Produit]])</f>
        <v>0</v>
      </c>
      <c r="I89" s="12">
        <f>SUMIFS(Tableau4[SORTIE],Tableau4[CATEG],Tableau1[[#This Row],[Catégorie]],Tableau4[PROD],Tableau1[[#This Row],[Produit]])</f>
        <v>0</v>
      </c>
      <c r="J89" s="12">
        <f>Tableau1[[#This Row],[Stock Initial]]+Tableau1[[#This Row],[Entrées]]-Tableau1[[#This Row],[Sorties]]</f>
        <v>2</v>
      </c>
      <c r="K89" s="12">
        <v>3</v>
      </c>
      <c r="L89" s="13">
        <f>IF(Tableau1[[#This Row],[Stock final]]&lt;=Tableau1[[#This Row],[Stock Alerte]],2,IF(Tableau1[[#This Row],[Stock final]]&gt;=(Tableau1[[#This Row],[Stock Alerte]]+2),0,1))</f>
        <v>2</v>
      </c>
      <c r="M89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89" s="12">
        <v>187057</v>
      </c>
    </row>
    <row r="90" spans="4:14" ht="18.75" x14ac:dyDescent="0.3">
      <c r="D90" s="11">
        <v>42053</v>
      </c>
      <c r="E90" s="12" t="s">
        <v>104</v>
      </c>
      <c r="F90" s="12" t="s">
        <v>107</v>
      </c>
      <c r="G90" s="12">
        <v>0</v>
      </c>
      <c r="H90" s="12">
        <f>SUMIFS(Tableau4[ENTREE],Tableau4[CATEG],Tableau1[[#This Row],[Catégorie]],Tableau4[PROD],Tableau1[[#This Row],[Produit]])</f>
        <v>0</v>
      </c>
      <c r="I90" s="12">
        <f>SUMIFS(Tableau4[SORTIE],Tableau4[CATEG],Tableau1[[#This Row],[Catégorie]],Tableau4[PROD],Tableau1[[#This Row],[Produit]])</f>
        <v>0</v>
      </c>
      <c r="J90" s="12">
        <f>Tableau1[[#This Row],[Stock Initial]]+Tableau1[[#This Row],[Entrées]]-Tableau1[[#This Row],[Sorties]]</f>
        <v>0</v>
      </c>
      <c r="K90" s="12">
        <v>3</v>
      </c>
      <c r="L90" s="13">
        <f>IF(Tableau1[[#This Row],[Stock final]]&lt;=Tableau1[[#This Row],[Stock Alerte]],2,IF(Tableau1[[#This Row],[Stock final]]&gt;=(Tableau1[[#This Row],[Stock Alerte]]+2),0,1))</f>
        <v>2</v>
      </c>
      <c r="M90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90" s="12">
        <v>11111</v>
      </c>
    </row>
    <row r="91" spans="4:14" ht="18.75" x14ac:dyDescent="0.3">
      <c r="D91" s="11">
        <v>42053</v>
      </c>
      <c r="E91" s="12" t="s">
        <v>104</v>
      </c>
      <c r="F91" s="12" t="s">
        <v>108</v>
      </c>
      <c r="G91" s="12">
        <v>1</v>
      </c>
      <c r="H91" s="12">
        <f>SUMIFS(Tableau4[ENTREE],Tableau4[CATEG],Tableau1[[#This Row],[Catégorie]],Tableau4[PROD],Tableau1[[#This Row],[Produit]])</f>
        <v>0</v>
      </c>
      <c r="I91" s="12">
        <f>SUMIFS(Tableau4[SORTIE],Tableau4[CATEG],Tableau1[[#This Row],[Catégorie]],Tableau4[PROD],Tableau1[[#This Row],[Produit]])</f>
        <v>0</v>
      </c>
      <c r="J91" s="12">
        <f>Tableau1[[#This Row],[Stock Initial]]+Tableau1[[#This Row],[Entrées]]-Tableau1[[#This Row],[Sorties]]</f>
        <v>1</v>
      </c>
      <c r="K91" s="12">
        <v>3</v>
      </c>
      <c r="L91" s="13">
        <f>IF(Tableau1[[#This Row],[Stock final]]&lt;=Tableau1[[#This Row],[Stock Alerte]],2,IF(Tableau1[[#This Row],[Stock final]]&gt;=(Tableau1[[#This Row],[Stock Alerte]]+2),0,1))</f>
        <v>2</v>
      </c>
      <c r="M91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91" s="12">
        <v>123654</v>
      </c>
    </row>
    <row r="92" spans="4:14" ht="18.75" x14ac:dyDescent="0.3">
      <c r="D92" s="11">
        <v>42053</v>
      </c>
      <c r="E92" s="12" t="s">
        <v>104</v>
      </c>
      <c r="F92" s="12" t="s">
        <v>109</v>
      </c>
      <c r="G92" s="12">
        <v>5</v>
      </c>
      <c r="H92" s="12">
        <f>SUMIFS(Tableau4[ENTREE],Tableau4[CATEG],Tableau1[[#This Row],[Catégorie]],Tableau4[PROD],Tableau1[[#This Row],[Produit]])</f>
        <v>0</v>
      </c>
      <c r="I92" s="12">
        <f>SUMIFS(Tableau4[SORTIE],Tableau4[CATEG],Tableau1[[#This Row],[Catégorie]],Tableau4[PROD],Tableau1[[#This Row],[Produit]])</f>
        <v>0</v>
      </c>
      <c r="J92" s="12">
        <f>Tableau1[[#This Row],[Stock Initial]]+Tableau1[[#This Row],[Entrées]]-Tableau1[[#This Row],[Sorties]]</f>
        <v>5</v>
      </c>
      <c r="K92" s="12">
        <v>3</v>
      </c>
      <c r="L92" s="13">
        <f>IF(Tableau1[[#This Row],[Stock final]]&lt;=Tableau1[[#This Row],[Stock Alerte]],2,IF(Tableau1[[#This Row],[Stock final]]&gt;=(Tableau1[[#This Row],[Stock Alerte]]+2),0,1))</f>
        <v>0</v>
      </c>
      <c r="M92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92" s="12">
        <v>12536</v>
      </c>
    </row>
    <row r="93" spans="4:14" ht="18.75" x14ac:dyDescent="0.3">
      <c r="D93" s="11">
        <v>42053</v>
      </c>
      <c r="E93" s="12" t="s">
        <v>104</v>
      </c>
      <c r="F93" s="12" t="s">
        <v>110</v>
      </c>
      <c r="G93" s="12">
        <v>5</v>
      </c>
      <c r="H93" s="12">
        <f>SUMIFS(Tableau4[ENTREE],Tableau4[CATEG],Tableau1[[#This Row],[Catégorie]],Tableau4[PROD],Tableau1[[#This Row],[Produit]])</f>
        <v>0</v>
      </c>
      <c r="I93" s="12">
        <f>SUMIFS(Tableau4[SORTIE],Tableau4[CATEG],Tableau1[[#This Row],[Catégorie]],Tableau4[PROD],Tableau1[[#This Row],[Produit]])</f>
        <v>0</v>
      </c>
      <c r="J93" s="12">
        <f>Tableau1[[#This Row],[Stock Initial]]+Tableau1[[#This Row],[Entrées]]-Tableau1[[#This Row],[Sorties]]</f>
        <v>5</v>
      </c>
      <c r="K93" s="12">
        <v>3</v>
      </c>
      <c r="L93" s="13">
        <f>IF(Tableau1[[#This Row],[Stock final]]&lt;=Tableau1[[#This Row],[Stock Alerte]],2,IF(Tableau1[[#This Row],[Stock final]]&gt;=(Tableau1[[#This Row],[Stock Alerte]]+2),0,1))</f>
        <v>0</v>
      </c>
      <c r="M93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93" s="12">
        <v>46236</v>
      </c>
    </row>
    <row r="94" spans="4:14" ht="18.75" x14ac:dyDescent="0.3">
      <c r="D94" s="11">
        <v>42053</v>
      </c>
      <c r="E94" s="12" t="s">
        <v>111</v>
      </c>
      <c r="F94" s="12" t="s">
        <v>112</v>
      </c>
      <c r="G94" s="12">
        <v>1</v>
      </c>
      <c r="H94" s="12">
        <f>SUMIFS(Tableau4[ENTREE],Tableau4[CATEG],Tableau1[[#This Row],[Catégorie]],Tableau4[PROD],Tableau1[[#This Row],[Produit]])</f>
        <v>0</v>
      </c>
      <c r="I94" s="12">
        <f>SUMIFS(Tableau4[SORTIE],Tableau4[CATEG],Tableau1[[#This Row],[Catégorie]],Tableau4[PROD],Tableau1[[#This Row],[Produit]])</f>
        <v>0</v>
      </c>
      <c r="J94" s="12">
        <f>Tableau1[[#This Row],[Stock Initial]]+Tableau1[[#This Row],[Entrées]]-Tableau1[[#This Row],[Sorties]]</f>
        <v>1</v>
      </c>
      <c r="K94" s="12">
        <v>3</v>
      </c>
      <c r="L94" s="13">
        <f>IF(Tableau1[[#This Row],[Stock final]]&lt;=Tableau1[[#This Row],[Stock Alerte]],2,IF(Tableau1[[#This Row],[Stock final]]&gt;=(Tableau1[[#This Row],[Stock Alerte]]+2),0,1))</f>
        <v>2</v>
      </c>
      <c r="M94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94" s="12">
        <v>1552309</v>
      </c>
    </row>
    <row r="95" spans="4:14" ht="18.75" x14ac:dyDescent="0.3">
      <c r="D95" s="11">
        <v>42053</v>
      </c>
      <c r="E95" s="12" t="s">
        <v>111</v>
      </c>
      <c r="F95" s="12" t="s">
        <v>113</v>
      </c>
      <c r="G95" s="12">
        <v>1</v>
      </c>
      <c r="H95" s="12">
        <f>SUMIFS(Tableau4[ENTREE],Tableau4[CATEG],Tableau1[[#This Row],[Catégorie]],Tableau4[PROD],Tableau1[[#This Row],[Produit]])</f>
        <v>0</v>
      </c>
      <c r="I95" s="12">
        <f>SUMIFS(Tableau4[SORTIE],Tableau4[CATEG],Tableau1[[#This Row],[Catégorie]],Tableau4[PROD],Tableau1[[#This Row],[Produit]])</f>
        <v>0</v>
      </c>
      <c r="J95" s="12">
        <f>Tableau1[[#This Row],[Stock Initial]]+Tableau1[[#This Row],[Entrées]]-Tableau1[[#This Row],[Sorties]]</f>
        <v>1</v>
      </c>
      <c r="K95" s="12">
        <v>3</v>
      </c>
      <c r="L95" s="13">
        <f>IF(Tableau1[[#This Row],[Stock final]]&lt;=Tableau1[[#This Row],[Stock Alerte]],2,IF(Tableau1[[#This Row],[Stock final]]&gt;=(Tableau1[[#This Row],[Stock Alerte]]+2),0,1))</f>
        <v>2</v>
      </c>
      <c r="M95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95" s="12">
        <v>1539014</v>
      </c>
    </row>
    <row r="96" spans="4:14" ht="18.75" x14ac:dyDescent="0.3">
      <c r="D96" s="11">
        <v>42053</v>
      </c>
      <c r="E96" s="12" t="s">
        <v>111</v>
      </c>
      <c r="F96" s="12" t="s">
        <v>114</v>
      </c>
      <c r="G96" s="12">
        <v>1</v>
      </c>
      <c r="H96" s="12">
        <f>SUMIFS(Tableau4[ENTREE],Tableau4[CATEG],Tableau1[[#This Row],[Catégorie]],Tableau4[PROD],Tableau1[[#This Row],[Produit]])</f>
        <v>0</v>
      </c>
      <c r="I96" s="12">
        <f>SUMIFS(Tableau4[SORTIE],Tableau4[CATEG],Tableau1[[#This Row],[Catégorie]],Tableau4[PROD],Tableau1[[#This Row],[Produit]])</f>
        <v>0</v>
      </c>
      <c r="J96" s="12">
        <f>Tableau1[[#This Row],[Stock Initial]]+Tableau1[[#This Row],[Entrées]]-Tableau1[[#This Row],[Sorties]]</f>
        <v>1</v>
      </c>
      <c r="K96" s="12">
        <v>3</v>
      </c>
      <c r="L96" s="13">
        <f>IF(Tableau1[[#This Row],[Stock final]]&lt;=Tableau1[[#This Row],[Stock Alerte]],2,IF(Tableau1[[#This Row],[Stock final]]&gt;=(Tableau1[[#This Row],[Stock Alerte]]+2),0,1))</f>
        <v>2</v>
      </c>
      <c r="M96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96" s="12">
        <v>5359815</v>
      </c>
    </row>
    <row r="97" spans="4:14" ht="18.75" x14ac:dyDescent="0.3">
      <c r="D97" s="11">
        <v>42053</v>
      </c>
      <c r="E97" s="12" t="s">
        <v>111</v>
      </c>
      <c r="F97" s="12" t="s">
        <v>115</v>
      </c>
      <c r="G97" s="12">
        <v>1</v>
      </c>
      <c r="H97" s="12">
        <f>SUMIFS(Tableau4[ENTREE],Tableau4[CATEG],Tableau1[[#This Row],[Catégorie]],Tableau4[PROD],Tableau1[[#This Row],[Produit]])</f>
        <v>0</v>
      </c>
      <c r="I97" s="12">
        <f>SUMIFS(Tableau4[SORTIE],Tableau4[CATEG],Tableau1[[#This Row],[Catégorie]],Tableau4[PROD],Tableau1[[#This Row],[Produit]])</f>
        <v>0</v>
      </c>
      <c r="J97" s="12">
        <f>Tableau1[[#This Row],[Stock Initial]]+Tableau1[[#This Row],[Entrées]]-Tableau1[[#This Row],[Sorties]]</f>
        <v>1</v>
      </c>
      <c r="K97" s="12">
        <v>3</v>
      </c>
      <c r="L97" s="13">
        <f>IF(Tableau1[[#This Row],[Stock final]]&lt;=Tableau1[[#This Row],[Stock Alerte]],2,IF(Tableau1[[#This Row],[Stock final]]&gt;=(Tableau1[[#This Row],[Stock Alerte]]+2),0,1))</f>
        <v>2</v>
      </c>
      <c r="M97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97" s="12">
        <v>1543777</v>
      </c>
    </row>
    <row r="98" spans="4:14" ht="18.75" x14ac:dyDescent="0.3">
      <c r="D98" s="11">
        <v>42053</v>
      </c>
      <c r="E98" s="12" t="s">
        <v>111</v>
      </c>
      <c r="F98" s="12" t="s">
        <v>116</v>
      </c>
      <c r="G98" s="12">
        <v>3</v>
      </c>
      <c r="H98" s="12">
        <f>SUMIFS(Tableau4[ENTREE],Tableau4[CATEG],Tableau1[[#This Row],[Catégorie]],Tableau4[PROD],Tableau1[[#This Row],[Produit]])</f>
        <v>0</v>
      </c>
      <c r="I98" s="12">
        <f>SUMIFS(Tableau4[SORTIE],Tableau4[CATEG],Tableau1[[#This Row],[Catégorie]],Tableau4[PROD],Tableau1[[#This Row],[Produit]])</f>
        <v>0</v>
      </c>
      <c r="J98" s="12">
        <f>Tableau1[[#This Row],[Stock Initial]]+Tableau1[[#This Row],[Entrées]]-Tableau1[[#This Row],[Sorties]]</f>
        <v>3</v>
      </c>
      <c r="K98" s="12">
        <v>3</v>
      </c>
      <c r="L98" s="13">
        <f>IF(Tableau1[[#This Row],[Stock final]]&lt;=Tableau1[[#This Row],[Stock Alerte]],2,IF(Tableau1[[#This Row],[Stock final]]&gt;=(Tableau1[[#This Row],[Stock Alerte]]+2),0,1))</f>
        <v>2</v>
      </c>
      <c r="M98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98" s="12" t="s">
        <v>117</v>
      </c>
    </row>
    <row r="99" spans="4:14" ht="18.75" x14ac:dyDescent="0.3">
      <c r="D99" s="11">
        <v>42053</v>
      </c>
      <c r="E99" s="12" t="s">
        <v>111</v>
      </c>
      <c r="F99" s="12" t="s">
        <v>118</v>
      </c>
      <c r="G99" s="12">
        <v>2</v>
      </c>
      <c r="H99" s="12">
        <f>SUMIFS(Tableau4[ENTREE],Tableau4[CATEG],Tableau1[[#This Row],[Catégorie]],Tableau4[PROD],Tableau1[[#This Row],[Produit]])</f>
        <v>0</v>
      </c>
      <c r="I99" s="12">
        <f>SUMIFS(Tableau4[SORTIE],Tableau4[CATEG],Tableau1[[#This Row],[Catégorie]],Tableau4[PROD],Tableau1[[#This Row],[Produit]])</f>
        <v>0</v>
      </c>
      <c r="J99" s="12">
        <f>Tableau1[[#This Row],[Stock Initial]]+Tableau1[[#This Row],[Entrées]]-Tableau1[[#This Row],[Sorties]]</f>
        <v>2</v>
      </c>
      <c r="K99" s="12">
        <v>3</v>
      </c>
      <c r="L99" s="13">
        <f>IF(Tableau1[[#This Row],[Stock final]]&lt;=Tableau1[[#This Row],[Stock Alerte]],2,IF(Tableau1[[#This Row],[Stock final]]&gt;=(Tableau1[[#This Row],[Stock Alerte]]+2),0,1))</f>
        <v>2</v>
      </c>
      <c r="M99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99" s="12">
        <v>1543613</v>
      </c>
    </row>
    <row r="100" spans="4:14" ht="18.75" x14ac:dyDescent="0.3">
      <c r="D100" s="11">
        <v>42053</v>
      </c>
      <c r="E100" s="12" t="s">
        <v>111</v>
      </c>
      <c r="F100" s="12" t="s">
        <v>119</v>
      </c>
      <c r="G100" s="12">
        <v>0</v>
      </c>
      <c r="H100" s="12">
        <f>SUMIFS(Tableau4[ENTREE],Tableau4[CATEG],Tableau1[[#This Row],[Catégorie]],Tableau4[PROD],Tableau1[[#This Row],[Produit]])</f>
        <v>0</v>
      </c>
      <c r="I100" s="12">
        <f>SUMIFS(Tableau4[SORTIE],Tableau4[CATEG],Tableau1[[#This Row],[Catégorie]],Tableau4[PROD],Tableau1[[#This Row],[Produit]])</f>
        <v>0</v>
      </c>
      <c r="J100" s="12">
        <f>Tableau1[[#This Row],[Stock Initial]]+Tableau1[[#This Row],[Entrées]]-Tableau1[[#This Row],[Sorties]]</f>
        <v>0</v>
      </c>
      <c r="K100" s="12">
        <v>3</v>
      </c>
      <c r="L100" s="13">
        <f>IF(Tableau1[[#This Row],[Stock final]]&lt;=Tableau1[[#This Row],[Stock Alerte]],2,IF(Tableau1[[#This Row],[Stock final]]&gt;=(Tableau1[[#This Row],[Stock Alerte]]+2),0,1))</f>
        <v>2</v>
      </c>
      <c r="M100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100" s="12">
        <v>980869</v>
      </c>
    </row>
    <row r="101" spans="4:14" ht="18.75" x14ac:dyDescent="0.3">
      <c r="D101" s="11">
        <v>42053</v>
      </c>
      <c r="E101" s="12" t="s">
        <v>111</v>
      </c>
      <c r="F101" s="12" t="s">
        <v>120</v>
      </c>
      <c r="G101" s="12">
        <v>3</v>
      </c>
      <c r="H101" s="12">
        <f>SUMIFS(Tableau4[ENTREE],Tableau4[CATEG],Tableau1[[#This Row],[Catégorie]],Tableau4[PROD],Tableau1[[#This Row],[Produit]])</f>
        <v>7</v>
      </c>
      <c r="I101" s="12">
        <f>SUMIFS(Tableau4[SORTIE],Tableau4[CATEG],Tableau1[[#This Row],[Catégorie]],Tableau4[PROD],Tableau1[[#This Row],[Produit]])</f>
        <v>3</v>
      </c>
      <c r="J101" s="12">
        <f>Tableau1[[#This Row],[Stock Initial]]+Tableau1[[#This Row],[Entrées]]-Tableau1[[#This Row],[Sorties]]</f>
        <v>7</v>
      </c>
      <c r="K101" s="12">
        <v>3</v>
      </c>
      <c r="L101" s="13">
        <f>IF(Tableau1[[#This Row],[Stock final]]&lt;=Tableau1[[#This Row],[Stock Alerte]],2,IF(Tableau1[[#This Row],[Stock final]]&gt;=(Tableau1[[#This Row],[Stock Alerte]]+2),0,1))</f>
        <v>0</v>
      </c>
      <c r="M101" s="13" t="str">
        <f>IF(Tableau1[[#This Row],[Stock final]]&lt;=Tableau1[[#This Row],[Stock Alerte]],"Urgente",IF(Tableau1[[#This Row],[Stock final]]&gt;=(Tableau1[[#This Row],[Stock Alerte]]+2),"A prévoir","A lancer"))</f>
        <v>A prévoir</v>
      </c>
      <c r="N101" s="12">
        <v>819649</v>
      </c>
    </row>
    <row r="102" spans="4:14" ht="18.75" x14ac:dyDescent="0.3">
      <c r="D102" s="11">
        <v>42053</v>
      </c>
      <c r="E102" s="12" t="s">
        <v>111</v>
      </c>
      <c r="F102" s="12" t="s">
        <v>121</v>
      </c>
      <c r="G102" s="12">
        <v>1</v>
      </c>
      <c r="H102" s="12">
        <f>SUMIFS(Tableau4[ENTREE],Tableau4[CATEG],Tableau1[[#This Row],[Catégorie]],Tableau4[PROD],Tableau1[[#This Row],[Produit]])</f>
        <v>0</v>
      </c>
      <c r="I102" s="12">
        <f>SUMIFS(Tableau4[SORTIE],Tableau4[CATEG],Tableau1[[#This Row],[Catégorie]],Tableau4[PROD],Tableau1[[#This Row],[Produit]])</f>
        <v>0</v>
      </c>
      <c r="J102" s="12">
        <f>Tableau1[[#This Row],[Stock Initial]]+Tableau1[[#This Row],[Entrées]]-Tableau1[[#This Row],[Sorties]]</f>
        <v>1</v>
      </c>
      <c r="K102" s="12">
        <v>3</v>
      </c>
      <c r="L102" s="13">
        <f>IF(Tableau1[[#This Row],[Stock final]]&lt;=Tableau1[[#This Row],[Stock Alerte]],2,IF(Tableau1[[#This Row],[Stock final]]&gt;=(Tableau1[[#This Row],[Stock Alerte]]+2),0,1))</f>
        <v>2</v>
      </c>
      <c r="M102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102" s="12" t="s">
        <v>122</v>
      </c>
    </row>
    <row r="103" spans="4:14" ht="18.75" x14ac:dyDescent="0.3">
      <c r="D103" s="11">
        <v>42053</v>
      </c>
      <c r="E103" s="12" t="s">
        <v>123</v>
      </c>
      <c r="F103" s="12" t="s">
        <v>124</v>
      </c>
      <c r="G103" s="12">
        <v>1</v>
      </c>
      <c r="H103" s="12">
        <f>SUMIFS(Tableau4[ENTREE],Tableau4[CATEG],Tableau1[[#This Row],[Catégorie]],Tableau4[PROD],Tableau1[[#This Row],[Produit]])</f>
        <v>0</v>
      </c>
      <c r="I103" s="12">
        <f>SUMIFS(Tableau4[SORTIE],Tableau4[CATEG],Tableau1[[#This Row],[Catégorie]],Tableau4[PROD],Tableau1[[#This Row],[Produit]])</f>
        <v>0</v>
      </c>
      <c r="J103" s="12">
        <f>Tableau1[[#This Row],[Stock Initial]]+Tableau1[[#This Row],[Entrées]]-Tableau1[[#This Row],[Sorties]]</f>
        <v>1</v>
      </c>
      <c r="K103" s="12">
        <v>3</v>
      </c>
      <c r="L103" s="13">
        <f>IF(Tableau1[[#This Row],[Stock final]]&lt;=Tableau1[[#This Row],[Stock Alerte]],2,IF(Tableau1[[#This Row],[Stock final]]&gt;=(Tableau1[[#This Row],[Stock Alerte]]+2),0,1))</f>
        <v>2</v>
      </c>
      <c r="M103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103" s="12">
        <v>1514084</v>
      </c>
    </row>
    <row r="104" spans="4:14" ht="18.75" x14ac:dyDescent="0.3">
      <c r="D104" s="11">
        <v>42053</v>
      </c>
      <c r="E104" s="12" t="s">
        <v>123</v>
      </c>
      <c r="F104" s="12" t="s">
        <v>125</v>
      </c>
      <c r="G104" s="12">
        <v>2</v>
      </c>
      <c r="H104" s="12">
        <f>SUMIFS(Tableau4[ENTREE],Tableau4[CATEG],Tableau1[[#This Row],[Catégorie]],Tableau4[PROD],Tableau1[[#This Row],[Produit]])</f>
        <v>0</v>
      </c>
      <c r="I104" s="12">
        <f>SUMIFS(Tableau4[SORTIE],Tableau4[CATEG],Tableau1[[#This Row],[Catégorie]],Tableau4[PROD],Tableau1[[#This Row],[Produit]])</f>
        <v>0</v>
      </c>
      <c r="J104" s="12">
        <f>Tableau1[[#This Row],[Stock Initial]]+Tableau1[[#This Row],[Entrées]]-Tableau1[[#This Row],[Sorties]]</f>
        <v>2</v>
      </c>
      <c r="K104" s="12">
        <v>3</v>
      </c>
      <c r="L104" s="13">
        <f>IF(Tableau1[[#This Row],[Stock final]]&lt;=Tableau1[[#This Row],[Stock Alerte]],2,IF(Tableau1[[#This Row],[Stock final]]&gt;=(Tableau1[[#This Row],[Stock Alerte]]+2),0,1))</f>
        <v>2</v>
      </c>
      <c r="M104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104" s="12">
        <v>1511631</v>
      </c>
    </row>
    <row r="105" spans="4:14" ht="18.75" x14ac:dyDescent="0.3">
      <c r="D105" s="11">
        <v>42053</v>
      </c>
      <c r="E105" s="12" t="s">
        <v>123</v>
      </c>
      <c r="F105" s="12" t="s">
        <v>126</v>
      </c>
      <c r="G105" s="12">
        <v>1</v>
      </c>
      <c r="H105" s="12">
        <f>SUMIFS(Tableau4[ENTREE],Tableau4[CATEG],Tableau1[[#This Row],[Catégorie]],Tableau4[PROD],Tableau1[[#This Row],[Produit]])</f>
        <v>0</v>
      </c>
      <c r="I105" s="12">
        <f>SUMIFS(Tableau4[SORTIE],Tableau4[CATEG],Tableau1[[#This Row],[Catégorie]],Tableau4[PROD],Tableau1[[#This Row],[Produit]])</f>
        <v>0</v>
      </c>
      <c r="J105" s="12">
        <f>Tableau1[[#This Row],[Stock Initial]]+Tableau1[[#This Row],[Entrées]]-Tableau1[[#This Row],[Sorties]]</f>
        <v>1</v>
      </c>
      <c r="K105" s="12">
        <v>3</v>
      </c>
      <c r="L105" s="13">
        <f>IF(Tableau1[[#This Row],[Stock final]]&lt;=Tableau1[[#This Row],[Stock Alerte]],2,IF(Tableau1[[#This Row],[Stock final]]&gt;=(Tableau1[[#This Row],[Stock Alerte]]+2),0,1))</f>
        <v>2</v>
      </c>
      <c r="M105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105" s="12">
        <v>1509192</v>
      </c>
    </row>
    <row r="106" spans="4:14" ht="18.75" x14ac:dyDescent="0.3">
      <c r="D106" s="11">
        <v>42053</v>
      </c>
      <c r="E106" s="12" t="s">
        <v>123</v>
      </c>
      <c r="F106" s="12" t="s">
        <v>127</v>
      </c>
      <c r="G106" s="12">
        <v>3</v>
      </c>
      <c r="H106" s="12">
        <f>SUMIFS(Tableau4[ENTREE],Tableau4[CATEG],Tableau1[[#This Row],[Catégorie]],Tableau4[PROD],Tableau1[[#This Row],[Produit]])</f>
        <v>0</v>
      </c>
      <c r="I106" s="12">
        <f>SUMIFS(Tableau4[SORTIE],Tableau4[CATEG],Tableau1[[#This Row],[Catégorie]],Tableau4[PROD],Tableau1[[#This Row],[Produit]])</f>
        <v>0</v>
      </c>
      <c r="J106" s="12">
        <f>Tableau1[[#This Row],[Stock Initial]]+Tableau1[[#This Row],[Entrées]]-Tableau1[[#This Row],[Sorties]]</f>
        <v>3</v>
      </c>
      <c r="K106" s="12">
        <v>3</v>
      </c>
      <c r="L106" s="13">
        <f>IF(Tableau1[[#This Row],[Stock final]]&lt;=Tableau1[[#This Row],[Stock Alerte]],2,IF(Tableau1[[#This Row],[Stock final]]&gt;=(Tableau1[[#This Row],[Stock Alerte]]+2),0,1))</f>
        <v>2</v>
      </c>
      <c r="M106" s="13" t="str">
        <f>IF(Tableau1[[#This Row],[Stock final]]&lt;=Tableau1[[#This Row],[Stock Alerte]],"Urgente",IF(Tableau1[[#This Row],[Stock final]]&gt;=(Tableau1[[#This Row],[Stock Alerte]]+2),"A prévoir","A lancer"))</f>
        <v>Urgente</v>
      </c>
      <c r="N106" s="12">
        <v>1510889</v>
      </c>
    </row>
    <row r="107" spans="4:14" ht="18.75" x14ac:dyDescent="0.3">
      <c r="D107" s="13" t="s">
        <v>157</v>
      </c>
      <c r="E107" s="12"/>
      <c r="F107" s="12"/>
      <c r="G107" s="12">
        <f>SUBTOTAL(109,Tableau1[Stock Initial])</f>
        <v>521</v>
      </c>
      <c r="H107" s="12"/>
      <c r="I107" s="12"/>
      <c r="J107" s="12">
        <f>SUBTOTAL(109,Tableau1[Stock final])</f>
        <v>525</v>
      </c>
      <c r="K107" s="12"/>
      <c r="L107" s="13">
        <f>SUBTOTAL(103,Tableau1[V])</f>
        <v>96</v>
      </c>
      <c r="M107" s="13"/>
      <c r="N107" s="12"/>
    </row>
  </sheetData>
  <mergeCells count="2">
    <mergeCell ref="D1:E2"/>
    <mergeCell ref="O1:P2"/>
  </mergeCells>
  <conditionalFormatting sqref="L11:L106">
    <cfRule type="iconSet" priority="3">
      <iconSet showValue="0" reverse="1">
        <cfvo type="percent" val="0"/>
        <cfvo type="percent" val="33"/>
        <cfvo type="percent" val="67"/>
      </iconSet>
    </cfRule>
  </conditionalFormatting>
  <conditionalFormatting sqref="E11:F106">
    <cfRule type="expression" dxfId="1" priority="2">
      <formula>$L11=2</formula>
    </cfRule>
  </conditionalFormatting>
  <conditionalFormatting sqref="F11:F106">
    <cfRule type="expression" dxfId="0" priority="1">
      <formula>$L11=1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48"/>
  <sheetViews>
    <sheetView zoomScaleNormal="100" workbookViewId="0">
      <pane ySplit="10" topLeftCell="A11" activePane="bottomLeft" state="frozen"/>
      <selection pane="bottomLeft" activeCell="B9" sqref="B9"/>
    </sheetView>
  </sheetViews>
  <sheetFormatPr baseColWidth="10" defaultRowHeight="15" x14ac:dyDescent="0.25"/>
  <cols>
    <col min="1" max="1" width="2.7109375" style="20" customWidth="1"/>
    <col min="2" max="2" width="25.7109375" style="20" customWidth="1"/>
    <col min="3" max="3" width="2.7109375" style="20" customWidth="1"/>
    <col min="4" max="4" width="60.7109375" style="18" customWidth="1"/>
    <col min="5" max="9" width="60.7109375" style="18" hidden="1" customWidth="1"/>
    <col min="10" max="10" width="2.7109375" style="19" hidden="1" customWidth="1"/>
    <col min="11" max="11" width="25.7109375" style="19" hidden="1" customWidth="1"/>
    <col min="12" max="12" width="2.7109375" style="19" hidden="1" customWidth="1"/>
    <col min="13" max="13" width="23.28515625" style="20" hidden="1" customWidth="1"/>
    <col min="14" max="14" width="8.140625" style="20" hidden="1" customWidth="1"/>
    <col min="15" max="15" width="2.7109375" style="18" customWidth="1"/>
    <col min="16" max="16" width="25.7109375" style="18" customWidth="1"/>
    <col min="17" max="17" width="2.7109375" style="18" customWidth="1"/>
    <col min="18" max="16384" width="11.42578125" style="18"/>
  </cols>
  <sheetData>
    <row r="1" spans="2:21" s="20" customFormat="1" x14ac:dyDescent="0.25">
      <c r="J1" s="21"/>
      <c r="K1" s="21"/>
      <c r="L1" s="21"/>
    </row>
    <row r="2" spans="2:21" s="20" customFormat="1" ht="15" customHeight="1" x14ac:dyDescent="0.25">
      <c r="J2" s="21"/>
      <c r="K2" s="21"/>
      <c r="L2" s="21"/>
      <c r="R2" s="22" t="s">
        <v>159</v>
      </c>
      <c r="S2" s="22"/>
      <c r="T2" s="22"/>
      <c r="U2" s="22"/>
    </row>
    <row r="3" spans="2:21" s="20" customFormat="1" ht="15" customHeight="1" x14ac:dyDescent="0.25">
      <c r="J3" s="21"/>
      <c r="K3" s="21"/>
      <c r="L3" s="21"/>
      <c r="R3" s="22"/>
      <c r="S3" s="22"/>
      <c r="T3" s="22"/>
      <c r="U3" s="22"/>
    </row>
    <row r="4" spans="2:21" s="20" customFormat="1" x14ac:dyDescent="0.25">
      <c r="J4" s="21"/>
      <c r="K4" s="21"/>
      <c r="L4" s="21"/>
    </row>
    <row r="5" spans="2:21" s="20" customFormat="1" ht="15" customHeight="1" x14ac:dyDescent="0.25">
      <c r="J5" s="21"/>
      <c r="K5" s="21"/>
      <c r="L5" s="21"/>
      <c r="P5" s="23" t="s">
        <v>158</v>
      </c>
      <c r="R5" s="24" t="s">
        <v>160</v>
      </c>
      <c r="S5" s="24"/>
      <c r="T5" s="24"/>
      <c r="U5" s="24"/>
    </row>
    <row r="6" spans="2:21" s="20" customFormat="1" ht="15" customHeight="1" x14ac:dyDescent="0.25">
      <c r="J6" s="21"/>
      <c r="K6" s="21"/>
      <c r="L6" s="21"/>
      <c r="P6" s="23"/>
      <c r="R6" s="24"/>
      <c r="S6" s="24"/>
      <c r="T6" s="24"/>
      <c r="U6" s="24"/>
    </row>
    <row r="7" spans="2:21" s="20" customFormat="1" x14ac:dyDescent="0.25">
      <c r="J7" s="21"/>
      <c r="K7" s="21"/>
      <c r="L7" s="21"/>
    </row>
    <row r="8" spans="2:21" s="20" customFormat="1" ht="15" customHeight="1" x14ac:dyDescent="0.25">
      <c r="J8" s="21"/>
      <c r="K8" s="21"/>
      <c r="L8" s="21"/>
      <c r="R8" s="29" t="s">
        <v>165</v>
      </c>
      <c r="S8" s="29"/>
      <c r="T8" s="29"/>
      <c r="U8" s="29"/>
    </row>
    <row r="9" spans="2:21" s="20" customFormat="1" ht="21" x14ac:dyDescent="0.35">
      <c r="B9" s="17" t="s">
        <v>0</v>
      </c>
      <c r="D9" s="25" t="str">
        <f>INDEX(Tableau2[CATEGORIE],MATCH(D10,Tableau2[CODE],0))</f>
        <v>ECRITURE &amp; CORRECTION</v>
      </c>
      <c r="E9" s="25" t="str">
        <f>INDEX(Tableau2[CATEGORIE],MATCH(E10,Tableau2[CODE],0))</f>
        <v>CAHIERS &amp; POST-IT</v>
      </c>
      <c r="F9" s="25" t="str">
        <f>INDEX(Tableau2[CATEGORIE],MATCH(F10,Tableau2[CODE],0))</f>
        <v>CLASSEMENT</v>
      </c>
      <c r="G9" s="25" t="str">
        <f>INDEX(Tableau2[CATEGORIE],MATCH(G10,Tableau2[CODE],0))</f>
        <v>PAPIER</v>
      </c>
      <c r="H9" s="25" t="str">
        <f>INDEX(Tableau2[CATEGORIE],MATCH(H10,Tableau2[CODE],0))</f>
        <v>INFORMATIQUE</v>
      </c>
      <c r="I9" s="25" t="str">
        <f>INDEX(Tableau2[CATEGORIE],MATCH(I10,Tableau2[CODE],0))</f>
        <v>NETTOYANT</v>
      </c>
      <c r="J9" s="26"/>
      <c r="K9" s="26"/>
      <c r="L9" s="21"/>
      <c r="M9" s="27" t="s">
        <v>154</v>
      </c>
      <c r="N9" s="27"/>
      <c r="R9" s="29"/>
      <c r="S9" s="29"/>
      <c r="T9" s="29"/>
      <c r="U9" s="29"/>
    </row>
    <row r="10" spans="2:21" hidden="1" x14ac:dyDescent="0.25">
      <c r="B10" s="20">
        <f>MATCH(B9,$D$9:$I$9,0)</f>
        <v>1</v>
      </c>
      <c r="D10" s="18" t="s">
        <v>140</v>
      </c>
      <c r="E10" s="18" t="s">
        <v>141</v>
      </c>
      <c r="F10" s="18" t="s">
        <v>142</v>
      </c>
      <c r="G10" s="18" t="s">
        <v>143</v>
      </c>
      <c r="H10" s="18" t="s">
        <v>144</v>
      </c>
      <c r="I10" s="18" t="s">
        <v>145</v>
      </c>
      <c r="M10" s="20" t="s">
        <v>146</v>
      </c>
      <c r="N10" s="20" t="s">
        <v>147</v>
      </c>
    </row>
    <row r="11" spans="2:21" x14ac:dyDescent="0.25">
      <c r="D11" s="18" t="s">
        <v>2</v>
      </c>
      <c r="E11" s="18" t="s">
        <v>33</v>
      </c>
      <c r="F11" s="18" t="s">
        <v>47</v>
      </c>
      <c r="G11" s="18" t="s">
        <v>105</v>
      </c>
      <c r="H11" s="18" t="s">
        <v>112</v>
      </c>
      <c r="I11" s="18" t="s">
        <v>124</v>
      </c>
      <c r="M11" s="20" t="s">
        <v>0</v>
      </c>
      <c r="N11" s="20" t="s">
        <v>140</v>
      </c>
    </row>
    <row r="12" spans="2:21" x14ac:dyDescent="0.25">
      <c r="D12" s="18" t="s">
        <v>3</v>
      </c>
      <c r="E12" s="18" t="s">
        <v>34</v>
      </c>
      <c r="F12" s="18" t="s">
        <v>48</v>
      </c>
      <c r="G12" s="18" t="s">
        <v>106</v>
      </c>
      <c r="H12" s="18" t="s">
        <v>113</v>
      </c>
      <c r="I12" s="18" t="s">
        <v>125</v>
      </c>
      <c r="M12" s="20" t="s">
        <v>32</v>
      </c>
      <c r="N12" s="20" t="s">
        <v>141</v>
      </c>
    </row>
    <row r="13" spans="2:21" x14ac:dyDescent="0.25">
      <c r="D13" s="18" t="s">
        <v>4</v>
      </c>
      <c r="E13" s="18" t="s">
        <v>35</v>
      </c>
      <c r="F13" s="18" t="s">
        <v>49</v>
      </c>
      <c r="G13" s="18" t="s">
        <v>107</v>
      </c>
      <c r="H13" s="18" t="s">
        <v>114</v>
      </c>
      <c r="I13" s="18" t="s">
        <v>126</v>
      </c>
      <c r="M13" s="20" t="s">
        <v>46</v>
      </c>
      <c r="N13" s="20" t="s">
        <v>142</v>
      </c>
    </row>
    <row r="14" spans="2:21" x14ac:dyDescent="0.25">
      <c r="D14" s="18" t="s">
        <v>5</v>
      </c>
      <c r="E14" s="18" t="s">
        <v>36</v>
      </c>
      <c r="F14" s="18" t="s">
        <v>50</v>
      </c>
      <c r="G14" s="18" t="s">
        <v>108</v>
      </c>
      <c r="H14" s="18" t="s">
        <v>115</v>
      </c>
      <c r="I14" s="18" t="s">
        <v>127</v>
      </c>
      <c r="M14" s="20" t="s">
        <v>104</v>
      </c>
      <c r="N14" s="20" t="s">
        <v>143</v>
      </c>
    </row>
    <row r="15" spans="2:21" x14ac:dyDescent="0.25">
      <c r="D15" s="18" t="s">
        <v>6</v>
      </c>
      <c r="E15" s="18" t="s">
        <v>38</v>
      </c>
      <c r="F15" s="18" t="s">
        <v>51</v>
      </c>
      <c r="G15" s="18" t="s">
        <v>109</v>
      </c>
      <c r="H15" s="18" t="s">
        <v>116</v>
      </c>
      <c r="M15" s="20" t="s">
        <v>111</v>
      </c>
      <c r="N15" s="20" t="s">
        <v>144</v>
      </c>
    </row>
    <row r="16" spans="2:21" x14ac:dyDescent="0.25">
      <c r="D16" s="18" t="s">
        <v>7</v>
      </c>
      <c r="E16" s="18" t="s">
        <v>39</v>
      </c>
      <c r="F16" s="18" t="s">
        <v>52</v>
      </c>
      <c r="G16" s="18" t="s">
        <v>110</v>
      </c>
      <c r="H16" s="18" t="s">
        <v>118</v>
      </c>
      <c r="M16" s="20" t="s">
        <v>123</v>
      </c>
      <c r="N16" s="20" t="s">
        <v>145</v>
      </c>
    </row>
    <row r="17" spans="4:8" x14ac:dyDescent="0.25">
      <c r="D17" s="18" t="s">
        <v>8</v>
      </c>
      <c r="E17" s="18" t="s">
        <v>40</v>
      </c>
      <c r="F17" s="18" t="s">
        <v>54</v>
      </c>
      <c r="H17" s="18" t="s">
        <v>119</v>
      </c>
    </row>
    <row r="18" spans="4:8" x14ac:dyDescent="0.25">
      <c r="D18" s="18" t="s">
        <v>10</v>
      </c>
      <c r="E18" s="18" t="s">
        <v>42</v>
      </c>
      <c r="F18" s="18" t="s">
        <v>55</v>
      </c>
      <c r="H18" s="18" t="s">
        <v>120</v>
      </c>
    </row>
    <row r="19" spans="4:8" x14ac:dyDescent="0.25">
      <c r="D19" s="18" t="s">
        <v>11</v>
      </c>
      <c r="E19" s="18" t="s">
        <v>43</v>
      </c>
      <c r="F19" s="18" t="s">
        <v>56</v>
      </c>
      <c r="H19" s="18" t="s">
        <v>121</v>
      </c>
    </row>
    <row r="20" spans="4:8" x14ac:dyDescent="0.25">
      <c r="D20" s="18" t="s">
        <v>12</v>
      </c>
      <c r="E20" s="18" t="s">
        <v>44</v>
      </c>
      <c r="F20" s="18" t="s">
        <v>58</v>
      </c>
    </row>
    <row r="21" spans="4:8" x14ac:dyDescent="0.25">
      <c r="D21" s="18" t="s">
        <v>13</v>
      </c>
      <c r="E21" s="18" t="s">
        <v>45</v>
      </c>
      <c r="F21" s="18" t="s">
        <v>60</v>
      </c>
    </row>
    <row r="22" spans="4:8" x14ac:dyDescent="0.25">
      <c r="D22" s="18" t="s">
        <v>14</v>
      </c>
      <c r="F22" s="18" t="s">
        <v>61</v>
      </c>
    </row>
    <row r="23" spans="4:8" x14ac:dyDescent="0.25">
      <c r="D23" s="18" t="s">
        <v>15</v>
      </c>
      <c r="F23" s="18" t="s">
        <v>62</v>
      </c>
    </row>
    <row r="24" spans="4:8" x14ac:dyDescent="0.25">
      <c r="D24" s="18" t="s">
        <v>16</v>
      </c>
      <c r="F24" s="18" t="s">
        <v>64</v>
      </c>
    </row>
    <row r="25" spans="4:8" x14ac:dyDescent="0.25">
      <c r="D25" s="18" t="s">
        <v>17</v>
      </c>
      <c r="F25" s="18" t="s">
        <v>66</v>
      </c>
    </row>
    <row r="26" spans="4:8" x14ac:dyDescent="0.25">
      <c r="D26" s="18" t="s">
        <v>18</v>
      </c>
      <c r="F26" s="18" t="s">
        <v>68</v>
      </c>
    </row>
    <row r="27" spans="4:8" x14ac:dyDescent="0.25">
      <c r="D27" s="18" t="s">
        <v>20</v>
      </c>
      <c r="F27" s="18" t="s">
        <v>70</v>
      </c>
    </row>
    <row r="28" spans="4:8" x14ac:dyDescent="0.25">
      <c r="D28" s="18" t="s">
        <v>21</v>
      </c>
      <c r="F28" s="18" t="s">
        <v>72</v>
      </c>
    </row>
    <row r="29" spans="4:8" x14ac:dyDescent="0.25">
      <c r="D29" s="18" t="s">
        <v>22</v>
      </c>
      <c r="F29" s="18" t="s">
        <v>73</v>
      </c>
    </row>
    <row r="30" spans="4:8" x14ac:dyDescent="0.25">
      <c r="D30" s="18" t="s">
        <v>23</v>
      </c>
      <c r="F30" s="18" t="s">
        <v>75</v>
      </c>
    </row>
    <row r="31" spans="4:8" x14ac:dyDescent="0.25">
      <c r="D31" s="18" t="s">
        <v>24</v>
      </c>
      <c r="F31" s="18" t="s">
        <v>77</v>
      </c>
    </row>
    <row r="32" spans="4:8" x14ac:dyDescent="0.25">
      <c r="D32" s="18" t="s">
        <v>25</v>
      </c>
      <c r="F32" s="18" t="s">
        <v>78</v>
      </c>
    </row>
    <row r="33" spans="4:6" x14ac:dyDescent="0.25">
      <c r="D33" s="18" t="s">
        <v>26</v>
      </c>
      <c r="F33" s="18" t="s">
        <v>79</v>
      </c>
    </row>
    <row r="34" spans="4:6" x14ac:dyDescent="0.25">
      <c r="D34" s="18" t="s">
        <v>27</v>
      </c>
      <c r="F34" s="18" t="s">
        <v>81</v>
      </c>
    </row>
    <row r="35" spans="4:6" x14ac:dyDescent="0.25">
      <c r="D35" s="18" t="s">
        <v>28</v>
      </c>
      <c r="F35" s="18" t="s">
        <v>83</v>
      </c>
    </row>
    <row r="36" spans="4:6" x14ac:dyDescent="0.25">
      <c r="D36" s="18" t="s">
        <v>29</v>
      </c>
      <c r="F36" s="18" t="s">
        <v>85</v>
      </c>
    </row>
    <row r="37" spans="4:6" x14ac:dyDescent="0.25">
      <c r="D37" s="18" t="s">
        <v>30</v>
      </c>
      <c r="F37" s="18" t="s">
        <v>86</v>
      </c>
    </row>
    <row r="38" spans="4:6" x14ac:dyDescent="0.25">
      <c r="D38" s="18" t="s">
        <v>31</v>
      </c>
      <c r="F38" s="18" t="s">
        <v>88</v>
      </c>
    </row>
    <row r="39" spans="4:6" x14ac:dyDescent="0.25">
      <c r="F39" s="18" t="s">
        <v>89</v>
      </c>
    </row>
    <row r="40" spans="4:6" x14ac:dyDescent="0.25">
      <c r="F40" s="18" t="s">
        <v>91</v>
      </c>
    </row>
    <row r="41" spans="4:6" x14ac:dyDescent="0.25">
      <c r="F41" s="18" t="s">
        <v>93</v>
      </c>
    </row>
    <row r="42" spans="4:6" x14ac:dyDescent="0.25">
      <c r="F42" s="18" t="s">
        <v>94</v>
      </c>
    </row>
    <row r="43" spans="4:6" x14ac:dyDescent="0.25">
      <c r="F43" s="18" t="s">
        <v>95</v>
      </c>
    </row>
    <row r="44" spans="4:6" x14ac:dyDescent="0.25">
      <c r="F44" s="18" t="s">
        <v>96</v>
      </c>
    </row>
    <row r="45" spans="4:6" x14ac:dyDescent="0.25">
      <c r="F45" s="18" t="s">
        <v>97</v>
      </c>
    </row>
    <row r="46" spans="4:6" x14ac:dyDescent="0.25">
      <c r="F46" s="18" t="s">
        <v>99</v>
      </c>
    </row>
    <row r="47" spans="4:6" x14ac:dyDescent="0.25">
      <c r="F47" s="18" t="s">
        <v>100</v>
      </c>
    </row>
    <row r="48" spans="4:6" x14ac:dyDescent="0.25">
      <c r="F48" s="18" t="s">
        <v>102</v>
      </c>
    </row>
  </sheetData>
  <sheetProtection sheet="1" objects="1" scenarios="1" selectLockedCells="1"/>
  <mergeCells count="5">
    <mergeCell ref="M9:N9"/>
    <mergeCell ref="P5:P6"/>
    <mergeCell ref="R2:U3"/>
    <mergeCell ref="R5:U6"/>
    <mergeCell ref="R8:U9"/>
  </mergeCells>
  <dataValidations count="1">
    <dataValidation type="list" allowBlank="1" showInputMessage="1" showErrorMessage="1" sqref="B9">
      <formula1>selCateg</formula1>
    </dataValidation>
  </dataValidations>
  <hyperlinks>
    <hyperlink ref="R8" r:id="rId1"/>
  </hyperlinks>
  <pageMargins left="0.7" right="0.7" top="0.75" bottom="0.75" header="0.3" footer="0.3"/>
  <drawing r:id="rId2"/>
  <tableParts count="2"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5:H14"/>
  <sheetViews>
    <sheetView workbookViewId="0">
      <pane ySplit="10" topLeftCell="A11" activePane="bottomLeft" state="frozen"/>
      <selection pane="bottomLeft" activeCell="B5" sqref="B5:B6"/>
    </sheetView>
  </sheetViews>
  <sheetFormatPr baseColWidth="10" defaultRowHeight="15" x14ac:dyDescent="0.25"/>
  <cols>
    <col min="2" max="2" width="23.28515625" bestFit="1" customWidth="1"/>
    <col min="3" max="3" width="8.140625" hidden="1" customWidth="1"/>
    <col min="4" max="4" width="48.42578125" bestFit="1" customWidth="1"/>
    <col min="5" max="5" width="33.5703125" hidden="1" customWidth="1"/>
  </cols>
  <sheetData>
    <row r="5" spans="2:8" x14ac:dyDescent="0.25">
      <c r="B5" s="30" t="s">
        <v>166</v>
      </c>
    </row>
    <row r="6" spans="2:8" x14ac:dyDescent="0.25">
      <c r="B6" s="30"/>
    </row>
    <row r="10" spans="2:8" x14ac:dyDescent="0.25">
      <c r="B10" t="s">
        <v>148</v>
      </c>
      <c r="C10" t="s">
        <v>147</v>
      </c>
      <c r="D10" t="s">
        <v>149</v>
      </c>
      <c r="E10" t="s">
        <v>153</v>
      </c>
      <c r="F10" t="s">
        <v>150</v>
      </c>
      <c r="G10" t="s">
        <v>151</v>
      </c>
      <c r="H10" t="s">
        <v>152</v>
      </c>
    </row>
    <row r="11" spans="2:8" x14ac:dyDescent="0.25">
      <c r="B11" t="s">
        <v>0</v>
      </c>
      <c r="C11" t="str">
        <f>VLOOKUP(Tableau4[[#This Row],[CATEG]],Tableau2[],MATCH(Tableau2[[#Headers],[CODE]],Tableau2[#Headers],0),FALSE)</f>
        <v>ECR</v>
      </c>
      <c r="D11" t="s">
        <v>2</v>
      </c>
      <c r="E11" t="str">
        <f>Tableau4[[#This Row],[CATEG]]&amp;Tableau4[[#This Row],[PROD]]</f>
        <v>ECRITURE &amp; CORRECTIONBoite de 12 Surligneurs biseau jaune</v>
      </c>
      <c r="F11" s="8">
        <v>42345</v>
      </c>
      <c r="G11">
        <v>0</v>
      </c>
      <c r="H11">
        <v>10</v>
      </c>
    </row>
    <row r="12" spans="2:8" x14ac:dyDescent="0.25">
      <c r="B12" t="s">
        <v>111</v>
      </c>
      <c r="C12" t="str">
        <f>VLOOKUP(Tableau4[[#This Row],[CATEG]],Tableau2[],MATCH(Tableau2[[#Headers],[CODE]],Tableau2[#Headers],0),FALSE)</f>
        <v>INF</v>
      </c>
      <c r="D12" t="s">
        <v>120</v>
      </c>
      <c r="E12" t="str">
        <f>Tableau4[[#This Row],[CATEG]]&amp;Tableau4[[#This Row],[PROD]]</f>
        <v>INFORMATIQUETapis souris économique bleu</v>
      </c>
      <c r="F12" s="8">
        <v>42344</v>
      </c>
      <c r="G12">
        <v>5</v>
      </c>
      <c r="H12">
        <v>0</v>
      </c>
    </row>
    <row r="13" spans="2:8" x14ac:dyDescent="0.25">
      <c r="B13" t="s">
        <v>111</v>
      </c>
      <c r="C13" t="str">
        <f>VLOOKUP(Tableau4[[#This Row],[CATEG]],Tableau2[],MATCH(Tableau2[[#Headers],[CODE]],Tableau2[#Headers],0),FALSE)</f>
        <v>INF</v>
      </c>
      <c r="D13" t="s">
        <v>120</v>
      </c>
      <c r="E13" t="str">
        <f>Tableau4[[#This Row],[CATEG]]&amp;Tableau4[[#This Row],[PROD]]</f>
        <v>INFORMATIQUETapis souris économique bleu</v>
      </c>
      <c r="F13" s="8">
        <v>42318</v>
      </c>
      <c r="G13">
        <v>2</v>
      </c>
      <c r="H13">
        <v>3</v>
      </c>
    </row>
    <row r="14" spans="2:8" x14ac:dyDescent="0.25">
      <c r="B14" t="s">
        <v>46</v>
      </c>
      <c r="C14" s="4" t="str">
        <f>VLOOKUP(Tableau4[[#This Row],[CATEG]],Tableau2[],MATCH(Tableau2[[#Headers],[CODE]],Tableau2[#Headers],0),FALSE)</f>
        <v>CLA</v>
      </c>
      <c r="D14" t="s">
        <v>55</v>
      </c>
      <c r="E14" s="4" t="str">
        <f>Tableau4[[#This Row],[CATEG]]&amp;Tableau4[[#This Row],[PROD]]</f>
        <v>CLASSEMENTPaquet de 250 Sous-chemises papier 22x31cm assorti</v>
      </c>
      <c r="F14" s="8">
        <v>42346</v>
      </c>
      <c r="G14">
        <v>10</v>
      </c>
    </row>
  </sheetData>
  <mergeCells count="1">
    <mergeCell ref="B5:B6"/>
  </mergeCells>
  <dataValidations count="2">
    <dataValidation type="list" allowBlank="1" showInputMessage="1" showErrorMessage="1" sqref="B11:B14">
      <formula1>selCateg</formula1>
    </dataValidation>
    <dataValidation type="list" allowBlank="1" showInputMessage="1" showErrorMessage="1" sqref="D11:D14">
      <formula1>OFFSET(INDIRECT("tabProd["&amp;C11&amp;"]",FALSE),0,0,COUNTA(INDIRECT("tabProd["&amp;C11&amp;"]",FALSE)))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F2:H6"/>
  <sheetViews>
    <sheetView showGridLines="0" showRowColHeaders="0" tabSelected="1" workbookViewId="0"/>
  </sheetViews>
  <sheetFormatPr baseColWidth="10" defaultRowHeight="15" x14ac:dyDescent="0.25"/>
  <cols>
    <col min="1" max="1" width="2.7109375" customWidth="1"/>
    <col min="2" max="2" width="25.7109375" customWidth="1"/>
    <col min="3" max="3" width="2.7109375" customWidth="1"/>
    <col min="4" max="4" width="25.7109375" customWidth="1"/>
    <col min="5" max="5" width="2.7109375" customWidth="1"/>
    <col min="6" max="6" width="20.7109375" customWidth="1"/>
    <col min="7" max="7" width="2.7109375" customWidth="1"/>
    <col min="8" max="8" width="20.7109375" customWidth="1"/>
    <col min="9" max="9" width="2.7109375" customWidth="1"/>
    <col min="10" max="10" width="20.7109375" customWidth="1"/>
    <col min="11" max="11" width="2.7109375" customWidth="1"/>
    <col min="12" max="12" width="20.7109375" customWidth="1"/>
    <col min="13" max="13" width="2.7109375" customWidth="1"/>
    <col min="14" max="14" width="20.7109375" customWidth="1"/>
    <col min="15" max="15" width="2.7109375" customWidth="1"/>
    <col min="16" max="16" width="20.7109375" customWidth="1"/>
    <col min="17" max="17" width="2.7109375" customWidth="1"/>
    <col min="18" max="19" width="20.7109375" customWidth="1"/>
    <col min="21" max="21" width="2.7109375" customWidth="1"/>
    <col min="23" max="23" width="2.7109375" customWidth="1"/>
  </cols>
  <sheetData>
    <row r="2" spans="6:8" x14ac:dyDescent="0.25">
      <c r="F2" s="22" t="str">
        <f>TABLES!R2</f>
        <v>Gestion de Stock</v>
      </c>
      <c r="G2" s="22"/>
      <c r="H2" s="22"/>
    </row>
    <row r="3" spans="6:8" x14ac:dyDescent="0.25">
      <c r="F3" s="22"/>
      <c r="G3" s="22"/>
      <c r="H3" s="22"/>
    </row>
    <row r="5" spans="6:8" x14ac:dyDescent="0.25">
      <c r="F5" s="24" t="str">
        <f>TABLES!R5</f>
        <v>©XLSolutions, ©2015</v>
      </c>
      <c r="G5" s="24"/>
      <c r="H5" s="24"/>
    </row>
    <row r="6" spans="6:8" x14ac:dyDescent="0.25">
      <c r="F6" s="24"/>
      <c r="G6" s="24"/>
      <c r="H6" s="24"/>
    </row>
  </sheetData>
  <mergeCells count="2">
    <mergeCell ref="F2:H3"/>
    <mergeCell ref="F5:H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ETAT CMDE</vt:lpstr>
      <vt:lpstr>DETAIL CATEG</vt:lpstr>
      <vt:lpstr>STOCK</vt:lpstr>
      <vt:lpstr>TABLES</vt:lpstr>
      <vt:lpstr>SUIVI STOCK JOUR</vt:lpstr>
      <vt:lpstr>MENU</vt:lpstr>
      <vt:lpstr>selCateg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2015-12-07T16:56:09Z</dcterms:created>
  <dcterms:modified xsi:type="dcterms:W3CDTF">2015-12-08T18:57:27Z</dcterms:modified>
</cp:coreProperties>
</file>