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311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0" yWindow="0" windowWidth="28800" windowHeight="18000" tabRatio="664"/>
  </bookViews>
  <sheets>
    <sheet name="1" sheetId="2" r:id="rId1"/>
    <sheet name="Feuil1" sheetId="14" state="hidden" r:id="rId2"/>
  </sheets>
  <definedNames>
    <definedName name="Feries">Feuil1!$P$5:$P$26</definedName>
    <definedName name="Liste">Feuil1!$E$2:$E$15</definedName>
    <definedName name="MoisCal">Feuil1!$Q$5:$Q$16</definedName>
    <definedName name="_xlnm.Print_Area" localSheetId="0">'1'!$B$4:$AK$36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E2" i="2" l="1"/>
  <c r="X38" i="2" a="1"/>
  <c r="X38" i="2"/>
  <c r="AJ38" i="2" a="1"/>
  <c r="AJ38" i="2"/>
  <c r="O38" i="2" a="1"/>
  <c r="O38" i="2"/>
  <c r="R38" i="2" a="1"/>
  <c r="R38" i="2"/>
  <c r="I38" i="2" a="1"/>
  <c r="I38" i="2"/>
  <c r="L38" i="2" a="1"/>
  <c r="L38" i="2"/>
  <c r="F38" i="2" a="1"/>
  <c r="F38" i="2"/>
  <c r="AA38" i="2" a="1"/>
  <c r="AA38" i="2"/>
  <c r="C38" i="2" a="1"/>
  <c r="C38" i="2"/>
  <c r="AG38" i="2" a="1"/>
  <c r="AG38" i="2"/>
  <c r="U38" i="2" a="1"/>
  <c r="U38" i="2"/>
  <c r="AD38" i="2" a="1"/>
  <c r="AD38" i="2"/>
  <c r="AO30" i="2"/>
  <c r="AO29" i="2"/>
  <c r="AO28" i="2"/>
  <c r="AO27" i="2"/>
  <c r="AO26" i="2"/>
  <c r="AO23" i="2"/>
  <c r="AO22" i="2"/>
  <c r="AO21" i="2"/>
  <c r="AO25" i="2"/>
  <c r="AO20" i="2"/>
  <c r="AO19" i="2"/>
  <c r="AO18" i="2"/>
  <c r="AO17" i="2"/>
  <c r="AO16" i="2"/>
  <c r="AO15" i="2"/>
  <c r="AO12" i="2"/>
  <c r="AO11" i="2"/>
  <c r="AO10" i="2"/>
  <c r="AO14" i="2"/>
  <c r="AO9" i="2"/>
  <c r="AF2" i="2"/>
  <c r="AO13" i="2"/>
  <c r="AO24" i="2"/>
  <c r="AI36" i="2"/>
  <c r="AF36" i="2"/>
  <c r="AC36" i="2"/>
  <c r="Z36" i="2"/>
  <c r="W36" i="2"/>
  <c r="T36" i="2"/>
  <c r="Q36" i="2"/>
  <c r="N36" i="2"/>
  <c r="K36" i="2"/>
  <c r="H36" i="2"/>
  <c r="E36" i="2"/>
  <c r="B36" i="2"/>
  <c r="AI4" i="2"/>
  <c r="AI6" i="2"/>
  <c r="AK6" i="2"/>
  <c r="AI33" i="2"/>
  <c r="AK33" i="2"/>
  <c r="AI29" i="2"/>
  <c r="AK29" i="2"/>
  <c r="AI25" i="2"/>
  <c r="AK25" i="2"/>
  <c r="AI21" i="2"/>
  <c r="AK21" i="2"/>
  <c r="AI17" i="2"/>
  <c r="AK17" i="2"/>
  <c r="AI13" i="2"/>
  <c r="AK13" i="2"/>
  <c r="AI9" i="2"/>
  <c r="AK9" i="2"/>
  <c r="AI31" i="2"/>
  <c r="AK31" i="2"/>
  <c r="AI5" i="2"/>
  <c r="AK5" i="2"/>
  <c r="AI32" i="2"/>
  <c r="AK32" i="2"/>
  <c r="AI28" i="2"/>
  <c r="AK28" i="2"/>
  <c r="AI24" i="2"/>
  <c r="AK24" i="2"/>
  <c r="AI20" i="2"/>
  <c r="AK20" i="2"/>
  <c r="AI16" i="2"/>
  <c r="AK16" i="2"/>
  <c r="AI12" i="2"/>
  <c r="AK12" i="2"/>
  <c r="AI8" i="2"/>
  <c r="AK8" i="2"/>
  <c r="AI27" i="2"/>
  <c r="AK27" i="2"/>
  <c r="AI23" i="2"/>
  <c r="AK23" i="2"/>
  <c r="AI19" i="2"/>
  <c r="AK19" i="2"/>
  <c r="AI15" i="2"/>
  <c r="AK15" i="2"/>
  <c r="AI11" i="2"/>
  <c r="AK11" i="2"/>
  <c r="AI7" i="2"/>
  <c r="AK7" i="2"/>
  <c r="AI35" i="2"/>
  <c r="AK35" i="2"/>
  <c r="AI34" i="2"/>
  <c r="AK34" i="2"/>
  <c r="AI30" i="2"/>
  <c r="AK30" i="2"/>
  <c r="AI26" i="2"/>
  <c r="AK26" i="2"/>
  <c r="AI22" i="2"/>
  <c r="AK22" i="2"/>
  <c r="AI18" i="2"/>
  <c r="AK18" i="2"/>
  <c r="AI14" i="2"/>
  <c r="AK14" i="2"/>
  <c r="AI10" i="2"/>
  <c r="AK10" i="2"/>
  <c r="AF4" i="2"/>
  <c r="AF9" i="2"/>
  <c r="AH9" i="2"/>
  <c r="AC4" i="2"/>
  <c r="AC9" i="2"/>
  <c r="AE9" i="2"/>
  <c r="Z4" i="2"/>
  <c r="Z9" i="2"/>
  <c r="AB9" i="2"/>
  <c r="W4" i="2"/>
  <c r="W9" i="2"/>
  <c r="Y9" i="2"/>
  <c r="T4" i="2"/>
  <c r="T6" i="2"/>
  <c r="V6" i="2"/>
  <c r="Q4" i="2"/>
  <c r="Q12" i="2"/>
  <c r="S12" i="2"/>
  <c r="N4" i="2"/>
  <c r="N12" i="2"/>
  <c r="P12" i="2"/>
  <c r="K4" i="2"/>
  <c r="K8" i="2"/>
  <c r="M8" i="2"/>
  <c r="H4" i="2"/>
  <c r="E4" i="2"/>
  <c r="C1" i="14"/>
  <c r="P26" i="14"/>
  <c r="B4" i="2"/>
  <c r="B35" i="2"/>
  <c r="D35" i="2"/>
  <c r="B6" i="2"/>
  <c r="B15" i="2"/>
  <c r="D15" i="2"/>
  <c r="B18" i="2"/>
  <c r="D18" i="2"/>
  <c r="AC16" i="2"/>
  <c r="AE16" i="2"/>
  <c r="AC28" i="2"/>
  <c r="AE28" i="2"/>
  <c r="Q14" i="14"/>
  <c r="P14" i="14"/>
  <c r="Q28" i="2"/>
  <c r="S28" i="2"/>
  <c r="B32" i="2"/>
  <c r="D32" i="2"/>
  <c r="B21" i="2"/>
  <c r="D21" i="2"/>
  <c r="B24" i="2"/>
  <c r="D24" i="2"/>
  <c r="B17" i="2"/>
  <c r="D17" i="2"/>
  <c r="B19" i="2"/>
  <c r="D19" i="2"/>
  <c r="B8" i="2"/>
  <c r="D8" i="2"/>
  <c r="B10" i="2"/>
  <c r="D10" i="2"/>
  <c r="AC5" i="2"/>
  <c r="AE5" i="2"/>
  <c r="AF32" i="2"/>
  <c r="AH32" i="2"/>
  <c r="Q5" i="2"/>
  <c r="S5" i="2"/>
  <c r="K5" i="2"/>
  <c r="M5" i="2"/>
  <c r="AC32" i="2"/>
  <c r="AE32" i="2"/>
  <c r="AC12" i="2"/>
  <c r="AE12" i="2"/>
  <c r="AF20" i="2"/>
  <c r="AH20" i="2"/>
  <c r="K27" i="2"/>
  <c r="M27" i="2"/>
  <c r="AF16" i="2"/>
  <c r="AH16" i="2"/>
  <c r="K16" i="2"/>
  <c r="M16" i="2"/>
  <c r="AC20" i="2"/>
  <c r="AE20" i="2"/>
  <c r="AF5" i="2"/>
  <c r="AH5" i="2"/>
  <c r="B31" i="2"/>
  <c r="D31" i="2"/>
  <c r="B20" i="2"/>
  <c r="D20" i="2"/>
  <c r="Z24" i="2"/>
  <c r="AB24" i="2"/>
  <c r="B23" i="2"/>
  <c r="D23" i="2"/>
  <c r="B5" i="2"/>
  <c r="B16" i="2"/>
  <c r="D16" i="2"/>
  <c r="B25" i="2"/>
  <c r="D25" i="2"/>
  <c r="B26" i="2"/>
  <c r="D26" i="2"/>
  <c r="B34" i="2"/>
  <c r="D34" i="2"/>
  <c r="Q8" i="14"/>
  <c r="Q20" i="2"/>
  <c r="S20" i="2"/>
  <c r="W32" i="2"/>
  <c r="Y32" i="2"/>
  <c r="W16" i="2"/>
  <c r="Y16" i="2"/>
  <c r="Z5" i="2"/>
  <c r="AB5" i="2"/>
  <c r="Z20" i="2"/>
  <c r="AB20" i="2"/>
  <c r="AC24" i="2"/>
  <c r="AE24" i="2"/>
  <c r="AC8" i="2"/>
  <c r="AE8" i="2"/>
  <c r="AF28" i="2"/>
  <c r="AH28" i="2"/>
  <c r="AF12" i="2"/>
  <c r="AH12" i="2"/>
  <c r="W28" i="2"/>
  <c r="Y28" i="2"/>
  <c r="W12" i="2"/>
  <c r="Y12" i="2"/>
  <c r="Z32" i="2"/>
  <c r="AB32" i="2"/>
  <c r="Z16" i="2"/>
  <c r="AB16" i="2"/>
  <c r="AF24" i="2"/>
  <c r="AH24" i="2"/>
  <c r="AF8" i="2"/>
  <c r="AH8" i="2"/>
  <c r="W24" i="2"/>
  <c r="Y24" i="2"/>
  <c r="W8" i="2"/>
  <c r="Y8" i="2"/>
  <c r="Z28" i="2"/>
  <c r="AB28" i="2"/>
  <c r="Z12" i="2"/>
  <c r="AB12" i="2"/>
  <c r="B7" i="2"/>
  <c r="D7" i="2"/>
  <c r="B33" i="2"/>
  <c r="D33" i="2"/>
  <c r="B9" i="2"/>
  <c r="D9" i="2"/>
  <c r="B22" i="2"/>
  <c r="D22" i="2"/>
  <c r="P5" i="14"/>
  <c r="W5" i="2"/>
  <c r="Y5" i="2"/>
  <c r="W20" i="2"/>
  <c r="Y20" i="2"/>
  <c r="Z8" i="2"/>
  <c r="AB8" i="2"/>
  <c r="B14" i="2"/>
  <c r="D14" i="2"/>
  <c r="P25" i="14"/>
  <c r="P24" i="14"/>
  <c r="B27" i="2"/>
  <c r="D27" i="2"/>
  <c r="B11" i="2"/>
  <c r="D11" i="2"/>
  <c r="B28" i="2"/>
  <c r="D28" i="2"/>
  <c r="B12" i="2"/>
  <c r="B29" i="2"/>
  <c r="D29" i="2"/>
  <c r="B13" i="2"/>
  <c r="D13" i="2"/>
  <c r="B30" i="2"/>
  <c r="D30" i="2"/>
  <c r="P6" i="14"/>
  <c r="P10" i="14"/>
  <c r="P11" i="14"/>
  <c r="K35" i="2"/>
  <c r="K24" i="2"/>
  <c r="M24" i="2"/>
  <c r="K12" i="2"/>
  <c r="M12" i="2"/>
  <c r="N5" i="2"/>
  <c r="P5" i="2"/>
  <c r="N20" i="2"/>
  <c r="P20" i="2"/>
  <c r="W35" i="2"/>
  <c r="Y35" i="2"/>
  <c r="W31" i="2"/>
  <c r="Y31" i="2"/>
  <c r="W27" i="2"/>
  <c r="Y27" i="2"/>
  <c r="W23" i="2"/>
  <c r="Y23" i="2"/>
  <c r="W19" i="2"/>
  <c r="Y19" i="2"/>
  <c r="W15" i="2"/>
  <c r="Y15" i="2"/>
  <c r="W11" i="2"/>
  <c r="Y11" i="2"/>
  <c r="W7" i="2"/>
  <c r="Y7" i="2"/>
  <c r="Z35" i="2"/>
  <c r="Z31" i="2"/>
  <c r="AB31" i="2"/>
  <c r="Z27" i="2"/>
  <c r="AB27" i="2"/>
  <c r="Z23" i="2"/>
  <c r="AB23" i="2"/>
  <c r="Z19" i="2"/>
  <c r="AB19" i="2"/>
  <c r="Z15" i="2"/>
  <c r="AB15" i="2"/>
  <c r="Z11" i="2"/>
  <c r="AB11" i="2"/>
  <c r="Z7" i="2"/>
  <c r="AB7" i="2"/>
  <c r="AC35" i="2"/>
  <c r="AE35" i="2"/>
  <c r="AC31" i="2"/>
  <c r="AE31" i="2"/>
  <c r="AC27" i="2"/>
  <c r="AE27" i="2"/>
  <c r="AC23" i="2"/>
  <c r="AE23" i="2"/>
  <c r="AC19" i="2"/>
  <c r="AE19" i="2"/>
  <c r="AC15" i="2"/>
  <c r="AE15" i="2"/>
  <c r="AC11" i="2"/>
  <c r="AE11" i="2"/>
  <c r="AC7" i="2"/>
  <c r="AE7" i="2"/>
  <c r="AF35" i="2"/>
  <c r="AF31" i="2"/>
  <c r="AH31" i="2"/>
  <c r="AF27" i="2"/>
  <c r="AH27" i="2"/>
  <c r="AF23" i="2"/>
  <c r="AH23" i="2"/>
  <c r="AF19" i="2"/>
  <c r="AH19" i="2"/>
  <c r="AF15" i="2"/>
  <c r="AH15" i="2"/>
  <c r="AF11" i="2"/>
  <c r="AH11" i="2"/>
  <c r="AF7" i="2"/>
  <c r="AH7" i="2"/>
  <c r="P22" i="14"/>
  <c r="P19" i="14"/>
  <c r="P18" i="14"/>
  <c r="Q7" i="14"/>
  <c r="Q11" i="14"/>
  <c r="K32" i="2"/>
  <c r="M32" i="2"/>
  <c r="K20" i="2"/>
  <c r="M20" i="2"/>
  <c r="K11" i="2"/>
  <c r="M11" i="2"/>
  <c r="N35" i="2"/>
  <c r="P35" i="2"/>
  <c r="N19" i="2"/>
  <c r="P19" i="2"/>
  <c r="W34" i="2"/>
  <c r="Y34" i="2"/>
  <c r="W30" i="2"/>
  <c r="Y30" i="2"/>
  <c r="W26" i="2"/>
  <c r="Y26" i="2"/>
  <c r="W22" i="2"/>
  <c r="Y22" i="2"/>
  <c r="W18" i="2"/>
  <c r="Y18" i="2"/>
  <c r="W14" i="2"/>
  <c r="Y14" i="2"/>
  <c r="W10" i="2"/>
  <c r="Y10" i="2"/>
  <c r="W6" i="2"/>
  <c r="Y6" i="2"/>
  <c r="Z34" i="2"/>
  <c r="AB34" i="2"/>
  <c r="Z30" i="2"/>
  <c r="AB30" i="2"/>
  <c r="Z26" i="2"/>
  <c r="AB26" i="2"/>
  <c r="Z22" i="2"/>
  <c r="AB22" i="2"/>
  <c r="Z18" i="2"/>
  <c r="AB18" i="2"/>
  <c r="Z14" i="2"/>
  <c r="AB14" i="2"/>
  <c r="Z10" i="2"/>
  <c r="AB10" i="2"/>
  <c r="Z6" i="2"/>
  <c r="AB6" i="2"/>
  <c r="AC34" i="2"/>
  <c r="AE34" i="2"/>
  <c r="AC30" i="2"/>
  <c r="AE30" i="2"/>
  <c r="AC26" i="2"/>
  <c r="AE26" i="2"/>
  <c r="AC22" i="2"/>
  <c r="AE22" i="2"/>
  <c r="AC18" i="2"/>
  <c r="AE18" i="2"/>
  <c r="AC14" i="2"/>
  <c r="AE14" i="2"/>
  <c r="AC10" i="2"/>
  <c r="AE10" i="2"/>
  <c r="AC6" i="2"/>
  <c r="AE6" i="2"/>
  <c r="AF34" i="2"/>
  <c r="AH34" i="2"/>
  <c r="AF30" i="2"/>
  <c r="AH30" i="2"/>
  <c r="AF26" i="2"/>
  <c r="AH26" i="2"/>
  <c r="AF22" i="2"/>
  <c r="AH22" i="2"/>
  <c r="AF18" i="2"/>
  <c r="AH18" i="2"/>
  <c r="AF14" i="2"/>
  <c r="AH14" i="2"/>
  <c r="AF10" i="2"/>
  <c r="AH10" i="2"/>
  <c r="AF6" i="2"/>
  <c r="AH6" i="2"/>
  <c r="N27" i="2"/>
  <c r="P27" i="2"/>
  <c r="N11" i="2"/>
  <c r="P11" i="2"/>
  <c r="Q16" i="14"/>
  <c r="P16" i="14"/>
  <c r="Q15" i="14"/>
  <c r="P8" i="14"/>
  <c r="Q12" i="14"/>
  <c r="K28" i="2"/>
  <c r="M28" i="2"/>
  <c r="K19" i="2"/>
  <c r="M19" i="2"/>
  <c r="N28" i="2"/>
  <c r="P28" i="2"/>
  <c r="W33" i="2"/>
  <c r="Y33" i="2"/>
  <c r="W29" i="2"/>
  <c r="Y29" i="2"/>
  <c r="W25" i="2"/>
  <c r="Y25" i="2"/>
  <c r="W21" i="2"/>
  <c r="Y21" i="2"/>
  <c r="W17" i="2"/>
  <c r="Y17" i="2"/>
  <c r="W13" i="2"/>
  <c r="Y13" i="2"/>
  <c r="Z33" i="2"/>
  <c r="AB33" i="2"/>
  <c r="Z29" i="2"/>
  <c r="AB29" i="2"/>
  <c r="Z25" i="2"/>
  <c r="AB25" i="2"/>
  <c r="Z21" i="2"/>
  <c r="AB21" i="2"/>
  <c r="Z17" i="2"/>
  <c r="AB17" i="2"/>
  <c r="Z13" i="2"/>
  <c r="AB13" i="2"/>
  <c r="AC33" i="2"/>
  <c r="AE33" i="2"/>
  <c r="AC29" i="2"/>
  <c r="AE29" i="2"/>
  <c r="AC25" i="2"/>
  <c r="AE25" i="2"/>
  <c r="AC21" i="2"/>
  <c r="AE21" i="2"/>
  <c r="AC17" i="2"/>
  <c r="AE17" i="2"/>
  <c r="AC13" i="2"/>
  <c r="AE13" i="2"/>
  <c r="AF33" i="2"/>
  <c r="AH33" i="2"/>
  <c r="AF29" i="2"/>
  <c r="AH29" i="2"/>
  <c r="AF25" i="2"/>
  <c r="AH25" i="2"/>
  <c r="AF21" i="2"/>
  <c r="AH21" i="2"/>
  <c r="AF17" i="2"/>
  <c r="AH17" i="2"/>
  <c r="AF13" i="2"/>
  <c r="AH13" i="2"/>
  <c r="H31" i="2"/>
  <c r="J31" i="2"/>
  <c r="H24" i="2"/>
  <c r="J24" i="2"/>
  <c r="H17" i="2"/>
  <c r="J17" i="2"/>
  <c r="H7" i="2"/>
  <c r="J7" i="2"/>
  <c r="Q6" i="14"/>
  <c r="Q10" i="14"/>
  <c r="P13" i="14"/>
  <c r="H5" i="2"/>
  <c r="J5" i="2"/>
  <c r="H29" i="2"/>
  <c r="J29" i="2"/>
  <c r="H23" i="2"/>
  <c r="J23" i="2"/>
  <c r="H15" i="2"/>
  <c r="J15" i="2"/>
  <c r="K31" i="2"/>
  <c r="M31" i="2"/>
  <c r="K23" i="2"/>
  <c r="M23" i="2"/>
  <c r="K15" i="2"/>
  <c r="M15" i="2"/>
  <c r="K7" i="2"/>
  <c r="M7" i="2"/>
  <c r="N32" i="2"/>
  <c r="P32" i="2"/>
  <c r="N24" i="2"/>
  <c r="P24" i="2"/>
  <c r="N16" i="2"/>
  <c r="P16" i="2"/>
  <c r="N8" i="2"/>
  <c r="P8" i="2"/>
  <c r="Q35" i="2"/>
  <c r="Q27" i="2"/>
  <c r="S27" i="2"/>
  <c r="Q19" i="2"/>
  <c r="S19" i="2"/>
  <c r="Q11" i="2"/>
  <c r="S11" i="2"/>
  <c r="T5" i="2"/>
  <c r="V5" i="2"/>
  <c r="T28" i="2"/>
  <c r="V28" i="2"/>
  <c r="T20" i="2"/>
  <c r="V20" i="2"/>
  <c r="T12" i="2"/>
  <c r="V12" i="2"/>
  <c r="H35" i="2"/>
  <c r="J35" i="2"/>
  <c r="H28" i="2"/>
  <c r="J28" i="2"/>
  <c r="H20" i="2"/>
  <c r="J20" i="2"/>
  <c r="H12" i="2"/>
  <c r="J12" i="2"/>
  <c r="N31" i="2"/>
  <c r="P31" i="2"/>
  <c r="N23" i="2"/>
  <c r="P23" i="2"/>
  <c r="N15" i="2"/>
  <c r="P15" i="2"/>
  <c r="N7" i="2"/>
  <c r="P7" i="2"/>
  <c r="Q32" i="2"/>
  <c r="S32" i="2"/>
  <c r="Q24" i="2"/>
  <c r="S24" i="2"/>
  <c r="Q16" i="2"/>
  <c r="S16" i="2"/>
  <c r="Q8" i="2"/>
  <c r="S8" i="2"/>
  <c r="T35" i="2"/>
  <c r="V35" i="2"/>
  <c r="T27" i="2"/>
  <c r="V27" i="2"/>
  <c r="T19" i="2"/>
  <c r="V19" i="2"/>
  <c r="T11" i="2"/>
  <c r="V11" i="2"/>
  <c r="H33" i="2"/>
  <c r="J33" i="2"/>
  <c r="H25" i="2"/>
  <c r="J25" i="2"/>
  <c r="H19" i="2"/>
  <c r="J19" i="2"/>
  <c r="H11" i="2"/>
  <c r="J11" i="2"/>
  <c r="Q31" i="2"/>
  <c r="S31" i="2"/>
  <c r="Q23" i="2"/>
  <c r="S23" i="2"/>
  <c r="Q15" i="2"/>
  <c r="S15" i="2"/>
  <c r="Q7" i="2"/>
  <c r="S7" i="2"/>
  <c r="T32" i="2"/>
  <c r="V32" i="2"/>
  <c r="T24" i="2"/>
  <c r="V24" i="2"/>
  <c r="T16" i="2"/>
  <c r="V16" i="2"/>
  <c r="T8" i="2"/>
  <c r="V8" i="2"/>
  <c r="T31" i="2"/>
  <c r="V31" i="2"/>
  <c r="T23" i="2"/>
  <c r="V23" i="2"/>
  <c r="T15" i="2"/>
  <c r="V15" i="2"/>
  <c r="T7" i="2"/>
  <c r="V7" i="2"/>
  <c r="P23" i="14"/>
  <c r="Q13" i="14"/>
  <c r="P17" i="14"/>
  <c r="P21" i="14"/>
  <c r="E33" i="2"/>
  <c r="G33" i="2"/>
  <c r="E13" i="2"/>
  <c r="G13" i="2"/>
  <c r="E29" i="2"/>
  <c r="G29" i="2"/>
  <c r="E8" i="2"/>
  <c r="G8" i="2"/>
  <c r="E6" i="2"/>
  <c r="G6" i="2"/>
  <c r="E10" i="2"/>
  <c r="G10" i="2"/>
  <c r="E14" i="2"/>
  <c r="G14" i="2"/>
  <c r="E18" i="2"/>
  <c r="G18" i="2"/>
  <c r="E22" i="2"/>
  <c r="G22" i="2"/>
  <c r="E26" i="2"/>
  <c r="G26" i="2"/>
  <c r="E11" i="2"/>
  <c r="G11" i="2"/>
  <c r="E16" i="2"/>
  <c r="G16" i="2"/>
  <c r="E21" i="2"/>
  <c r="G21" i="2"/>
  <c r="E27" i="2"/>
  <c r="G27" i="2"/>
  <c r="E31" i="2"/>
  <c r="G31" i="2"/>
  <c r="E7" i="2"/>
  <c r="G7" i="2"/>
  <c r="E12" i="2"/>
  <c r="G12" i="2"/>
  <c r="E17" i="2"/>
  <c r="G17" i="2"/>
  <c r="E23" i="2"/>
  <c r="G23" i="2"/>
  <c r="E28" i="2"/>
  <c r="G28" i="2"/>
  <c r="E32" i="2"/>
  <c r="G32" i="2"/>
  <c r="E5" i="2"/>
  <c r="G5" i="2"/>
  <c r="E9" i="2"/>
  <c r="G9" i="2"/>
  <c r="E15" i="2"/>
  <c r="G15" i="2"/>
  <c r="E20" i="2"/>
  <c r="G20" i="2"/>
  <c r="E25" i="2"/>
  <c r="G25" i="2"/>
  <c r="E30" i="2"/>
  <c r="G30" i="2"/>
  <c r="E34" i="2"/>
  <c r="E19" i="2"/>
  <c r="G19" i="2"/>
  <c r="E24" i="2"/>
  <c r="G24" i="2"/>
  <c r="Q5" i="14"/>
  <c r="P7" i="14"/>
  <c r="Q9" i="14"/>
  <c r="P12" i="14"/>
  <c r="P15" i="14"/>
  <c r="H6" i="2"/>
  <c r="J6" i="2"/>
  <c r="H10" i="2"/>
  <c r="J10" i="2"/>
  <c r="H14" i="2"/>
  <c r="J14" i="2"/>
  <c r="H18" i="2"/>
  <c r="J18" i="2"/>
  <c r="H22" i="2"/>
  <c r="J22" i="2"/>
  <c r="H26" i="2"/>
  <c r="J26" i="2"/>
  <c r="H30" i="2"/>
  <c r="J30" i="2"/>
  <c r="H34" i="2"/>
  <c r="J34" i="2"/>
  <c r="H9" i="2"/>
  <c r="J9" i="2"/>
  <c r="H13" i="2"/>
  <c r="J13" i="2"/>
  <c r="H32" i="2"/>
  <c r="J32" i="2"/>
  <c r="H27" i="2"/>
  <c r="J27" i="2"/>
  <c r="H21" i="2"/>
  <c r="J21" i="2"/>
  <c r="H16" i="2"/>
  <c r="J16" i="2"/>
  <c r="H8" i="2"/>
  <c r="J8" i="2"/>
  <c r="K33" i="2"/>
  <c r="M33" i="2"/>
  <c r="K29" i="2"/>
  <c r="M29" i="2"/>
  <c r="K25" i="2"/>
  <c r="M25" i="2"/>
  <c r="K21" i="2"/>
  <c r="M21" i="2"/>
  <c r="K17" i="2"/>
  <c r="M17" i="2"/>
  <c r="K13" i="2"/>
  <c r="M13" i="2"/>
  <c r="K9" i="2"/>
  <c r="M9" i="2"/>
  <c r="N33" i="2"/>
  <c r="P33" i="2"/>
  <c r="N29" i="2"/>
  <c r="P29" i="2"/>
  <c r="N25" i="2"/>
  <c r="P25" i="2"/>
  <c r="N21" i="2"/>
  <c r="P21" i="2"/>
  <c r="N17" i="2"/>
  <c r="P17" i="2"/>
  <c r="N13" i="2"/>
  <c r="P13" i="2"/>
  <c r="N9" i="2"/>
  <c r="P9" i="2"/>
  <c r="Q33" i="2"/>
  <c r="S33" i="2"/>
  <c r="Q29" i="2"/>
  <c r="S29" i="2"/>
  <c r="Q25" i="2"/>
  <c r="S25" i="2"/>
  <c r="Q21" i="2"/>
  <c r="S21" i="2"/>
  <c r="Q17" i="2"/>
  <c r="S17" i="2"/>
  <c r="Q13" i="2"/>
  <c r="S13" i="2"/>
  <c r="Q9" i="2"/>
  <c r="S9" i="2"/>
  <c r="T33" i="2"/>
  <c r="V33" i="2"/>
  <c r="T29" i="2"/>
  <c r="V29" i="2"/>
  <c r="T25" i="2"/>
  <c r="V25" i="2"/>
  <c r="T21" i="2"/>
  <c r="V21" i="2"/>
  <c r="T17" i="2"/>
  <c r="V17" i="2"/>
  <c r="T13" i="2"/>
  <c r="V13" i="2"/>
  <c r="T9" i="2"/>
  <c r="V9" i="2"/>
  <c r="K34" i="2"/>
  <c r="M34" i="2"/>
  <c r="K30" i="2"/>
  <c r="M30" i="2"/>
  <c r="K26" i="2"/>
  <c r="M26" i="2"/>
  <c r="K22" i="2"/>
  <c r="M22" i="2"/>
  <c r="K18" i="2"/>
  <c r="M18" i="2"/>
  <c r="K14" i="2"/>
  <c r="M14" i="2"/>
  <c r="K10" i="2"/>
  <c r="M10" i="2"/>
  <c r="K6" i="2"/>
  <c r="M6" i="2"/>
  <c r="N34" i="2"/>
  <c r="P34" i="2"/>
  <c r="N30" i="2"/>
  <c r="P30" i="2"/>
  <c r="N26" i="2"/>
  <c r="P26" i="2"/>
  <c r="N22" i="2"/>
  <c r="P22" i="2"/>
  <c r="N18" i="2"/>
  <c r="P18" i="2"/>
  <c r="N14" i="2"/>
  <c r="P14" i="2"/>
  <c r="N10" i="2"/>
  <c r="P10" i="2"/>
  <c r="N6" i="2"/>
  <c r="P6" i="2"/>
  <c r="Q34" i="2"/>
  <c r="S34" i="2"/>
  <c r="Q30" i="2"/>
  <c r="S30" i="2"/>
  <c r="Q26" i="2"/>
  <c r="S26" i="2"/>
  <c r="Q22" i="2"/>
  <c r="S22" i="2"/>
  <c r="Q18" i="2"/>
  <c r="S18" i="2"/>
  <c r="Q14" i="2"/>
  <c r="S14" i="2"/>
  <c r="Q10" i="2"/>
  <c r="S10" i="2"/>
  <c r="Q6" i="2"/>
  <c r="S6" i="2"/>
  <c r="T34" i="2"/>
  <c r="V34" i="2"/>
  <c r="T30" i="2"/>
  <c r="V30" i="2"/>
  <c r="T26" i="2"/>
  <c r="V26" i="2"/>
  <c r="T22" i="2"/>
  <c r="V22" i="2"/>
  <c r="T18" i="2"/>
  <c r="V18" i="2"/>
  <c r="T14" i="2"/>
  <c r="V14" i="2"/>
  <c r="T10" i="2"/>
  <c r="V10" i="2"/>
  <c r="P9" i="14"/>
  <c r="P20" i="14"/>
</calcChain>
</file>

<file path=xl/sharedStrings.xml><?xml version="1.0" encoding="utf-8"?>
<sst xmlns="http://schemas.openxmlformats.org/spreadsheetml/2006/main" count="62" uniqueCount="22">
  <si>
    <t>Année</t>
  </si>
  <si>
    <t>Mois</t>
  </si>
  <si>
    <t>Feries</t>
  </si>
  <si>
    <t>Nouvel An</t>
  </si>
  <si>
    <t>Lundi Pâques</t>
  </si>
  <si>
    <t>Fête du Travail</t>
  </si>
  <si>
    <t>Victoire 1945</t>
  </si>
  <si>
    <t>Jeudi Ascension</t>
  </si>
  <si>
    <t>Lundi Pentecôte</t>
  </si>
  <si>
    <t>Fête Nationale</t>
  </si>
  <si>
    <t>Assomption</t>
  </si>
  <si>
    <t>Toussaint</t>
  </si>
  <si>
    <t>Armistice 1918</t>
  </si>
  <si>
    <t>Noel</t>
  </si>
  <si>
    <t>Aujourd'hui</t>
  </si>
  <si>
    <t>Jours Fériés</t>
  </si>
  <si>
    <t>CALENDRIER AUTOMATIQUE</t>
  </si>
  <si>
    <t>En cellule C1, cliquez dessus pour changer l'année</t>
  </si>
  <si>
    <t>JOURS FERIES</t>
  </si>
  <si>
    <t>Semaine</t>
  </si>
  <si>
    <t>RTT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</si>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</sst>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"/>
    <numFmt numFmtId="165" formatCode="dddd\ dd"/>
    <numFmt numFmtId="166" formatCode="mmmm\ yy"/>
    <numFmt numFmtId="167" formatCode="ddd\ dd"/>
    <numFmt numFmtId="168" formatCode="[hh]:mm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6"/>
      <color indexed="8"/>
      <name val="Arial"/>
      <family val="2"/>
    </font>
    <font>
      <sz val="11"/>
      <color theme="0" tint="-0.14999847407452621"/>
      <name val="Arial"/>
      <family val="2"/>
    </font>
    <font>
      <b/>
      <sz val="11"/>
      <color theme="0" tint="-0.14999847407452621"/>
      <name val="Arial"/>
      <family val="2"/>
    </font>
    <font>
      <b/>
      <u/>
      <sz val="16"/>
      <color theme="4"/>
      <name val="Arial"/>
      <family val="2"/>
    </font>
    <font>
      <sz val="9"/>
      <color indexed="8"/>
      <name val="Arial"/>
      <family val="2"/>
    </font>
    <font>
      <sz val="10"/>
      <color theme="1"/>
      <name val="Arial Unicode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3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59999389629810485"/>
        </stop>
      </gradientFill>
    </fill>
    <fill>
      <patternFill patternType="solid">
        <fgColor theme="3" tint="0.79998168889431442"/>
        <bgColor indexed="64"/>
      </patternFill>
    </fill>
    <fill>
      <gradientFill type="path">
        <stop position="0">
          <color theme="0"/>
        </stop>
        <stop position="1">
          <color theme="9" tint="0.80001220740379042"/>
        </stop>
      </gradientFill>
    </fill>
    <fill>
      <patternFill patternType="solid">
        <fgColor theme="6" tint="0.59999389629810485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3" tint="0.59999389629810485"/>
        </stop>
      </gradient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double">
        <color theme="4"/>
      </right>
      <top/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2" borderId="1" xfId="0" applyFont="1" applyFill="1" applyBorder="1" applyAlignment="1">
      <alignment horizontal="center"/>
    </xf>
    <xf numFmtId="0" fontId="4" fillId="0" borderId="0" xfId="0" applyFont="1"/>
    <xf numFmtId="164" fontId="3" fillId="0" borderId="0" xfId="0" applyNumberFormat="1" applyFont="1" applyFill="1" applyAlignment="1" applyProtection="1">
      <alignment horizontal="center"/>
      <protection locked="0"/>
    </xf>
    <xf numFmtId="14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/>
    <xf numFmtId="14" fontId="4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Fill="1" applyBorder="1"/>
    <xf numFmtId="0" fontId="0" fillId="0" borderId="0" xfId="0" applyFill="1" applyBorder="1"/>
    <xf numFmtId="166" fontId="3" fillId="0" borderId="0" xfId="0" applyNumberFormat="1" applyFont="1" applyFill="1" applyBorder="1" applyAlignment="1">
      <alignment horizontal="center" vertical="center"/>
    </xf>
    <xf numFmtId="1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0" fontId="4" fillId="0" borderId="3" xfId="0" applyFont="1" applyFill="1" applyBorder="1" applyAlignment="1">
      <alignment horizontal="right" vertical="center"/>
    </xf>
    <xf numFmtId="1" fontId="3" fillId="0" borderId="0" xfId="0" applyNumberFormat="1" applyFont="1" applyFill="1" applyAlignment="1" applyProtection="1">
      <alignment horizontal="center"/>
    </xf>
    <xf numFmtId="0" fontId="4" fillId="6" borderId="0" xfId="0" applyFont="1" applyFill="1" applyProtection="1"/>
    <xf numFmtId="0" fontId="6" fillId="5" borderId="1" xfId="0" applyFont="1" applyFill="1" applyBorder="1" applyProtection="1"/>
    <xf numFmtId="0" fontId="4" fillId="6" borderId="0" xfId="0" applyFont="1" applyFill="1" applyBorder="1" applyProtection="1"/>
    <xf numFmtId="1" fontId="7" fillId="6" borderId="0" xfId="0" applyNumberFormat="1" applyFont="1" applyFill="1" applyBorder="1" applyAlignment="1" applyProtection="1">
      <alignment vertical="center" textRotation="90"/>
    </xf>
    <xf numFmtId="0" fontId="4" fillId="0" borderId="0" xfId="0" applyFont="1" applyProtection="1"/>
    <xf numFmtId="0" fontId="8" fillId="6" borderId="3" xfId="0" applyFont="1" applyFill="1" applyBorder="1" applyAlignment="1" applyProtection="1">
      <alignment horizontal="right" vertical="center"/>
    </xf>
    <xf numFmtId="164" fontId="9" fillId="6" borderId="0" xfId="0" applyNumberFormat="1" applyFont="1" applyFill="1" applyAlignment="1" applyProtection="1">
      <alignment horizontal="center" vertical="center"/>
    </xf>
    <xf numFmtId="0" fontId="8" fillId="6" borderId="0" xfId="0" applyFont="1" applyFill="1" applyProtection="1"/>
    <xf numFmtId="0" fontId="8" fillId="6" borderId="0" xfId="0" applyFont="1" applyFill="1" applyAlignment="1" applyProtection="1">
      <alignment horizontal="center" vertical="center"/>
    </xf>
    <xf numFmtId="1" fontId="7" fillId="6" borderId="12" xfId="0" applyNumberFormat="1" applyFont="1" applyFill="1" applyBorder="1" applyAlignment="1" applyProtection="1">
      <alignment vertical="center" textRotation="90"/>
    </xf>
    <xf numFmtId="0" fontId="6" fillId="0" borderId="18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6" borderId="0" xfId="0" applyFont="1" applyFill="1" applyAlignment="1" applyProtection="1">
      <alignment horizontal="center" vertical="center"/>
    </xf>
    <xf numFmtId="0" fontId="6" fillId="6" borderId="0" xfId="0" applyFont="1" applyFill="1" applyProtection="1"/>
    <xf numFmtId="0" fontId="4" fillId="6" borderId="0" xfId="0" applyFont="1" applyFill="1" applyAlignment="1" applyProtection="1">
      <alignment horizontal="center"/>
    </xf>
    <xf numFmtId="0" fontId="4" fillId="6" borderId="0" xfId="0" applyNumberFormat="1" applyFont="1" applyFill="1" applyAlignment="1" applyProtection="1">
      <alignment horizontal="center"/>
    </xf>
    <xf numFmtId="0" fontId="4" fillId="0" borderId="0" xfId="0" applyFont="1" applyAlignment="1" applyProtection="1">
      <alignment horizontal="center" vertical="center"/>
    </xf>
    <xf numFmtId="0" fontId="6" fillId="0" borderId="0" xfId="0" applyFont="1" applyProtection="1"/>
    <xf numFmtId="0" fontId="4" fillId="0" borderId="0" xfId="0" applyFont="1" applyAlignment="1" applyProtection="1">
      <alignment horizontal="center"/>
    </xf>
    <xf numFmtId="0" fontId="4" fillId="0" borderId="0" xfId="0" applyNumberFormat="1" applyFont="1" applyAlignment="1" applyProtection="1">
      <alignment horizontal="center"/>
    </xf>
    <xf numFmtId="167" fontId="4" fillId="0" borderId="17" xfId="0" applyNumberFormat="1" applyFont="1" applyFill="1" applyBorder="1" applyAlignment="1" applyProtection="1">
      <alignment horizontal="left" vertical="center"/>
    </xf>
    <xf numFmtId="167" fontId="4" fillId="0" borderId="19" xfId="0" applyNumberFormat="1" applyFont="1" applyFill="1" applyBorder="1" applyAlignment="1" applyProtection="1">
      <alignment horizontal="left" vertical="center"/>
    </xf>
    <xf numFmtId="0" fontId="4" fillId="0" borderId="18" xfId="0" applyFont="1" applyFill="1" applyBorder="1" applyAlignment="1" applyProtection="1">
      <alignment vertical="center"/>
    </xf>
    <xf numFmtId="167" fontId="4" fillId="0" borderId="18" xfId="0" applyNumberFormat="1" applyFont="1" applyFill="1" applyBorder="1" applyAlignment="1" applyProtection="1">
      <alignment horizontal="left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167" fontId="4" fillId="0" borderId="6" xfId="0" applyNumberFormat="1" applyFont="1" applyFill="1" applyBorder="1" applyAlignment="1" applyProtection="1">
      <alignment horizontal="left" vertical="center"/>
    </xf>
    <xf numFmtId="167" fontId="4" fillId="0" borderId="2" xfId="0" applyNumberFormat="1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vertical="center"/>
    </xf>
    <xf numFmtId="167" fontId="4" fillId="0" borderId="1" xfId="0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167" fontId="4" fillId="0" borderId="8" xfId="0" applyNumberFormat="1" applyFont="1" applyFill="1" applyBorder="1" applyAlignment="1" applyProtection="1">
      <alignment horizontal="left" vertical="center"/>
    </xf>
    <xf numFmtId="167" fontId="4" fillId="0" borderId="10" xfId="0" applyNumberFormat="1" applyFont="1" applyFill="1" applyBorder="1" applyAlignment="1" applyProtection="1">
      <alignment horizontal="left" vertical="center"/>
    </xf>
    <xf numFmtId="0" fontId="4" fillId="0" borderId="9" xfId="0" applyFont="1" applyFill="1" applyBorder="1" applyAlignment="1" applyProtection="1">
      <alignment vertical="center"/>
    </xf>
    <xf numFmtId="167" fontId="4" fillId="0" borderId="9" xfId="0" applyNumberFormat="1" applyFont="1" applyFill="1" applyBorder="1" applyAlignment="1" applyProtection="1">
      <alignment horizontal="left" vertical="center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0" fontId="4" fillId="0" borderId="9" xfId="0" applyFont="1" applyFill="1" applyBorder="1" applyAlignment="1" applyProtection="1">
      <alignment vertical="center"/>
      <protection locked="0"/>
    </xf>
    <xf numFmtId="167" fontId="4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4" fillId="0" borderId="18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9" xfId="0" applyFont="1" applyBorder="1" applyAlignment="1" applyProtection="1">
      <alignment vertical="center"/>
      <protection locked="0"/>
    </xf>
    <xf numFmtId="0" fontId="6" fillId="9" borderId="9" xfId="0" applyFont="1" applyFill="1" applyBorder="1" applyProtection="1"/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</xf>
    <xf numFmtId="0" fontId="4" fillId="0" borderId="32" xfId="0" applyFont="1" applyBorder="1"/>
    <xf numFmtId="0" fontId="4" fillId="0" borderId="0" xfId="0" applyFont="1" applyBorder="1" applyAlignment="1">
      <alignment horizontal="right"/>
    </xf>
    <xf numFmtId="14" fontId="4" fillId="0" borderId="7" xfId="0" applyNumberFormat="1" applyFont="1" applyBorder="1" applyAlignment="1">
      <alignment horizontal="center"/>
    </xf>
    <xf numFmtId="14" fontId="4" fillId="0" borderId="7" xfId="0" applyNumberFormat="1" applyFont="1" applyFill="1" applyBorder="1" applyAlignment="1">
      <alignment horizontal="center"/>
    </xf>
    <xf numFmtId="0" fontId="4" fillId="0" borderId="33" xfId="0" applyFont="1" applyBorder="1"/>
    <xf numFmtId="0" fontId="4" fillId="0" borderId="12" xfId="0" applyFont="1" applyBorder="1" applyAlignment="1">
      <alignment horizontal="right"/>
    </xf>
    <xf numFmtId="14" fontId="4" fillId="0" borderId="16" xfId="0" applyNumberFormat="1" applyFont="1" applyBorder="1" applyAlignment="1">
      <alignment horizontal="center"/>
    </xf>
    <xf numFmtId="14" fontId="4" fillId="0" borderId="20" xfId="0" applyNumberFormat="1" applyFont="1" applyBorder="1" applyAlignment="1">
      <alignment horizontal="center"/>
    </xf>
    <xf numFmtId="2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Protection="1"/>
    <xf numFmtId="0" fontId="4" fillId="6" borderId="22" xfId="0" applyFont="1" applyFill="1" applyBorder="1" applyAlignment="1" applyProtection="1">
      <alignment horizontal="left"/>
    </xf>
    <xf numFmtId="20" fontId="4" fillId="0" borderId="1" xfId="0" applyNumberFormat="1" applyFont="1" applyFill="1" applyBorder="1" applyAlignment="1" applyProtection="1">
      <alignment vertical="center"/>
      <protection locked="0"/>
    </xf>
    <xf numFmtId="0" fontId="4" fillId="6" borderId="1" xfId="0" applyFont="1" applyFill="1" applyBorder="1" applyAlignment="1" applyProtection="1">
      <alignment vertical="center"/>
      <protection locked="0"/>
    </xf>
    <xf numFmtId="0" fontId="6" fillId="6" borderId="1" xfId="0" applyFont="1" applyFill="1" applyBorder="1" applyAlignment="1" applyProtection="1">
      <alignment vertical="center"/>
      <protection locked="0"/>
    </xf>
    <xf numFmtId="20" fontId="6" fillId="0" borderId="1" xfId="0" applyNumberFormat="1" applyFont="1" applyFill="1" applyBorder="1" applyAlignment="1" applyProtection="1">
      <alignment horizontal="right" vertical="center"/>
      <protection locked="0"/>
    </xf>
    <xf numFmtId="20" fontId="4" fillId="0" borderId="18" xfId="0" applyNumberFormat="1" applyFont="1" applyFill="1" applyBorder="1" applyAlignment="1" applyProtection="1">
      <alignment vertical="center"/>
      <protection locked="0"/>
    </xf>
    <xf numFmtId="20" fontId="4" fillId="0" borderId="9" xfId="0" applyNumberFormat="1" applyFont="1" applyFill="1" applyBorder="1" applyAlignment="1" applyProtection="1">
      <alignment vertical="center"/>
      <protection locked="0"/>
    </xf>
    <xf numFmtId="20" fontId="4" fillId="0" borderId="18" xfId="0" applyNumberFormat="1" applyFont="1" applyFill="1" applyBorder="1" applyAlignment="1" applyProtection="1">
      <alignment horizontal="right" vertical="center"/>
      <protection locked="0"/>
    </xf>
    <xf numFmtId="20" fontId="4" fillId="0" borderId="1" xfId="0" applyNumberFormat="1" applyFont="1" applyFill="1" applyBorder="1" applyAlignment="1" applyProtection="1">
      <alignment horizontal="right" vertical="center"/>
      <protection locked="0"/>
    </xf>
    <xf numFmtId="20" fontId="6" fillId="0" borderId="1" xfId="0" applyNumberFormat="1" applyFont="1" applyFill="1" applyBorder="1" applyAlignment="1" applyProtection="1">
      <alignment vertical="center"/>
      <protection locked="0"/>
    </xf>
    <xf numFmtId="20" fontId="6" fillId="0" borderId="9" xfId="0" applyNumberFormat="1" applyFont="1" applyFill="1" applyBorder="1" applyAlignment="1" applyProtection="1">
      <alignment vertical="center"/>
      <protection locked="0"/>
    </xf>
    <xf numFmtId="20" fontId="6" fillId="0" borderId="18" xfId="0" applyNumberFormat="1" applyFont="1" applyFill="1" applyBorder="1" applyAlignment="1" applyProtection="1">
      <alignment vertical="center"/>
      <protection locked="0"/>
    </xf>
    <xf numFmtId="0" fontId="4" fillId="6" borderId="0" xfId="0" applyFont="1" applyFill="1" applyBorder="1" applyAlignment="1" applyProtection="1"/>
    <xf numFmtId="168" fontId="4" fillId="0" borderId="1" xfId="0" applyNumberFormat="1" applyFont="1" applyFill="1" applyBorder="1" applyAlignment="1" applyProtection="1">
      <alignment vertical="center"/>
      <protection locked="0"/>
    </xf>
    <xf numFmtId="168" fontId="4" fillId="6" borderId="0" xfId="0" applyNumberFormat="1" applyFont="1" applyFill="1" applyProtection="1"/>
    <xf numFmtId="168" fontId="4" fillId="6" borderId="21" xfId="0" applyNumberFormat="1" applyFont="1" applyFill="1" applyBorder="1" applyProtection="1"/>
    <xf numFmtId="168" fontId="4" fillId="6" borderId="34" xfId="0" applyNumberFormat="1" applyFont="1" applyFill="1" applyBorder="1" applyAlignment="1" applyProtection="1">
      <alignment horizontal="center" vertical="center"/>
    </xf>
    <xf numFmtId="168" fontId="4" fillId="6" borderId="22" xfId="0" applyNumberFormat="1" applyFont="1" applyFill="1" applyBorder="1" applyAlignment="1" applyProtection="1">
      <alignment horizontal="center" vertical="center"/>
    </xf>
    <xf numFmtId="168" fontId="6" fillId="6" borderId="22" xfId="0" applyNumberFormat="1" applyFont="1" applyFill="1" applyBorder="1" applyProtection="1"/>
    <xf numFmtId="168" fontId="4" fillId="6" borderId="22" xfId="0" applyNumberFormat="1" applyFont="1" applyFill="1" applyBorder="1" applyProtection="1"/>
    <xf numFmtId="168" fontId="4" fillId="6" borderId="22" xfId="0" applyNumberFormat="1" applyFont="1" applyFill="1" applyBorder="1" applyAlignment="1" applyProtection="1">
      <alignment horizontal="center"/>
    </xf>
    <xf numFmtId="168" fontId="4" fillId="6" borderId="25" xfId="0" applyNumberFormat="1" applyFont="1" applyFill="1" applyBorder="1" applyProtection="1"/>
    <xf numFmtId="168" fontId="4" fillId="0" borderId="0" xfId="0" applyNumberFormat="1" applyFont="1" applyProtection="1"/>
    <xf numFmtId="168" fontId="12" fillId="4" borderId="25" xfId="0" applyNumberFormat="1" applyFont="1" applyFill="1" applyBorder="1"/>
    <xf numFmtId="20" fontId="4" fillId="6" borderId="0" xfId="0" applyNumberFormat="1" applyFont="1" applyFill="1" applyProtection="1"/>
    <xf numFmtId="0" fontId="4" fillId="6" borderId="0" xfId="0" applyFont="1" applyFill="1" applyAlignment="1" applyProtection="1">
      <alignment horizontal="right"/>
    </xf>
    <xf numFmtId="0" fontId="3" fillId="12" borderId="21" xfId="0" applyFont="1" applyFill="1" applyBorder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166" fontId="3" fillId="7" borderId="24" xfId="0" applyNumberFormat="1" applyFont="1" applyFill="1" applyBorder="1" applyAlignment="1" applyProtection="1">
      <alignment horizontal="center" vertical="center"/>
    </xf>
    <xf numFmtId="166" fontId="3" fillId="7" borderId="22" xfId="0" applyNumberFormat="1" applyFont="1" applyFill="1" applyBorder="1" applyAlignment="1" applyProtection="1">
      <alignment horizontal="center" vertical="center"/>
    </xf>
    <xf numFmtId="166" fontId="3" fillId="7" borderId="23" xfId="0" applyNumberFormat="1" applyFont="1" applyFill="1" applyBorder="1" applyAlignment="1" applyProtection="1">
      <alignment horizontal="center" vertical="center"/>
    </xf>
    <xf numFmtId="166" fontId="3" fillId="7" borderId="25" xfId="0" applyNumberFormat="1" applyFont="1" applyFill="1" applyBorder="1" applyAlignment="1" applyProtection="1">
      <alignment horizontal="center" vertical="center"/>
    </xf>
    <xf numFmtId="1" fontId="7" fillId="6" borderId="0" xfId="0" applyNumberFormat="1" applyFont="1" applyFill="1" applyBorder="1" applyAlignment="1" applyProtection="1">
      <alignment horizontal="center" vertical="center" textRotation="90"/>
    </xf>
    <xf numFmtId="166" fontId="3" fillId="7" borderId="21" xfId="0" applyNumberFormat="1" applyFont="1" applyFill="1" applyBorder="1" applyAlignment="1" applyProtection="1">
      <alignment horizontal="center" vertical="center"/>
    </xf>
    <xf numFmtId="166" fontId="3" fillId="7" borderId="11" xfId="0" applyNumberFormat="1" applyFont="1" applyFill="1" applyBorder="1" applyAlignment="1" applyProtection="1">
      <alignment horizontal="center" vertical="center"/>
    </xf>
    <xf numFmtId="0" fontId="4" fillId="6" borderId="21" xfId="0" applyFont="1" applyFill="1" applyBorder="1" applyAlignment="1" applyProtection="1">
      <alignment horizontal="center"/>
    </xf>
    <xf numFmtId="0" fontId="4" fillId="6" borderId="22" xfId="0" applyFont="1" applyFill="1" applyBorder="1" applyAlignment="1" applyProtection="1">
      <alignment horizontal="center"/>
    </xf>
    <xf numFmtId="0" fontId="11" fillId="11" borderId="21" xfId="0" applyFont="1" applyFill="1" applyBorder="1" applyAlignment="1" applyProtection="1">
      <alignment horizontal="center" vertical="center"/>
    </xf>
    <xf numFmtId="0" fontId="11" fillId="11" borderId="22" xfId="0" applyFont="1" applyFill="1" applyBorder="1" applyAlignment="1" applyProtection="1">
      <alignment horizontal="center" vertical="center"/>
    </xf>
    <xf numFmtId="0" fontId="11" fillId="11" borderId="25" xfId="0" applyFont="1" applyFill="1" applyBorder="1" applyAlignment="1" applyProtection="1">
      <alignment horizontal="center" vertical="center"/>
    </xf>
    <xf numFmtId="0" fontId="10" fillId="8" borderId="26" xfId="0" applyFont="1" applyFill="1" applyBorder="1" applyAlignment="1" applyProtection="1">
      <alignment horizontal="center" vertical="center"/>
    </xf>
    <xf numFmtId="0" fontId="10" fillId="8" borderId="27" xfId="0" applyFont="1" applyFill="1" applyBorder="1" applyAlignment="1" applyProtection="1">
      <alignment horizontal="center" vertical="center"/>
    </xf>
    <xf numFmtId="0" fontId="10" fillId="8" borderId="28" xfId="0" applyFont="1" applyFill="1" applyBorder="1" applyAlignment="1" applyProtection="1">
      <alignment horizontal="center" vertical="center"/>
    </xf>
    <xf numFmtId="0" fontId="10" fillId="8" borderId="29" xfId="0" applyFont="1" applyFill="1" applyBorder="1" applyAlignment="1" applyProtection="1">
      <alignment horizontal="center" vertical="center"/>
    </xf>
    <xf numFmtId="0" fontId="10" fillId="8" borderId="30" xfId="0" applyFont="1" applyFill="1" applyBorder="1" applyAlignment="1" applyProtection="1">
      <alignment horizontal="center" vertical="center"/>
    </xf>
    <xf numFmtId="0" fontId="10" fillId="8" borderId="31" xfId="0" applyFont="1" applyFill="1" applyBorder="1" applyAlignment="1" applyProtection="1">
      <alignment horizontal="center" vertical="center"/>
    </xf>
    <xf numFmtId="167" fontId="4" fillId="10" borderId="10" xfId="0" applyNumberFormat="1" applyFont="1" applyFill="1" applyBorder="1" applyAlignment="1" applyProtection="1">
      <alignment horizontal="center" vertical="center"/>
    </xf>
    <xf numFmtId="167" fontId="4" fillId="10" borderId="14" xfId="0" applyNumberFormat="1" applyFont="1" applyFill="1" applyBorder="1" applyAlignment="1" applyProtection="1">
      <alignment horizontal="center" vertical="center"/>
    </xf>
    <xf numFmtId="167" fontId="4" fillId="10" borderId="15" xfId="0" applyNumberFormat="1" applyFont="1" applyFill="1" applyBorder="1" applyAlignment="1" applyProtection="1">
      <alignment horizontal="center" vertical="center"/>
    </xf>
    <xf numFmtId="167" fontId="4" fillId="0" borderId="4" xfId="0" applyNumberFormat="1" applyFont="1" applyFill="1" applyBorder="1" applyAlignment="1" applyProtection="1">
      <alignment horizontal="center" vertical="center"/>
    </xf>
    <xf numFmtId="167" fontId="4" fillId="0" borderId="3" xfId="0" applyNumberFormat="1" applyFont="1" applyFill="1" applyBorder="1" applyAlignment="1" applyProtection="1">
      <alignment horizontal="center" vertical="center"/>
    </xf>
    <xf numFmtId="167" fontId="4" fillId="0" borderId="5" xfId="0" applyNumberFormat="1" applyFont="1" applyFill="1" applyBorder="1" applyAlignment="1" applyProtection="1">
      <alignment horizontal="center" vertical="center"/>
    </xf>
    <xf numFmtId="167" fontId="4" fillId="0" borderId="11" xfId="0" applyNumberFormat="1" applyFont="1" applyFill="1" applyBorder="1" applyAlignment="1" applyProtection="1">
      <alignment horizontal="center" vertical="center"/>
    </xf>
    <xf numFmtId="167" fontId="4" fillId="0" borderId="12" xfId="0" applyNumberFormat="1" applyFont="1" applyFill="1" applyBorder="1" applyAlignment="1" applyProtection="1">
      <alignment horizontal="center" vertical="center"/>
    </xf>
    <xf numFmtId="167" fontId="4" fillId="0" borderId="13" xfId="0" applyNumberFormat="1" applyFont="1" applyFill="1" applyBorder="1" applyAlignment="1" applyProtection="1">
      <alignment horizontal="center" vertical="center"/>
    </xf>
    <xf numFmtId="20" fontId="4" fillId="0" borderId="18" xfId="0" applyNumberFormat="1" applyFont="1" applyFill="1" applyBorder="1" applyAlignment="1" applyProtection="1">
      <alignment horizontal="center" vertical="center"/>
      <protection locked="0"/>
    </xf>
    <xf numFmtId="2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8">
    <dxf>
      <fill>
        <patternFill>
          <bgColor indexed="26"/>
        </patternFill>
      </fill>
    </dxf>
    <dxf>
      <fill>
        <patternFill>
          <bgColor indexed="47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gradientFill type="path">
          <stop position="0">
            <color theme="0"/>
          </stop>
          <stop position="1">
            <color theme="9" tint="0.80001220740379042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0</xdr:rowOff>
    </xdr:from>
    <xdr:to>
      <xdr:col>0</xdr:col>
      <xdr:colOff>381000</xdr:colOff>
      <xdr:row>4</xdr:row>
      <xdr:rowOff>12700</xdr:rowOff>
    </xdr:to>
    <xdr:sp macro="" textlink="">
      <xdr:nvSpPr>
        <xdr:cNvPr id="1027" name="SpinButton1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ffectLst/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 fPrintsWithSheet="0"/>
  </xdr:twoCellAnchor>
  <xdr:twoCellAnchor editAs="oneCell">
    <xdr:from>
      <xdr:col>0</xdr:col>
      <xdr:colOff>25400</xdr:colOff>
      <xdr:row>0</xdr:row>
      <xdr:rowOff>0</xdr:rowOff>
    </xdr:from>
    <xdr:to>
      <xdr:col>0</xdr:col>
      <xdr:colOff>381000</xdr:colOff>
      <xdr:row>4</xdr:row>
      <xdr:rowOff>12700</xdr:rowOff>
    </xdr:to>
    <xdr:pic>
      <xdr:nvPicPr>
        <xdr:cNvPr id="2" name="Spin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0"/>
          <a:ext cx="355600" cy="901700"/>
        </a:xfrm>
        <a:prstGeom prst="rect">
          <a:avLst/>
        </a:prstGeom>
        <a:noFill/>
        <a:ln>
          <a:noFill/>
        </a:ln>
        <a:effectLst/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Calendrier" enableFormatConditionsCalculation="0">
    <pageSetUpPr fitToPage="1"/>
  </sheetPr>
  <dimension ref="A1:AS58"/>
  <sheetViews>
    <sheetView showGridLines="0" tabSelected="1" workbookViewId="0">
      <pane xSplit="4" ySplit="4" topLeftCell="X5" activePane="bottomRight" state="frozen"/>
      <selection pane="topRight" activeCell="E1" sqref="E1"/>
      <selection pane="bottomLeft" activeCell="A5" sqref="A5"/>
      <selection pane="bottomRight" activeCell="AA5" sqref="AA5:AA34"/>
    </sheetView>
  </sheetViews>
  <sheetFormatPr baseColWidth="10" defaultColWidth="11.5" defaultRowHeight="14" x14ac:dyDescent="0.15"/>
  <cols>
    <col min="1" max="1" width="5.6640625" style="21" customWidth="1"/>
    <col min="2" max="2" width="7.6640625" style="21" customWidth="1"/>
    <col min="3" max="3" width="7.6640625" style="43" customWidth="1"/>
    <col min="4" max="4" width="3.1640625" style="43" customWidth="1"/>
    <col min="5" max="5" width="7.6640625" style="44" customWidth="1"/>
    <col min="6" max="6" width="7.6640625" style="21" customWidth="1"/>
    <col min="7" max="7" width="3.1640625" style="21" customWidth="1"/>
    <col min="8" max="9" width="7.6640625" style="21" customWidth="1"/>
    <col min="10" max="10" width="3.1640625" style="21" customWidth="1"/>
    <col min="11" max="12" width="7.6640625" style="21" customWidth="1"/>
    <col min="13" max="13" width="3.1640625" style="45" customWidth="1"/>
    <col min="14" max="15" width="7.6640625" style="21" customWidth="1"/>
    <col min="16" max="16" width="3.1640625" style="45" customWidth="1"/>
    <col min="17" max="18" width="7.6640625" style="21" customWidth="1"/>
    <col min="19" max="19" width="3.1640625" style="46" customWidth="1"/>
    <col min="20" max="21" width="7.6640625" style="21" customWidth="1"/>
    <col min="22" max="22" width="3.1640625" style="45" customWidth="1"/>
    <col min="23" max="24" width="7.6640625" style="21" customWidth="1"/>
    <col min="25" max="25" width="3.1640625" style="45" customWidth="1"/>
    <col min="26" max="27" width="7.6640625" style="21" customWidth="1"/>
    <col min="28" max="28" width="3.1640625" style="21" customWidth="1"/>
    <col min="29" max="29" width="7.6640625" style="21" customWidth="1"/>
    <col min="30" max="30" width="9.5" style="21" customWidth="1"/>
    <col min="31" max="31" width="4.1640625" style="21" customWidth="1"/>
    <col min="32" max="33" width="7.6640625" style="21" customWidth="1"/>
    <col min="34" max="34" width="3.1640625" style="21" customWidth="1"/>
    <col min="35" max="36" width="7.6640625" style="21" customWidth="1"/>
    <col min="37" max="37" width="3.1640625" style="21" customWidth="1"/>
    <col min="38" max="16384" width="11.5" style="21"/>
  </cols>
  <sheetData>
    <row r="1" spans="1:45" ht="15" customHeight="1" thickTop="1" thickBot="1" x14ac:dyDescent="0.2">
      <c r="A1" s="17"/>
      <c r="B1" s="74" t="s">
        <v>0</v>
      </c>
      <c r="C1" s="73">
        <v>2015</v>
      </c>
      <c r="D1" s="118"/>
      <c r="E1" s="18"/>
      <c r="F1" s="19" t="s">
        <v>14</v>
      </c>
      <c r="G1" s="20"/>
      <c r="H1" s="19"/>
      <c r="I1" s="19"/>
      <c r="J1" s="20"/>
      <c r="K1" s="19"/>
      <c r="L1" s="19"/>
      <c r="M1" s="20"/>
      <c r="N1" s="126" t="s">
        <v>16</v>
      </c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8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</row>
    <row r="2" spans="1:45" ht="17" thickBot="1" x14ac:dyDescent="0.3">
      <c r="A2" s="17"/>
      <c r="B2" s="22"/>
      <c r="C2" s="23">
        <v>40909</v>
      </c>
      <c r="D2" s="118"/>
      <c r="E2" s="84"/>
      <c r="F2" s="19"/>
      <c r="G2" s="20"/>
      <c r="H2" s="19"/>
      <c r="I2" s="19"/>
      <c r="J2" s="20"/>
      <c r="K2" s="19"/>
      <c r="L2" s="19"/>
      <c r="M2" s="20"/>
      <c r="N2" s="129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1"/>
      <c r="Z2" s="17"/>
      <c r="AA2" s="17"/>
      <c r="AB2" s="17"/>
      <c r="AC2" s="121" t="s">
        <v>19</v>
      </c>
      <c r="AD2" s="122"/>
      <c r="AE2" s="85">
        <f ca="1">INT(MOD(INT((TODAY()-2)/7)+3/5,52+5/28))+1</f>
        <v>40</v>
      </c>
      <c r="AF2" s="108" t="e">
        <f ca="1">SUM(B38:AK38)</f>
        <v>#VALUE!</v>
      </c>
      <c r="AG2" s="9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</row>
    <row r="3" spans="1:45" ht="14.25" customHeight="1" thickTop="1" thickBot="1" x14ac:dyDescent="0.2">
      <c r="A3" s="17"/>
      <c r="B3" s="24"/>
      <c r="C3" s="25"/>
      <c r="D3" s="118"/>
      <c r="E3" s="72"/>
      <c r="F3" s="19" t="s">
        <v>15</v>
      </c>
      <c r="G3" s="26"/>
      <c r="H3" s="19"/>
      <c r="I3" s="19"/>
      <c r="J3" s="26"/>
      <c r="K3" s="19"/>
      <c r="L3" s="19"/>
      <c r="M3" s="26"/>
      <c r="N3" s="19"/>
      <c r="O3" s="19"/>
      <c r="P3" s="26"/>
      <c r="Q3" s="19"/>
      <c r="R3" s="19"/>
      <c r="S3" s="26"/>
      <c r="T3" s="19"/>
      <c r="U3" s="19"/>
      <c r="V3" s="26"/>
      <c r="W3" s="19"/>
      <c r="X3" s="19"/>
      <c r="Y3" s="26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</row>
    <row r="4" spans="1:45" ht="24" customHeight="1" thickBot="1" x14ac:dyDescent="0.2">
      <c r="A4" s="17"/>
      <c r="B4" s="119">
        <f>DATE($C$1,MONTH($C$2),1)</f>
        <v>42005</v>
      </c>
      <c r="C4" s="115"/>
      <c r="D4" s="116"/>
      <c r="E4" s="120">
        <f>DATE($C$1,MONTH($C$2)+1,1)</f>
        <v>42036</v>
      </c>
      <c r="F4" s="115"/>
      <c r="G4" s="116"/>
      <c r="H4" s="114">
        <f>DATE($C$1,MONTH($C$2)+2,1)</f>
        <v>42064</v>
      </c>
      <c r="I4" s="115"/>
      <c r="J4" s="116"/>
      <c r="K4" s="114">
        <f>DATE($C$1,MONTH($C$2)+3,1)</f>
        <v>42095</v>
      </c>
      <c r="L4" s="115"/>
      <c r="M4" s="116"/>
      <c r="N4" s="114">
        <f>DATE($C$1,MONTH($C$2)+4,1)</f>
        <v>42125</v>
      </c>
      <c r="O4" s="115"/>
      <c r="P4" s="116"/>
      <c r="Q4" s="114">
        <f>DATE($C$1,MONTH($C$2)+5,1)</f>
        <v>42156</v>
      </c>
      <c r="R4" s="115"/>
      <c r="S4" s="116"/>
      <c r="T4" s="114">
        <f>DATE($C$1,MONTH($C$2)+6,1)</f>
        <v>42186</v>
      </c>
      <c r="U4" s="115"/>
      <c r="V4" s="116"/>
      <c r="W4" s="114">
        <f>DATE($C$1,MONTH($C$2)+7,1)</f>
        <v>42217</v>
      </c>
      <c r="X4" s="115"/>
      <c r="Y4" s="116"/>
      <c r="Z4" s="114">
        <f>DATE($C$1,MONTH($C$2)+8,1)</f>
        <v>42248</v>
      </c>
      <c r="AA4" s="115"/>
      <c r="AB4" s="116"/>
      <c r="AC4" s="114">
        <f>DATE($C$1,MONTH($C$2)+9,1)</f>
        <v>42278</v>
      </c>
      <c r="AD4" s="115"/>
      <c r="AE4" s="116"/>
      <c r="AF4" s="114">
        <f>DATE($C$1,MONTH($C$2)+10,1)</f>
        <v>42309</v>
      </c>
      <c r="AG4" s="115"/>
      <c r="AH4" s="116"/>
      <c r="AI4" s="114">
        <f>DATE($C$1,MONTH($C$2)+11,1)</f>
        <v>42339</v>
      </c>
      <c r="AJ4" s="115"/>
      <c r="AK4" s="117"/>
      <c r="AL4" s="17"/>
      <c r="AM4" s="17"/>
      <c r="AN4" s="17"/>
      <c r="AO4" s="17"/>
      <c r="AP4" s="17"/>
      <c r="AQ4" s="17"/>
      <c r="AR4" s="17"/>
      <c r="AS4" s="17"/>
    </row>
    <row r="5" spans="1:45" x14ac:dyDescent="0.15">
      <c r="A5" s="17"/>
      <c r="B5" s="47">
        <f>IF(ROW()-4 &lt;= DAY(DATE(YEAR($B$4),MONTH($B$4)+1,0)),DATE(YEAR($B$4),MONTH($B$4),ROW()-4),"")</f>
        <v>42005</v>
      </c>
      <c r="C5" s="61"/>
      <c r="D5" s="27"/>
      <c r="E5" s="48">
        <f>IF(ROW()-4 &lt;= DAY(DATE(YEAR($E$4),MONTH($E$4)+1,0)),DATE(YEAR($E$4),MONTH($E$4),ROW()-4),"")</f>
        <v>42036</v>
      </c>
      <c r="F5" s="64"/>
      <c r="G5" s="28" t="str">
        <f>IF(E5="","",IF(WEEKDAY(E5,2)=1,INT(MOD(INT((E5-2)/7)+3/5,52+5/28))+1,""))</f>
        <v/>
      </c>
      <c r="H5" s="48">
        <f>IF(ROW()-4 &lt;= DAY(DATE(YEAR($H$4),MONTH($H$4)+1,0)),DATE(YEAR($H$4),MONTH($H$4),ROW()-4),"")</f>
        <v>42064</v>
      </c>
      <c r="I5" s="64"/>
      <c r="J5" s="28" t="str">
        <f>IF(H5="","",IF(WEEKDAY(H5,2)=1,INT(MOD(INT((H5-2)/7)+3/5,52+5/28))+1,""))</f>
        <v/>
      </c>
      <c r="K5" s="48">
        <f>IF(ROW()-4 &lt;= DAY(DATE(YEAR($K$4),MONTH($K$4)+1,0)),DATE(YEAR($K$4),MONTH($K$4),ROW()-4),"")</f>
        <v>42095</v>
      </c>
      <c r="L5" s="90">
        <v>0.33333333333333331</v>
      </c>
      <c r="M5" s="28" t="str">
        <f>IF(K5="","",IF(WEEKDAY(K5,2)=1,INT(MOD(INT((K5-2)/7)+3/5,52+5/28))+1,""))</f>
        <v/>
      </c>
      <c r="N5" s="48">
        <f>IF(ROW()-4 &lt;= DAY(DATE(YEAR($N$4),MONTH($N$4)+1,0)),DATE(YEAR($N$4),MONTH($N$4),ROW()-4),"")</f>
        <v>42125</v>
      </c>
      <c r="O5" s="64"/>
      <c r="P5" s="29" t="str">
        <f>IF(N5="","",IF(WEEKDAY(N5,2)=1,INT(MOD(INT((N5-2)/7)+3/5,52+5/28))+1,""))</f>
        <v/>
      </c>
      <c r="Q5" s="50">
        <f>IF(ROW()-4 &lt;= DAY(DATE(YEAR($Q$4),MONTH($Q$4)+1,0)),DATE(YEAR($Q$4),MONTH($Q$4),ROW()-4),"")</f>
        <v>42156</v>
      </c>
      <c r="R5" s="92">
        <v>0.33333333333333331</v>
      </c>
      <c r="S5" s="51">
        <f>IF(Q5="","",IF(WEEKDAY(Q5,2)=1,INT(MOD(INT((Q5-2)/7)+3/5,52+5/28))+1,""))</f>
        <v>23</v>
      </c>
      <c r="T5" s="48">
        <f>IF(ROW()-4 &lt;= DAY(DATE(YEAR($T$4),MONTH($T$4)+1,0)),DATE(YEAR($T$4),MONTH($T$4),ROW()-4),"")</f>
        <v>42186</v>
      </c>
      <c r="U5" s="96">
        <v>0.29166666666666669</v>
      </c>
      <c r="V5" s="27" t="str">
        <f>IF(T5="","",IF(WEEKDAY(T5,2)=1,INT(MOD(INT((T5-2)/7)+3/5,52+5/28))+1,""))</f>
        <v/>
      </c>
      <c r="W5" s="50">
        <f>IF(ROW()-4 &lt;= DAY(DATE(YEAR($W$4),MONTH($W$4)+1,0)),DATE(YEAR($W$4),MONTH($W$4),ROW()-4),"")</f>
        <v>42217</v>
      </c>
      <c r="X5" s="64"/>
      <c r="Y5" s="29" t="str">
        <f>IF(W5="","",IF(WEEKDAY(W5,2)=1,INT(MOD(INT((W5-2)/7)+3/5,52+5/28))+1,""))</f>
        <v/>
      </c>
      <c r="Z5" s="50">
        <f>IF(ROW()-4 &lt;= DAY(DATE(YEAR($Z$4),MONTH($Z$4)+1,0)),DATE(YEAR($Z$4),MONTH($Z$4),ROW()-4),"")</f>
        <v>42248</v>
      </c>
      <c r="AA5" s="141">
        <v>0.33333333333333331</v>
      </c>
      <c r="AB5" s="29" t="str">
        <f>IF(Z5="","",IF(WEEKDAY(Z5,2)=1,INT(MOD(INT((Z5-2)/7)+3/5,52+5/28))+1,""))</f>
        <v/>
      </c>
      <c r="AC5" s="50">
        <f>IF(ROW()-4 &lt;= DAY(DATE(YEAR($AC$4),MONTH($AC$4)+1,0)),DATE(YEAR($AC$4),MONTH($AC$4),ROW()-4),"")</f>
        <v>42278</v>
      </c>
      <c r="AD5" s="64"/>
      <c r="AE5" s="29" t="str">
        <f>IF(AC5="","",IF(WEEKDAY(AC5,2)=1,INT(MOD(INT((AC5-2)/7)+3/5,52+5/28))+1,""))</f>
        <v/>
      </c>
      <c r="AF5" s="50">
        <f>IF(ROW()-4 &lt;= DAY(DATE(YEAR($AF$4),MONTH($AF$4)+1,0)),DATE(YEAR($AF$4),MONTH($AF$4),ROW()-4),"")</f>
        <v>42309</v>
      </c>
      <c r="AG5" s="64"/>
      <c r="AH5" s="49" t="str">
        <f>IF(AF5="","",IF(WEEKDAY(AF5,2)=1,INT(MOD(INT((AF5-2)/7)+3/5,52+5/28))+1,""))</f>
        <v/>
      </c>
      <c r="AI5" s="50">
        <f>IF(ROW()-4 &lt;= DAY(DATE(YEAR($AI$4),MONTH($AI$4)+1,0)),DATE(YEAR($AI$4),MONTH($AI$4),ROW()-4),"")</f>
        <v>42339</v>
      </c>
      <c r="AJ5" s="69"/>
      <c r="AK5" s="30" t="str">
        <f>IF(AI5="","",IF(WEEKDAY(AI5,2)=1,INT(MOD(INT((AI5-2)/7)+3/5,52+5/28))+1,""))</f>
        <v/>
      </c>
      <c r="AL5" s="17"/>
      <c r="AM5" s="17"/>
      <c r="AN5" s="17"/>
      <c r="AO5" s="17"/>
      <c r="AP5" s="17"/>
      <c r="AQ5" s="17"/>
      <c r="AR5" s="17"/>
      <c r="AS5" s="17"/>
    </row>
    <row r="6" spans="1:45" x14ac:dyDescent="0.15">
      <c r="A6" s="17"/>
      <c r="B6" s="52">
        <f t="shared" ref="B6:B35" si="0">IF(ROW()-4 &lt;= DAY(DATE(YEAR($B$4),MONTH($B$4)+1,0)),DATE(YEAR($B$4),MONTH($B$4),ROW()-4),"")</f>
        <v>42006</v>
      </c>
      <c r="C6" s="83">
        <v>0.33333333333333331</v>
      </c>
      <c r="D6" s="31"/>
      <c r="E6" s="53">
        <f t="shared" ref="E6:E34" si="1">IF(ROW()-4 &lt;= DAY(DATE(YEAR($E$4),MONTH($E$4)+1,0)),DATE(YEAR($E$4),MONTH($E$4),ROW()-4),"")</f>
        <v>42037</v>
      </c>
      <c r="F6" s="83">
        <v>0.33333333333333331</v>
      </c>
      <c r="G6" s="32">
        <f t="shared" ref="G6:G33" si="2">IF(E6="","",IF(WEEKDAY(E6,2)=1,INT(MOD(INT((E6-2)/7)+3/5,52+5/28))+1,""))</f>
        <v>6</v>
      </c>
      <c r="H6" s="53">
        <f t="shared" ref="H6:H35" si="3">IF(ROW()-4 &lt;= DAY(DATE(YEAR($H$4),MONTH($H$4)+1,0)),DATE(YEAR($H$4),MONTH($H$4),ROW()-4),"")</f>
        <v>42065</v>
      </c>
      <c r="I6" s="87"/>
      <c r="J6" s="32">
        <f t="shared" ref="J6:J35" si="4">IF(H6="","",IF(WEEKDAY(H6,2)=1,INT(MOD(INT((H6-2)/7)+3/5,52+5/28))+1,""))</f>
        <v>10</v>
      </c>
      <c r="K6" s="53">
        <f t="shared" ref="K6:K35" si="5">IF(ROW()-4 &lt;= DAY(DATE(YEAR($K$4),MONTH($K$4)+1,0)),DATE(YEAR($K$4),MONTH($K$4),ROW()-4),"")</f>
        <v>42096</v>
      </c>
      <c r="L6" s="86">
        <v>0.33333333333333331</v>
      </c>
      <c r="M6" s="32" t="str">
        <f t="shared" ref="M6:M34" si="6">IF(K6="","",IF(WEEKDAY(K6,2)=1,INT(MOD(INT((K6-2)/7)+3/5,52+5/28))+1,""))</f>
        <v/>
      </c>
      <c r="N6" s="53">
        <f t="shared" ref="N6:N35" si="7">IF(ROW()-4 &lt;= DAY(DATE(YEAR($N$4),MONTH($N$4)+1,0)),DATE(YEAR($N$4),MONTH($N$4),ROW()-4),"")</f>
        <v>42126</v>
      </c>
      <c r="O6" s="65"/>
      <c r="P6" s="33" t="str">
        <f t="shared" ref="P6:P35" si="8">IF(N6="","",IF(WEEKDAY(N6,2)=1,INT(MOD(INT((N6-2)/7)+3/5,52+5/28))+1,""))</f>
        <v/>
      </c>
      <c r="Q6" s="55">
        <f t="shared" ref="Q6:Q35" si="9">IF(ROW()-4 &lt;= DAY(DATE(YEAR($Q$4),MONTH($Q$4)+1,0)),DATE(YEAR($Q$4),MONTH($Q$4),ROW()-4),"")</f>
        <v>42157</v>
      </c>
      <c r="R6" s="93">
        <v>0.33333333333333331</v>
      </c>
      <c r="S6" s="56" t="str">
        <f t="shared" ref="S6:S34" si="10">IF(Q6="","",IF(WEEKDAY(Q6,2)=1,INT(MOD(INT((Q6-2)/7)+3/5,52+5/28))+1,""))</f>
        <v/>
      </c>
      <c r="T6" s="53">
        <f t="shared" ref="T6:T35" si="11">IF(ROW()-4 &lt;= DAY(DATE(YEAR($T$4),MONTH($T$4)+1,0)),DATE(YEAR($T$4),MONTH($T$4),ROW()-4),"")</f>
        <v>42187</v>
      </c>
      <c r="U6" s="94">
        <v>0.29166666666666669</v>
      </c>
      <c r="V6" s="31" t="str">
        <f t="shared" ref="V6:V35" si="12">IF(T6="","",IF(WEEKDAY(T6,2)=1,INT(MOD(INT((T6-2)/7)+3/5,52+5/28))+1,""))</f>
        <v/>
      </c>
      <c r="W6" s="55">
        <f t="shared" ref="W6:W35" si="13">IF(ROW()-4 &lt;= DAY(DATE(YEAR($W$4),MONTH($W$4)+1,0)),DATE(YEAR($W$4),MONTH($W$4),ROW()-4),"")</f>
        <v>42218</v>
      </c>
      <c r="X6" s="65"/>
      <c r="Y6" s="33" t="str">
        <f t="shared" ref="Y6:Y35" si="14">IF(W6="","",IF(WEEKDAY(W6,2)=1,INT(MOD(INT((W6-2)/7)+3/5,52+5/28))+1,""))</f>
        <v/>
      </c>
      <c r="Z6" s="55">
        <f t="shared" ref="Z6:Z35" si="15">IF(ROW()-4 &lt;= DAY(DATE(YEAR($Z$4),MONTH($Z$4)+1,0)),DATE(YEAR($Z$4),MONTH($Z$4),ROW()-4),"")</f>
        <v>42249</v>
      </c>
      <c r="AA6" s="142">
        <v>0.16666666666666666</v>
      </c>
      <c r="AB6" s="33" t="str">
        <f t="shared" ref="AB6:AB34" si="16">IF(Z6="","",IF(WEEKDAY(Z6,2)=1,INT(MOD(INT((Z6-2)/7)+3/5,52+5/28))+1,""))</f>
        <v/>
      </c>
      <c r="AC6" s="55">
        <f t="shared" ref="AC6:AC35" si="17">IF(ROW()-4 &lt;= DAY(DATE(YEAR($AC$4),MONTH($AC$4)+1,0)),DATE(YEAR($AC$4),MONTH($AC$4),ROW()-4),"")</f>
        <v>42279</v>
      </c>
      <c r="AD6" s="65"/>
      <c r="AE6" s="33" t="str">
        <f t="shared" ref="AE6:AE35" si="18">IF(AC6="","",IF(WEEKDAY(AC6,2)=1,INT(MOD(INT((AC6-2)/7)+3/5,52+5/28))+1,""))</f>
        <v/>
      </c>
      <c r="AF6" s="55">
        <f t="shared" ref="AF6:AF35" si="19">IF(ROW()-4 &lt;= DAY(DATE(YEAR($AF$4),MONTH($AF$4)+1,0)),DATE(YEAR($AF$4),MONTH($AF$4),ROW()-4),"")</f>
        <v>42310</v>
      </c>
      <c r="AG6" s="65"/>
      <c r="AH6" s="54">
        <f t="shared" ref="AH6:AH34" si="20">IF(AF6="","",IF(WEEKDAY(AF6,2)=1,INT(MOD(INT((AF6-2)/7)+3/5,52+5/28))+1,""))</f>
        <v>45</v>
      </c>
      <c r="AI6" s="55">
        <f t="shared" ref="AI6:AI35" si="21">IF(ROW()-4 &lt;= DAY(DATE(YEAR($AI$4),MONTH($AI$4)+1,0)),DATE(YEAR($AI$4),MONTH($AI$4),ROW()-4),"")</f>
        <v>42340</v>
      </c>
      <c r="AJ6" s="70"/>
      <c r="AK6" s="34" t="str">
        <f t="shared" ref="AK6:AK35" si="22">IF(AI6="","",IF(WEEKDAY(AI6,2)=1,INT(MOD(INT((AI6-2)/7)+3/5,52+5/28))+1,""))</f>
        <v/>
      </c>
      <c r="AL6" s="17"/>
      <c r="AM6" s="17"/>
      <c r="AN6" s="17"/>
      <c r="AO6" s="17"/>
      <c r="AP6" s="17"/>
      <c r="AQ6" s="109">
        <v>1.0416666666666666E-2</v>
      </c>
      <c r="AR6" s="17"/>
      <c r="AS6" s="17"/>
    </row>
    <row r="7" spans="1:45" ht="15" thickBot="1" x14ac:dyDescent="0.2">
      <c r="A7" s="17"/>
      <c r="B7" s="52">
        <f t="shared" si="0"/>
        <v>42007</v>
      </c>
      <c r="C7" s="83"/>
      <c r="D7" s="31" t="str">
        <f t="shared" ref="D7:D35" si="23">IF(B7="","",IF(WEEKDAY(B7,2)=1,INT(MOD(INT((B7-2)/7)+3/5,52+5/28))+1,""))</f>
        <v/>
      </c>
      <c r="E7" s="53">
        <f t="shared" si="1"/>
        <v>42038</v>
      </c>
      <c r="F7" s="83">
        <v>0.33333333333333331</v>
      </c>
      <c r="G7" s="32" t="str">
        <f t="shared" si="2"/>
        <v/>
      </c>
      <c r="H7" s="53">
        <f t="shared" si="3"/>
        <v>42066</v>
      </c>
      <c r="I7" s="87"/>
      <c r="J7" s="32" t="str">
        <f t="shared" si="4"/>
        <v/>
      </c>
      <c r="K7" s="53">
        <f t="shared" si="5"/>
        <v>42097</v>
      </c>
      <c r="L7" s="86">
        <v>0.33333333333333331</v>
      </c>
      <c r="M7" s="32" t="str">
        <f t="shared" si="6"/>
        <v/>
      </c>
      <c r="N7" s="53">
        <f t="shared" si="7"/>
        <v>42127</v>
      </c>
      <c r="O7" s="65"/>
      <c r="P7" s="33" t="str">
        <f t="shared" si="8"/>
        <v/>
      </c>
      <c r="Q7" s="55">
        <f t="shared" si="9"/>
        <v>42158</v>
      </c>
      <c r="R7" s="93">
        <v>0.33333333333333331</v>
      </c>
      <c r="S7" s="56" t="str">
        <f t="shared" si="10"/>
        <v/>
      </c>
      <c r="T7" s="53">
        <f t="shared" si="11"/>
        <v>42188</v>
      </c>
      <c r="U7" s="94">
        <v>0.29166666666666669</v>
      </c>
      <c r="V7" s="31" t="str">
        <f t="shared" si="12"/>
        <v/>
      </c>
      <c r="W7" s="55">
        <f t="shared" si="13"/>
        <v>42219</v>
      </c>
      <c r="X7" s="86">
        <v>0.33333333333333331</v>
      </c>
      <c r="Y7" s="33">
        <f t="shared" si="14"/>
        <v>32</v>
      </c>
      <c r="Z7" s="55">
        <f t="shared" si="15"/>
        <v>42250</v>
      </c>
      <c r="AA7" s="142">
        <v>0.33333333333333331</v>
      </c>
      <c r="AB7" s="33" t="str">
        <f t="shared" si="16"/>
        <v/>
      </c>
      <c r="AC7" s="55">
        <f t="shared" si="17"/>
        <v>42280</v>
      </c>
      <c r="AD7" s="65"/>
      <c r="AE7" s="33" t="str">
        <f t="shared" si="18"/>
        <v/>
      </c>
      <c r="AF7" s="55">
        <f t="shared" si="19"/>
        <v>42311</v>
      </c>
      <c r="AG7" s="65"/>
      <c r="AH7" s="54" t="str">
        <f t="shared" si="20"/>
        <v/>
      </c>
      <c r="AI7" s="55">
        <f t="shared" si="21"/>
        <v>42341</v>
      </c>
      <c r="AJ7" s="70"/>
      <c r="AK7" s="34" t="str">
        <f t="shared" si="22"/>
        <v/>
      </c>
      <c r="AL7" s="17"/>
      <c r="AM7" s="17"/>
      <c r="AN7" s="17"/>
      <c r="AO7" s="17"/>
      <c r="AP7" s="17"/>
      <c r="AQ7" s="109">
        <v>2.0833333333333332E-2</v>
      </c>
      <c r="AR7" s="17"/>
      <c r="AS7" s="17"/>
    </row>
    <row r="8" spans="1:45" ht="15" customHeight="1" thickBot="1" x14ac:dyDescent="0.2">
      <c r="A8" s="17"/>
      <c r="B8" s="52">
        <f t="shared" si="0"/>
        <v>42008</v>
      </c>
      <c r="C8" s="62"/>
      <c r="D8" s="31" t="str">
        <f t="shared" si="23"/>
        <v/>
      </c>
      <c r="E8" s="53">
        <f t="shared" si="1"/>
        <v>42039</v>
      </c>
      <c r="F8" s="83">
        <v>0.33333333333333331</v>
      </c>
      <c r="G8" s="32" t="str">
        <f t="shared" si="2"/>
        <v/>
      </c>
      <c r="H8" s="53">
        <f t="shared" si="3"/>
        <v>42067</v>
      </c>
      <c r="I8" s="87"/>
      <c r="J8" s="32" t="str">
        <f t="shared" si="4"/>
        <v/>
      </c>
      <c r="K8" s="53">
        <f t="shared" si="5"/>
        <v>42098</v>
      </c>
      <c r="L8" s="65"/>
      <c r="M8" s="32" t="str">
        <f t="shared" si="6"/>
        <v/>
      </c>
      <c r="N8" s="53">
        <f t="shared" si="7"/>
        <v>42128</v>
      </c>
      <c r="O8" s="86">
        <v>0.33333333333333331</v>
      </c>
      <c r="P8" s="33">
        <f t="shared" si="8"/>
        <v>19</v>
      </c>
      <c r="Q8" s="55">
        <f t="shared" si="9"/>
        <v>42159</v>
      </c>
      <c r="R8" s="93">
        <v>0.33333333333333331</v>
      </c>
      <c r="S8" s="56" t="str">
        <f t="shared" si="10"/>
        <v/>
      </c>
      <c r="T8" s="53">
        <f t="shared" si="11"/>
        <v>42189</v>
      </c>
      <c r="U8" s="68"/>
      <c r="V8" s="31" t="str">
        <f t="shared" si="12"/>
        <v/>
      </c>
      <c r="W8" s="55">
        <f t="shared" si="13"/>
        <v>42220</v>
      </c>
      <c r="X8" s="86">
        <v>0.33333333333333331</v>
      </c>
      <c r="Y8" s="33" t="str">
        <f t="shared" si="14"/>
        <v/>
      </c>
      <c r="Z8" s="55">
        <f t="shared" si="15"/>
        <v>42251</v>
      </c>
      <c r="AA8" s="142" t="s">
        <v>20</v>
      </c>
      <c r="AB8" s="33" t="str">
        <f t="shared" si="16"/>
        <v/>
      </c>
      <c r="AC8" s="55">
        <f t="shared" si="17"/>
        <v>42281</v>
      </c>
      <c r="AD8" s="65"/>
      <c r="AE8" s="33" t="str">
        <f t="shared" si="18"/>
        <v/>
      </c>
      <c r="AF8" s="55">
        <f t="shared" si="19"/>
        <v>42312</v>
      </c>
      <c r="AG8" s="65"/>
      <c r="AH8" s="54" t="str">
        <f t="shared" si="20"/>
        <v/>
      </c>
      <c r="AI8" s="55">
        <f t="shared" si="21"/>
        <v>42342</v>
      </c>
      <c r="AJ8" s="70"/>
      <c r="AK8" s="34" t="str">
        <f t="shared" si="22"/>
        <v/>
      </c>
      <c r="AL8" s="17"/>
      <c r="AM8" s="111" t="s">
        <v>18</v>
      </c>
      <c r="AN8" s="112"/>
      <c r="AO8" s="113"/>
      <c r="AP8" s="17"/>
      <c r="AQ8" s="109">
        <v>3.125E-2</v>
      </c>
      <c r="AR8" s="17"/>
      <c r="AS8" s="17"/>
    </row>
    <row r="9" spans="1:45" x14ac:dyDescent="0.15">
      <c r="A9" s="17"/>
      <c r="B9" s="52">
        <f t="shared" si="0"/>
        <v>42009</v>
      </c>
      <c r="C9" s="83">
        <v>0.33333333333333331</v>
      </c>
      <c r="D9" s="31">
        <f t="shared" si="23"/>
        <v>2</v>
      </c>
      <c r="E9" s="53">
        <f t="shared" si="1"/>
        <v>42040</v>
      </c>
      <c r="F9" s="83">
        <v>0.375</v>
      </c>
      <c r="G9" s="32" t="str">
        <f t="shared" si="2"/>
        <v/>
      </c>
      <c r="H9" s="53">
        <f t="shared" si="3"/>
        <v>42068</v>
      </c>
      <c r="I9" s="87"/>
      <c r="J9" s="32" t="str">
        <f t="shared" si="4"/>
        <v/>
      </c>
      <c r="K9" s="53">
        <f t="shared" si="5"/>
        <v>42099</v>
      </c>
      <c r="L9" s="65"/>
      <c r="M9" s="32" t="str">
        <f t="shared" si="6"/>
        <v/>
      </c>
      <c r="N9" s="53">
        <f t="shared" si="7"/>
        <v>42129</v>
      </c>
      <c r="O9" s="86">
        <v>0.33333333333333331</v>
      </c>
      <c r="P9" s="33" t="str">
        <f t="shared" si="8"/>
        <v/>
      </c>
      <c r="Q9" s="55">
        <f t="shared" si="9"/>
        <v>42160</v>
      </c>
      <c r="R9" s="93">
        <v>0.33333333333333331</v>
      </c>
      <c r="S9" s="56" t="str">
        <f t="shared" si="10"/>
        <v/>
      </c>
      <c r="T9" s="53">
        <f t="shared" si="11"/>
        <v>42190</v>
      </c>
      <c r="U9" s="68"/>
      <c r="V9" s="31" t="str">
        <f t="shared" si="12"/>
        <v/>
      </c>
      <c r="W9" s="55">
        <f t="shared" si="13"/>
        <v>42221</v>
      </c>
      <c r="X9" s="86">
        <v>0.33333333333333331</v>
      </c>
      <c r="Y9" s="33" t="str">
        <f t="shared" si="14"/>
        <v/>
      </c>
      <c r="Z9" s="55">
        <f t="shared" si="15"/>
        <v>42252</v>
      </c>
      <c r="AA9" s="143"/>
      <c r="AB9" s="33" t="str">
        <f t="shared" si="16"/>
        <v/>
      </c>
      <c r="AC9" s="55">
        <f t="shared" si="17"/>
        <v>42282</v>
      </c>
      <c r="AD9" s="65"/>
      <c r="AE9" s="33">
        <f t="shared" si="18"/>
        <v>41</v>
      </c>
      <c r="AF9" s="55">
        <f t="shared" si="19"/>
        <v>42313</v>
      </c>
      <c r="AG9" s="65"/>
      <c r="AH9" s="54" t="str">
        <f t="shared" si="20"/>
        <v/>
      </c>
      <c r="AI9" s="55">
        <f t="shared" si="21"/>
        <v>42343</v>
      </c>
      <c r="AJ9" s="70"/>
      <c r="AK9" s="34" t="str">
        <f t="shared" si="22"/>
        <v/>
      </c>
      <c r="AL9" s="17"/>
      <c r="AM9" s="75"/>
      <c r="AN9" s="76" t="s">
        <v>3</v>
      </c>
      <c r="AO9" s="82">
        <f>DATE($C$1,1,1)</f>
        <v>42005</v>
      </c>
      <c r="AP9" s="17"/>
      <c r="AQ9" s="109">
        <v>4.1666666666666699E-2</v>
      </c>
      <c r="AR9" s="17"/>
      <c r="AS9" s="17"/>
    </row>
    <row r="10" spans="1:45" x14ac:dyDescent="0.15">
      <c r="A10" s="17"/>
      <c r="B10" s="52">
        <f t="shared" si="0"/>
        <v>42010</v>
      </c>
      <c r="C10" s="83">
        <v>0.33333333333333331</v>
      </c>
      <c r="D10" s="31" t="str">
        <f t="shared" si="23"/>
        <v/>
      </c>
      <c r="E10" s="53">
        <f t="shared" si="1"/>
        <v>42041</v>
      </c>
      <c r="F10" s="83">
        <v>0.33333333333333331</v>
      </c>
      <c r="G10" s="32" t="str">
        <f t="shared" si="2"/>
        <v/>
      </c>
      <c r="H10" s="53">
        <f t="shared" si="3"/>
        <v>42069</v>
      </c>
      <c r="I10" s="87"/>
      <c r="J10" s="32" t="str">
        <f t="shared" si="4"/>
        <v/>
      </c>
      <c r="K10" s="53">
        <f t="shared" si="5"/>
        <v>42100</v>
      </c>
      <c r="L10" s="65"/>
      <c r="M10" s="32">
        <f t="shared" si="6"/>
        <v>15</v>
      </c>
      <c r="N10" s="53">
        <f t="shared" si="7"/>
        <v>42130</v>
      </c>
      <c r="O10" s="86">
        <v>0.33333333333333331</v>
      </c>
      <c r="P10" s="33" t="str">
        <f t="shared" si="8"/>
        <v/>
      </c>
      <c r="Q10" s="55">
        <f t="shared" si="9"/>
        <v>42161</v>
      </c>
      <c r="R10" s="67"/>
      <c r="S10" s="56" t="str">
        <f t="shared" si="10"/>
        <v/>
      </c>
      <c r="T10" s="53">
        <f t="shared" si="11"/>
        <v>42191</v>
      </c>
      <c r="U10" s="88"/>
      <c r="V10" s="31">
        <f t="shared" si="12"/>
        <v>28</v>
      </c>
      <c r="W10" s="55">
        <f t="shared" si="13"/>
        <v>42222</v>
      </c>
      <c r="X10" s="86">
        <v>0.33333333333333331</v>
      </c>
      <c r="Y10" s="33" t="str">
        <f t="shared" si="14"/>
        <v/>
      </c>
      <c r="Z10" s="55">
        <f t="shared" si="15"/>
        <v>42253</v>
      </c>
      <c r="AA10" s="143"/>
      <c r="AB10" s="33" t="str">
        <f t="shared" si="16"/>
        <v/>
      </c>
      <c r="AC10" s="55">
        <f t="shared" si="17"/>
        <v>42283</v>
      </c>
      <c r="AD10" s="65"/>
      <c r="AE10" s="33" t="str">
        <f t="shared" si="18"/>
        <v/>
      </c>
      <c r="AF10" s="55">
        <f t="shared" si="19"/>
        <v>42314</v>
      </c>
      <c r="AG10" s="65"/>
      <c r="AH10" s="54" t="str">
        <f t="shared" si="20"/>
        <v/>
      </c>
      <c r="AI10" s="55">
        <f t="shared" si="21"/>
        <v>42344</v>
      </c>
      <c r="AJ10" s="70"/>
      <c r="AK10" s="34" t="str">
        <f t="shared" si="22"/>
        <v/>
      </c>
      <c r="AL10" s="17"/>
      <c r="AM10" s="75"/>
      <c r="AN10" s="76" t="s">
        <v>4</v>
      </c>
      <c r="AO10" s="78">
        <f>ROUND(DATE($C$1,4,MOD(234-11*MOD($C$1,19),30))/7,0)*7-5</f>
        <v>42100</v>
      </c>
      <c r="AP10" s="17"/>
      <c r="AQ10" s="109">
        <v>5.2083333333333398E-2</v>
      </c>
      <c r="AR10" s="17"/>
      <c r="AS10" s="17"/>
    </row>
    <row r="11" spans="1:45" x14ac:dyDescent="0.15">
      <c r="A11" s="17"/>
      <c r="B11" s="52">
        <f t="shared" si="0"/>
        <v>42011</v>
      </c>
      <c r="C11" s="83">
        <v>0.375</v>
      </c>
      <c r="D11" s="31" t="str">
        <f t="shared" si="23"/>
        <v/>
      </c>
      <c r="E11" s="53">
        <f t="shared" si="1"/>
        <v>42042</v>
      </c>
      <c r="F11" s="65"/>
      <c r="G11" s="32" t="str">
        <f t="shared" si="2"/>
        <v/>
      </c>
      <c r="H11" s="53">
        <f t="shared" si="3"/>
        <v>42070</v>
      </c>
      <c r="I11" s="65"/>
      <c r="J11" s="32" t="str">
        <f t="shared" si="4"/>
        <v/>
      </c>
      <c r="K11" s="53">
        <f t="shared" si="5"/>
        <v>42101</v>
      </c>
      <c r="L11" s="86">
        <v>0.29166666666666669</v>
      </c>
      <c r="M11" s="32" t="str">
        <f t="shared" si="6"/>
        <v/>
      </c>
      <c r="N11" s="53">
        <f t="shared" si="7"/>
        <v>42131</v>
      </c>
      <c r="O11" s="86">
        <v>0.33333333333333331</v>
      </c>
      <c r="P11" s="33" t="str">
        <f t="shared" si="8"/>
        <v/>
      </c>
      <c r="Q11" s="55">
        <f t="shared" si="9"/>
        <v>42162</v>
      </c>
      <c r="R11" s="67"/>
      <c r="S11" s="56" t="str">
        <f t="shared" si="10"/>
        <v/>
      </c>
      <c r="T11" s="53">
        <f t="shared" si="11"/>
        <v>42192</v>
      </c>
      <c r="U11" s="88"/>
      <c r="V11" s="31" t="str">
        <f t="shared" si="12"/>
        <v/>
      </c>
      <c r="W11" s="55">
        <f t="shared" si="13"/>
        <v>42223</v>
      </c>
      <c r="X11" s="86">
        <v>0.33333333333333331</v>
      </c>
      <c r="Y11" s="33" t="str">
        <f t="shared" si="14"/>
        <v/>
      </c>
      <c r="Z11" s="55">
        <f t="shared" si="15"/>
        <v>42254</v>
      </c>
      <c r="AA11" s="144" t="s">
        <v>21</v>
      </c>
      <c r="AB11" s="33">
        <f t="shared" si="16"/>
        <v>37</v>
      </c>
      <c r="AC11" s="55">
        <f t="shared" si="17"/>
        <v>42284</v>
      </c>
      <c r="AD11" s="65"/>
      <c r="AE11" s="33" t="str">
        <f t="shared" si="18"/>
        <v/>
      </c>
      <c r="AF11" s="55">
        <f t="shared" si="19"/>
        <v>42315</v>
      </c>
      <c r="AG11" s="65"/>
      <c r="AH11" s="54" t="str">
        <f t="shared" si="20"/>
        <v/>
      </c>
      <c r="AI11" s="55">
        <f t="shared" si="21"/>
        <v>42345</v>
      </c>
      <c r="AJ11" s="70"/>
      <c r="AK11" s="34">
        <f t="shared" si="22"/>
        <v>50</v>
      </c>
      <c r="AL11" s="17"/>
      <c r="AM11" s="75"/>
      <c r="AN11" s="76" t="s">
        <v>5</v>
      </c>
      <c r="AO11" s="77">
        <f>DATE($C$1,5,1)</f>
        <v>42125</v>
      </c>
      <c r="AP11" s="17"/>
      <c r="AQ11" s="109">
        <v>6.25E-2</v>
      </c>
      <c r="AR11" s="17"/>
      <c r="AS11" s="17"/>
    </row>
    <row r="12" spans="1:45" x14ac:dyDescent="0.15">
      <c r="A12" s="17"/>
      <c r="B12" s="52">
        <f t="shared" si="0"/>
        <v>42012</v>
      </c>
      <c r="C12" s="83">
        <v>0.33333333333333331</v>
      </c>
      <c r="D12" s="31"/>
      <c r="E12" s="53">
        <f t="shared" si="1"/>
        <v>42043</v>
      </c>
      <c r="F12" s="65"/>
      <c r="G12" s="32" t="str">
        <f t="shared" si="2"/>
        <v/>
      </c>
      <c r="H12" s="53">
        <f t="shared" si="3"/>
        <v>42071</v>
      </c>
      <c r="I12" s="65"/>
      <c r="J12" s="32" t="str">
        <f t="shared" si="4"/>
        <v/>
      </c>
      <c r="K12" s="53">
        <f t="shared" si="5"/>
        <v>42102</v>
      </c>
      <c r="L12" s="86">
        <v>0.33333333333333331</v>
      </c>
      <c r="M12" s="32" t="str">
        <f t="shared" si="6"/>
        <v/>
      </c>
      <c r="N12" s="53">
        <f t="shared" si="7"/>
        <v>42132</v>
      </c>
      <c r="O12" s="65"/>
      <c r="P12" s="33" t="str">
        <f t="shared" si="8"/>
        <v/>
      </c>
      <c r="Q12" s="55">
        <f t="shared" si="9"/>
        <v>42163</v>
      </c>
      <c r="R12" s="93">
        <v>0.33333333333333331</v>
      </c>
      <c r="S12" s="56">
        <f t="shared" si="10"/>
        <v>24</v>
      </c>
      <c r="T12" s="53">
        <f t="shared" si="11"/>
        <v>42193</v>
      </c>
      <c r="U12" s="88"/>
      <c r="V12" s="31" t="str">
        <f t="shared" si="12"/>
        <v/>
      </c>
      <c r="W12" s="55">
        <f t="shared" si="13"/>
        <v>42224</v>
      </c>
      <c r="X12" s="65"/>
      <c r="Y12" s="33" t="str">
        <f t="shared" si="14"/>
        <v/>
      </c>
      <c r="Z12" s="55">
        <f t="shared" si="15"/>
        <v>42255</v>
      </c>
      <c r="AA12" s="144" t="s">
        <v>21</v>
      </c>
      <c r="AB12" s="33" t="str">
        <f t="shared" si="16"/>
        <v/>
      </c>
      <c r="AC12" s="55">
        <f t="shared" si="17"/>
        <v>42285</v>
      </c>
      <c r="AD12" s="65"/>
      <c r="AE12" s="33" t="str">
        <f t="shared" si="18"/>
        <v/>
      </c>
      <c r="AF12" s="55">
        <f t="shared" si="19"/>
        <v>42316</v>
      </c>
      <c r="AG12" s="65"/>
      <c r="AH12" s="54" t="str">
        <f t="shared" si="20"/>
        <v/>
      </c>
      <c r="AI12" s="55">
        <f t="shared" si="21"/>
        <v>42346</v>
      </c>
      <c r="AJ12" s="70"/>
      <c r="AK12" s="34" t="str">
        <f t="shared" si="22"/>
        <v/>
      </c>
      <c r="AL12" s="17"/>
      <c r="AM12" s="75"/>
      <c r="AN12" s="76" t="s">
        <v>6</v>
      </c>
      <c r="AO12" s="77">
        <f>DATE($C$1,5,8)</f>
        <v>42132</v>
      </c>
      <c r="AP12" s="17"/>
      <c r="AQ12" s="109">
        <v>7.2916666666666699E-2</v>
      </c>
      <c r="AR12" s="17"/>
      <c r="AS12" s="17"/>
    </row>
    <row r="13" spans="1:45" x14ac:dyDescent="0.15">
      <c r="A13" s="17"/>
      <c r="B13" s="52">
        <f t="shared" si="0"/>
        <v>42013</v>
      </c>
      <c r="C13" s="83">
        <v>0.33333333333333331</v>
      </c>
      <c r="D13" s="31" t="str">
        <f t="shared" si="23"/>
        <v/>
      </c>
      <c r="E13" s="53">
        <f t="shared" si="1"/>
        <v>42044</v>
      </c>
      <c r="F13" s="89">
        <v>0.33333333333333331</v>
      </c>
      <c r="G13" s="32">
        <f t="shared" si="2"/>
        <v>7</v>
      </c>
      <c r="H13" s="53">
        <f t="shared" si="3"/>
        <v>42072</v>
      </c>
      <c r="I13" s="83">
        <v>0.33333333333333331</v>
      </c>
      <c r="J13" s="32">
        <f t="shared" si="4"/>
        <v>11</v>
      </c>
      <c r="K13" s="53">
        <f t="shared" si="5"/>
        <v>42103</v>
      </c>
      <c r="L13" s="86">
        <v>0.33333333333333331</v>
      </c>
      <c r="M13" s="32" t="str">
        <f t="shared" si="6"/>
        <v/>
      </c>
      <c r="N13" s="53">
        <f t="shared" si="7"/>
        <v>42133</v>
      </c>
      <c r="O13" s="65"/>
      <c r="P13" s="33" t="str">
        <f t="shared" si="8"/>
        <v/>
      </c>
      <c r="Q13" s="55">
        <f t="shared" si="9"/>
        <v>42164</v>
      </c>
      <c r="R13" s="93">
        <v>0.33333333333333331</v>
      </c>
      <c r="S13" s="56" t="str">
        <f t="shared" si="10"/>
        <v/>
      </c>
      <c r="T13" s="53">
        <f t="shared" si="11"/>
        <v>42194</v>
      </c>
      <c r="U13" s="88"/>
      <c r="V13" s="31" t="str">
        <f t="shared" si="12"/>
        <v/>
      </c>
      <c r="W13" s="55">
        <f t="shared" si="13"/>
        <v>42225</v>
      </c>
      <c r="X13" s="65"/>
      <c r="Y13" s="33" t="str">
        <f t="shared" si="14"/>
        <v/>
      </c>
      <c r="Z13" s="55">
        <f t="shared" si="15"/>
        <v>42256</v>
      </c>
      <c r="AA13" s="144" t="s">
        <v>21</v>
      </c>
      <c r="AB13" s="33" t="str">
        <f t="shared" si="16"/>
        <v/>
      </c>
      <c r="AC13" s="55">
        <f t="shared" si="17"/>
        <v>42286</v>
      </c>
      <c r="AD13" s="65"/>
      <c r="AE13" s="33" t="str">
        <f t="shared" si="18"/>
        <v/>
      </c>
      <c r="AF13" s="55">
        <f t="shared" si="19"/>
        <v>42317</v>
      </c>
      <c r="AG13" s="65"/>
      <c r="AH13" s="54">
        <f t="shared" si="20"/>
        <v>46</v>
      </c>
      <c r="AI13" s="55">
        <f t="shared" si="21"/>
        <v>42347</v>
      </c>
      <c r="AJ13" s="70"/>
      <c r="AK13" s="34" t="str">
        <f t="shared" si="22"/>
        <v/>
      </c>
      <c r="AL13" s="17"/>
      <c r="AM13" s="75"/>
      <c r="AN13" s="76" t="s">
        <v>7</v>
      </c>
      <c r="AO13" s="78">
        <f>AO10+38</f>
        <v>42138</v>
      </c>
      <c r="AP13" s="17"/>
      <c r="AQ13" s="109">
        <v>8.3333333333333398E-2</v>
      </c>
      <c r="AR13" s="17"/>
      <c r="AS13" s="17"/>
    </row>
    <row r="14" spans="1:45" x14ac:dyDescent="0.15">
      <c r="A14" s="17"/>
      <c r="B14" s="52">
        <f t="shared" si="0"/>
        <v>42014</v>
      </c>
      <c r="C14" s="83"/>
      <c r="D14" s="31" t="str">
        <f t="shared" si="23"/>
        <v/>
      </c>
      <c r="E14" s="53">
        <f t="shared" si="1"/>
        <v>42045</v>
      </c>
      <c r="F14" s="86">
        <v>0.33333333333333331</v>
      </c>
      <c r="G14" s="32" t="str">
        <f t="shared" si="2"/>
        <v/>
      </c>
      <c r="H14" s="53">
        <f t="shared" si="3"/>
        <v>42073</v>
      </c>
      <c r="I14" s="86">
        <v>0.375</v>
      </c>
      <c r="J14" s="32" t="str">
        <f t="shared" si="4"/>
        <v/>
      </c>
      <c r="K14" s="53">
        <f t="shared" si="5"/>
        <v>42104</v>
      </c>
      <c r="L14" s="86">
        <v>0.33333333333333331</v>
      </c>
      <c r="M14" s="32" t="str">
        <f t="shared" si="6"/>
        <v/>
      </c>
      <c r="N14" s="53">
        <f t="shared" si="7"/>
        <v>42134</v>
      </c>
      <c r="O14" s="65"/>
      <c r="P14" s="33" t="str">
        <f t="shared" si="8"/>
        <v/>
      </c>
      <c r="Q14" s="55">
        <f t="shared" si="9"/>
        <v>42165</v>
      </c>
      <c r="R14" s="93">
        <v>0.33333333333333331</v>
      </c>
      <c r="S14" s="56" t="str">
        <f t="shared" si="10"/>
        <v/>
      </c>
      <c r="T14" s="53">
        <f t="shared" si="11"/>
        <v>42195</v>
      </c>
      <c r="U14" s="88"/>
      <c r="V14" s="31" t="str">
        <f t="shared" si="12"/>
        <v/>
      </c>
      <c r="W14" s="55">
        <f t="shared" si="13"/>
        <v>42226</v>
      </c>
      <c r="X14" s="86">
        <v>0.33333333333333331</v>
      </c>
      <c r="Y14" s="33">
        <f t="shared" si="14"/>
        <v>33</v>
      </c>
      <c r="Z14" s="55">
        <f t="shared" si="15"/>
        <v>42257</v>
      </c>
      <c r="AA14" s="144" t="s">
        <v>21</v>
      </c>
      <c r="AB14" s="33" t="str">
        <f t="shared" si="16"/>
        <v/>
      </c>
      <c r="AC14" s="55">
        <f t="shared" si="17"/>
        <v>42287</v>
      </c>
      <c r="AD14" s="65"/>
      <c r="AE14" s="33" t="str">
        <f t="shared" si="18"/>
        <v/>
      </c>
      <c r="AF14" s="55">
        <f t="shared" si="19"/>
        <v>42318</v>
      </c>
      <c r="AG14" s="65"/>
      <c r="AH14" s="54" t="str">
        <f t="shared" si="20"/>
        <v/>
      </c>
      <c r="AI14" s="55">
        <f t="shared" si="21"/>
        <v>42348</v>
      </c>
      <c r="AJ14" s="70"/>
      <c r="AK14" s="34" t="str">
        <f t="shared" si="22"/>
        <v/>
      </c>
      <c r="AL14" s="17"/>
      <c r="AM14" s="75"/>
      <c r="AN14" s="76" t="s">
        <v>8</v>
      </c>
      <c r="AO14" s="78">
        <f>AO10+49</f>
        <v>42149</v>
      </c>
      <c r="AP14" s="17"/>
      <c r="AQ14" s="109">
        <v>9.375E-2</v>
      </c>
      <c r="AR14" s="17"/>
      <c r="AS14" s="17"/>
    </row>
    <row r="15" spans="1:45" x14ac:dyDescent="0.15">
      <c r="A15" s="17"/>
      <c r="B15" s="52">
        <f t="shared" si="0"/>
        <v>42015</v>
      </c>
      <c r="C15" s="62"/>
      <c r="D15" s="31" t="str">
        <f t="shared" si="23"/>
        <v/>
      </c>
      <c r="E15" s="53">
        <f t="shared" si="1"/>
        <v>42046</v>
      </c>
      <c r="F15" s="86">
        <v>0.33333333333333331</v>
      </c>
      <c r="G15" s="32" t="str">
        <f t="shared" si="2"/>
        <v/>
      </c>
      <c r="H15" s="53">
        <f t="shared" si="3"/>
        <v>42074</v>
      </c>
      <c r="I15" s="86">
        <v>0.29166666666666669</v>
      </c>
      <c r="J15" s="32" t="str">
        <f t="shared" si="4"/>
        <v/>
      </c>
      <c r="K15" s="53">
        <f t="shared" si="5"/>
        <v>42105</v>
      </c>
      <c r="L15" s="65"/>
      <c r="M15" s="32" t="str">
        <f t="shared" si="6"/>
        <v/>
      </c>
      <c r="N15" s="53">
        <f t="shared" si="7"/>
        <v>42135</v>
      </c>
      <c r="O15" s="86">
        <v>0.29166666666666669</v>
      </c>
      <c r="P15" s="33">
        <f t="shared" si="8"/>
        <v>20</v>
      </c>
      <c r="Q15" s="55">
        <f t="shared" si="9"/>
        <v>42166</v>
      </c>
      <c r="R15" s="93">
        <v>0.33333333333333331</v>
      </c>
      <c r="S15" s="56" t="str">
        <f t="shared" si="10"/>
        <v/>
      </c>
      <c r="T15" s="53">
        <f t="shared" si="11"/>
        <v>42196</v>
      </c>
      <c r="U15" s="68"/>
      <c r="V15" s="31" t="str">
        <f t="shared" si="12"/>
        <v/>
      </c>
      <c r="W15" s="55">
        <f t="shared" si="13"/>
        <v>42227</v>
      </c>
      <c r="X15" s="86">
        <v>0.33333333333333331</v>
      </c>
      <c r="Y15" s="33" t="str">
        <f t="shared" si="14"/>
        <v/>
      </c>
      <c r="Z15" s="55">
        <f t="shared" si="15"/>
        <v>42258</v>
      </c>
      <c r="AA15" s="144" t="s">
        <v>21</v>
      </c>
      <c r="AB15" s="33" t="str">
        <f t="shared" si="16"/>
        <v/>
      </c>
      <c r="AC15" s="55">
        <f t="shared" si="17"/>
        <v>42288</v>
      </c>
      <c r="AD15" s="65"/>
      <c r="AE15" s="33" t="str">
        <f t="shared" si="18"/>
        <v/>
      </c>
      <c r="AF15" s="55">
        <f t="shared" si="19"/>
        <v>42319</v>
      </c>
      <c r="AG15" s="65"/>
      <c r="AH15" s="54" t="str">
        <f t="shared" si="20"/>
        <v/>
      </c>
      <c r="AI15" s="55">
        <f t="shared" si="21"/>
        <v>42349</v>
      </c>
      <c r="AJ15" s="70"/>
      <c r="AK15" s="34" t="str">
        <f t="shared" si="22"/>
        <v/>
      </c>
      <c r="AL15" s="17"/>
      <c r="AM15" s="75"/>
      <c r="AN15" s="76" t="s">
        <v>9</v>
      </c>
      <c r="AO15" s="77">
        <f>DATE($C$1,7,14)</f>
        <v>42199</v>
      </c>
      <c r="AP15" s="17"/>
      <c r="AQ15" s="109">
        <v>0.104166666666667</v>
      </c>
      <c r="AR15" s="17"/>
      <c r="AS15" s="17"/>
    </row>
    <row r="16" spans="1:45" x14ac:dyDescent="0.15">
      <c r="A16" s="17"/>
      <c r="B16" s="52">
        <f t="shared" si="0"/>
        <v>42016</v>
      </c>
      <c r="C16" s="83">
        <v>0.33333333333333331</v>
      </c>
      <c r="D16" s="31">
        <f t="shared" si="23"/>
        <v>3</v>
      </c>
      <c r="E16" s="53">
        <f t="shared" si="1"/>
        <v>42047</v>
      </c>
      <c r="F16" s="86">
        <v>0.41666666666666669</v>
      </c>
      <c r="G16" s="32" t="str">
        <f t="shared" si="2"/>
        <v/>
      </c>
      <c r="H16" s="53">
        <f t="shared" si="3"/>
        <v>42075</v>
      </c>
      <c r="I16" s="86">
        <v>0.25</v>
      </c>
      <c r="J16" s="32" t="str">
        <f t="shared" si="4"/>
        <v/>
      </c>
      <c r="K16" s="53">
        <f t="shared" si="5"/>
        <v>42106</v>
      </c>
      <c r="L16" s="65"/>
      <c r="M16" s="32" t="str">
        <f t="shared" si="6"/>
        <v/>
      </c>
      <c r="N16" s="53">
        <f t="shared" si="7"/>
        <v>42136</v>
      </c>
      <c r="O16" s="86">
        <v>0.33333333333333331</v>
      </c>
      <c r="P16" s="33" t="str">
        <f t="shared" si="8"/>
        <v/>
      </c>
      <c r="Q16" s="55">
        <f t="shared" si="9"/>
        <v>42167</v>
      </c>
      <c r="R16" s="93">
        <v>0.33333333333333331</v>
      </c>
      <c r="S16" s="56" t="str">
        <f t="shared" si="10"/>
        <v/>
      </c>
      <c r="T16" s="53">
        <f t="shared" si="11"/>
        <v>42197</v>
      </c>
      <c r="U16" s="68"/>
      <c r="V16" s="31" t="str">
        <f t="shared" si="12"/>
        <v/>
      </c>
      <c r="W16" s="55">
        <f t="shared" si="13"/>
        <v>42228</v>
      </c>
      <c r="X16" s="86">
        <v>0.33333333333333331</v>
      </c>
      <c r="Y16" s="33" t="str">
        <f t="shared" si="14"/>
        <v/>
      </c>
      <c r="Z16" s="55">
        <f t="shared" si="15"/>
        <v>42259</v>
      </c>
      <c r="AA16" s="143"/>
      <c r="AB16" s="33" t="str">
        <f t="shared" si="16"/>
        <v/>
      </c>
      <c r="AC16" s="55">
        <f t="shared" si="17"/>
        <v>42289</v>
      </c>
      <c r="AD16" s="65"/>
      <c r="AE16" s="33">
        <f t="shared" si="18"/>
        <v>42</v>
      </c>
      <c r="AF16" s="55">
        <f t="shared" si="19"/>
        <v>42320</v>
      </c>
      <c r="AG16" s="65"/>
      <c r="AH16" s="54" t="str">
        <f t="shared" si="20"/>
        <v/>
      </c>
      <c r="AI16" s="55">
        <f t="shared" si="21"/>
        <v>42350</v>
      </c>
      <c r="AJ16" s="70"/>
      <c r="AK16" s="34" t="str">
        <f t="shared" si="22"/>
        <v/>
      </c>
      <c r="AL16" s="17"/>
      <c r="AM16" s="75"/>
      <c r="AN16" s="76" t="s">
        <v>10</v>
      </c>
      <c r="AO16" s="77">
        <f>DATE($C$1,8,15)</f>
        <v>42231</v>
      </c>
      <c r="AP16" s="17"/>
      <c r="AQ16" s="109">
        <v>0.11458333333333399</v>
      </c>
      <c r="AR16" s="17"/>
      <c r="AS16" s="17"/>
    </row>
    <row r="17" spans="1:45" x14ac:dyDescent="0.15">
      <c r="A17" s="17"/>
      <c r="B17" s="52">
        <f t="shared" si="0"/>
        <v>42017</v>
      </c>
      <c r="C17" s="83">
        <v>0.33333333333333331</v>
      </c>
      <c r="D17" s="31" t="str">
        <f t="shared" si="23"/>
        <v/>
      </c>
      <c r="E17" s="53">
        <f t="shared" si="1"/>
        <v>42048</v>
      </c>
      <c r="F17" s="86">
        <v>0.20833333333333334</v>
      </c>
      <c r="G17" s="32" t="str">
        <f t="shared" si="2"/>
        <v/>
      </c>
      <c r="H17" s="53">
        <f t="shared" si="3"/>
        <v>42076</v>
      </c>
      <c r="I17" s="86">
        <v>0.33333333333333331</v>
      </c>
      <c r="J17" s="32" t="str">
        <f t="shared" si="4"/>
        <v/>
      </c>
      <c r="K17" s="53">
        <f t="shared" si="5"/>
        <v>42107</v>
      </c>
      <c r="L17" s="86">
        <v>0.29166666666666669</v>
      </c>
      <c r="M17" s="32">
        <f t="shared" si="6"/>
        <v>16</v>
      </c>
      <c r="N17" s="53">
        <f t="shared" si="7"/>
        <v>42137</v>
      </c>
      <c r="O17" s="86">
        <v>0.33333333333333331</v>
      </c>
      <c r="P17" s="33" t="str">
        <f t="shared" si="8"/>
        <v/>
      </c>
      <c r="Q17" s="55">
        <f t="shared" si="9"/>
        <v>42168</v>
      </c>
      <c r="R17" s="93"/>
      <c r="S17" s="56" t="str">
        <f t="shared" si="10"/>
        <v/>
      </c>
      <c r="T17" s="53">
        <f t="shared" si="11"/>
        <v>42198</v>
      </c>
      <c r="U17" s="88"/>
      <c r="V17" s="31">
        <f t="shared" si="12"/>
        <v>29</v>
      </c>
      <c r="W17" s="55">
        <f t="shared" si="13"/>
        <v>42229</v>
      </c>
      <c r="X17" s="86">
        <v>0.33333333333333331</v>
      </c>
      <c r="Y17" s="33" t="str">
        <f t="shared" si="14"/>
        <v/>
      </c>
      <c r="Z17" s="55">
        <f t="shared" si="15"/>
        <v>42260</v>
      </c>
      <c r="AA17" s="143"/>
      <c r="AB17" s="33" t="str">
        <f t="shared" si="16"/>
        <v/>
      </c>
      <c r="AC17" s="55">
        <f t="shared" si="17"/>
        <v>42290</v>
      </c>
      <c r="AD17" s="65"/>
      <c r="AE17" s="33" t="str">
        <f t="shared" si="18"/>
        <v/>
      </c>
      <c r="AF17" s="55">
        <f t="shared" si="19"/>
        <v>42321</v>
      </c>
      <c r="AG17" s="65"/>
      <c r="AH17" s="54" t="str">
        <f t="shared" si="20"/>
        <v/>
      </c>
      <c r="AI17" s="55">
        <f t="shared" si="21"/>
        <v>42351</v>
      </c>
      <c r="AJ17" s="70"/>
      <c r="AK17" s="34" t="str">
        <f t="shared" si="22"/>
        <v/>
      </c>
      <c r="AL17" s="17"/>
      <c r="AM17" s="75"/>
      <c r="AN17" s="76" t="s">
        <v>11</v>
      </c>
      <c r="AO17" s="77">
        <f>DATE($C$1,11,1)</f>
        <v>42309</v>
      </c>
      <c r="AP17" s="17"/>
      <c r="AQ17" s="109">
        <v>0.125</v>
      </c>
      <c r="AR17" s="17"/>
      <c r="AS17" s="17"/>
    </row>
    <row r="18" spans="1:45" x14ac:dyDescent="0.15">
      <c r="A18" s="17"/>
      <c r="B18" s="52">
        <f t="shared" si="0"/>
        <v>42018</v>
      </c>
      <c r="C18" s="83">
        <v>0.33333333333333331</v>
      </c>
      <c r="D18" s="31" t="str">
        <f t="shared" si="23"/>
        <v/>
      </c>
      <c r="E18" s="53">
        <f t="shared" si="1"/>
        <v>42049</v>
      </c>
      <c r="F18" s="65"/>
      <c r="G18" s="32" t="str">
        <f t="shared" si="2"/>
        <v/>
      </c>
      <c r="H18" s="53">
        <f t="shared" si="3"/>
        <v>42077</v>
      </c>
      <c r="I18" s="65"/>
      <c r="J18" s="32" t="str">
        <f t="shared" si="4"/>
        <v/>
      </c>
      <c r="K18" s="53">
        <f t="shared" si="5"/>
        <v>42108</v>
      </c>
      <c r="L18" s="86">
        <v>0.33333333333333331</v>
      </c>
      <c r="M18" s="32" t="str">
        <f t="shared" si="6"/>
        <v/>
      </c>
      <c r="N18" s="53">
        <f t="shared" si="7"/>
        <v>42138</v>
      </c>
      <c r="O18" s="65"/>
      <c r="P18" s="33" t="str">
        <f t="shared" si="8"/>
        <v/>
      </c>
      <c r="Q18" s="55">
        <f t="shared" si="9"/>
        <v>42169</v>
      </c>
      <c r="R18" s="93"/>
      <c r="S18" s="56" t="str">
        <f t="shared" si="10"/>
        <v/>
      </c>
      <c r="T18" s="53">
        <f t="shared" si="11"/>
        <v>42199</v>
      </c>
      <c r="U18" s="68"/>
      <c r="V18" s="31" t="str">
        <f t="shared" si="12"/>
        <v/>
      </c>
      <c r="W18" s="55">
        <f t="shared" si="13"/>
        <v>42230</v>
      </c>
      <c r="X18" s="86">
        <v>0.29166666666666669</v>
      </c>
      <c r="Y18" s="33" t="str">
        <f t="shared" si="14"/>
        <v/>
      </c>
      <c r="Z18" s="55">
        <f t="shared" si="15"/>
        <v>42261</v>
      </c>
      <c r="AA18" s="142">
        <v>0.33333333333333331</v>
      </c>
      <c r="AB18" s="33">
        <f t="shared" si="16"/>
        <v>38</v>
      </c>
      <c r="AC18" s="55">
        <f t="shared" si="17"/>
        <v>42291</v>
      </c>
      <c r="AD18" s="65"/>
      <c r="AE18" s="33" t="str">
        <f t="shared" si="18"/>
        <v/>
      </c>
      <c r="AF18" s="55">
        <f t="shared" si="19"/>
        <v>42322</v>
      </c>
      <c r="AG18" s="65"/>
      <c r="AH18" s="54" t="str">
        <f t="shared" si="20"/>
        <v/>
      </c>
      <c r="AI18" s="55">
        <f t="shared" si="21"/>
        <v>42352</v>
      </c>
      <c r="AJ18" s="70"/>
      <c r="AK18" s="34">
        <f t="shared" si="22"/>
        <v>51</v>
      </c>
      <c r="AL18" s="17"/>
      <c r="AM18" s="75"/>
      <c r="AN18" s="76" t="s">
        <v>12</v>
      </c>
      <c r="AO18" s="77">
        <f>DATE($C$1,11,11)</f>
        <v>42319</v>
      </c>
      <c r="AP18" s="17"/>
      <c r="AQ18" s="109">
        <v>0.13541666666666699</v>
      </c>
      <c r="AR18" s="17"/>
      <c r="AS18" s="17"/>
    </row>
    <row r="19" spans="1:45" x14ac:dyDescent="0.15">
      <c r="A19" s="17"/>
      <c r="B19" s="52">
        <f t="shared" si="0"/>
        <v>42019</v>
      </c>
      <c r="C19" s="83">
        <v>0.375</v>
      </c>
      <c r="D19" s="31" t="str">
        <f t="shared" si="23"/>
        <v/>
      </c>
      <c r="E19" s="53">
        <f t="shared" si="1"/>
        <v>42050</v>
      </c>
      <c r="F19" s="65"/>
      <c r="G19" s="32" t="str">
        <f t="shared" si="2"/>
        <v/>
      </c>
      <c r="H19" s="53">
        <f t="shared" si="3"/>
        <v>42078</v>
      </c>
      <c r="I19" s="65"/>
      <c r="J19" s="32" t="str">
        <f t="shared" si="4"/>
        <v/>
      </c>
      <c r="K19" s="53">
        <f t="shared" si="5"/>
        <v>42109</v>
      </c>
      <c r="L19" s="86">
        <v>0.33333333333333331</v>
      </c>
      <c r="M19" s="32" t="str">
        <f t="shared" si="6"/>
        <v/>
      </c>
      <c r="N19" s="53">
        <f t="shared" si="7"/>
        <v>42139</v>
      </c>
      <c r="O19" s="86">
        <v>0.33333333333333331</v>
      </c>
      <c r="P19" s="33" t="str">
        <f t="shared" si="8"/>
        <v/>
      </c>
      <c r="Q19" s="55">
        <f t="shared" si="9"/>
        <v>42170</v>
      </c>
      <c r="R19" s="93">
        <v>0.33333333333333331</v>
      </c>
      <c r="S19" s="56">
        <f t="shared" si="10"/>
        <v>25</v>
      </c>
      <c r="T19" s="53">
        <f t="shared" si="11"/>
        <v>42200</v>
      </c>
      <c r="U19" s="94">
        <v>0.33333333333333331</v>
      </c>
      <c r="V19" s="31" t="str">
        <f t="shared" si="12"/>
        <v/>
      </c>
      <c r="W19" s="55">
        <f t="shared" si="13"/>
        <v>42231</v>
      </c>
      <c r="X19" s="65"/>
      <c r="Y19" s="33" t="str">
        <f t="shared" si="14"/>
        <v/>
      </c>
      <c r="Z19" s="55">
        <f t="shared" si="15"/>
        <v>42262</v>
      </c>
      <c r="AA19" s="142">
        <v>0.33333333333333331</v>
      </c>
      <c r="AB19" s="33" t="str">
        <f t="shared" si="16"/>
        <v/>
      </c>
      <c r="AC19" s="55">
        <f t="shared" si="17"/>
        <v>42292</v>
      </c>
      <c r="AD19" s="65"/>
      <c r="AE19" s="33" t="str">
        <f t="shared" si="18"/>
        <v/>
      </c>
      <c r="AF19" s="55">
        <f t="shared" si="19"/>
        <v>42323</v>
      </c>
      <c r="AG19" s="65"/>
      <c r="AH19" s="54" t="str">
        <f t="shared" si="20"/>
        <v/>
      </c>
      <c r="AI19" s="55">
        <f t="shared" si="21"/>
        <v>42353</v>
      </c>
      <c r="AJ19" s="70"/>
      <c r="AK19" s="34" t="str">
        <f t="shared" si="22"/>
        <v/>
      </c>
      <c r="AL19" s="17"/>
      <c r="AM19" s="75"/>
      <c r="AN19" s="76" t="s">
        <v>13</v>
      </c>
      <c r="AO19" s="77">
        <f>DATE($C$1,12,25)</f>
        <v>42363</v>
      </c>
      <c r="AP19" s="17"/>
      <c r="AQ19" s="109">
        <v>0.14583333333333401</v>
      </c>
      <c r="AR19" s="17"/>
      <c r="AS19" s="17"/>
    </row>
    <row r="20" spans="1:45" x14ac:dyDescent="0.15">
      <c r="A20" s="17"/>
      <c r="B20" s="52">
        <f t="shared" si="0"/>
        <v>42020</v>
      </c>
      <c r="C20" s="83">
        <v>0.33333333333333331</v>
      </c>
      <c r="D20" s="31" t="str">
        <f t="shared" si="23"/>
        <v/>
      </c>
      <c r="E20" s="53">
        <f t="shared" si="1"/>
        <v>42051</v>
      </c>
      <c r="F20" s="87"/>
      <c r="G20" s="32">
        <f t="shared" si="2"/>
        <v>8</v>
      </c>
      <c r="H20" s="53">
        <f t="shared" si="3"/>
        <v>42079</v>
      </c>
      <c r="I20" s="86">
        <v>0.33333333333333331</v>
      </c>
      <c r="J20" s="32">
        <f t="shared" si="4"/>
        <v>12</v>
      </c>
      <c r="K20" s="53">
        <f t="shared" si="5"/>
        <v>42110</v>
      </c>
      <c r="L20" s="86">
        <v>0.33333333333333331</v>
      </c>
      <c r="M20" s="32" t="str">
        <f t="shared" si="6"/>
        <v/>
      </c>
      <c r="N20" s="53">
        <f t="shared" si="7"/>
        <v>42140</v>
      </c>
      <c r="O20" s="65"/>
      <c r="P20" s="33" t="str">
        <f t="shared" si="8"/>
        <v/>
      </c>
      <c r="Q20" s="55">
        <f t="shared" si="9"/>
        <v>42171</v>
      </c>
      <c r="R20" s="93">
        <v>0.33333333333333331</v>
      </c>
      <c r="S20" s="56" t="str">
        <f t="shared" si="10"/>
        <v/>
      </c>
      <c r="T20" s="53">
        <f t="shared" si="11"/>
        <v>42201</v>
      </c>
      <c r="U20" s="94">
        <v>0.33333333333333331</v>
      </c>
      <c r="V20" s="31" t="str">
        <f t="shared" si="12"/>
        <v/>
      </c>
      <c r="W20" s="55">
        <f t="shared" si="13"/>
        <v>42232</v>
      </c>
      <c r="X20" s="65"/>
      <c r="Y20" s="33" t="str">
        <f t="shared" si="14"/>
        <v/>
      </c>
      <c r="Z20" s="55">
        <f t="shared" si="15"/>
        <v>42263</v>
      </c>
      <c r="AA20" s="142">
        <v>0.33333333333333331</v>
      </c>
      <c r="AB20" s="33" t="str">
        <f t="shared" si="16"/>
        <v/>
      </c>
      <c r="AC20" s="55">
        <f t="shared" si="17"/>
        <v>42293</v>
      </c>
      <c r="AD20" s="65"/>
      <c r="AE20" s="33" t="str">
        <f t="shared" si="18"/>
        <v/>
      </c>
      <c r="AF20" s="55">
        <f t="shared" si="19"/>
        <v>42324</v>
      </c>
      <c r="AG20" s="65"/>
      <c r="AH20" s="54">
        <f t="shared" si="20"/>
        <v>47</v>
      </c>
      <c r="AI20" s="55">
        <f t="shared" si="21"/>
        <v>42354</v>
      </c>
      <c r="AJ20" s="70"/>
      <c r="AK20" s="34" t="str">
        <f t="shared" si="22"/>
        <v/>
      </c>
      <c r="AL20" s="17"/>
      <c r="AM20" s="75"/>
      <c r="AN20" s="76" t="s">
        <v>3</v>
      </c>
      <c r="AO20" s="77">
        <f>DATE($C$1+1,1,1)</f>
        <v>42370</v>
      </c>
      <c r="AP20" s="17"/>
      <c r="AQ20" s="109">
        <v>0.15625</v>
      </c>
      <c r="AR20" s="17"/>
      <c r="AS20" s="17"/>
    </row>
    <row r="21" spans="1:45" x14ac:dyDescent="0.15">
      <c r="A21" s="17"/>
      <c r="B21" s="52">
        <f t="shared" si="0"/>
        <v>42021</v>
      </c>
      <c r="C21" s="83"/>
      <c r="D21" s="31" t="str">
        <f t="shared" si="23"/>
        <v/>
      </c>
      <c r="E21" s="53">
        <f t="shared" si="1"/>
        <v>42052</v>
      </c>
      <c r="F21" s="87"/>
      <c r="G21" s="32" t="str">
        <f t="shared" si="2"/>
        <v/>
      </c>
      <c r="H21" s="53">
        <f t="shared" si="3"/>
        <v>42080</v>
      </c>
      <c r="I21" s="86">
        <v>0.33333333333333331</v>
      </c>
      <c r="J21" s="32" t="str">
        <f t="shared" si="4"/>
        <v/>
      </c>
      <c r="K21" s="53">
        <f t="shared" si="5"/>
        <v>42111</v>
      </c>
      <c r="L21" s="86">
        <v>0.33333333333333331</v>
      </c>
      <c r="M21" s="32" t="str">
        <f t="shared" si="6"/>
        <v/>
      </c>
      <c r="N21" s="53">
        <f t="shared" si="7"/>
        <v>42141</v>
      </c>
      <c r="O21" s="65"/>
      <c r="P21" s="33" t="str">
        <f t="shared" si="8"/>
        <v/>
      </c>
      <c r="Q21" s="55">
        <f t="shared" si="9"/>
        <v>42172</v>
      </c>
      <c r="R21" s="93">
        <v>0.33333333333333331</v>
      </c>
      <c r="S21" s="56" t="str">
        <f t="shared" si="10"/>
        <v/>
      </c>
      <c r="T21" s="53">
        <f t="shared" si="11"/>
        <v>42202</v>
      </c>
      <c r="U21" s="94">
        <v>0.33333333333333331</v>
      </c>
      <c r="V21" s="31" t="str">
        <f t="shared" si="12"/>
        <v/>
      </c>
      <c r="W21" s="55">
        <f t="shared" si="13"/>
        <v>42233</v>
      </c>
      <c r="X21" s="86">
        <v>0.33333333333333331</v>
      </c>
      <c r="Y21" s="33">
        <f t="shared" si="14"/>
        <v>34</v>
      </c>
      <c r="Z21" s="55">
        <f t="shared" si="15"/>
        <v>42264</v>
      </c>
      <c r="AA21" s="142">
        <v>0.33333333333333331</v>
      </c>
      <c r="AB21" s="33" t="str">
        <f t="shared" si="16"/>
        <v/>
      </c>
      <c r="AC21" s="55">
        <f t="shared" si="17"/>
        <v>42294</v>
      </c>
      <c r="AD21" s="65"/>
      <c r="AE21" s="33" t="str">
        <f t="shared" si="18"/>
        <v/>
      </c>
      <c r="AF21" s="55">
        <f t="shared" si="19"/>
        <v>42325</v>
      </c>
      <c r="AG21" s="65"/>
      <c r="AH21" s="54" t="str">
        <f t="shared" si="20"/>
        <v/>
      </c>
      <c r="AI21" s="55">
        <f t="shared" si="21"/>
        <v>42355</v>
      </c>
      <c r="AJ21" s="70"/>
      <c r="AK21" s="34" t="str">
        <f t="shared" si="22"/>
        <v/>
      </c>
      <c r="AL21" s="17"/>
      <c r="AM21" s="75"/>
      <c r="AN21" s="76" t="s">
        <v>4</v>
      </c>
      <c r="AO21" s="78">
        <f>ROUND(DATE($C$1+1,4,MOD(234-11*MOD($C$1+1,19),30))/7,0)*7-5</f>
        <v>42457</v>
      </c>
      <c r="AP21" s="17"/>
      <c r="AQ21" s="109">
        <v>0.16666666666666699</v>
      </c>
      <c r="AR21" s="17"/>
      <c r="AS21" s="17"/>
    </row>
    <row r="22" spans="1:45" x14ac:dyDescent="0.15">
      <c r="A22" s="17"/>
      <c r="B22" s="52">
        <f t="shared" si="0"/>
        <v>42022</v>
      </c>
      <c r="C22" s="62"/>
      <c r="D22" s="31" t="str">
        <f t="shared" si="23"/>
        <v/>
      </c>
      <c r="E22" s="53">
        <f t="shared" si="1"/>
        <v>42053</v>
      </c>
      <c r="F22" s="87"/>
      <c r="G22" s="32" t="str">
        <f t="shared" si="2"/>
        <v/>
      </c>
      <c r="H22" s="53">
        <f t="shared" si="3"/>
        <v>42081</v>
      </c>
      <c r="I22" s="86">
        <v>0.33333333333333331</v>
      </c>
      <c r="J22" s="32" t="str">
        <f t="shared" si="4"/>
        <v/>
      </c>
      <c r="K22" s="53">
        <f t="shared" si="5"/>
        <v>42112</v>
      </c>
      <c r="L22" s="65"/>
      <c r="M22" s="32" t="str">
        <f t="shared" si="6"/>
        <v/>
      </c>
      <c r="N22" s="53">
        <f t="shared" si="7"/>
        <v>42142</v>
      </c>
      <c r="O22" s="86">
        <v>0.33333333333333331</v>
      </c>
      <c r="P22" s="33">
        <f t="shared" si="8"/>
        <v>21</v>
      </c>
      <c r="Q22" s="55">
        <f t="shared" si="9"/>
        <v>42173</v>
      </c>
      <c r="R22" s="93">
        <v>0.33333333333333331</v>
      </c>
      <c r="S22" s="56" t="str">
        <f t="shared" si="10"/>
        <v/>
      </c>
      <c r="T22" s="53">
        <f t="shared" si="11"/>
        <v>42203</v>
      </c>
      <c r="U22" s="68"/>
      <c r="V22" s="31" t="str">
        <f t="shared" si="12"/>
        <v/>
      </c>
      <c r="W22" s="55">
        <f t="shared" si="13"/>
        <v>42234</v>
      </c>
      <c r="X22" s="86">
        <v>0.33333333333333331</v>
      </c>
      <c r="Y22" s="33" t="str">
        <f t="shared" si="14"/>
        <v/>
      </c>
      <c r="Z22" s="55">
        <f t="shared" si="15"/>
        <v>42265</v>
      </c>
      <c r="AA22" s="142">
        <v>0.29166666666666669</v>
      </c>
      <c r="AB22" s="33" t="str">
        <f t="shared" si="16"/>
        <v/>
      </c>
      <c r="AC22" s="55">
        <f t="shared" si="17"/>
        <v>42295</v>
      </c>
      <c r="AD22" s="65"/>
      <c r="AE22" s="33" t="str">
        <f t="shared" si="18"/>
        <v/>
      </c>
      <c r="AF22" s="55">
        <f t="shared" si="19"/>
        <v>42326</v>
      </c>
      <c r="AG22" s="65"/>
      <c r="AH22" s="54" t="str">
        <f t="shared" si="20"/>
        <v/>
      </c>
      <c r="AI22" s="55">
        <f t="shared" si="21"/>
        <v>42356</v>
      </c>
      <c r="AJ22" s="70"/>
      <c r="AK22" s="34" t="str">
        <f t="shared" si="22"/>
        <v/>
      </c>
      <c r="AL22" s="17"/>
      <c r="AM22" s="75"/>
      <c r="AN22" s="76" t="s">
        <v>5</v>
      </c>
      <c r="AO22" s="77">
        <f>DATE($C$1+1,5,1)</f>
        <v>42491</v>
      </c>
      <c r="AP22" s="17"/>
      <c r="AQ22" s="109">
        <v>0.17708333333333401</v>
      </c>
      <c r="AR22" s="17"/>
      <c r="AS22" s="17"/>
    </row>
    <row r="23" spans="1:45" x14ac:dyDescent="0.15">
      <c r="A23" s="17"/>
      <c r="B23" s="52">
        <f t="shared" si="0"/>
        <v>42023</v>
      </c>
      <c r="C23" s="83">
        <v>0.33333333333333331</v>
      </c>
      <c r="D23" s="31">
        <f t="shared" si="23"/>
        <v>4</v>
      </c>
      <c r="E23" s="53">
        <f t="shared" si="1"/>
        <v>42054</v>
      </c>
      <c r="F23" s="87"/>
      <c r="G23" s="32" t="str">
        <f t="shared" si="2"/>
        <v/>
      </c>
      <c r="H23" s="53">
        <f t="shared" si="3"/>
        <v>42082</v>
      </c>
      <c r="I23" s="86">
        <v>0.33333333333333331</v>
      </c>
      <c r="J23" s="32" t="str">
        <f t="shared" si="4"/>
        <v/>
      </c>
      <c r="K23" s="53">
        <f t="shared" si="5"/>
        <v>42113</v>
      </c>
      <c r="L23" s="65"/>
      <c r="M23" s="32" t="str">
        <f t="shared" si="6"/>
        <v/>
      </c>
      <c r="N23" s="53">
        <f t="shared" si="7"/>
        <v>42143</v>
      </c>
      <c r="O23" s="86">
        <v>0.33333333333333331</v>
      </c>
      <c r="P23" s="33" t="str">
        <f t="shared" si="8"/>
        <v/>
      </c>
      <c r="Q23" s="55">
        <f t="shared" si="9"/>
        <v>42174</v>
      </c>
      <c r="R23" s="93">
        <v>0.33333333333333331</v>
      </c>
      <c r="S23" s="56" t="str">
        <f t="shared" si="10"/>
        <v/>
      </c>
      <c r="T23" s="53">
        <f t="shared" si="11"/>
        <v>42204</v>
      </c>
      <c r="U23" s="68"/>
      <c r="V23" s="31" t="str">
        <f t="shared" si="12"/>
        <v/>
      </c>
      <c r="W23" s="55">
        <f t="shared" si="13"/>
        <v>42235</v>
      </c>
      <c r="X23" s="86">
        <v>0.33333333333333331</v>
      </c>
      <c r="Y23" s="33" t="str">
        <f t="shared" si="14"/>
        <v/>
      </c>
      <c r="Z23" s="55">
        <f t="shared" si="15"/>
        <v>42266</v>
      </c>
      <c r="AA23" s="143"/>
      <c r="AB23" s="33" t="str">
        <f t="shared" si="16"/>
        <v/>
      </c>
      <c r="AC23" s="55">
        <f t="shared" si="17"/>
        <v>42296</v>
      </c>
      <c r="AD23" s="65"/>
      <c r="AE23" s="33">
        <f t="shared" si="18"/>
        <v>43</v>
      </c>
      <c r="AF23" s="55">
        <f t="shared" si="19"/>
        <v>42327</v>
      </c>
      <c r="AG23" s="65"/>
      <c r="AH23" s="54" t="str">
        <f t="shared" si="20"/>
        <v/>
      </c>
      <c r="AI23" s="55">
        <f t="shared" si="21"/>
        <v>42357</v>
      </c>
      <c r="AJ23" s="70"/>
      <c r="AK23" s="34" t="str">
        <f t="shared" si="22"/>
        <v/>
      </c>
      <c r="AL23" s="17"/>
      <c r="AM23" s="75"/>
      <c r="AN23" s="76" t="s">
        <v>6</v>
      </c>
      <c r="AO23" s="77">
        <f>DATE($C$1+1,5,8)</f>
        <v>42498</v>
      </c>
      <c r="AP23" s="17"/>
      <c r="AQ23" s="109">
        <v>0.1875</v>
      </c>
      <c r="AR23" s="17"/>
      <c r="AS23" s="17"/>
    </row>
    <row r="24" spans="1:45" x14ac:dyDescent="0.15">
      <c r="A24" s="17"/>
      <c r="B24" s="52">
        <f t="shared" si="0"/>
        <v>42024</v>
      </c>
      <c r="C24" s="83">
        <v>0.33333333333333331</v>
      </c>
      <c r="D24" s="31" t="str">
        <f t="shared" si="23"/>
        <v/>
      </c>
      <c r="E24" s="53">
        <f t="shared" si="1"/>
        <v>42055</v>
      </c>
      <c r="F24" s="87"/>
      <c r="G24" s="32" t="str">
        <f t="shared" si="2"/>
        <v/>
      </c>
      <c r="H24" s="53">
        <f t="shared" si="3"/>
        <v>42083</v>
      </c>
      <c r="I24" s="86">
        <v>0.33333333333333331</v>
      </c>
      <c r="J24" s="32" t="str">
        <f t="shared" si="4"/>
        <v/>
      </c>
      <c r="K24" s="53">
        <f t="shared" si="5"/>
        <v>42114</v>
      </c>
      <c r="L24" s="86">
        <v>0.29166666666666669</v>
      </c>
      <c r="M24" s="32">
        <f t="shared" si="6"/>
        <v>17</v>
      </c>
      <c r="N24" s="53">
        <f t="shared" si="7"/>
        <v>42144</v>
      </c>
      <c r="O24" s="86">
        <v>0.33333333333333331</v>
      </c>
      <c r="P24" s="33" t="str">
        <f t="shared" si="8"/>
        <v/>
      </c>
      <c r="Q24" s="55">
        <f t="shared" si="9"/>
        <v>42175</v>
      </c>
      <c r="R24" s="93"/>
      <c r="S24" s="56" t="str">
        <f t="shared" si="10"/>
        <v/>
      </c>
      <c r="T24" s="53">
        <f t="shared" si="11"/>
        <v>42205</v>
      </c>
      <c r="U24" s="94">
        <v>0.29166666666666669</v>
      </c>
      <c r="V24" s="31">
        <f t="shared" si="12"/>
        <v>30</v>
      </c>
      <c r="W24" s="55">
        <f t="shared" si="13"/>
        <v>42236</v>
      </c>
      <c r="X24" s="86">
        <v>0.33333333333333331</v>
      </c>
      <c r="Y24" s="33" t="str">
        <f t="shared" si="14"/>
        <v/>
      </c>
      <c r="Z24" s="55">
        <f t="shared" si="15"/>
        <v>42267</v>
      </c>
      <c r="AA24" s="143"/>
      <c r="AB24" s="33" t="str">
        <f t="shared" si="16"/>
        <v/>
      </c>
      <c r="AC24" s="55">
        <f t="shared" si="17"/>
        <v>42297</v>
      </c>
      <c r="AD24" s="65"/>
      <c r="AE24" s="33" t="str">
        <f t="shared" si="18"/>
        <v/>
      </c>
      <c r="AF24" s="55">
        <f t="shared" si="19"/>
        <v>42328</v>
      </c>
      <c r="AG24" s="65"/>
      <c r="AH24" s="54" t="str">
        <f t="shared" si="20"/>
        <v/>
      </c>
      <c r="AI24" s="55">
        <f t="shared" si="21"/>
        <v>42358</v>
      </c>
      <c r="AJ24" s="70"/>
      <c r="AK24" s="34" t="str">
        <f t="shared" si="22"/>
        <v/>
      </c>
      <c r="AL24" s="17"/>
      <c r="AM24" s="75"/>
      <c r="AN24" s="76" t="s">
        <v>7</v>
      </c>
      <c r="AO24" s="78">
        <f>AO21+38</f>
        <v>42495</v>
      </c>
      <c r="AP24" s="17"/>
      <c r="AQ24" s="109">
        <v>0.19791666666666699</v>
      </c>
      <c r="AR24" s="17"/>
      <c r="AS24" s="17"/>
    </row>
    <row r="25" spans="1:45" x14ac:dyDescent="0.15">
      <c r="A25" s="17"/>
      <c r="B25" s="52">
        <f t="shared" si="0"/>
        <v>42025</v>
      </c>
      <c r="C25" s="83">
        <v>0.375</v>
      </c>
      <c r="D25" s="31" t="str">
        <f t="shared" si="23"/>
        <v/>
      </c>
      <c r="E25" s="53">
        <f t="shared" si="1"/>
        <v>42056</v>
      </c>
      <c r="F25" s="65"/>
      <c r="G25" s="32" t="str">
        <f t="shared" si="2"/>
        <v/>
      </c>
      <c r="H25" s="53">
        <f t="shared" si="3"/>
        <v>42084</v>
      </c>
      <c r="I25" s="65"/>
      <c r="J25" s="32" t="str">
        <f t="shared" si="4"/>
        <v/>
      </c>
      <c r="K25" s="53">
        <f t="shared" si="5"/>
        <v>42115</v>
      </c>
      <c r="L25" s="86">
        <v>0.33333333333333331</v>
      </c>
      <c r="M25" s="32" t="str">
        <f t="shared" si="6"/>
        <v/>
      </c>
      <c r="N25" s="53">
        <f t="shared" si="7"/>
        <v>42145</v>
      </c>
      <c r="O25" s="86">
        <v>0.33333333333333331</v>
      </c>
      <c r="P25" s="33" t="str">
        <f t="shared" si="8"/>
        <v/>
      </c>
      <c r="Q25" s="55">
        <f t="shared" si="9"/>
        <v>42176</v>
      </c>
      <c r="R25" s="93"/>
      <c r="S25" s="56" t="str">
        <f t="shared" si="10"/>
        <v/>
      </c>
      <c r="T25" s="53">
        <f t="shared" si="11"/>
        <v>42206</v>
      </c>
      <c r="U25" s="94">
        <v>0.29166666666666669</v>
      </c>
      <c r="V25" s="31" t="str">
        <f t="shared" si="12"/>
        <v/>
      </c>
      <c r="W25" s="55">
        <f t="shared" si="13"/>
        <v>42237</v>
      </c>
      <c r="X25" s="86">
        <v>0.33333333333333331</v>
      </c>
      <c r="Y25" s="33" t="str">
        <f t="shared" si="14"/>
        <v/>
      </c>
      <c r="Z25" s="55">
        <f t="shared" si="15"/>
        <v>42268</v>
      </c>
      <c r="AA25" s="142">
        <v>0.33333333333333331</v>
      </c>
      <c r="AB25" s="33">
        <f t="shared" si="16"/>
        <v>39</v>
      </c>
      <c r="AC25" s="55">
        <f t="shared" si="17"/>
        <v>42298</v>
      </c>
      <c r="AD25" s="65"/>
      <c r="AE25" s="33" t="str">
        <f t="shared" si="18"/>
        <v/>
      </c>
      <c r="AF25" s="55">
        <f t="shared" si="19"/>
        <v>42329</v>
      </c>
      <c r="AG25" s="65"/>
      <c r="AH25" s="54" t="str">
        <f t="shared" si="20"/>
        <v/>
      </c>
      <c r="AI25" s="55">
        <f t="shared" si="21"/>
        <v>42359</v>
      </c>
      <c r="AJ25" s="70"/>
      <c r="AK25" s="34">
        <f t="shared" si="22"/>
        <v>52</v>
      </c>
      <c r="AL25" s="17"/>
      <c r="AM25" s="75"/>
      <c r="AN25" s="76" t="s">
        <v>8</v>
      </c>
      <c r="AO25" s="78">
        <f>AO21+49</f>
        <v>42506</v>
      </c>
      <c r="AP25" s="17"/>
      <c r="AQ25" s="109">
        <v>0.20833333333333401</v>
      </c>
      <c r="AR25" s="17"/>
      <c r="AS25" s="17"/>
    </row>
    <row r="26" spans="1:45" x14ac:dyDescent="0.15">
      <c r="A26" s="17"/>
      <c r="B26" s="52">
        <f t="shared" si="0"/>
        <v>42026</v>
      </c>
      <c r="C26" s="83">
        <v>0.33333333333333331</v>
      </c>
      <c r="D26" s="31" t="str">
        <f t="shared" si="23"/>
        <v/>
      </c>
      <c r="E26" s="53">
        <f t="shared" si="1"/>
        <v>42057</v>
      </c>
      <c r="F26" s="65"/>
      <c r="G26" s="32" t="str">
        <f t="shared" si="2"/>
        <v/>
      </c>
      <c r="H26" s="53">
        <f t="shared" si="3"/>
        <v>42085</v>
      </c>
      <c r="I26" s="65"/>
      <c r="J26" s="32" t="str">
        <f t="shared" si="4"/>
        <v/>
      </c>
      <c r="K26" s="53">
        <f t="shared" si="5"/>
        <v>42116</v>
      </c>
      <c r="L26" s="86">
        <v>0.33333333333333331</v>
      </c>
      <c r="M26" s="32" t="str">
        <f t="shared" si="6"/>
        <v/>
      </c>
      <c r="N26" s="53">
        <f t="shared" si="7"/>
        <v>42146</v>
      </c>
      <c r="O26" s="86">
        <v>0.33333333333333331</v>
      </c>
      <c r="P26" s="33" t="str">
        <f t="shared" si="8"/>
        <v/>
      </c>
      <c r="Q26" s="55">
        <f t="shared" si="9"/>
        <v>42177</v>
      </c>
      <c r="R26" s="93">
        <v>0.33333333333333331</v>
      </c>
      <c r="S26" s="56">
        <f t="shared" si="10"/>
        <v>26</v>
      </c>
      <c r="T26" s="53">
        <f t="shared" si="11"/>
        <v>42207</v>
      </c>
      <c r="U26" s="94">
        <v>0.29166666666666669</v>
      </c>
      <c r="V26" s="31" t="str">
        <f t="shared" si="12"/>
        <v/>
      </c>
      <c r="W26" s="55">
        <f t="shared" si="13"/>
        <v>42238</v>
      </c>
      <c r="X26" s="65"/>
      <c r="Y26" s="33" t="str">
        <f t="shared" si="14"/>
        <v/>
      </c>
      <c r="Z26" s="55">
        <f t="shared" si="15"/>
        <v>42269</v>
      </c>
      <c r="AA26" s="142">
        <v>0.33333333333333331</v>
      </c>
      <c r="AB26" s="33" t="str">
        <f t="shared" si="16"/>
        <v/>
      </c>
      <c r="AC26" s="55">
        <f t="shared" si="17"/>
        <v>42299</v>
      </c>
      <c r="AD26" s="65"/>
      <c r="AE26" s="33" t="str">
        <f t="shared" si="18"/>
        <v/>
      </c>
      <c r="AF26" s="55">
        <f t="shared" si="19"/>
        <v>42330</v>
      </c>
      <c r="AG26" s="65"/>
      <c r="AH26" s="54" t="str">
        <f t="shared" si="20"/>
        <v/>
      </c>
      <c r="AI26" s="55">
        <f t="shared" si="21"/>
        <v>42360</v>
      </c>
      <c r="AJ26" s="70"/>
      <c r="AK26" s="34" t="str">
        <f t="shared" si="22"/>
        <v/>
      </c>
      <c r="AL26" s="17"/>
      <c r="AM26" s="75"/>
      <c r="AN26" s="76" t="s">
        <v>9</v>
      </c>
      <c r="AO26" s="77">
        <f>DATE($C$1+1,7,14)</f>
        <v>42565</v>
      </c>
      <c r="AP26" s="17"/>
      <c r="AQ26" s="109">
        <v>0.21875</v>
      </c>
      <c r="AR26" s="17"/>
      <c r="AS26" s="17"/>
    </row>
    <row r="27" spans="1:45" x14ac:dyDescent="0.15">
      <c r="A27" s="17"/>
      <c r="B27" s="52">
        <f t="shared" si="0"/>
        <v>42027</v>
      </c>
      <c r="C27" s="83">
        <v>0.33333333333333331</v>
      </c>
      <c r="D27" s="31" t="str">
        <f t="shared" si="23"/>
        <v/>
      </c>
      <c r="E27" s="53">
        <f t="shared" si="1"/>
        <v>42058</v>
      </c>
      <c r="F27" s="87"/>
      <c r="G27" s="32">
        <f t="shared" si="2"/>
        <v>9</v>
      </c>
      <c r="H27" s="53">
        <f t="shared" si="3"/>
        <v>42086</v>
      </c>
      <c r="I27" s="86">
        <v>0.33333333333333331</v>
      </c>
      <c r="J27" s="32">
        <f t="shared" si="4"/>
        <v>13</v>
      </c>
      <c r="K27" s="53">
        <f t="shared" si="5"/>
        <v>42117</v>
      </c>
      <c r="L27" s="86">
        <v>0.33333333333333331</v>
      </c>
      <c r="M27" s="32" t="str">
        <f t="shared" si="6"/>
        <v/>
      </c>
      <c r="N27" s="53">
        <f t="shared" si="7"/>
        <v>42147</v>
      </c>
      <c r="O27" s="65"/>
      <c r="P27" s="33" t="str">
        <f t="shared" si="8"/>
        <v/>
      </c>
      <c r="Q27" s="55">
        <f t="shared" si="9"/>
        <v>42178</v>
      </c>
      <c r="R27" s="93">
        <v>0.33333333333333331</v>
      </c>
      <c r="S27" s="56" t="str">
        <f t="shared" si="10"/>
        <v/>
      </c>
      <c r="T27" s="53">
        <f t="shared" si="11"/>
        <v>42208</v>
      </c>
      <c r="U27" s="94">
        <v>0.29166666666666669</v>
      </c>
      <c r="V27" s="31" t="str">
        <f t="shared" si="12"/>
        <v/>
      </c>
      <c r="W27" s="55">
        <f t="shared" si="13"/>
        <v>42239</v>
      </c>
      <c r="X27" s="65"/>
      <c r="Y27" s="33" t="str">
        <f t="shared" si="14"/>
        <v/>
      </c>
      <c r="Z27" s="55">
        <f t="shared" si="15"/>
        <v>42270</v>
      </c>
      <c r="AA27" s="142">
        <v>0.33333333333333331</v>
      </c>
      <c r="AB27" s="33" t="str">
        <f t="shared" si="16"/>
        <v/>
      </c>
      <c r="AC27" s="55">
        <f t="shared" si="17"/>
        <v>42300</v>
      </c>
      <c r="AD27" s="65"/>
      <c r="AE27" s="33" t="str">
        <f t="shared" si="18"/>
        <v/>
      </c>
      <c r="AF27" s="55">
        <f t="shared" si="19"/>
        <v>42331</v>
      </c>
      <c r="AG27" s="65"/>
      <c r="AH27" s="54">
        <f t="shared" si="20"/>
        <v>48</v>
      </c>
      <c r="AI27" s="55">
        <f t="shared" si="21"/>
        <v>42361</v>
      </c>
      <c r="AJ27" s="70"/>
      <c r="AK27" s="34" t="str">
        <f t="shared" si="22"/>
        <v/>
      </c>
      <c r="AL27" s="17"/>
      <c r="AM27" s="75"/>
      <c r="AN27" s="76" t="s">
        <v>10</v>
      </c>
      <c r="AO27" s="77">
        <f>DATE($C$1+1,8,15)</f>
        <v>42597</v>
      </c>
      <c r="AP27" s="17"/>
      <c r="AQ27" s="109">
        <v>0.22916666666666699</v>
      </c>
      <c r="AR27" s="17"/>
      <c r="AS27" s="17"/>
    </row>
    <row r="28" spans="1:45" x14ac:dyDescent="0.15">
      <c r="A28" s="17"/>
      <c r="B28" s="52">
        <f t="shared" si="0"/>
        <v>42028</v>
      </c>
      <c r="C28" s="83"/>
      <c r="D28" s="31" t="str">
        <f t="shared" si="23"/>
        <v/>
      </c>
      <c r="E28" s="53">
        <f t="shared" si="1"/>
        <v>42059</v>
      </c>
      <c r="F28" s="87"/>
      <c r="G28" s="32" t="str">
        <f t="shared" si="2"/>
        <v/>
      </c>
      <c r="H28" s="53">
        <f t="shared" si="3"/>
        <v>42087</v>
      </c>
      <c r="I28" s="86">
        <v>0.33333333333333331</v>
      </c>
      <c r="J28" s="32" t="str">
        <f t="shared" si="4"/>
        <v/>
      </c>
      <c r="K28" s="53">
        <f t="shared" si="5"/>
        <v>42118</v>
      </c>
      <c r="L28" s="86">
        <v>0.33333333333333331</v>
      </c>
      <c r="M28" s="32" t="str">
        <f t="shared" si="6"/>
        <v/>
      </c>
      <c r="N28" s="53">
        <f t="shared" si="7"/>
        <v>42148</v>
      </c>
      <c r="O28" s="65"/>
      <c r="P28" s="33" t="str">
        <f t="shared" si="8"/>
        <v/>
      </c>
      <c r="Q28" s="55">
        <f t="shared" si="9"/>
        <v>42179</v>
      </c>
      <c r="R28" s="93">
        <v>0.33333333333333331</v>
      </c>
      <c r="S28" s="56" t="str">
        <f t="shared" si="10"/>
        <v/>
      </c>
      <c r="T28" s="53">
        <f t="shared" si="11"/>
        <v>42209</v>
      </c>
      <c r="U28" s="94">
        <v>0.29166666666666669</v>
      </c>
      <c r="V28" s="31" t="str">
        <f t="shared" si="12"/>
        <v/>
      </c>
      <c r="W28" s="55">
        <f t="shared" si="13"/>
        <v>42240</v>
      </c>
      <c r="X28" s="86">
        <v>0.25</v>
      </c>
      <c r="Y28" s="33">
        <f t="shared" si="14"/>
        <v>35</v>
      </c>
      <c r="Z28" s="55">
        <f t="shared" si="15"/>
        <v>42271</v>
      </c>
      <c r="AA28" s="142">
        <v>0.33333333333333331</v>
      </c>
      <c r="AB28" s="33" t="str">
        <f t="shared" si="16"/>
        <v/>
      </c>
      <c r="AC28" s="55">
        <f t="shared" si="17"/>
        <v>42301</v>
      </c>
      <c r="AD28" s="65"/>
      <c r="AE28" s="33" t="str">
        <f t="shared" si="18"/>
        <v/>
      </c>
      <c r="AF28" s="55">
        <f t="shared" si="19"/>
        <v>42332</v>
      </c>
      <c r="AG28" s="65"/>
      <c r="AH28" s="54" t="str">
        <f t="shared" si="20"/>
        <v/>
      </c>
      <c r="AI28" s="55">
        <f t="shared" si="21"/>
        <v>42362</v>
      </c>
      <c r="AJ28" s="70"/>
      <c r="AK28" s="34" t="str">
        <f t="shared" si="22"/>
        <v/>
      </c>
      <c r="AL28" s="17"/>
      <c r="AM28" s="75"/>
      <c r="AN28" s="76" t="s">
        <v>11</v>
      </c>
      <c r="AO28" s="77">
        <f>DATE($C$1+1,11,1)</f>
        <v>42675</v>
      </c>
      <c r="AP28" s="17"/>
      <c r="AQ28" s="109">
        <v>0.23958333333333401</v>
      </c>
      <c r="AR28" s="17"/>
      <c r="AS28" s="17"/>
    </row>
    <row r="29" spans="1:45" x14ac:dyDescent="0.15">
      <c r="A29" s="17"/>
      <c r="B29" s="52">
        <f t="shared" si="0"/>
        <v>42029</v>
      </c>
      <c r="C29" s="62"/>
      <c r="D29" s="31" t="str">
        <f t="shared" si="23"/>
        <v/>
      </c>
      <c r="E29" s="53">
        <f t="shared" si="1"/>
        <v>42060</v>
      </c>
      <c r="F29" s="87"/>
      <c r="G29" s="32" t="str">
        <f t="shared" si="2"/>
        <v/>
      </c>
      <c r="H29" s="53">
        <f t="shared" si="3"/>
        <v>42088</v>
      </c>
      <c r="I29" s="86">
        <v>0.33333333333333331</v>
      </c>
      <c r="J29" s="32" t="str">
        <f t="shared" si="4"/>
        <v/>
      </c>
      <c r="K29" s="53">
        <f t="shared" si="5"/>
        <v>42119</v>
      </c>
      <c r="L29" s="65"/>
      <c r="M29" s="32" t="str">
        <f t="shared" si="6"/>
        <v/>
      </c>
      <c r="N29" s="53">
        <f t="shared" si="7"/>
        <v>42149</v>
      </c>
      <c r="O29" s="65"/>
      <c r="P29" s="33">
        <f t="shared" si="8"/>
        <v>22</v>
      </c>
      <c r="Q29" s="55">
        <f t="shared" si="9"/>
        <v>42180</v>
      </c>
      <c r="R29" s="93">
        <v>0.33333333333333331</v>
      </c>
      <c r="S29" s="56" t="str">
        <f t="shared" si="10"/>
        <v/>
      </c>
      <c r="T29" s="53">
        <f t="shared" si="11"/>
        <v>42210</v>
      </c>
      <c r="U29" s="68"/>
      <c r="V29" s="31" t="str">
        <f t="shared" si="12"/>
        <v/>
      </c>
      <c r="W29" s="55">
        <f t="shared" si="13"/>
        <v>42241</v>
      </c>
      <c r="X29" s="86">
        <v>0.29166666666666669</v>
      </c>
      <c r="Y29" s="33" t="str">
        <f t="shared" si="14"/>
        <v/>
      </c>
      <c r="Z29" s="55">
        <f t="shared" si="15"/>
        <v>42272</v>
      </c>
      <c r="AA29" s="142">
        <v>0.33333333333333331</v>
      </c>
      <c r="AB29" s="33" t="str">
        <f t="shared" si="16"/>
        <v/>
      </c>
      <c r="AC29" s="55">
        <f t="shared" si="17"/>
        <v>42302</v>
      </c>
      <c r="AD29" s="65"/>
      <c r="AE29" s="33" t="str">
        <f t="shared" si="18"/>
        <v/>
      </c>
      <c r="AF29" s="55">
        <f t="shared" si="19"/>
        <v>42333</v>
      </c>
      <c r="AG29" s="65"/>
      <c r="AH29" s="54" t="str">
        <f t="shared" si="20"/>
        <v/>
      </c>
      <c r="AI29" s="55">
        <f t="shared" si="21"/>
        <v>42363</v>
      </c>
      <c r="AJ29" s="70"/>
      <c r="AK29" s="34" t="str">
        <f t="shared" si="22"/>
        <v/>
      </c>
      <c r="AL29" s="17"/>
      <c r="AM29" s="75"/>
      <c r="AN29" s="76" t="s">
        <v>12</v>
      </c>
      <c r="AO29" s="77">
        <f>DATE($C$1+1,11,11)</f>
        <v>42685</v>
      </c>
      <c r="AP29" s="17"/>
      <c r="AQ29" s="109">
        <v>0.25</v>
      </c>
      <c r="AR29" s="17"/>
      <c r="AS29" s="17"/>
    </row>
    <row r="30" spans="1:45" ht="15" thickBot="1" x14ac:dyDescent="0.2">
      <c r="A30" s="17"/>
      <c r="B30" s="52">
        <f t="shared" si="0"/>
        <v>42030</v>
      </c>
      <c r="C30" s="83">
        <v>0.33333333333333331</v>
      </c>
      <c r="D30" s="31">
        <f t="shared" si="23"/>
        <v>5</v>
      </c>
      <c r="E30" s="53">
        <f t="shared" si="1"/>
        <v>42061</v>
      </c>
      <c r="F30" s="87"/>
      <c r="G30" s="32" t="str">
        <f t="shared" si="2"/>
        <v/>
      </c>
      <c r="H30" s="53">
        <f t="shared" si="3"/>
        <v>42089</v>
      </c>
      <c r="I30" s="86">
        <v>0.33333333333333331</v>
      </c>
      <c r="J30" s="32" t="str">
        <f t="shared" si="4"/>
        <v/>
      </c>
      <c r="K30" s="53">
        <f t="shared" si="5"/>
        <v>42120</v>
      </c>
      <c r="L30" s="65"/>
      <c r="M30" s="32" t="str">
        <f t="shared" si="6"/>
        <v/>
      </c>
      <c r="N30" s="53">
        <f t="shared" si="7"/>
        <v>42150</v>
      </c>
      <c r="O30" s="86">
        <v>0.33333333333333331</v>
      </c>
      <c r="P30" s="33" t="str">
        <f t="shared" si="8"/>
        <v/>
      </c>
      <c r="Q30" s="55">
        <f t="shared" si="9"/>
        <v>42181</v>
      </c>
      <c r="R30" s="93">
        <v>0.33333333333333331</v>
      </c>
      <c r="S30" s="56" t="str">
        <f t="shared" si="10"/>
        <v/>
      </c>
      <c r="T30" s="53">
        <f t="shared" si="11"/>
        <v>42211</v>
      </c>
      <c r="U30" s="68"/>
      <c r="V30" s="31" t="str">
        <f t="shared" si="12"/>
        <v/>
      </c>
      <c r="W30" s="55">
        <f t="shared" si="13"/>
        <v>42242</v>
      </c>
      <c r="X30" s="86">
        <v>0.33333333333333331</v>
      </c>
      <c r="Y30" s="33" t="str">
        <f t="shared" si="14"/>
        <v/>
      </c>
      <c r="Z30" s="55">
        <f t="shared" si="15"/>
        <v>42273</v>
      </c>
      <c r="AA30" s="143"/>
      <c r="AB30" s="33" t="str">
        <f t="shared" si="16"/>
        <v/>
      </c>
      <c r="AC30" s="55">
        <f t="shared" si="17"/>
        <v>42303</v>
      </c>
      <c r="AD30" s="65"/>
      <c r="AE30" s="33">
        <f t="shared" si="18"/>
        <v>44</v>
      </c>
      <c r="AF30" s="55">
        <f t="shared" si="19"/>
        <v>42334</v>
      </c>
      <c r="AG30" s="65"/>
      <c r="AH30" s="54" t="str">
        <f t="shared" si="20"/>
        <v/>
      </c>
      <c r="AI30" s="55">
        <f t="shared" si="21"/>
        <v>42364</v>
      </c>
      <c r="AJ30" s="70"/>
      <c r="AK30" s="34" t="str">
        <f t="shared" si="22"/>
        <v/>
      </c>
      <c r="AL30" s="17"/>
      <c r="AM30" s="79"/>
      <c r="AN30" s="80" t="s">
        <v>13</v>
      </c>
      <c r="AO30" s="81">
        <f>DATE($C$1+1,12,25)</f>
        <v>42729</v>
      </c>
      <c r="AP30" s="17"/>
      <c r="AQ30" s="109">
        <v>0.26041666666666702</v>
      </c>
      <c r="AR30" s="17"/>
      <c r="AS30" s="17"/>
    </row>
    <row r="31" spans="1:45" x14ac:dyDescent="0.15">
      <c r="A31" s="17"/>
      <c r="B31" s="52">
        <f t="shared" si="0"/>
        <v>42031</v>
      </c>
      <c r="C31" s="83">
        <v>0.33333333333333331</v>
      </c>
      <c r="D31" s="31" t="str">
        <f t="shared" si="23"/>
        <v/>
      </c>
      <c r="E31" s="53">
        <f t="shared" si="1"/>
        <v>42062</v>
      </c>
      <c r="F31" s="87"/>
      <c r="G31" s="32" t="str">
        <f t="shared" si="2"/>
        <v/>
      </c>
      <c r="H31" s="53">
        <f t="shared" si="3"/>
        <v>42090</v>
      </c>
      <c r="I31" s="86">
        <v>0.33333333333333331</v>
      </c>
      <c r="J31" s="32" t="str">
        <f t="shared" si="4"/>
        <v/>
      </c>
      <c r="K31" s="53">
        <f t="shared" si="5"/>
        <v>42121</v>
      </c>
      <c r="L31" s="86">
        <v>0.33333333333333331</v>
      </c>
      <c r="M31" s="32">
        <f t="shared" si="6"/>
        <v>18</v>
      </c>
      <c r="N31" s="53">
        <f t="shared" si="7"/>
        <v>42151</v>
      </c>
      <c r="O31" s="86">
        <v>0.33333333333333331</v>
      </c>
      <c r="P31" s="33" t="str">
        <f t="shared" si="8"/>
        <v/>
      </c>
      <c r="Q31" s="55">
        <f t="shared" si="9"/>
        <v>42182</v>
      </c>
      <c r="R31" s="93"/>
      <c r="S31" s="56" t="str">
        <f t="shared" si="10"/>
        <v/>
      </c>
      <c r="T31" s="53">
        <f t="shared" si="11"/>
        <v>42212</v>
      </c>
      <c r="U31" s="94">
        <v>0.33333333333333331</v>
      </c>
      <c r="V31" s="31">
        <f t="shared" si="12"/>
        <v>31</v>
      </c>
      <c r="W31" s="55">
        <f t="shared" si="13"/>
        <v>42243</v>
      </c>
      <c r="X31" s="86">
        <v>0.29166666666666669</v>
      </c>
      <c r="Y31" s="33" t="str">
        <f t="shared" si="14"/>
        <v/>
      </c>
      <c r="Z31" s="55">
        <f t="shared" si="15"/>
        <v>42274</v>
      </c>
      <c r="AA31" s="143"/>
      <c r="AB31" s="33" t="str">
        <f t="shared" si="16"/>
        <v/>
      </c>
      <c r="AC31" s="55">
        <f t="shared" si="17"/>
        <v>42304</v>
      </c>
      <c r="AD31" s="65"/>
      <c r="AE31" s="33" t="str">
        <f t="shared" si="18"/>
        <v/>
      </c>
      <c r="AF31" s="55">
        <f t="shared" si="19"/>
        <v>42335</v>
      </c>
      <c r="AG31" s="65"/>
      <c r="AH31" s="54" t="str">
        <f t="shared" si="20"/>
        <v/>
      </c>
      <c r="AI31" s="55">
        <f t="shared" si="21"/>
        <v>42365</v>
      </c>
      <c r="AJ31" s="70"/>
      <c r="AK31" s="34" t="str">
        <f t="shared" si="22"/>
        <v/>
      </c>
      <c r="AL31" s="17"/>
      <c r="AM31" s="17"/>
      <c r="AN31" s="17"/>
      <c r="AO31" s="17"/>
      <c r="AP31" s="17"/>
      <c r="AQ31" s="109">
        <v>0.27083333333333398</v>
      </c>
      <c r="AR31" s="17"/>
      <c r="AS31" s="17"/>
    </row>
    <row r="32" spans="1:45" x14ac:dyDescent="0.15">
      <c r="A32" s="17"/>
      <c r="B32" s="52">
        <f t="shared" si="0"/>
        <v>42032</v>
      </c>
      <c r="C32" s="83">
        <v>0.33333333333333331</v>
      </c>
      <c r="D32" s="31" t="str">
        <f t="shared" si="23"/>
        <v/>
      </c>
      <c r="E32" s="53">
        <f t="shared" si="1"/>
        <v>42063</v>
      </c>
      <c r="F32" s="65"/>
      <c r="G32" s="32" t="str">
        <f t="shared" si="2"/>
        <v/>
      </c>
      <c r="H32" s="53">
        <f t="shared" si="3"/>
        <v>42091</v>
      </c>
      <c r="I32" s="65"/>
      <c r="J32" s="32" t="str">
        <f t="shared" si="4"/>
        <v/>
      </c>
      <c r="K32" s="53">
        <f t="shared" si="5"/>
        <v>42122</v>
      </c>
      <c r="L32" s="86">
        <v>0.33333333333333331</v>
      </c>
      <c r="M32" s="32" t="str">
        <f t="shared" si="6"/>
        <v/>
      </c>
      <c r="N32" s="53">
        <f t="shared" si="7"/>
        <v>42152</v>
      </c>
      <c r="O32" s="86">
        <v>0.33333333333333331</v>
      </c>
      <c r="P32" s="33" t="str">
        <f t="shared" si="8"/>
        <v/>
      </c>
      <c r="Q32" s="55">
        <f t="shared" si="9"/>
        <v>42183</v>
      </c>
      <c r="R32" s="93"/>
      <c r="S32" s="56" t="str">
        <f t="shared" si="10"/>
        <v/>
      </c>
      <c r="T32" s="53">
        <f t="shared" si="11"/>
        <v>42213</v>
      </c>
      <c r="U32" s="94">
        <v>0.33333333333333331</v>
      </c>
      <c r="V32" s="31" t="str">
        <f t="shared" si="12"/>
        <v/>
      </c>
      <c r="W32" s="55">
        <f t="shared" si="13"/>
        <v>42244</v>
      </c>
      <c r="X32" s="86">
        <v>0.33333333333333331</v>
      </c>
      <c r="Y32" s="33" t="str">
        <f t="shared" si="14"/>
        <v/>
      </c>
      <c r="Z32" s="55">
        <f t="shared" si="15"/>
        <v>42275</v>
      </c>
      <c r="AA32" s="142">
        <v>0.33333333333333331</v>
      </c>
      <c r="AB32" s="33">
        <f t="shared" si="16"/>
        <v>40</v>
      </c>
      <c r="AC32" s="55">
        <f t="shared" si="17"/>
        <v>42305</v>
      </c>
      <c r="AD32" s="65"/>
      <c r="AE32" s="33" t="str">
        <f t="shared" si="18"/>
        <v/>
      </c>
      <c r="AF32" s="55">
        <f t="shared" si="19"/>
        <v>42336</v>
      </c>
      <c r="AG32" s="65"/>
      <c r="AH32" s="54" t="str">
        <f t="shared" si="20"/>
        <v/>
      </c>
      <c r="AI32" s="55">
        <f t="shared" si="21"/>
        <v>42366</v>
      </c>
      <c r="AJ32" s="70"/>
      <c r="AK32" s="34">
        <f t="shared" si="22"/>
        <v>53</v>
      </c>
      <c r="AL32" s="17"/>
      <c r="AM32" s="17"/>
      <c r="AN32" s="17"/>
      <c r="AO32" s="17"/>
      <c r="AP32" s="17"/>
      <c r="AQ32" s="109">
        <v>0.28125</v>
      </c>
      <c r="AR32" s="17"/>
      <c r="AS32" s="17"/>
    </row>
    <row r="33" spans="1:45" x14ac:dyDescent="0.15">
      <c r="A33" s="17"/>
      <c r="B33" s="52">
        <f t="shared" si="0"/>
        <v>42033</v>
      </c>
      <c r="C33" s="83">
        <v>0.33333333333333331</v>
      </c>
      <c r="D33" s="31" t="str">
        <f t="shared" si="23"/>
        <v/>
      </c>
      <c r="E33" s="53" t="str">
        <f t="shared" si="1"/>
        <v/>
      </c>
      <c r="F33" s="65"/>
      <c r="G33" s="32" t="str">
        <f t="shared" si="2"/>
        <v/>
      </c>
      <c r="H33" s="53">
        <f t="shared" si="3"/>
        <v>42092</v>
      </c>
      <c r="I33" s="65"/>
      <c r="J33" s="32" t="str">
        <f t="shared" si="4"/>
        <v/>
      </c>
      <c r="K33" s="53">
        <f t="shared" si="5"/>
        <v>42123</v>
      </c>
      <c r="L33" s="86">
        <v>0.33333333333333331</v>
      </c>
      <c r="M33" s="32" t="str">
        <f t="shared" si="6"/>
        <v/>
      </c>
      <c r="N33" s="53">
        <f t="shared" si="7"/>
        <v>42153</v>
      </c>
      <c r="O33" s="86">
        <v>0.29166666666666669</v>
      </c>
      <c r="P33" s="33" t="str">
        <f t="shared" si="8"/>
        <v/>
      </c>
      <c r="Q33" s="55">
        <f t="shared" si="9"/>
        <v>42184</v>
      </c>
      <c r="R33" s="93">
        <v>0.29166666666666669</v>
      </c>
      <c r="S33" s="56">
        <f t="shared" si="10"/>
        <v>27</v>
      </c>
      <c r="T33" s="53">
        <f t="shared" si="11"/>
        <v>42214</v>
      </c>
      <c r="U33" s="94">
        <v>0.33333333333333331</v>
      </c>
      <c r="V33" s="31" t="str">
        <f t="shared" si="12"/>
        <v/>
      </c>
      <c r="W33" s="55">
        <f t="shared" si="13"/>
        <v>42245</v>
      </c>
      <c r="X33" s="65"/>
      <c r="Y33" s="33" t="str">
        <f t="shared" si="14"/>
        <v/>
      </c>
      <c r="Z33" s="55">
        <f t="shared" si="15"/>
        <v>42276</v>
      </c>
      <c r="AA33" s="142">
        <v>0.33333333333333331</v>
      </c>
      <c r="AB33" s="33" t="str">
        <f t="shared" si="16"/>
        <v/>
      </c>
      <c r="AC33" s="55">
        <f t="shared" si="17"/>
        <v>42306</v>
      </c>
      <c r="AD33" s="65"/>
      <c r="AE33" s="33" t="str">
        <f t="shared" si="18"/>
        <v/>
      </c>
      <c r="AF33" s="55">
        <f t="shared" si="19"/>
        <v>42337</v>
      </c>
      <c r="AG33" s="65"/>
      <c r="AH33" s="54" t="str">
        <f t="shared" si="20"/>
        <v/>
      </c>
      <c r="AI33" s="55">
        <f t="shared" si="21"/>
        <v>42367</v>
      </c>
      <c r="AJ33" s="70"/>
      <c r="AK33" s="34" t="str">
        <f t="shared" si="22"/>
        <v/>
      </c>
      <c r="AL33" s="17"/>
      <c r="AM33" s="17"/>
      <c r="AN33" s="17"/>
      <c r="AO33" s="17"/>
      <c r="AP33" s="17"/>
      <c r="AQ33" s="109">
        <v>0.29166666666666702</v>
      </c>
      <c r="AR33" s="17"/>
      <c r="AS33" s="17"/>
    </row>
    <row r="34" spans="1:45" x14ac:dyDescent="0.15">
      <c r="A34" s="17"/>
      <c r="B34" s="52">
        <f t="shared" si="0"/>
        <v>42034</v>
      </c>
      <c r="C34" s="83">
        <v>0.33333333333333331</v>
      </c>
      <c r="D34" s="31" t="str">
        <f t="shared" si="23"/>
        <v/>
      </c>
      <c r="E34" s="135" t="str">
        <f t="shared" si="1"/>
        <v/>
      </c>
      <c r="F34" s="136"/>
      <c r="G34" s="137"/>
      <c r="H34" s="53">
        <f t="shared" si="3"/>
        <v>42093</v>
      </c>
      <c r="I34" s="86">
        <v>0.33333333333333331</v>
      </c>
      <c r="J34" s="32">
        <f t="shared" si="4"/>
        <v>14</v>
      </c>
      <c r="K34" s="53">
        <f t="shared" si="5"/>
        <v>42124</v>
      </c>
      <c r="L34" s="86">
        <v>0.33333333333333331</v>
      </c>
      <c r="M34" s="32" t="str">
        <f t="shared" si="6"/>
        <v/>
      </c>
      <c r="N34" s="53">
        <f t="shared" si="7"/>
        <v>42154</v>
      </c>
      <c r="O34" s="65"/>
      <c r="P34" s="33" t="str">
        <f t="shared" si="8"/>
        <v/>
      </c>
      <c r="Q34" s="55">
        <f t="shared" si="9"/>
        <v>42185</v>
      </c>
      <c r="R34" s="93">
        <v>0.29166666666666669</v>
      </c>
      <c r="S34" s="56" t="str">
        <f t="shared" si="10"/>
        <v/>
      </c>
      <c r="T34" s="53">
        <f t="shared" si="11"/>
        <v>42215</v>
      </c>
      <c r="U34" s="94">
        <v>0.33333333333333331</v>
      </c>
      <c r="V34" s="31" t="str">
        <f t="shared" si="12"/>
        <v/>
      </c>
      <c r="W34" s="55">
        <f t="shared" si="13"/>
        <v>42246</v>
      </c>
      <c r="X34" s="65"/>
      <c r="Y34" s="33" t="str">
        <f t="shared" si="14"/>
        <v/>
      </c>
      <c r="Z34" s="55">
        <f t="shared" si="15"/>
        <v>42277</v>
      </c>
      <c r="AA34" s="142">
        <v>0.33333333333333331</v>
      </c>
      <c r="AB34" s="33" t="str">
        <f t="shared" si="16"/>
        <v/>
      </c>
      <c r="AC34" s="55">
        <f t="shared" si="17"/>
        <v>42307</v>
      </c>
      <c r="AD34" s="65"/>
      <c r="AE34" s="33" t="str">
        <f t="shared" si="18"/>
        <v/>
      </c>
      <c r="AF34" s="55">
        <f t="shared" si="19"/>
        <v>42338</v>
      </c>
      <c r="AG34" s="65"/>
      <c r="AH34" s="54">
        <f t="shared" si="20"/>
        <v>49</v>
      </c>
      <c r="AI34" s="55">
        <f t="shared" si="21"/>
        <v>42368</v>
      </c>
      <c r="AJ34" s="70"/>
      <c r="AK34" s="34" t="str">
        <f t="shared" si="22"/>
        <v/>
      </c>
      <c r="AL34" s="17"/>
      <c r="AM34" s="17"/>
      <c r="AN34" s="17"/>
      <c r="AO34" s="17"/>
      <c r="AP34" s="17"/>
      <c r="AQ34" s="109">
        <v>0.30208333333333398</v>
      </c>
      <c r="AR34" s="17"/>
      <c r="AS34" s="17"/>
    </row>
    <row r="35" spans="1:45" ht="15" thickBot="1" x14ac:dyDescent="0.2">
      <c r="A35" s="17"/>
      <c r="B35" s="57">
        <f t="shared" si="0"/>
        <v>42035</v>
      </c>
      <c r="C35" s="63"/>
      <c r="D35" s="35" t="str">
        <f t="shared" si="23"/>
        <v/>
      </c>
      <c r="E35" s="138"/>
      <c r="F35" s="139"/>
      <c r="G35" s="140"/>
      <c r="H35" s="58">
        <f t="shared" si="3"/>
        <v>42094</v>
      </c>
      <c r="I35" s="91">
        <v>0.33333333333333331</v>
      </c>
      <c r="J35" s="36" t="str">
        <f t="shared" si="4"/>
        <v/>
      </c>
      <c r="K35" s="132" t="str">
        <f t="shared" si="5"/>
        <v/>
      </c>
      <c r="L35" s="133"/>
      <c r="M35" s="134"/>
      <c r="N35" s="58">
        <f t="shared" si="7"/>
        <v>42155</v>
      </c>
      <c r="O35" s="59"/>
      <c r="P35" s="37" t="str">
        <f t="shared" si="8"/>
        <v/>
      </c>
      <c r="Q35" s="132" t="str">
        <f t="shared" si="9"/>
        <v/>
      </c>
      <c r="R35" s="133"/>
      <c r="S35" s="134"/>
      <c r="T35" s="58">
        <f t="shared" si="11"/>
        <v>42216</v>
      </c>
      <c r="U35" s="95">
        <v>0.33333333333333331</v>
      </c>
      <c r="V35" s="35" t="str">
        <f t="shared" si="12"/>
        <v/>
      </c>
      <c r="W35" s="60">
        <f t="shared" si="13"/>
        <v>42247</v>
      </c>
      <c r="X35" s="91">
        <v>0.33333333333333331</v>
      </c>
      <c r="Y35" s="37">
        <f t="shared" si="14"/>
        <v>36</v>
      </c>
      <c r="Z35" s="132" t="str">
        <f t="shared" si="15"/>
        <v/>
      </c>
      <c r="AA35" s="133"/>
      <c r="AB35" s="134"/>
      <c r="AC35" s="60">
        <f t="shared" si="17"/>
        <v>42308</v>
      </c>
      <c r="AD35" s="66"/>
      <c r="AE35" s="37" t="str">
        <f t="shared" si="18"/>
        <v/>
      </c>
      <c r="AF35" s="132" t="str">
        <f t="shared" si="19"/>
        <v/>
      </c>
      <c r="AG35" s="133"/>
      <c r="AH35" s="134"/>
      <c r="AI35" s="60">
        <f t="shared" si="21"/>
        <v>42369</v>
      </c>
      <c r="AJ35" s="71"/>
      <c r="AK35" s="38" t="str">
        <f t="shared" si="22"/>
        <v/>
      </c>
      <c r="AL35" s="17"/>
      <c r="AM35" s="17"/>
      <c r="AN35" s="17"/>
      <c r="AO35" s="17"/>
      <c r="AP35" s="17"/>
      <c r="AQ35" s="109">
        <v>0.3125</v>
      </c>
      <c r="AR35" s="17"/>
      <c r="AS35" s="17"/>
    </row>
    <row r="36" spans="1:45" ht="24" customHeight="1" thickBot="1" x14ac:dyDescent="0.2">
      <c r="A36" s="17"/>
      <c r="B36" s="119">
        <f>DATE($C$1,MONTH($C$2),1)</f>
        <v>42005</v>
      </c>
      <c r="C36" s="115"/>
      <c r="D36" s="116"/>
      <c r="E36" s="120">
        <f>DATE($C$1,MONTH($C$2)+1,1)</f>
        <v>42036</v>
      </c>
      <c r="F36" s="115"/>
      <c r="G36" s="116"/>
      <c r="H36" s="114">
        <f>DATE($C$1,MONTH($C$2)+2,1)</f>
        <v>42064</v>
      </c>
      <c r="I36" s="115"/>
      <c r="J36" s="116"/>
      <c r="K36" s="114">
        <f>DATE($C$1,MONTH($C$2)+3,1)</f>
        <v>42095</v>
      </c>
      <c r="L36" s="115"/>
      <c r="M36" s="116"/>
      <c r="N36" s="114">
        <f>DATE($C$1,MONTH($C$2)+4,1)</f>
        <v>42125</v>
      </c>
      <c r="O36" s="115"/>
      <c r="P36" s="116"/>
      <c r="Q36" s="114">
        <f>DATE($C$1,MONTH($C$2)+5,1)</f>
        <v>42156</v>
      </c>
      <c r="R36" s="115"/>
      <c r="S36" s="116"/>
      <c r="T36" s="114">
        <f>DATE($C$1,MONTH($C$2)+6,1)</f>
        <v>42186</v>
      </c>
      <c r="U36" s="115"/>
      <c r="V36" s="116"/>
      <c r="W36" s="114">
        <f>DATE($C$1,MONTH($C$2)+7,1)</f>
        <v>42217</v>
      </c>
      <c r="X36" s="115"/>
      <c r="Y36" s="116"/>
      <c r="Z36" s="114">
        <f>DATE($C$1,MONTH($C$2)+8,1)</f>
        <v>42248</v>
      </c>
      <c r="AA36" s="115"/>
      <c r="AB36" s="116"/>
      <c r="AC36" s="114">
        <f>DATE($C$1,MONTH($C$2)+9,1)</f>
        <v>42278</v>
      </c>
      <c r="AD36" s="115"/>
      <c r="AE36" s="116"/>
      <c r="AF36" s="114">
        <f>DATE($C$1,MONTH($C$2)+10,1)</f>
        <v>42309</v>
      </c>
      <c r="AG36" s="115"/>
      <c r="AH36" s="116"/>
      <c r="AI36" s="114">
        <f>DATE($C$1,MONTH($C$2)+11,1)</f>
        <v>42339</v>
      </c>
      <c r="AJ36" s="115"/>
      <c r="AK36" s="117"/>
      <c r="AL36" s="17"/>
      <c r="AM36" s="17"/>
      <c r="AN36" s="17"/>
      <c r="AO36" s="17"/>
      <c r="AP36" s="17"/>
      <c r="AQ36" s="109">
        <v>0.32291666666666702</v>
      </c>
      <c r="AR36" s="17"/>
      <c r="AS36" s="17"/>
    </row>
    <row r="37" spans="1:45" ht="15" customHeight="1" thickBot="1" x14ac:dyDescent="0.2">
      <c r="A37" s="17"/>
      <c r="B37" s="123" t="s">
        <v>17</v>
      </c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5"/>
      <c r="AL37" s="17"/>
      <c r="AM37" s="17"/>
      <c r="AN37" s="17"/>
      <c r="AO37" s="17"/>
      <c r="AP37" s="17"/>
      <c r="AQ37" s="109">
        <v>0.33333333333333398</v>
      </c>
      <c r="AR37" s="17"/>
      <c r="AS37" s="17"/>
    </row>
    <row r="38" spans="1:45" s="107" customFormat="1" ht="15" thickBot="1" x14ac:dyDescent="0.2">
      <c r="A38" s="99"/>
      <c r="B38" s="100"/>
      <c r="C38" s="101">
        <f t="array" aca="1" ref="C38" ca="1">SUM((INT(MOD(INT((B5:B35-2)/7)+3/5,52+5/28))+1=AE2)*(C5:C35))</f>
        <v>0</v>
      </c>
      <c r="D38" s="102"/>
      <c r="E38" s="103"/>
      <c r="F38" s="104">
        <f t="array" aca="1" ref="F38" ca="1">SUM((INT(MOD(INT((E5:E32-2)/7)+3/5,52+5/28))+1=AE2)*(F5:F32))</f>
        <v>0</v>
      </c>
      <c r="G38" s="104"/>
      <c r="H38" s="104"/>
      <c r="I38" s="104">
        <f t="array" aca="1" ref="I38" ca="1">SUM((INT(MOD(INT((H5:H35-2)/7)+3/5,52+5/28))+1=AE2)*(I5:I35))</f>
        <v>0</v>
      </c>
      <c r="J38" s="104"/>
      <c r="K38" s="104"/>
      <c r="L38" s="104">
        <f t="array" aca="1" ref="L38" ca="1">SUM((INT(MOD(INT((K5:K34-2)/7)+3/5,52+5/28))+1=AE2)*(L5:L34))</f>
        <v>0</v>
      </c>
      <c r="M38" s="105"/>
      <c r="N38" s="104"/>
      <c r="O38" s="104">
        <f t="array" aca="1" ref="O38" ca="1">SUM((INT(MOD(INT((N5:N35-2)/7)+3/5,52+5/28))+1=AE2)*(O5:O35))</f>
        <v>0</v>
      </c>
      <c r="P38" s="105"/>
      <c r="Q38" s="104"/>
      <c r="R38" s="104">
        <f t="array" aca="1" ref="R38" ca="1">SUM((INT(MOD(INT((Q5:Q34-2)/7)+3/5,52+5/28))+1=AE2)*(R5:R34))</f>
        <v>0</v>
      </c>
      <c r="S38" s="105"/>
      <c r="T38" s="104"/>
      <c r="U38" s="104">
        <f t="array" aca="1" ref="U38" ca="1">SUM((INT(MOD(INT((T5:T35-2)/7)+3/5,52+5/28))+1=AE2)*(U5:U35))</f>
        <v>0</v>
      </c>
      <c r="V38" s="105"/>
      <c r="W38" s="104"/>
      <c r="X38" s="104">
        <f t="array" aca="1" ref="X38" ca="1">SUM((INT(MOD(INT((W5:W35-2)/7)+3/5,52+5/28))+1=AE2)*(X5:X35))</f>
        <v>0</v>
      </c>
      <c r="Y38" s="105"/>
      <c r="Z38" s="104"/>
      <c r="AA38" s="98" t="e">
        <f t="array" aca="1" ref="AA38" ca="1">SUM((INT(MOD(INT((Z5:Z34-2)/7)+3/5,52+5/28))+1=$AE$2)*(AA5:AA34))</f>
        <v>#VALUE!</v>
      </c>
      <c r="AB38" s="104"/>
      <c r="AC38" s="104"/>
      <c r="AD38" s="104">
        <f t="array" aca="1" ref="AD38" ca="1">SUM((INT(MOD(INT((AC5:AC35-2)/7)+3/5,52+5/28))+1=AE2)*(AD5:AD35))</f>
        <v>0</v>
      </c>
      <c r="AE38" s="104"/>
      <c r="AF38" s="104"/>
      <c r="AG38" s="104">
        <f t="array" aca="1" ref="AG38" ca="1">SUM((INT(MOD(INT((AF5:AF34-2)/7)+3/5,52+5/28))+1=AE2)*(AG5:AG34))</f>
        <v>0</v>
      </c>
      <c r="AH38" s="104"/>
      <c r="AI38" s="104"/>
      <c r="AJ38" s="104">
        <f t="array" aca="1" ref="AJ38" ca="1">SUM((INT(MOD(INT((AI5:AI35-2)/7)+3/5,52+5/28))+1=AE2)*(AJ5:AJ35))</f>
        <v>0</v>
      </c>
      <c r="AK38" s="106"/>
      <c r="AL38" s="99"/>
      <c r="AM38" s="99"/>
      <c r="AN38" s="99"/>
      <c r="AO38" s="99"/>
      <c r="AP38" s="99"/>
      <c r="AQ38" s="109">
        <v>0.34375</v>
      </c>
      <c r="AR38" s="99"/>
      <c r="AS38" s="99"/>
    </row>
    <row r="39" spans="1:45" x14ac:dyDescent="0.15">
      <c r="A39" s="17"/>
      <c r="B39" s="17"/>
      <c r="C39" s="39"/>
      <c r="D39" s="39"/>
      <c r="E39" s="40"/>
      <c r="F39" s="17"/>
      <c r="G39" s="17"/>
      <c r="H39" s="17"/>
      <c r="I39" s="17"/>
      <c r="J39" s="17"/>
      <c r="K39" s="17"/>
      <c r="L39" s="17"/>
      <c r="M39" s="41"/>
      <c r="N39" s="17"/>
      <c r="O39" s="17"/>
      <c r="P39" s="41"/>
      <c r="Q39" s="17"/>
      <c r="R39" s="17"/>
      <c r="S39" s="42"/>
      <c r="T39" s="17"/>
      <c r="U39" s="17"/>
      <c r="V39" s="41"/>
      <c r="W39" s="17"/>
      <c r="X39" s="17"/>
      <c r="Y39" s="41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09">
        <v>0.35416666666666702</v>
      </c>
      <c r="AR39" s="17"/>
      <c r="AS39" s="17"/>
    </row>
    <row r="40" spans="1:45" x14ac:dyDescent="0.15">
      <c r="A40" s="17"/>
      <c r="B40" s="17"/>
      <c r="C40" s="39"/>
      <c r="D40" s="39"/>
      <c r="E40" s="40"/>
      <c r="F40" s="17"/>
      <c r="G40" s="17"/>
      <c r="H40" s="17"/>
      <c r="I40" s="17"/>
      <c r="J40" s="17"/>
      <c r="K40" s="17"/>
      <c r="L40" s="17"/>
      <c r="M40" s="41"/>
      <c r="N40" s="17"/>
      <c r="O40" s="17"/>
      <c r="P40" s="41"/>
      <c r="Q40" s="17"/>
      <c r="R40" s="17"/>
      <c r="S40" s="42"/>
      <c r="T40" s="17"/>
      <c r="U40" s="17"/>
      <c r="V40" s="41"/>
      <c r="W40" s="17"/>
      <c r="X40" s="17"/>
      <c r="Y40" s="41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09">
        <v>0.36458333333333398</v>
      </c>
      <c r="AR40" s="17"/>
      <c r="AS40" s="17"/>
    </row>
    <row r="41" spans="1:45" x14ac:dyDescent="0.15">
      <c r="A41" s="17"/>
      <c r="B41" s="17"/>
      <c r="C41" s="39"/>
      <c r="D41" s="39"/>
      <c r="E41" s="40"/>
      <c r="F41" s="17"/>
      <c r="G41" s="17"/>
      <c r="H41" s="17"/>
      <c r="I41" s="17"/>
      <c r="J41" s="17"/>
      <c r="K41" s="17"/>
      <c r="L41" s="17"/>
      <c r="M41" s="41"/>
      <c r="N41" s="17"/>
      <c r="O41" s="17"/>
      <c r="P41" s="41"/>
      <c r="Q41" s="17"/>
      <c r="R41" s="17"/>
      <c r="S41" s="42"/>
      <c r="T41" s="17"/>
      <c r="U41" s="17"/>
      <c r="V41" s="41"/>
      <c r="W41" s="17"/>
      <c r="X41" s="17"/>
      <c r="Y41" s="41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09">
        <v>0.375</v>
      </c>
      <c r="AR41" s="17"/>
      <c r="AS41" s="17"/>
    </row>
    <row r="42" spans="1:45" x14ac:dyDescent="0.15">
      <c r="A42" s="17"/>
      <c r="B42" s="17"/>
      <c r="C42" s="39"/>
      <c r="D42" s="39"/>
      <c r="E42" s="40"/>
      <c r="F42" s="17"/>
      <c r="G42" s="17"/>
      <c r="H42" s="17"/>
      <c r="I42" s="17"/>
      <c r="J42" s="17"/>
      <c r="K42" s="17"/>
      <c r="L42" s="17"/>
      <c r="M42" s="41"/>
      <c r="N42" s="17"/>
      <c r="O42" s="17"/>
      <c r="P42" s="41"/>
      <c r="Q42" s="17"/>
      <c r="R42" s="17"/>
      <c r="S42" s="42"/>
      <c r="T42" s="17"/>
      <c r="U42" s="17"/>
      <c r="V42" s="41"/>
      <c r="W42" s="17"/>
      <c r="X42" s="17"/>
      <c r="Y42" s="41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09">
        <v>0.38541666666666702</v>
      </c>
      <c r="AR42" s="17"/>
      <c r="AS42" s="17"/>
    </row>
    <row r="43" spans="1:45" x14ac:dyDescent="0.15">
      <c r="A43" s="17"/>
      <c r="B43" s="17"/>
      <c r="C43" s="39"/>
      <c r="D43" s="39"/>
      <c r="E43" s="40"/>
      <c r="F43" s="17"/>
      <c r="G43" s="17"/>
      <c r="H43" s="17"/>
      <c r="I43" s="17"/>
      <c r="J43" s="17"/>
      <c r="K43" s="17"/>
      <c r="L43" s="17"/>
      <c r="M43" s="41"/>
      <c r="N43" s="17"/>
      <c r="O43" s="17"/>
      <c r="P43" s="41"/>
      <c r="Q43" s="17"/>
      <c r="R43" s="17"/>
      <c r="S43" s="42"/>
      <c r="T43" s="17"/>
      <c r="U43" s="17"/>
      <c r="V43" s="41"/>
      <c r="W43" s="17"/>
      <c r="X43" s="17"/>
      <c r="Y43" s="41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09">
        <v>0.39583333333333398</v>
      </c>
      <c r="AR43" s="17"/>
      <c r="AS43" s="17"/>
    </row>
    <row r="44" spans="1:45" x14ac:dyDescent="0.15">
      <c r="A44" s="17"/>
      <c r="B44" s="17"/>
      <c r="C44" s="39"/>
      <c r="D44" s="39"/>
      <c r="E44" s="40"/>
      <c r="F44" s="17"/>
      <c r="G44" s="17"/>
      <c r="H44" s="17"/>
      <c r="I44" s="17"/>
      <c r="J44" s="17"/>
      <c r="K44" s="17"/>
      <c r="L44" s="17"/>
      <c r="M44" s="41"/>
      <c r="N44" s="17"/>
      <c r="O44" s="17"/>
      <c r="P44" s="41"/>
      <c r="Q44" s="17"/>
      <c r="R44" s="17"/>
      <c r="S44" s="42"/>
      <c r="T44" s="17"/>
      <c r="U44" s="17"/>
      <c r="V44" s="41"/>
      <c r="W44" s="17"/>
      <c r="X44" s="17"/>
      <c r="Y44" s="41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09">
        <v>0.40625</v>
      </c>
      <c r="AR44" s="17"/>
      <c r="AS44" s="17"/>
    </row>
    <row r="45" spans="1:45" x14ac:dyDescent="0.15">
      <c r="A45" s="17"/>
      <c r="B45" s="17"/>
      <c r="C45" s="39"/>
      <c r="D45" s="39"/>
      <c r="E45" s="40"/>
      <c r="F45" s="17"/>
      <c r="G45" s="17"/>
      <c r="H45" s="17"/>
      <c r="I45" s="17"/>
      <c r="J45" s="17"/>
      <c r="K45" s="17"/>
      <c r="L45" s="17"/>
      <c r="M45" s="41"/>
      <c r="N45" s="17"/>
      <c r="O45" s="17"/>
      <c r="P45" s="41"/>
      <c r="Q45" s="17"/>
      <c r="R45" s="17"/>
      <c r="S45" s="42"/>
      <c r="T45" s="17"/>
      <c r="U45" s="17"/>
      <c r="V45" s="41"/>
      <c r="W45" s="17"/>
      <c r="X45" s="17"/>
      <c r="Y45" s="41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09">
        <v>0.41666666666666702</v>
      </c>
      <c r="AR45" s="17"/>
      <c r="AS45" s="17"/>
    </row>
    <row r="46" spans="1:45" x14ac:dyDescent="0.15">
      <c r="A46" s="17"/>
      <c r="B46" s="17"/>
      <c r="C46" s="39"/>
      <c r="D46" s="39"/>
      <c r="E46" s="40"/>
      <c r="F46" s="17"/>
      <c r="G46" s="17"/>
      <c r="H46" s="17"/>
      <c r="I46" s="17"/>
      <c r="J46" s="17"/>
      <c r="K46" s="17"/>
      <c r="L46" s="17"/>
      <c r="M46" s="41"/>
      <c r="N46" s="17"/>
      <c r="O46" s="17"/>
      <c r="P46" s="41"/>
      <c r="Q46" s="17"/>
      <c r="R46" s="17"/>
      <c r="S46" s="42"/>
      <c r="T46" s="17"/>
      <c r="U46" s="17"/>
      <c r="V46" s="41"/>
      <c r="W46" s="17"/>
      <c r="X46" s="17"/>
      <c r="Y46" s="41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10" t="s">
        <v>20</v>
      </c>
      <c r="AR46" s="17"/>
      <c r="AS46" s="17"/>
    </row>
    <row r="47" spans="1:45" x14ac:dyDescent="0.15">
      <c r="A47" s="17"/>
      <c r="B47" s="17"/>
      <c r="C47" s="39"/>
      <c r="D47" s="39"/>
      <c r="E47" s="40"/>
      <c r="F47" s="17"/>
      <c r="G47" s="17"/>
      <c r="H47" s="17"/>
      <c r="I47" s="17"/>
      <c r="J47" s="17"/>
      <c r="K47" s="17"/>
      <c r="L47" s="17"/>
      <c r="M47" s="41"/>
      <c r="N47" s="17"/>
      <c r="O47" s="17"/>
      <c r="P47" s="41"/>
      <c r="Q47" s="17"/>
      <c r="R47" s="17"/>
      <c r="S47" s="42"/>
      <c r="T47" s="17"/>
      <c r="U47" s="17"/>
      <c r="V47" s="41"/>
      <c r="W47" s="17"/>
      <c r="X47" s="17"/>
      <c r="Y47" s="41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10" t="s">
        <v>21</v>
      </c>
      <c r="AR47" s="17"/>
      <c r="AS47" s="17"/>
    </row>
    <row r="48" spans="1:45" x14ac:dyDescent="0.15">
      <c r="A48" s="17"/>
      <c r="B48" s="17"/>
      <c r="C48" s="39"/>
      <c r="D48" s="39"/>
      <c r="E48" s="40"/>
      <c r="F48" s="17"/>
      <c r="G48" s="17"/>
      <c r="H48" s="17"/>
      <c r="I48" s="17"/>
      <c r="J48" s="17"/>
      <c r="K48" s="17"/>
      <c r="L48" s="17"/>
      <c r="M48" s="41"/>
      <c r="N48" s="17"/>
      <c r="O48" s="17"/>
      <c r="P48" s="41"/>
      <c r="Q48" s="17"/>
      <c r="R48" s="17"/>
      <c r="S48" s="42"/>
      <c r="T48" s="17"/>
      <c r="U48" s="17"/>
      <c r="V48" s="41"/>
      <c r="W48" s="17"/>
      <c r="X48" s="17"/>
      <c r="Y48" s="41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x14ac:dyDescent="0.15">
      <c r="A49" s="17"/>
      <c r="B49" s="17"/>
      <c r="C49" s="39"/>
      <c r="D49" s="39"/>
      <c r="E49" s="40"/>
      <c r="F49" s="17"/>
      <c r="G49" s="17"/>
      <c r="H49" s="17"/>
      <c r="I49" s="17"/>
      <c r="J49" s="17"/>
      <c r="K49" s="17"/>
      <c r="L49" s="17"/>
      <c r="M49" s="41"/>
      <c r="N49" s="17"/>
      <c r="O49" s="17"/>
      <c r="P49" s="41"/>
      <c r="Q49" s="17"/>
      <c r="R49" s="17"/>
      <c r="S49" s="42"/>
      <c r="T49" s="17"/>
      <c r="U49" s="17"/>
      <c r="V49" s="41"/>
      <c r="W49" s="17"/>
      <c r="X49" s="17"/>
      <c r="Y49" s="41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</row>
    <row r="50" spans="1:45" x14ac:dyDescent="0.15">
      <c r="A50" s="17"/>
      <c r="B50" s="17"/>
      <c r="C50" s="39"/>
      <c r="D50" s="39"/>
      <c r="E50" s="40"/>
      <c r="F50" s="17"/>
      <c r="G50" s="17"/>
      <c r="H50" s="17"/>
      <c r="I50" s="17"/>
      <c r="J50" s="17"/>
      <c r="K50" s="17"/>
      <c r="L50" s="17"/>
      <c r="M50" s="41"/>
      <c r="N50" s="17"/>
      <c r="O50" s="17"/>
      <c r="P50" s="41"/>
      <c r="Q50" s="17"/>
      <c r="R50" s="17"/>
      <c r="S50" s="42"/>
      <c r="T50" s="17"/>
      <c r="U50" s="17"/>
      <c r="V50" s="41"/>
      <c r="W50" s="17"/>
      <c r="X50" s="17"/>
      <c r="Y50" s="41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x14ac:dyDescent="0.15">
      <c r="A51" s="17"/>
      <c r="B51" s="17"/>
      <c r="C51" s="39"/>
      <c r="D51" s="39"/>
      <c r="E51" s="40"/>
      <c r="F51" s="17"/>
      <c r="G51" s="17"/>
      <c r="H51" s="17"/>
      <c r="I51" s="17"/>
      <c r="J51" s="17"/>
      <c r="K51" s="17"/>
      <c r="L51" s="17"/>
      <c r="M51" s="41"/>
      <c r="N51" s="17"/>
      <c r="O51" s="17"/>
      <c r="P51" s="41"/>
      <c r="Q51" s="17"/>
      <c r="R51" s="17"/>
      <c r="S51" s="42"/>
      <c r="T51" s="17"/>
      <c r="U51" s="17"/>
      <c r="V51" s="41"/>
      <c r="W51" s="17"/>
      <c r="X51" s="17"/>
      <c r="Y51" s="41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</row>
    <row r="52" spans="1:45" x14ac:dyDescent="0.15">
      <c r="A52" s="17"/>
      <c r="B52" s="17"/>
      <c r="C52" s="39"/>
      <c r="D52" s="39"/>
      <c r="E52" s="40"/>
      <c r="F52" s="17"/>
      <c r="G52" s="17"/>
      <c r="H52" s="17"/>
      <c r="I52" s="17"/>
      <c r="J52" s="17"/>
      <c r="K52" s="17"/>
      <c r="L52" s="17"/>
      <c r="M52" s="41"/>
      <c r="N52" s="17"/>
      <c r="O52" s="17"/>
      <c r="P52" s="41"/>
      <c r="Q52" s="17"/>
      <c r="R52" s="17"/>
      <c r="S52" s="42"/>
      <c r="T52" s="17"/>
      <c r="U52" s="17"/>
      <c r="V52" s="41"/>
      <c r="W52" s="17"/>
      <c r="X52" s="17"/>
      <c r="Y52" s="41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x14ac:dyDescent="0.15">
      <c r="A53" s="17"/>
      <c r="B53" s="17"/>
      <c r="C53" s="39"/>
      <c r="D53" s="39"/>
      <c r="E53" s="40"/>
      <c r="F53" s="17"/>
      <c r="G53" s="17"/>
      <c r="H53" s="17"/>
      <c r="I53" s="17"/>
      <c r="J53" s="17"/>
      <c r="K53" s="17"/>
      <c r="L53" s="17"/>
      <c r="M53" s="41"/>
      <c r="N53" s="17"/>
      <c r="O53" s="17"/>
      <c r="P53" s="41"/>
      <c r="Q53" s="17"/>
      <c r="R53" s="17"/>
      <c r="S53" s="42"/>
      <c r="T53" s="17"/>
      <c r="U53" s="17"/>
      <c r="V53" s="41"/>
      <c r="W53" s="17"/>
      <c r="X53" s="17"/>
      <c r="Y53" s="41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</row>
    <row r="54" spans="1:45" x14ac:dyDescent="0.15">
      <c r="A54" s="17"/>
      <c r="B54" s="17"/>
      <c r="C54" s="39"/>
      <c r="D54" s="39"/>
      <c r="E54" s="40"/>
      <c r="F54" s="17"/>
      <c r="G54" s="17"/>
      <c r="H54" s="17"/>
      <c r="I54" s="17"/>
      <c r="J54" s="17"/>
      <c r="K54" s="17"/>
      <c r="L54" s="17"/>
      <c r="M54" s="41"/>
      <c r="N54" s="17"/>
      <c r="O54" s="17"/>
      <c r="P54" s="41"/>
      <c r="Q54" s="17"/>
      <c r="R54" s="17"/>
      <c r="S54" s="42"/>
      <c r="T54" s="17"/>
      <c r="U54" s="17"/>
      <c r="V54" s="41"/>
      <c r="W54" s="17"/>
      <c r="X54" s="17"/>
      <c r="Y54" s="41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x14ac:dyDescent="0.15">
      <c r="A55" s="17"/>
      <c r="B55" s="17"/>
      <c r="C55" s="39"/>
      <c r="D55" s="39"/>
      <c r="E55" s="40"/>
      <c r="F55" s="17"/>
      <c r="G55" s="17"/>
      <c r="H55" s="17"/>
      <c r="I55" s="17"/>
      <c r="J55" s="17"/>
      <c r="K55" s="17"/>
      <c r="L55" s="17"/>
      <c r="M55" s="41"/>
      <c r="N55" s="17"/>
      <c r="O55" s="17"/>
      <c r="P55" s="41"/>
      <c r="Q55" s="17"/>
      <c r="R55" s="17"/>
      <c r="S55" s="42"/>
      <c r="T55" s="17"/>
      <c r="U55" s="17"/>
      <c r="V55" s="41"/>
      <c r="W55" s="17"/>
      <c r="X55" s="17"/>
      <c r="Y55" s="41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x14ac:dyDescent="0.15">
      <c r="A56" s="17"/>
      <c r="B56" s="17"/>
      <c r="C56" s="39"/>
      <c r="D56" s="39"/>
      <c r="E56" s="40"/>
      <c r="F56" s="17"/>
      <c r="G56" s="17"/>
      <c r="H56" s="17"/>
      <c r="I56" s="17"/>
      <c r="J56" s="17"/>
      <c r="K56" s="17"/>
      <c r="L56" s="17"/>
      <c r="M56" s="41"/>
      <c r="N56" s="17"/>
      <c r="O56" s="17"/>
      <c r="P56" s="41"/>
      <c r="Q56" s="17"/>
      <c r="R56" s="17"/>
      <c r="S56" s="42"/>
      <c r="T56" s="17"/>
      <c r="U56" s="17"/>
      <c r="V56" s="41"/>
      <c r="W56" s="17"/>
      <c r="X56" s="17"/>
      <c r="Y56" s="41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x14ac:dyDescent="0.15">
      <c r="A57" s="17"/>
      <c r="B57" s="17"/>
      <c r="C57" s="39"/>
      <c r="D57" s="39"/>
      <c r="E57" s="40"/>
      <c r="F57" s="17"/>
      <c r="G57" s="17"/>
      <c r="H57" s="17"/>
      <c r="I57" s="17"/>
      <c r="J57" s="17"/>
      <c r="K57" s="17"/>
      <c r="L57" s="17"/>
      <c r="M57" s="41"/>
      <c r="N57" s="17"/>
      <c r="O57" s="17"/>
      <c r="P57" s="41"/>
      <c r="Q57" s="17"/>
      <c r="R57" s="17"/>
      <c r="S57" s="42"/>
      <c r="T57" s="17"/>
      <c r="U57" s="17"/>
      <c r="V57" s="41"/>
      <c r="W57" s="17"/>
      <c r="X57" s="17"/>
      <c r="Y57" s="41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x14ac:dyDescent="0.15">
      <c r="A58" s="17"/>
      <c r="B58" s="17"/>
      <c r="C58" s="39"/>
      <c r="D58" s="39"/>
      <c r="E58" s="40"/>
      <c r="F58" s="17"/>
      <c r="G58" s="17"/>
      <c r="H58" s="17"/>
      <c r="I58" s="17"/>
      <c r="J58" s="17"/>
      <c r="K58" s="17"/>
      <c r="L58" s="17"/>
      <c r="M58" s="41"/>
      <c r="N58" s="17"/>
      <c r="O58" s="17"/>
      <c r="P58" s="41"/>
      <c r="Q58" s="17"/>
      <c r="R58" s="17"/>
      <c r="S58" s="42"/>
      <c r="T58" s="17"/>
      <c r="U58" s="17"/>
      <c r="V58" s="41"/>
      <c r="W58" s="17"/>
      <c r="X58" s="17"/>
      <c r="Y58" s="41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</row>
  </sheetData>
  <sheetProtection selectLockedCells="1"/>
  <mergeCells count="34">
    <mergeCell ref="B37:AK37"/>
    <mergeCell ref="N1:Y2"/>
    <mergeCell ref="Z35:AB35"/>
    <mergeCell ref="AF35:AH35"/>
    <mergeCell ref="B36:D36"/>
    <mergeCell ref="E36:G36"/>
    <mergeCell ref="T4:V4"/>
    <mergeCell ref="Q4:S4"/>
    <mergeCell ref="N4:P4"/>
    <mergeCell ref="E34:G35"/>
    <mergeCell ref="K35:M35"/>
    <mergeCell ref="Q35:S35"/>
    <mergeCell ref="H36:J36"/>
    <mergeCell ref="K36:M36"/>
    <mergeCell ref="N36:P36"/>
    <mergeCell ref="AI4:AK4"/>
    <mergeCell ref="AF4:AH4"/>
    <mergeCell ref="AC4:AE4"/>
    <mergeCell ref="Z4:AB4"/>
    <mergeCell ref="W4:Y4"/>
    <mergeCell ref="D1:D3"/>
    <mergeCell ref="K4:M4"/>
    <mergeCell ref="H4:J4"/>
    <mergeCell ref="B4:D4"/>
    <mergeCell ref="E4:G4"/>
    <mergeCell ref="AC2:AD2"/>
    <mergeCell ref="AM8:AO8"/>
    <mergeCell ref="AF36:AH36"/>
    <mergeCell ref="AI36:AK36"/>
    <mergeCell ref="Q36:S36"/>
    <mergeCell ref="T36:V36"/>
    <mergeCell ref="W36:Y36"/>
    <mergeCell ref="Z36:AB36"/>
    <mergeCell ref="AC36:AE36"/>
  </mergeCells>
  <phoneticPr fontId="2" type="noConversion"/>
  <conditionalFormatting sqref="Q5:S34 Q35">
    <cfRule type="expression" dxfId="47" priority="73">
      <formula>AND(WEEKDAY($Q5,2)&gt;5,$Q5&lt;&gt;"")</formula>
    </cfRule>
    <cfRule type="expression" dxfId="46" priority="74">
      <formula>COUNTIF(Feries,$Q5)&gt;0</formula>
    </cfRule>
  </conditionalFormatting>
  <conditionalFormatting sqref="B5:D35">
    <cfRule type="expression" dxfId="45" priority="83">
      <formula>AND(WEEKDAY($B5,2)&gt;5,$B5&lt;&gt;"")</formula>
    </cfRule>
    <cfRule type="expression" dxfId="44" priority="84">
      <formula>COUNTIF(Feries,$B5)&gt;0</formula>
    </cfRule>
  </conditionalFormatting>
  <conditionalFormatting sqref="E34 E5:G33">
    <cfRule type="expression" dxfId="43" priority="81">
      <formula>AND(WEEKDAY($E5,2)&gt;5,$E5&lt;&gt;"")</formula>
    </cfRule>
    <cfRule type="expression" dxfId="42" priority="82">
      <formula>COUNTIF(Feries,$B5)&gt;0</formula>
    </cfRule>
  </conditionalFormatting>
  <conditionalFormatting sqref="H5:J35">
    <cfRule type="expression" dxfId="41" priority="79">
      <formula>AND(WEEKDAY($H5,2)&gt;5,$H5&lt;&gt;"")</formula>
    </cfRule>
    <cfRule type="expression" dxfId="40" priority="80">
      <formula>COUNTIF(Feries,$H5)&gt;0</formula>
    </cfRule>
  </conditionalFormatting>
  <conditionalFormatting sqref="K5:M34 K35">
    <cfRule type="expression" dxfId="39" priority="77">
      <formula>AND(WEEKDAY($K5,2)&gt;5,$K5&lt;&gt;"")</formula>
    </cfRule>
    <cfRule type="expression" dxfId="38" priority="78">
      <formula>COUNTIF(Feries,$K5)&gt;0</formula>
    </cfRule>
  </conditionalFormatting>
  <conditionalFormatting sqref="N5:P35">
    <cfRule type="expression" dxfId="37" priority="75">
      <formula>AND(WEEKDAY($N5,2)&gt;5,$N5&lt;&gt;"")</formula>
    </cfRule>
    <cfRule type="expression" dxfId="36" priority="76">
      <formula>COUNTIF(Feries,$N5)&gt;0</formula>
    </cfRule>
  </conditionalFormatting>
  <conditionalFormatting sqref="T5:V35">
    <cfRule type="expression" dxfId="35" priority="59">
      <formula>AND(WEEKDAY($T5,2)&gt;5,$T5&lt;&gt;"")</formula>
    </cfRule>
    <cfRule type="expression" dxfId="34" priority="60">
      <formula>COUNTIF(Feries,$T5)&gt;0</formula>
    </cfRule>
  </conditionalFormatting>
  <conditionalFormatting sqref="W5:Y35">
    <cfRule type="expression" dxfId="33" priority="57">
      <formula>AND(WEEKDAY($W5,2)&gt;5,$W5&lt;&gt;"")</formula>
    </cfRule>
    <cfRule type="expression" dxfId="32" priority="58">
      <formula>COUNTIF(Feries,$W5)&gt;0</formula>
    </cfRule>
  </conditionalFormatting>
  <conditionalFormatting sqref="Z35 Z5:AB34">
    <cfRule type="expression" dxfId="31" priority="55">
      <formula>AND(WEEKDAY($Z5,2)&gt;5,$Z5&lt;&gt;"")</formula>
    </cfRule>
    <cfRule type="expression" dxfId="30" priority="56">
      <formula>COUNTIF(Feries,$Z5)&gt;0</formula>
    </cfRule>
  </conditionalFormatting>
  <conditionalFormatting sqref="AC5:AE35">
    <cfRule type="expression" dxfId="29" priority="53">
      <formula>AND(WEEKDAY($AC5,2)&gt;5,$AC5&lt;&gt;"")</formula>
    </cfRule>
    <cfRule type="expression" dxfId="28" priority="54">
      <formula>COUNTIF(Feries,$AC5)&gt;0</formula>
    </cfRule>
  </conditionalFormatting>
  <conditionalFormatting sqref="AF5:AH34 AF35">
    <cfRule type="expression" dxfId="27" priority="51">
      <formula>AND(WEEKDAY($AF5,2)&gt;5,$AF5&lt;&gt;"")</formula>
    </cfRule>
    <cfRule type="expression" dxfId="26" priority="52">
      <formula>COUNTIF(Feries,$AF5)&gt;0</formula>
    </cfRule>
  </conditionalFormatting>
  <conditionalFormatting sqref="AI5:AK35">
    <cfRule type="expression" dxfId="25" priority="49">
      <formula>AND(WEEKDAY($AI5,2)&gt;5,$AI5&lt;&gt;"")</formula>
    </cfRule>
    <cfRule type="expression" dxfId="24" priority="50">
      <formula>COUNTIF(Feries,$AI5)&gt;0</formula>
    </cfRule>
  </conditionalFormatting>
  <conditionalFormatting sqref="E5:E34">
    <cfRule type="expression" dxfId="23" priority="47">
      <formula>E5=""</formula>
    </cfRule>
  </conditionalFormatting>
  <conditionalFormatting sqref="B5:AK35">
    <cfRule type="cellIs" dxfId="22" priority="45" operator="equal">
      <formula>TODAY()</formula>
    </cfRule>
  </conditionalFormatting>
  <conditionalFormatting sqref="C5:C35">
    <cfRule type="expression" dxfId="21" priority="20">
      <formula>OR(C5="MA")</formula>
    </cfRule>
    <cfRule type="expression" dxfId="20" priority="21">
      <formula>OR(C5="RJF",C5="JRS",C5="CP13",C5="CP14",C5="Recup")</formula>
    </cfRule>
  </conditionalFormatting>
  <conditionalFormatting sqref="F6:F10">
    <cfRule type="expression" dxfId="19" priority="18">
      <formula>AND(WEEKDAY($B6,2)&gt;5,$B6&lt;&gt;"")</formula>
    </cfRule>
    <cfRule type="expression" dxfId="18" priority="19">
      <formula>COUNTIF(Feries,$B6)&gt;0</formula>
    </cfRule>
  </conditionalFormatting>
  <conditionalFormatting sqref="F6:F10">
    <cfRule type="expression" dxfId="17" priority="16">
      <formula>OR(F6="MA")</formula>
    </cfRule>
    <cfRule type="expression" dxfId="16" priority="17">
      <formula>OR(F6="RJF",F6="JRS",F6="CP13",F6="CP14",F6="Recup")</formula>
    </cfRule>
  </conditionalFormatting>
  <conditionalFormatting sqref="F7:F8">
    <cfRule type="expression" dxfId="15" priority="15">
      <formula>COUNTIF(Feries,$B7)&gt;0</formula>
    </cfRule>
  </conditionalFormatting>
  <conditionalFormatting sqref="F7:F8">
    <cfRule type="expression" dxfId="14" priority="12">
      <formula>OR(F7="MA")</formula>
    </cfRule>
    <cfRule type="expression" dxfId="13" priority="13">
      <formula>OR(F7="RJF",F7="JRS",F7="CP13",F7="CP14",F7="Recup")</formula>
    </cfRule>
  </conditionalFormatting>
  <conditionalFormatting sqref="F13">
    <cfRule type="expression" dxfId="12" priority="10">
      <formula>AND(WEEKDAY($B13,2)&gt;5,$B13&lt;&gt;"")</formula>
    </cfRule>
    <cfRule type="expression" dxfId="11" priority="11">
      <formula>COUNTIF(Feries,$B13)&gt;0</formula>
    </cfRule>
  </conditionalFormatting>
  <conditionalFormatting sqref="F13">
    <cfRule type="expression" dxfId="10" priority="8">
      <formula>OR(F13="MA")</formula>
    </cfRule>
    <cfRule type="expression" dxfId="9" priority="9">
      <formula>OR(F13="RJF",F13="JRS",F13="CP13",F13="CP14",F13="Recup")</formula>
    </cfRule>
  </conditionalFormatting>
  <conditionalFormatting sqref="I13">
    <cfRule type="expression" dxfId="8" priority="6">
      <formula>AND(WEEKDAY($B13,2)&gt;5,$B13&lt;&gt;"")</formula>
    </cfRule>
    <cfRule type="expression" dxfId="7" priority="7">
      <formula>COUNTIF(Feries,$B13)&gt;0</formula>
    </cfRule>
  </conditionalFormatting>
  <conditionalFormatting sqref="I13">
    <cfRule type="expression" dxfId="6" priority="4">
      <formula>OR(I13="MA")</formula>
    </cfRule>
    <cfRule type="expression" dxfId="5" priority="5">
      <formula>OR(I13="RJF",I13="JRS",I13="CP13",I13="CP14",I13="Recup")</formula>
    </cfRule>
  </conditionalFormatting>
  <conditionalFormatting sqref="AA38">
    <cfRule type="expression" dxfId="4" priority="2">
      <formula>AND(WEEKDAY($Z38,2)&gt;5,$Z38&lt;&gt;"")</formula>
    </cfRule>
    <cfRule type="expression" dxfId="3" priority="3">
      <formula>COUNTIF(Feries,$Z38)&gt;0</formula>
    </cfRule>
  </conditionalFormatting>
  <conditionalFormatting sqref="AA38">
    <cfRule type="cellIs" dxfId="2" priority="1" operator="equal">
      <formula>TODAY()</formula>
    </cfRule>
  </conditionalFormatting>
  <dataValidations count="3">
    <dataValidation type="list" allowBlank="1" showInputMessage="1" showErrorMessage="1" sqref="C2">
      <formula1>MoisCal</formula1>
    </dataValidation>
    <dataValidation type="list" allowBlank="1" showInputMessage="1" showErrorMessage="1" sqref="C1">
      <formula1>Liste</formula1>
    </dataValidation>
    <dataValidation type="list" allowBlank="1" showInputMessage="1" showErrorMessage="1" sqref="AA5:AA34">
      <formula1>$AQ$6:$AQ$47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Q35"/>
  <sheetViews>
    <sheetView workbookViewId="0">
      <selection activeCell="N4" sqref="N4:P26"/>
    </sheetView>
  </sheetViews>
  <sheetFormatPr baseColWidth="10" defaultColWidth="11.5" defaultRowHeight="15" x14ac:dyDescent="0.2"/>
  <cols>
    <col min="1" max="1" width="3" style="2" customWidth="1"/>
    <col min="2" max="2" width="14.5" style="2" bestFit="1" customWidth="1"/>
    <col min="3" max="3" width="11.6640625" style="2" customWidth="1"/>
    <col min="4" max="4" width="11.6640625" customWidth="1"/>
    <col min="5" max="12" width="11.6640625" style="2" customWidth="1"/>
    <col min="13" max="13" width="8.83203125" style="2" bestFit="1" customWidth="1"/>
    <col min="14" max="16384" width="11.5" style="2"/>
  </cols>
  <sheetData>
    <row r="1" spans="2:17" x14ac:dyDescent="0.2">
      <c r="B1" s="7" t="s">
        <v>0</v>
      </c>
      <c r="C1" s="16">
        <f>'1'!C1</f>
        <v>2015</v>
      </c>
    </row>
    <row r="2" spans="2:17" x14ac:dyDescent="0.2">
      <c r="B2" s="15"/>
      <c r="C2" s="3">
        <v>40909</v>
      </c>
      <c r="E2" s="2">
        <v>2014</v>
      </c>
    </row>
    <row r="3" spans="2:17" x14ac:dyDescent="0.2">
      <c r="B3" s="9"/>
      <c r="C3" s="9"/>
      <c r="D3" s="10"/>
      <c r="E3" s="2">
        <v>2015</v>
      </c>
      <c r="F3" s="9"/>
      <c r="G3" s="9"/>
      <c r="H3" s="9"/>
      <c r="I3" s="9"/>
      <c r="J3" s="9"/>
      <c r="K3" s="9"/>
      <c r="L3" s="9"/>
    </row>
    <row r="4" spans="2:17" ht="14" x14ac:dyDescent="0.15">
      <c r="B4" s="11"/>
      <c r="C4" s="12"/>
      <c r="D4" s="13"/>
      <c r="E4" s="2">
        <v>2016</v>
      </c>
      <c r="F4" s="13"/>
      <c r="G4" s="13"/>
      <c r="H4" s="13"/>
      <c r="I4" s="13"/>
      <c r="J4" s="13"/>
      <c r="K4" s="13"/>
      <c r="L4" s="13"/>
      <c r="P4" s="1" t="s">
        <v>2</v>
      </c>
      <c r="Q4" s="1" t="s">
        <v>1</v>
      </c>
    </row>
    <row r="5" spans="2:17" x14ac:dyDescent="0.2">
      <c r="B5" s="14"/>
      <c r="C5" s="10"/>
      <c r="D5" s="9"/>
      <c r="E5" s="2">
        <v>2017</v>
      </c>
      <c r="F5" s="9"/>
      <c r="G5" s="9"/>
      <c r="H5" s="9"/>
      <c r="I5" s="9"/>
      <c r="J5" s="9"/>
      <c r="K5" s="9"/>
      <c r="L5" s="9"/>
      <c r="O5" s="8" t="s">
        <v>3</v>
      </c>
      <c r="P5" s="4">
        <f>DATE($C$1,1,1)</f>
        <v>42005</v>
      </c>
      <c r="Q5" s="5">
        <f>DATE($C$1,1,1)</f>
        <v>42005</v>
      </c>
    </row>
    <row r="6" spans="2:17" x14ac:dyDescent="0.2">
      <c r="B6" s="14"/>
      <c r="C6" s="10"/>
      <c r="D6" s="9"/>
      <c r="E6" s="2">
        <v>2018</v>
      </c>
      <c r="F6" s="9"/>
      <c r="G6" s="9"/>
      <c r="H6" s="9"/>
      <c r="I6" s="9"/>
      <c r="J6" s="9"/>
      <c r="K6" s="9"/>
      <c r="L6" s="9"/>
      <c r="O6" s="8" t="s">
        <v>4</v>
      </c>
      <c r="P6" s="6">
        <f>ROUND(DATE($C$1,4,MOD(234-11*MOD($C$1,19),30))/7,0)*7-5</f>
        <v>42100</v>
      </c>
      <c r="Q6" s="5">
        <f>DATE($C$1,2,1)</f>
        <v>42036</v>
      </c>
    </row>
    <row r="7" spans="2:17" x14ac:dyDescent="0.2">
      <c r="B7" s="14"/>
      <c r="C7" s="10"/>
      <c r="D7" s="9"/>
      <c r="E7" s="2">
        <v>2019</v>
      </c>
      <c r="F7" s="9"/>
      <c r="G7" s="9"/>
      <c r="H7" s="9"/>
      <c r="I7" s="9"/>
      <c r="J7" s="9"/>
      <c r="K7" s="9"/>
      <c r="L7" s="9"/>
      <c r="O7" s="8" t="s">
        <v>5</v>
      </c>
      <c r="P7" s="4">
        <f>DATE($C$1,5,1)</f>
        <v>42125</v>
      </c>
      <c r="Q7" s="5">
        <f>DATE($C$1,3,1)</f>
        <v>42064</v>
      </c>
    </row>
    <row r="8" spans="2:17" x14ac:dyDescent="0.2">
      <c r="B8" s="14"/>
      <c r="C8" s="10"/>
      <c r="D8" s="9"/>
      <c r="E8" s="2">
        <v>2020</v>
      </c>
      <c r="F8" s="9"/>
      <c r="G8" s="9"/>
      <c r="H8" s="9"/>
      <c r="I8" s="9"/>
      <c r="J8" s="9"/>
      <c r="K8" s="9"/>
      <c r="L8" s="9"/>
      <c r="O8" s="8" t="s">
        <v>6</v>
      </c>
      <c r="P8" s="4">
        <f>DATE($C$1,5,8)</f>
        <v>42132</v>
      </c>
      <c r="Q8" s="5">
        <f>DATE($C$1,4,1)</f>
        <v>42095</v>
      </c>
    </row>
    <row r="9" spans="2:17" x14ac:dyDescent="0.2">
      <c r="B9" s="14"/>
      <c r="C9" s="10"/>
      <c r="D9" s="9"/>
      <c r="E9" s="2">
        <v>2021</v>
      </c>
      <c r="F9" s="9"/>
      <c r="G9" s="9"/>
      <c r="H9" s="9"/>
      <c r="I9" s="9"/>
      <c r="J9" s="9"/>
      <c r="K9" s="9"/>
      <c r="L9" s="9"/>
      <c r="O9" s="8" t="s">
        <v>7</v>
      </c>
      <c r="P9" s="6">
        <f>P6+38</f>
        <v>42138</v>
      </c>
      <c r="Q9" s="5">
        <f>DATE($C$1,5,1)</f>
        <v>42125</v>
      </c>
    </row>
    <row r="10" spans="2:17" x14ac:dyDescent="0.2">
      <c r="B10" s="14"/>
      <c r="C10" s="10"/>
      <c r="D10" s="9"/>
      <c r="E10" s="2">
        <v>2022</v>
      </c>
      <c r="F10" s="9"/>
      <c r="G10" s="9"/>
      <c r="H10" s="9"/>
      <c r="I10" s="9"/>
      <c r="J10" s="9"/>
      <c r="K10" s="9"/>
      <c r="L10" s="9"/>
      <c r="O10" s="8" t="s">
        <v>8</v>
      </c>
      <c r="P10" s="6">
        <f>P6+49</f>
        <v>42149</v>
      </c>
      <c r="Q10" s="5">
        <f>DATE($C$1,6,1)</f>
        <v>42156</v>
      </c>
    </row>
    <row r="11" spans="2:17" x14ac:dyDescent="0.2">
      <c r="B11" s="14"/>
      <c r="C11" s="10"/>
      <c r="D11" s="9"/>
      <c r="E11" s="2">
        <v>2023</v>
      </c>
      <c r="F11" s="9"/>
      <c r="G11" s="9"/>
      <c r="H11" s="9"/>
      <c r="I11" s="9"/>
      <c r="J11" s="9"/>
      <c r="K11" s="9"/>
      <c r="L11" s="9"/>
      <c r="O11" s="8" t="s">
        <v>9</v>
      </c>
      <c r="P11" s="4">
        <f>DATE($C$1,7,14)</f>
        <v>42199</v>
      </c>
      <c r="Q11" s="5">
        <f>DATE($C$1,7,1)</f>
        <v>42186</v>
      </c>
    </row>
    <row r="12" spans="2:17" x14ac:dyDescent="0.2">
      <c r="B12" s="14"/>
      <c r="C12" s="10"/>
      <c r="D12" s="9"/>
      <c r="E12" s="2">
        <v>2024</v>
      </c>
      <c r="F12" s="9"/>
      <c r="G12" s="9"/>
      <c r="H12" s="9"/>
      <c r="I12" s="9"/>
      <c r="J12" s="9"/>
      <c r="K12" s="9"/>
      <c r="L12" s="9"/>
      <c r="O12" s="8" t="s">
        <v>10</v>
      </c>
      <c r="P12" s="4">
        <f>DATE($C$1,8,15)</f>
        <v>42231</v>
      </c>
      <c r="Q12" s="5">
        <f>DATE($C$1,8,1)</f>
        <v>42217</v>
      </c>
    </row>
    <row r="13" spans="2:17" x14ac:dyDescent="0.2">
      <c r="B13" s="14"/>
      <c r="C13" s="10"/>
      <c r="D13" s="9"/>
      <c r="E13" s="2">
        <v>2025</v>
      </c>
      <c r="F13" s="9"/>
      <c r="G13" s="9"/>
      <c r="H13" s="9"/>
      <c r="I13" s="9"/>
      <c r="J13" s="9"/>
      <c r="K13" s="9"/>
      <c r="L13" s="9"/>
      <c r="O13" s="8" t="s">
        <v>11</v>
      </c>
      <c r="P13" s="4">
        <f>DATE($C$1,11,1)</f>
        <v>42309</v>
      </c>
      <c r="Q13" s="5">
        <f>DATE($C$1,9,1)</f>
        <v>42248</v>
      </c>
    </row>
    <row r="14" spans="2:17" x14ac:dyDescent="0.2">
      <c r="B14" s="14"/>
      <c r="C14" s="10"/>
      <c r="D14" s="9"/>
      <c r="E14" s="2">
        <v>2026</v>
      </c>
      <c r="F14" s="9"/>
      <c r="G14" s="9"/>
      <c r="H14" s="9"/>
      <c r="I14" s="9"/>
      <c r="J14" s="9"/>
      <c r="K14" s="9"/>
      <c r="L14" s="9"/>
      <c r="O14" s="8" t="s">
        <v>12</v>
      </c>
      <c r="P14" s="4">
        <f>DATE($C$1,11,11)</f>
        <v>42319</v>
      </c>
      <c r="Q14" s="5">
        <f>DATE($C$1,10,1)</f>
        <v>42278</v>
      </c>
    </row>
    <row r="15" spans="2:17" x14ac:dyDescent="0.2">
      <c r="B15" s="14"/>
      <c r="C15" s="10"/>
      <c r="D15" s="9"/>
      <c r="E15" s="2">
        <v>2027</v>
      </c>
      <c r="F15" s="9"/>
      <c r="G15" s="9"/>
      <c r="H15" s="9"/>
      <c r="I15" s="9"/>
      <c r="J15" s="9"/>
      <c r="K15" s="9"/>
      <c r="L15" s="9"/>
      <c r="O15" s="8" t="s">
        <v>13</v>
      </c>
      <c r="P15" s="4">
        <f>DATE($C$1,12,25)</f>
        <v>42363</v>
      </c>
      <c r="Q15" s="5">
        <f>DATE($C$1,11,1)</f>
        <v>42309</v>
      </c>
    </row>
    <row r="16" spans="2:17" x14ac:dyDescent="0.2">
      <c r="B16" s="14"/>
      <c r="C16" s="10"/>
      <c r="D16" s="9"/>
      <c r="E16" s="9"/>
      <c r="F16" s="9"/>
      <c r="G16" s="9"/>
      <c r="H16" s="9"/>
      <c r="I16" s="9"/>
      <c r="J16" s="9"/>
      <c r="K16" s="9"/>
      <c r="L16" s="9"/>
      <c r="O16" s="8" t="s">
        <v>3</v>
      </c>
      <c r="P16" s="4">
        <f>DATE($C$1+1,1,1)</f>
        <v>42370</v>
      </c>
      <c r="Q16" s="5">
        <f>DATE($C$1,12,1)</f>
        <v>42339</v>
      </c>
    </row>
    <row r="17" spans="2:16" x14ac:dyDescent="0.2">
      <c r="B17" s="14"/>
      <c r="C17" s="10"/>
      <c r="D17" s="9"/>
      <c r="E17" s="9"/>
      <c r="F17" s="9"/>
      <c r="G17" s="9"/>
      <c r="H17" s="9"/>
      <c r="I17" s="9"/>
      <c r="J17" s="9"/>
      <c r="K17" s="9"/>
      <c r="L17" s="9"/>
      <c r="O17" s="8" t="s">
        <v>4</v>
      </c>
      <c r="P17" s="6">
        <f>ROUND(DATE($C$1+1,4,MOD(234-11*MOD($C$1+1,19),30))/7,0)*7-5</f>
        <v>42457</v>
      </c>
    </row>
    <row r="18" spans="2:16" x14ac:dyDescent="0.2">
      <c r="B18" s="14"/>
      <c r="C18" s="10"/>
      <c r="D18" s="9"/>
      <c r="E18" s="9"/>
      <c r="F18" s="9"/>
      <c r="G18" s="9"/>
      <c r="H18" s="9"/>
      <c r="I18" s="9"/>
      <c r="J18" s="9"/>
      <c r="K18" s="9"/>
      <c r="L18" s="9"/>
      <c r="O18" s="8" t="s">
        <v>5</v>
      </c>
      <c r="P18" s="4">
        <f>DATE($C$1+1,5,1)</f>
        <v>42491</v>
      </c>
    </row>
    <row r="19" spans="2:16" x14ac:dyDescent="0.2">
      <c r="B19" s="14"/>
      <c r="C19" s="10"/>
      <c r="D19" s="9"/>
      <c r="E19" s="9"/>
      <c r="F19" s="9"/>
      <c r="G19" s="9"/>
      <c r="H19" s="9"/>
      <c r="I19" s="9"/>
      <c r="J19" s="9"/>
      <c r="K19" s="9"/>
      <c r="L19" s="9"/>
      <c r="O19" s="8" t="s">
        <v>6</v>
      </c>
      <c r="P19" s="4">
        <f>DATE($C$1+1,5,8)</f>
        <v>42498</v>
      </c>
    </row>
    <row r="20" spans="2:16" x14ac:dyDescent="0.2">
      <c r="B20" s="14"/>
      <c r="C20" s="10"/>
      <c r="D20" s="9"/>
      <c r="E20" s="9"/>
      <c r="F20" s="9"/>
      <c r="G20" s="9"/>
      <c r="H20" s="9"/>
      <c r="I20" s="9"/>
      <c r="J20" s="9"/>
      <c r="K20" s="9"/>
      <c r="L20" s="9"/>
      <c r="O20" s="8" t="s">
        <v>7</v>
      </c>
      <c r="P20" s="6">
        <f>P17+38</f>
        <v>42495</v>
      </c>
    </row>
    <row r="21" spans="2:16" x14ac:dyDescent="0.2">
      <c r="B21" s="14"/>
      <c r="C21" s="10"/>
      <c r="D21" s="9"/>
      <c r="E21" s="9"/>
      <c r="F21" s="9"/>
      <c r="G21" s="9"/>
      <c r="H21" s="9"/>
      <c r="I21" s="9"/>
      <c r="J21" s="9"/>
      <c r="K21" s="9"/>
      <c r="L21" s="9"/>
      <c r="O21" s="8" t="s">
        <v>8</v>
      </c>
      <c r="P21" s="6">
        <f>P17+49</f>
        <v>42506</v>
      </c>
    </row>
    <row r="22" spans="2:16" x14ac:dyDescent="0.2">
      <c r="B22" s="14"/>
      <c r="C22" s="10"/>
      <c r="D22" s="9"/>
      <c r="E22" s="9"/>
      <c r="F22" s="9"/>
      <c r="G22" s="9"/>
      <c r="H22" s="9"/>
      <c r="I22" s="9"/>
      <c r="J22" s="9"/>
      <c r="K22" s="9"/>
      <c r="L22" s="9"/>
      <c r="O22" s="8" t="s">
        <v>9</v>
      </c>
      <c r="P22" s="4">
        <f>DATE($C$1+1,7,14)</f>
        <v>42565</v>
      </c>
    </row>
    <row r="23" spans="2:16" x14ac:dyDescent="0.2">
      <c r="B23" s="14"/>
      <c r="C23" s="10"/>
      <c r="D23" s="9"/>
      <c r="E23" s="9"/>
      <c r="F23" s="9"/>
      <c r="G23" s="9"/>
      <c r="H23" s="9"/>
      <c r="I23" s="9"/>
      <c r="J23" s="9"/>
      <c r="K23" s="9"/>
      <c r="L23" s="9"/>
      <c r="O23" s="8" t="s">
        <v>10</v>
      </c>
      <c r="P23" s="4">
        <f>DATE($C$1+1,8,15)</f>
        <v>42597</v>
      </c>
    </row>
    <row r="24" spans="2:16" x14ac:dyDescent="0.2">
      <c r="B24" s="14"/>
      <c r="C24" s="10"/>
      <c r="D24" s="9"/>
      <c r="E24" s="9"/>
      <c r="F24" s="9"/>
      <c r="G24" s="9"/>
      <c r="H24" s="9"/>
      <c r="I24" s="9"/>
      <c r="J24" s="9"/>
      <c r="K24" s="9"/>
      <c r="L24" s="9"/>
      <c r="O24" s="8" t="s">
        <v>11</v>
      </c>
      <c r="P24" s="4">
        <f>DATE($C$1+1,11,1)</f>
        <v>42675</v>
      </c>
    </row>
    <row r="25" spans="2:16" x14ac:dyDescent="0.2">
      <c r="B25" s="14"/>
      <c r="C25" s="10"/>
      <c r="D25" s="9"/>
      <c r="E25" s="9"/>
      <c r="F25" s="9"/>
      <c r="G25" s="9"/>
      <c r="H25" s="9"/>
      <c r="I25" s="9"/>
      <c r="J25" s="9"/>
      <c r="K25" s="9"/>
      <c r="L25" s="9"/>
      <c r="O25" s="8" t="s">
        <v>12</v>
      </c>
      <c r="P25" s="4">
        <f>DATE($C$1+1,11,11)</f>
        <v>42685</v>
      </c>
    </row>
    <row r="26" spans="2:16" x14ac:dyDescent="0.2">
      <c r="B26" s="14"/>
      <c r="C26" s="10"/>
      <c r="D26" s="9"/>
      <c r="E26" s="9"/>
      <c r="F26" s="9"/>
      <c r="G26" s="9"/>
      <c r="H26" s="9"/>
      <c r="I26" s="9"/>
      <c r="J26" s="9"/>
      <c r="K26" s="9"/>
      <c r="L26" s="9"/>
      <c r="O26" s="8" t="s">
        <v>13</v>
      </c>
      <c r="P26" s="4">
        <f>DATE($C$1+1,12,25)</f>
        <v>42729</v>
      </c>
    </row>
    <row r="27" spans="2:16" x14ac:dyDescent="0.2">
      <c r="B27" s="14"/>
      <c r="C27" s="10"/>
      <c r="D27" s="9"/>
      <c r="E27" s="9"/>
      <c r="F27" s="9"/>
      <c r="G27" s="9"/>
      <c r="H27" s="9"/>
      <c r="I27" s="9"/>
      <c r="J27" s="9"/>
      <c r="K27" s="9"/>
      <c r="L27" s="9"/>
    </row>
    <row r="28" spans="2:16" x14ac:dyDescent="0.2">
      <c r="B28" s="14"/>
      <c r="C28" s="10"/>
      <c r="D28" s="9"/>
      <c r="E28" s="9"/>
      <c r="F28" s="9"/>
      <c r="G28" s="9"/>
      <c r="H28" s="9"/>
      <c r="I28" s="9"/>
      <c r="J28" s="9"/>
      <c r="K28" s="9"/>
      <c r="L28" s="9"/>
    </row>
    <row r="29" spans="2:16" x14ac:dyDescent="0.2">
      <c r="B29" s="14"/>
      <c r="C29" s="10"/>
      <c r="D29" s="9"/>
      <c r="E29" s="9"/>
      <c r="F29" s="9"/>
      <c r="G29" s="9"/>
      <c r="H29" s="9"/>
      <c r="I29" s="9"/>
      <c r="J29" s="9"/>
      <c r="K29" s="9"/>
      <c r="L29" s="9"/>
    </row>
    <row r="30" spans="2:16" x14ac:dyDescent="0.2">
      <c r="B30" s="14"/>
      <c r="C30" s="10"/>
      <c r="D30" s="9"/>
      <c r="E30" s="9"/>
      <c r="F30" s="9"/>
      <c r="G30" s="9"/>
      <c r="H30" s="9"/>
      <c r="I30" s="9"/>
      <c r="J30" s="9"/>
      <c r="K30" s="9"/>
      <c r="L30" s="9"/>
    </row>
    <row r="31" spans="2:16" x14ac:dyDescent="0.2">
      <c r="B31" s="14"/>
      <c r="C31" s="10"/>
      <c r="D31" s="9"/>
      <c r="E31" s="9"/>
      <c r="F31" s="9"/>
      <c r="G31" s="9"/>
      <c r="H31" s="9"/>
      <c r="I31" s="9"/>
      <c r="J31" s="9"/>
      <c r="K31" s="9"/>
      <c r="L31" s="9"/>
    </row>
    <row r="32" spans="2:16" x14ac:dyDescent="0.2">
      <c r="B32" s="14"/>
      <c r="C32" s="10"/>
      <c r="D32" s="9"/>
      <c r="E32" s="9"/>
      <c r="F32" s="9"/>
      <c r="G32" s="9"/>
      <c r="H32" s="9"/>
      <c r="I32" s="9"/>
      <c r="J32" s="9"/>
      <c r="K32" s="9"/>
      <c r="L32" s="9"/>
    </row>
    <row r="33" spans="2:12" x14ac:dyDescent="0.2">
      <c r="B33" s="14"/>
      <c r="C33" s="10"/>
      <c r="D33" s="9"/>
      <c r="E33" s="9"/>
      <c r="F33" s="9"/>
      <c r="G33" s="9"/>
      <c r="H33" s="9"/>
      <c r="I33" s="9"/>
      <c r="J33" s="9"/>
      <c r="K33" s="9"/>
      <c r="L33" s="9"/>
    </row>
    <row r="34" spans="2:12" x14ac:dyDescent="0.2">
      <c r="B34" s="14"/>
      <c r="C34" s="10"/>
      <c r="D34" s="9"/>
      <c r="E34" s="9"/>
      <c r="F34" s="9"/>
      <c r="G34" s="9"/>
      <c r="H34" s="9"/>
      <c r="I34" s="9"/>
      <c r="J34" s="9"/>
      <c r="K34" s="9"/>
      <c r="L34" s="9"/>
    </row>
    <row r="35" spans="2:12" x14ac:dyDescent="0.2">
      <c r="B35" s="14"/>
      <c r="C35" s="10"/>
      <c r="D35" s="9"/>
      <c r="E35" s="9"/>
      <c r="F35" s="9"/>
      <c r="G35" s="9"/>
      <c r="H35" s="9"/>
      <c r="I35" s="9"/>
      <c r="J35" s="9"/>
      <c r="K35" s="9"/>
      <c r="L35" s="9"/>
    </row>
  </sheetData>
  <conditionalFormatting sqref="B16:L35 B5:D15 F5:L15">
    <cfRule type="expression" dxfId="1" priority="1" stopIfTrue="1">
      <formula>AND(WEEKDAY($B5,2)&gt;5,$B5&lt;&gt;"")</formula>
    </cfRule>
    <cfRule type="expression" dxfId="0" priority="2" stopIfTrue="1">
      <formula>COUNTIF(Feries,$B5)&gt;0</formula>
    </cfRule>
  </conditionalFormatting>
  <dataValidations count="1">
    <dataValidation type="list" allowBlank="1" showInputMessage="1" showErrorMessage="1" sqref="C2">
      <formula1>MoisCal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Hans</dc:creator>
  <cp:lastModifiedBy>Utilisateur de Microsoft Office</cp:lastModifiedBy>
  <cp:lastPrinted>2014-01-07T13:06:09Z</cp:lastPrinted>
  <dcterms:created xsi:type="dcterms:W3CDTF">2009-11-07T13:47:41Z</dcterms:created>
  <dcterms:modified xsi:type="dcterms:W3CDTF">2015-09-30T17:48:02Z</dcterms:modified>
</cp:coreProperties>
</file>