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230" tabRatio="741" activeTab="1"/>
  </bookViews>
  <sheets>
    <sheet name="Dépenses" sheetId="14" r:id="rId1"/>
    <sheet name="Budget récapitulatif" sheetId="25" r:id="rId2"/>
    <sheet name="Paramétrage" sheetId="24" state="hidden" r:id="rId3"/>
  </sheets>
  <definedNames>
    <definedName name="thémes">Paramétrage!$A$2:$A$18</definedName>
  </definedNames>
  <calcPr calcId="124519"/>
</workbook>
</file>

<file path=xl/calcChain.xml><?xml version="1.0" encoding="utf-8"?>
<calcChain xmlns="http://schemas.openxmlformats.org/spreadsheetml/2006/main">
  <c r="B25" i="25"/>
  <c r="C25"/>
  <c r="D25"/>
  <c r="E25"/>
  <c r="F25"/>
  <c r="G25"/>
  <c r="H25"/>
  <c r="I25"/>
  <c r="J25"/>
  <c r="K25"/>
  <c r="L25"/>
  <c r="M25"/>
  <c r="B26"/>
  <c r="C26"/>
  <c r="D26"/>
  <c r="E26"/>
  <c r="F26"/>
  <c r="G26"/>
  <c r="H26"/>
  <c r="I26"/>
  <c r="J26"/>
  <c r="K26"/>
  <c r="L26"/>
  <c r="M26"/>
  <c r="B27"/>
  <c r="C27"/>
  <c r="D27"/>
  <c r="E27"/>
  <c r="F27"/>
  <c r="G27"/>
  <c r="H27"/>
  <c r="I27"/>
  <c r="J27"/>
  <c r="K27"/>
  <c r="L27"/>
  <c r="M27"/>
  <c r="B28"/>
  <c r="C28"/>
  <c r="D28"/>
  <c r="E28"/>
  <c r="F28"/>
  <c r="G28"/>
  <c r="H28"/>
  <c r="I28"/>
  <c r="J28"/>
  <c r="K28"/>
  <c r="L28"/>
  <c r="M28"/>
  <c r="B29"/>
  <c r="C29"/>
  <c r="D29"/>
  <c r="E29"/>
  <c r="F29"/>
  <c r="G29"/>
  <c r="H29"/>
  <c r="I29"/>
  <c r="J29"/>
  <c r="K29"/>
  <c r="L29"/>
  <c r="M29"/>
  <c r="B30"/>
  <c r="C30"/>
  <c r="D30"/>
  <c r="E30"/>
  <c r="F30"/>
  <c r="G30"/>
  <c r="H30"/>
  <c r="I30"/>
  <c r="J30"/>
  <c r="K30"/>
  <c r="L30"/>
  <c r="M30"/>
  <c r="B31"/>
  <c r="C31"/>
  <c r="D31"/>
  <c r="E31"/>
  <c r="F31"/>
  <c r="G31"/>
  <c r="H31"/>
  <c r="I31"/>
  <c r="J31"/>
  <c r="K31"/>
  <c r="L31"/>
  <c r="M31"/>
  <c r="B32"/>
  <c r="C32"/>
  <c r="D32"/>
  <c r="E32"/>
  <c r="F32"/>
  <c r="G32"/>
  <c r="H32"/>
  <c r="I32"/>
  <c r="J32"/>
  <c r="K32"/>
  <c r="L32"/>
  <c r="M32"/>
  <c r="B33"/>
  <c r="C33"/>
  <c r="D33"/>
  <c r="E33"/>
  <c r="F33"/>
  <c r="G33"/>
  <c r="H33"/>
  <c r="I33"/>
  <c r="J33"/>
  <c r="K33"/>
  <c r="L33"/>
  <c r="M33"/>
  <c r="B34"/>
  <c r="C34"/>
  <c r="D34"/>
  <c r="E34"/>
  <c r="F34"/>
  <c r="G34"/>
  <c r="H34"/>
  <c r="I34"/>
  <c r="J34"/>
  <c r="K34"/>
  <c r="L34"/>
  <c r="M34"/>
  <c r="B35"/>
  <c r="C35"/>
  <c r="D35"/>
  <c r="E35"/>
  <c r="F35"/>
  <c r="G35"/>
  <c r="H35"/>
  <c r="I35"/>
  <c r="J35"/>
  <c r="K35"/>
  <c r="L35"/>
  <c r="M35"/>
  <c r="B36"/>
  <c r="C36"/>
  <c r="D36"/>
  <c r="E36"/>
  <c r="F36"/>
  <c r="G36"/>
  <c r="H36"/>
  <c r="I36"/>
  <c r="J36"/>
  <c r="K36"/>
  <c r="L36"/>
  <c r="M36"/>
  <c r="B37"/>
  <c r="C37"/>
  <c r="D37"/>
  <c r="E37"/>
  <c r="F37"/>
  <c r="G37"/>
  <c r="H37"/>
  <c r="I37"/>
  <c r="J37"/>
  <c r="K37"/>
  <c r="L37"/>
  <c r="M37"/>
  <c r="B38"/>
  <c r="C38"/>
  <c r="D38"/>
  <c r="E38"/>
  <c r="F38"/>
  <c r="G38"/>
  <c r="H38"/>
  <c r="I38"/>
  <c r="J38"/>
  <c r="K38"/>
  <c r="L38"/>
  <c r="M38"/>
  <c r="B39"/>
  <c r="C39"/>
  <c r="D39"/>
  <c r="E39"/>
  <c r="F39"/>
  <c r="G39"/>
  <c r="H39"/>
  <c r="I39"/>
  <c r="J39"/>
  <c r="K39"/>
  <c r="L39"/>
  <c r="M39"/>
  <c r="B40"/>
  <c r="C40"/>
  <c r="D40"/>
  <c r="E40"/>
  <c r="F40"/>
  <c r="G40"/>
  <c r="H40"/>
  <c r="I40"/>
  <c r="J40"/>
  <c r="K40"/>
  <c r="L40"/>
  <c r="M40"/>
  <c r="C24"/>
  <c r="D24"/>
  <c r="E24"/>
  <c r="F24"/>
  <c r="G24"/>
  <c r="H24"/>
  <c r="I24"/>
  <c r="J24"/>
  <c r="K24"/>
  <c r="L24"/>
  <c r="M24"/>
  <c r="B24"/>
  <c r="F14" i="14" l="1"/>
  <c r="F15"/>
  <c r="F16"/>
  <c r="F17"/>
  <c r="F18"/>
  <c r="F19"/>
  <c r="F20"/>
  <c r="F21"/>
  <c r="F22"/>
  <c r="D5"/>
  <c r="D6"/>
  <c r="D7"/>
  <c r="D8"/>
  <c r="D9"/>
  <c r="D10"/>
  <c r="D11"/>
  <c r="D12"/>
  <c r="D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C4" i="25"/>
  <c r="C5"/>
  <c r="D5" s="1"/>
  <c r="C6"/>
  <c r="D6" s="1"/>
  <c r="C7"/>
  <c r="D7" s="1"/>
  <c r="C8"/>
  <c r="D8" s="1"/>
  <c r="E8" i="14" s="1"/>
  <c r="C9" i="25"/>
  <c r="D9" s="1"/>
  <c r="C10"/>
  <c r="D10" s="1"/>
  <c r="C11"/>
  <c r="D11" s="1"/>
  <c r="C12"/>
  <c r="D12" s="1"/>
  <c r="C13"/>
  <c r="D13" s="1"/>
  <c r="E12" i="14" s="1"/>
  <c r="C14" i="25"/>
  <c r="D14" s="1"/>
  <c r="C15"/>
  <c r="D15" s="1"/>
  <c r="E10" i="14" s="1"/>
  <c r="C16" i="25"/>
  <c r="D16" s="1"/>
  <c r="E11" i="14" s="1"/>
  <c r="C17" i="25"/>
  <c r="D17" s="1"/>
  <c r="C18"/>
  <c r="D18" s="1"/>
  <c r="C20"/>
  <c r="D20" s="1"/>
  <c r="E9" i="14" s="1"/>
  <c r="C19" i="25"/>
  <c r="D19" s="1"/>
  <c r="E4" i="14" s="1"/>
  <c r="D4"/>
  <c r="E13" l="1"/>
  <c r="D4" i="25"/>
  <c r="E6" i="14" s="1"/>
  <c r="E14" i="25"/>
  <c r="E6"/>
  <c r="E18"/>
  <c r="E10"/>
  <c r="E16"/>
  <c r="F11" i="14" s="1"/>
  <c r="E12" i="25"/>
  <c r="E8"/>
  <c r="E20"/>
  <c r="F9" i="14" s="1"/>
  <c r="E19" i="25"/>
  <c r="E17"/>
  <c r="E15"/>
  <c r="F10" i="14" s="1"/>
  <c r="E13" i="25"/>
  <c r="F12" i="14" s="1"/>
  <c r="E11" i="25"/>
  <c r="E9"/>
  <c r="E7"/>
  <c r="E5"/>
  <c r="E4"/>
  <c r="E5" i="14"/>
  <c r="F8" l="1"/>
  <c r="F13"/>
  <c r="E7"/>
  <c r="F7"/>
  <c r="F6"/>
  <c r="F4"/>
  <c r="F5"/>
</calcChain>
</file>

<file path=xl/sharedStrings.xml><?xml version="1.0" encoding="utf-8"?>
<sst xmlns="http://schemas.openxmlformats.org/spreadsheetml/2006/main" count="89" uniqueCount="41">
  <si>
    <t>Service Culturel</t>
  </si>
  <si>
    <t>Gaulois</t>
  </si>
  <si>
    <t>Service pédagogique</t>
  </si>
  <si>
    <t>Aborigène</t>
  </si>
  <si>
    <t>Communication</t>
  </si>
  <si>
    <t>Atelier technique</t>
  </si>
  <si>
    <t>Tranche</t>
  </si>
  <si>
    <t>BP</t>
  </si>
  <si>
    <t>Solde</t>
  </si>
  <si>
    <t>% consommé</t>
  </si>
  <si>
    <t>mission</t>
  </si>
  <si>
    <t>Centre Culturel</t>
  </si>
  <si>
    <t>Exposition permanente</t>
  </si>
  <si>
    <t>frais généraux</t>
  </si>
  <si>
    <t>Exposition Cuba</t>
  </si>
  <si>
    <t>musée Beaux arts</t>
  </si>
  <si>
    <t>Centre artistique</t>
  </si>
  <si>
    <t>Musée</t>
  </si>
  <si>
    <t>Conservation préventive</t>
  </si>
  <si>
    <t>Conservation contemporaine</t>
  </si>
  <si>
    <t>Thémes</t>
  </si>
  <si>
    <t>Suivi budgétaire 2015</t>
  </si>
  <si>
    <t>date</t>
  </si>
  <si>
    <t>Montant  engagé TTC</t>
  </si>
  <si>
    <t>Montant engagé TTC</t>
  </si>
  <si>
    <t>Epicerie XIX ème</t>
  </si>
  <si>
    <t>Dépenses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</si>
  <si>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</si>
  <si>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</si>
  <si>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</si>
  <si>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</si>
  <si>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</si>
  <si>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</si>
  <si>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</si>
  <si>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</si>
  <si>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</si>
  <si>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</si>
  <si>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</si>
  <si>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</si>
  <si>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Poste</t>
  </si>
  <si>
    <t>Répartitions des dépenses par poste mensuellement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</si>
</sst>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#,##0.00\ &quot;€&quot;"/>
  </numFmts>
  <fonts count="8">
    <font>
      <sz val="10"/>
      <name val="Arial"/>
    </font>
    <font>
      <sz val="8"/>
      <name val="Arial"/>
    </font>
    <font>
      <b/>
      <sz val="10"/>
      <name val="Arial Unicode MS"/>
      <family val="2"/>
    </font>
    <font>
      <sz val="10"/>
      <name val="Arial Unicode MS"/>
      <family val="2"/>
    </font>
    <font>
      <sz val="18"/>
      <name val="Arial"/>
    </font>
    <font>
      <sz val="10"/>
      <name val="Arial"/>
      <family val="2"/>
    </font>
    <font>
      <b/>
      <sz val="8"/>
      <name val="Arial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8">
    <xf numFmtId="0" fontId="0" fillId="0" borderId="0" xfId="0"/>
    <xf numFmtId="0" fontId="2" fillId="0" borderId="1" xfId="0" applyFont="1" applyBorder="1" applyAlignment="1">
      <alignment vertical="center"/>
    </xf>
    <xf numFmtId="4" fontId="3" fillId="0" borderId="1" xfId="0" applyNumberFormat="1" applyFont="1" applyBorder="1" applyAlignment="1">
      <alignment vertical="center"/>
    </xf>
    <xf numFmtId="10" fontId="3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wrapText="1"/>
    </xf>
    <xf numFmtId="4" fontId="2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vertical="center"/>
    </xf>
    <xf numFmtId="165" fontId="3" fillId="0" borderId="1" xfId="0" applyNumberFormat="1" applyFont="1" applyBorder="1" applyAlignment="1">
      <alignment vertical="center"/>
    </xf>
    <xf numFmtId="165" fontId="0" fillId="0" borderId="1" xfId="0" applyNumberFormat="1" applyBorder="1"/>
    <xf numFmtId="0" fontId="5" fillId="0" borderId="1" xfId="0" applyFont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5" fillId="0" borderId="0" xfId="1"/>
    <xf numFmtId="0" fontId="4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Pourcentage consommé - Mai 2013</a:t>
            </a:r>
          </a:p>
        </c:rich>
      </c:tx>
      <c:layout/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dLbl>
              <c:idx val="1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/>
        <c:axId val="126010112"/>
        <c:axId val="126011648"/>
      </c:barChart>
      <c:catAx>
        <c:axId val="126010112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6011648"/>
        <c:crosses val="autoZero"/>
        <c:auto val="1"/>
        <c:lblAlgn val="ctr"/>
        <c:lblOffset val="100"/>
        <c:tickLblSkip val="1"/>
        <c:tickMarkSkip val="1"/>
      </c:catAx>
      <c:valAx>
        <c:axId val="12601164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6010112"/>
        <c:crosses val="autoZero"/>
        <c:crossBetween val="between"/>
      </c:valAx>
      <c:spPr>
        <a:solidFill>
          <a:srgbClr val="CCFFCC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% consommé opération culturelle</a:t>
            </a:r>
          </a:p>
        </c:rich>
      </c:tx>
      <c:layout/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dLbl>
              <c:idx val="3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/>
        <c:axId val="126368384"/>
        <c:axId val="126386560"/>
      </c:barChart>
      <c:catAx>
        <c:axId val="12636838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6386560"/>
        <c:crosses val="autoZero"/>
        <c:auto val="1"/>
        <c:lblAlgn val="ctr"/>
        <c:lblOffset val="100"/>
        <c:tickLblSkip val="1"/>
        <c:tickMarkSkip val="1"/>
      </c:catAx>
      <c:valAx>
        <c:axId val="126386560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6368384"/>
        <c:crosses val="autoZero"/>
        <c:crossBetween val="between"/>
      </c:valAx>
      <c:spPr>
        <a:solidFill>
          <a:srgbClr val="FFFFCC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% consommé opérations moyens généraux</a:t>
            </a:r>
          </a:p>
        </c:rich>
      </c:tx>
      <c:layout/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/>
        <c:axId val="126406656"/>
        <c:axId val="126408192"/>
      </c:barChart>
      <c:catAx>
        <c:axId val="12640665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6408192"/>
        <c:crosses val="autoZero"/>
        <c:auto val="1"/>
        <c:lblAlgn val="ctr"/>
        <c:lblOffset val="100"/>
        <c:tickLblSkip val="1"/>
        <c:tickMarkSkip val="1"/>
      </c:catAx>
      <c:valAx>
        <c:axId val="12640819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6406656"/>
        <c:crosses val="autoZero"/>
        <c:crossBetween val="between"/>
      </c:valAx>
      <c:spPr>
        <a:solidFill>
          <a:srgbClr val="CCFFFF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</xdr:colOff>
      <xdr:row>38</xdr:row>
      <xdr:rowOff>0</xdr:rowOff>
    </xdr:from>
    <xdr:to>
      <xdr:col>13</xdr:col>
      <xdr:colOff>0</xdr:colOff>
      <xdr:row>38</xdr:row>
      <xdr:rowOff>0</xdr:rowOff>
    </xdr:to>
    <xdr:graphicFrame macro="">
      <xdr:nvGraphicFramePr>
        <xdr:cNvPr id="5124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30480</xdr:colOff>
      <xdr:row>38</xdr:row>
      <xdr:rowOff>0</xdr:rowOff>
    </xdr:from>
    <xdr:to>
      <xdr:col>6</xdr:col>
      <xdr:colOff>38100</xdr:colOff>
      <xdr:row>38</xdr:row>
      <xdr:rowOff>0</xdr:rowOff>
    </xdr:to>
    <xdr:graphicFrame macro="">
      <xdr:nvGraphicFramePr>
        <xdr:cNvPr id="5125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106680</xdr:colOff>
      <xdr:row>38</xdr:row>
      <xdr:rowOff>0</xdr:rowOff>
    </xdr:from>
    <xdr:to>
      <xdr:col>13</xdr:col>
      <xdr:colOff>22860</xdr:colOff>
      <xdr:row>38</xdr:row>
      <xdr:rowOff>0</xdr:rowOff>
    </xdr:to>
    <xdr:graphicFrame macro="">
      <xdr:nvGraphicFramePr>
        <xdr:cNvPr id="512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showGridLines="0" workbookViewId="0">
      <selection activeCell="B4" sqref="B4:B22"/>
    </sheetView>
  </sheetViews>
  <sheetFormatPr baseColWidth="10" defaultRowHeight="12.75"/>
  <cols>
    <col min="2" max="2" width="32.5703125" customWidth="1"/>
    <col min="4" max="4" width="13.28515625" customWidth="1"/>
    <col min="5" max="5" width="11.7109375" bestFit="1" customWidth="1"/>
    <col min="6" max="6" width="11" customWidth="1"/>
  </cols>
  <sheetData>
    <row r="1" spans="1:13" ht="19.5" customHeight="1">
      <c r="A1" s="16" t="s">
        <v>21</v>
      </c>
      <c r="B1" s="16"/>
      <c r="C1" s="16"/>
      <c r="D1" s="16"/>
      <c r="E1" s="16"/>
      <c r="F1" s="16"/>
      <c r="G1" s="6"/>
      <c r="H1" s="6"/>
      <c r="I1" s="6"/>
      <c r="J1" s="6"/>
      <c r="K1" s="6"/>
      <c r="L1" s="6"/>
      <c r="M1" s="6"/>
    </row>
    <row r="2" spans="1:13" ht="22.9" customHeight="1">
      <c r="A2" s="17" t="s">
        <v>26</v>
      </c>
      <c r="B2" s="17"/>
      <c r="C2" s="17"/>
      <c r="D2" s="17"/>
      <c r="E2" s="17"/>
      <c r="F2" s="17"/>
    </row>
    <row r="3" spans="1:13" ht="45">
      <c r="A3" s="8" t="s">
        <v>22</v>
      </c>
      <c r="B3" s="8" t="s">
        <v>6</v>
      </c>
      <c r="C3" s="5" t="s">
        <v>24</v>
      </c>
      <c r="D3" s="5" t="s">
        <v>7</v>
      </c>
      <c r="E3" s="5" t="s">
        <v>8</v>
      </c>
      <c r="F3" s="5" t="s">
        <v>9</v>
      </c>
    </row>
    <row r="4" spans="1:13" ht="15" customHeight="1">
      <c r="A4" s="9">
        <v>42016</v>
      </c>
      <c r="B4" s="1" t="s">
        <v>0</v>
      </c>
      <c r="C4" s="2">
        <v>200</v>
      </c>
      <c r="D4" s="10">
        <f>IF(B4="","",VLOOKUP(B4,'Budget récapitulatif'!$A$4:$B$20,2))</f>
        <v>18721</v>
      </c>
      <c r="E4" s="11">
        <f ca="1">IF(B4="","",VLOOKUP(B4,'Budget récapitulatif'!$A$4:$D$20,4))</f>
        <v>18421</v>
      </c>
      <c r="F4" s="3">
        <f ca="1">IF(B4="","",VLOOKUP(B4,'Budget récapitulatif'!$A$4:$E$20,5))</f>
        <v>1.6024785000801241E-2</v>
      </c>
    </row>
    <row r="5" spans="1:13" ht="15">
      <c r="A5" s="9">
        <v>42024</v>
      </c>
      <c r="B5" s="1" t="s">
        <v>0</v>
      </c>
      <c r="C5" s="2">
        <v>100</v>
      </c>
      <c r="D5" s="10">
        <f>IF(B5="","",VLOOKUP(B5,'Budget récapitulatif'!$A$4:$B$20,2))</f>
        <v>18721</v>
      </c>
      <c r="E5" s="11">
        <f ca="1">IF(B5="","",VLOOKUP(B5,'Budget récapitulatif'!$A$4:$D$20,4))</f>
        <v>18421</v>
      </c>
      <c r="F5" s="3">
        <f ca="1">IF(B5="","",VLOOKUP(B5,'Budget récapitulatif'!$A$4:$E$20,5))</f>
        <v>1.6024785000801241E-2</v>
      </c>
    </row>
    <row r="6" spans="1:13" ht="15">
      <c r="A6" s="9">
        <v>42128</v>
      </c>
      <c r="B6" s="1" t="s">
        <v>3</v>
      </c>
      <c r="C6" s="2">
        <v>1245</v>
      </c>
      <c r="D6" s="10">
        <f>IF(B6="","",VLOOKUP(B6,'Budget récapitulatif'!$A$4:$B$20,2))</f>
        <v>142050</v>
      </c>
      <c r="E6" s="11">
        <f ca="1">IF(B6="","",VLOOKUP(B6,'Budget récapitulatif'!$A$4:$D$20,4))</f>
        <v>139605</v>
      </c>
      <c r="F6" s="3">
        <f ca="1">IF(B6="","",VLOOKUP(B6,'Budget récapitulatif'!$A$4:$E$20,5))</f>
        <v>1.7212249208025342E-2</v>
      </c>
    </row>
    <row r="7" spans="1:13" ht="15">
      <c r="A7" s="9">
        <v>42130</v>
      </c>
      <c r="B7" s="1" t="s">
        <v>3</v>
      </c>
      <c r="C7" s="2">
        <v>1200</v>
      </c>
      <c r="D7" s="10">
        <f>IF(B7="","",VLOOKUP(B7,'Budget récapitulatif'!$A$4:$B$20,2))</f>
        <v>142050</v>
      </c>
      <c r="E7" s="11">
        <f ca="1">IF(B7="","",VLOOKUP(B7,'Budget récapitulatif'!$A$4:$D$20,4))</f>
        <v>139605</v>
      </c>
      <c r="F7" s="3">
        <f ca="1">IF(B7="","",VLOOKUP(B7,'Budget récapitulatif'!$A$4:$E$20,5))</f>
        <v>1.7212249208025342E-2</v>
      </c>
    </row>
    <row r="8" spans="1:13" ht="15">
      <c r="A8" s="9">
        <v>42128</v>
      </c>
      <c r="B8" s="1" t="s">
        <v>4</v>
      </c>
      <c r="C8" s="2">
        <v>150</v>
      </c>
      <c r="D8" s="10">
        <f>IF(B8="","",VLOOKUP(B8,'Budget récapitulatif'!$A$4:$B$20,2))</f>
        <v>12000</v>
      </c>
      <c r="E8" s="11">
        <f ca="1">IF(B8="","",VLOOKUP(B8,'Budget récapitulatif'!$A$4:$D$20,4))</f>
        <v>11350</v>
      </c>
      <c r="F8" s="3">
        <f ca="1">IF(B8="","",VLOOKUP(B8,'Budget récapitulatif'!$A$4:$E$20,5))</f>
        <v>5.4166666666666669E-2</v>
      </c>
    </row>
    <row r="9" spans="1:13" ht="15">
      <c r="A9" s="9">
        <v>42220</v>
      </c>
      <c r="B9" s="1" t="s">
        <v>2</v>
      </c>
      <c r="C9" s="2">
        <v>6500</v>
      </c>
      <c r="D9" s="10">
        <f>IF(B9="","",VLOOKUP(B9,'Budget récapitulatif'!$A$4:$B$20,2))</f>
        <v>7000</v>
      </c>
      <c r="E9" s="11">
        <f ca="1">IF(B9="","",VLOOKUP(B9,'Budget récapitulatif'!$A$4:$D$20,4))</f>
        <v>500</v>
      </c>
      <c r="F9" s="3">
        <f ca="1">IF(B9="","",VLOOKUP(B9,'Budget récapitulatif'!$A$4:$E$20,5))</f>
        <v>0.9285714285714286</v>
      </c>
    </row>
    <row r="10" spans="1:13" ht="15">
      <c r="A10" s="9">
        <v>42248</v>
      </c>
      <c r="B10" s="1" t="s">
        <v>1</v>
      </c>
      <c r="C10" s="2">
        <v>1200</v>
      </c>
      <c r="D10" s="10">
        <f>IF(B10="","",VLOOKUP(B10,'Budget récapitulatif'!$A$4:$B$20,2))</f>
        <v>2000</v>
      </c>
      <c r="E10" s="11">
        <f ca="1">IF(B10="","",VLOOKUP(B10,'Budget récapitulatif'!$A$4:$D$20,4))</f>
        <v>800</v>
      </c>
      <c r="F10" s="3">
        <f ca="1">IF(B10="","",VLOOKUP(B10,'Budget récapitulatif'!$A$4:$E$20,5))</f>
        <v>0.6</v>
      </c>
    </row>
    <row r="11" spans="1:13" ht="15">
      <c r="A11" s="9">
        <v>42278</v>
      </c>
      <c r="B11" s="1" t="s">
        <v>10</v>
      </c>
      <c r="C11" s="2">
        <v>5500</v>
      </c>
      <c r="D11" s="10">
        <f>IF(B11="","",VLOOKUP(B11,'Budget récapitulatif'!$A$4:$B$20,2))</f>
        <v>6900</v>
      </c>
      <c r="E11" s="11">
        <f ca="1">IF(B11="","",VLOOKUP(B11,'Budget récapitulatif'!$A$4:$D$20,4))</f>
        <v>1400</v>
      </c>
      <c r="F11" s="3">
        <f ca="1">IF(B11="","",VLOOKUP(B11,'Budget récapitulatif'!$A$4:$E$20,5))</f>
        <v>0.79710144927536231</v>
      </c>
    </row>
    <row r="12" spans="1:13" ht="15" customHeight="1">
      <c r="A12" s="9">
        <v>42098</v>
      </c>
      <c r="B12" s="1" t="s">
        <v>12</v>
      </c>
      <c r="C12" s="2">
        <v>2300</v>
      </c>
      <c r="D12" s="10">
        <f>IF(B12="","",VLOOKUP(B12,'Budget récapitulatif'!$A$4:$B$20,2))</f>
        <v>4500</v>
      </c>
      <c r="E12" s="11">
        <f ca="1">IF(B12="","",VLOOKUP(B12,'Budget récapitulatif'!$A$4:$D$20,4))</f>
        <v>2200</v>
      </c>
      <c r="F12" s="3">
        <f ca="1">IF(B12="","",VLOOKUP(B12,'Budget récapitulatif'!$A$4:$E$20,5))</f>
        <v>0.51111111111111107</v>
      </c>
    </row>
    <row r="13" spans="1:13" ht="15">
      <c r="A13" s="9">
        <v>42043</v>
      </c>
      <c r="B13" s="1" t="s">
        <v>4</v>
      </c>
      <c r="C13" s="2">
        <v>500</v>
      </c>
      <c r="D13" s="10">
        <f>IF(B13="","",VLOOKUP(B13,'Budget récapitulatif'!$A$4:$B$20,2))</f>
        <v>12000</v>
      </c>
      <c r="E13" s="11">
        <f ca="1">IF(B13="","",VLOOKUP(B13,'Budget récapitulatif'!$A$4:$D$20,4))</f>
        <v>11350</v>
      </c>
      <c r="F13" s="3">
        <f ca="1">IF(B13="","",VLOOKUP(B13,'Budget récapitulatif'!$A$4:$E$20,5))</f>
        <v>5.4166666666666669E-2</v>
      </c>
    </row>
    <row r="14" spans="1:13" ht="15">
      <c r="A14" s="9"/>
      <c r="B14" s="1"/>
      <c r="C14" s="2"/>
      <c r="D14" s="10" t="str">
        <f>IF(B14="","",VLOOKUP(B14,'Budget récapitulatif'!$A$4:$B$20,2))</f>
        <v/>
      </c>
      <c r="E14" s="11" t="str">
        <f>IF(B14="","",VLOOKUP(B14,'Budget récapitulatif'!$A$4:$D$20,4))</f>
        <v/>
      </c>
      <c r="F14" s="3" t="str">
        <f>IF(B14="","",VLOOKUP(B14,'Budget récapitulatif'!$A$4:$E$20,5))</f>
        <v/>
      </c>
    </row>
    <row r="15" spans="1:13" ht="15">
      <c r="A15" s="9"/>
      <c r="B15" s="1"/>
      <c r="C15" s="2"/>
      <c r="D15" s="10" t="str">
        <f>IF(B15="","",VLOOKUP(B15,'Budget récapitulatif'!$A$4:$B$20,2))</f>
        <v/>
      </c>
      <c r="E15" s="11" t="str">
        <f>IF(B15="","",VLOOKUP(B15,'Budget récapitulatif'!$A$4:$D$20,4))</f>
        <v/>
      </c>
      <c r="F15" s="3" t="str">
        <f>IF(B15="","",VLOOKUP(B15,'Budget récapitulatif'!$A$4:$E$20,5))</f>
        <v/>
      </c>
    </row>
    <row r="16" spans="1:13" ht="15">
      <c r="A16" s="9"/>
      <c r="B16" s="1"/>
      <c r="C16" s="2"/>
      <c r="D16" s="10" t="str">
        <f>IF(B16="","",VLOOKUP(B16,'Budget récapitulatif'!$A$4:$B$20,2))</f>
        <v/>
      </c>
      <c r="E16" s="11" t="str">
        <f>IF(B16="","",VLOOKUP(B16,'Budget récapitulatif'!$A$4:$D$20,4))</f>
        <v/>
      </c>
      <c r="F16" s="3" t="str">
        <f>IF(B16="","",VLOOKUP(B16,'Budget récapitulatif'!$A$4:$E$20,5))</f>
        <v/>
      </c>
    </row>
    <row r="17" spans="1:6" ht="15">
      <c r="A17" s="9"/>
      <c r="B17" s="1"/>
      <c r="C17" s="2"/>
      <c r="D17" s="10" t="str">
        <f>IF(B17="","",VLOOKUP(B17,'Budget récapitulatif'!$A$4:$B$20,2))</f>
        <v/>
      </c>
      <c r="E17" s="11" t="str">
        <f>IF(B17="","",VLOOKUP(B17,'Budget récapitulatif'!$A$4:$D$20,4))</f>
        <v/>
      </c>
      <c r="F17" s="3" t="str">
        <f>IF(B17="","",VLOOKUP(B17,'Budget récapitulatif'!$A$4:$E$20,5))</f>
        <v/>
      </c>
    </row>
    <row r="18" spans="1:6" ht="15">
      <c r="A18" s="9"/>
      <c r="B18" s="1"/>
      <c r="C18" s="2"/>
      <c r="D18" s="10" t="str">
        <f>IF(B18="","",VLOOKUP(B18,'Budget récapitulatif'!$A$4:$B$20,2))</f>
        <v/>
      </c>
      <c r="E18" s="11" t="str">
        <f>IF(B18="","",VLOOKUP(B18,'Budget récapitulatif'!$A$4:$D$20,4))</f>
        <v/>
      </c>
      <c r="F18" s="3" t="str">
        <f>IF(B18="","",VLOOKUP(B18,'Budget récapitulatif'!$A$4:$E$20,5))</f>
        <v/>
      </c>
    </row>
    <row r="19" spans="1:6" ht="15">
      <c r="A19" s="9"/>
      <c r="B19" s="1"/>
      <c r="C19" s="2"/>
      <c r="D19" s="10" t="str">
        <f>IF(B19="","",VLOOKUP(B19,'Budget récapitulatif'!$A$4:$B$20,2))</f>
        <v/>
      </c>
      <c r="E19" s="11" t="str">
        <f>IF(B19="","",VLOOKUP(B19,'Budget récapitulatif'!$A$4:$D$20,4))</f>
        <v/>
      </c>
      <c r="F19" s="3" t="str">
        <f>IF(B19="","",VLOOKUP(B19,'Budget récapitulatif'!$A$4:$E$20,5))</f>
        <v/>
      </c>
    </row>
    <row r="20" spans="1:6" ht="15">
      <c r="A20" s="9"/>
      <c r="B20" s="1"/>
      <c r="C20" s="2"/>
      <c r="D20" s="10" t="str">
        <f>IF(B20="","",VLOOKUP(B20,'Budget récapitulatif'!$A$4:$B$20,2))</f>
        <v/>
      </c>
      <c r="E20" s="11" t="str">
        <f>IF(B20="","",VLOOKUP(B20,'Budget récapitulatif'!$A$4:$D$20,4))</f>
        <v/>
      </c>
      <c r="F20" s="3" t="str">
        <f>IF(B20="","",VLOOKUP(B20,'Budget récapitulatif'!$A$4:$E$20,5))</f>
        <v/>
      </c>
    </row>
    <row r="21" spans="1:6" ht="15">
      <c r="A21" s="9"/>
      <c r="B21" s="1"/>
      <c r="C21" s="2"/>
      <c r="D21" s="10" t="str">
        <f>IF(B21="","",VLOOKUP(B21,'Budget récapitulatif'!$A$4:$B$20,2))</f>
        <v/>
      </c>
      <c r="E21" s="11" t="str">
        <f>IF(B21="","",VLOOKUP(B21,'Budget récapitulatif'!$A$4:$D$20,4))</f>
        <v/>
      </c>
      <c r="F21" s="3" t="str">
        <f>IF(B21="","",VLOOKUP(B21,'Budget récapitulatif'!$A$4:$E$20,5))</f>
        <v/>
      </c>
    </row>
    <row r="22" spans="1:6" ht="15">
      <c r="A22" s="9"/>
      <c r="B22" s="1"/>
      <c r="C22" s="2"/>
      <c r="D22" s="10" t="str">
        <f>IF(B22="","",VLOOKUP(B22,'Budget récapitulatif'!$A$4:$B$20,2))</f>
        <v/>
      </c>
      <c r="E22" s="11" t="str">
        <f>IF(B22="","",VLOOKUP(B22,'Budget récapitulatif'!$A$4:$D$20,4))</f>
        <v/>
      </c>
      <c r="F22" s="3" t="str">
        <f>IF(B22="","",VLOOKUP(B22,'Budget récapitulatif'!$A$4:$E$20,5))</f>
        <v/>
      </c>
    </row>
  </sheetData>
  <mergeCells count="2">
    <mergeCell ref="A1:F1"/>
    <mergeCell ref="A2:F2"/>
  </mergeCells>
  <phoneticPr fontId="1" type="noConversion"/>
  <dataValidations count="1">
    <dataValidation type="list" allowBlank="1" showInputMessage="1" showErrorMessage="1" sqref="B4:B22">
      <formula1>thémes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M40"/>
  <sheetViews>
    <sheetView showGridLines="0" tabSelected="1" topLeftCell="A19" workbookViewId="0">
      <selection activeCell="B24" sqref="B24:M40"/>
    </sheetView>
  </sheetViews>
  <sheetFormatPr baseColWidth="10" defaultRowHeight="12.75"/>
  <cols>
    <col min="1" max="1" width="27.7109375" bestFit="1" customWidth="1"/>
  </cols>
  <sheetData>
    <row r="3" spans="1:5" ht="45">
      <c r="A3" s="4" t="s">
        <v>39</v>
      </c>
      <c r="B3" s="5" t="s">
        <v>7</v>
      </c>
      <c r="C3" s="5" t="s">
        <v>23</v>
      </c>
      <c r="D3" s="5" t="s">
        <v>8</v>
      </c>
      <c r="E3" s="5" t="s">
        <v>9</v>
      </c>
    </row>
    <row r="4" spans="1:5" ht="15">
      <c r="A4" s="1" t="s">
        <v>3</v>
      </c>
      <c r="B4" s="2">
        <v>142050</v>
      </c>
      <c r="C4" s="12">
        <f ca="1">SUMIF(Dépenses!$B$4:$C$22,"Aborigène",Dépenses!$C$4:$C$22)</f>
        <v>2445</v>
      </c>
      <c r="D4" s="12">
        <f ca="1">B4-C4</f>
        <v>139605</v>
      </c>
      <c r="E4" s="3">
        <f ca="1">C4/B4</f>
        <v>1.7212249208025342E-2</v>
      </c>
    </row>
    <row r="5" spans="1:5" ht="15">
      <c r="A5" s="1" t="s">
        <v>5</v>
      </c>
      <c r="B5" s="2">
        <v>3000</v>
      </c>
      <c r="C5" s="12">
        <f ca="1">SUMIF(Dépenses!$B$4:$C$22,"Atelier technique",Dépenses!$C$4:$C$22)</f>
        <v>0</v>
      </c>
      <c r="D5" s="12">
        <f t="shared" ref="D5:D20" ca="1" si="0">B5-C5</f>
        <v>3000</v>
      </c>
      <c r="E5" s="3">
        <f t="shared" ref="E5:E20" ca="1" si="1">C5/B5</f>
        <v>0</v>
      </c>
    </row>
    <row r="6" spans="1:5" ht="15">
      <c r="A6" s="1" t="s">
        <v>16</v>
      </c>
      <c r="B6" s="2">
        <v>6000</v>
      </c>
      <c r="C6" s="12">
        <f ca="1">SUMIF(Dépenses!$B$4:$C$22,"Centre artistique",Dépenses!$C$4:$C$22)</f>
        <v>0</v>
      </c>
      <c r="D6" s="12">
        <f t="shared" ca="1" si="0"/>
        <v>6000</v>
      </c>
      <c r="E6" s="3">
        <f t="shared" ca="1" si="1"/>
        <v>0</v>
      </c>
    </row>
    <row r="7" spans="1:5" ht="15">
      <c r="A7" s="1" t="s">
        <v>11</v>
      </c>
      <c r="B7" s="2">
        <v>6000</v>
      </c>
      <c r="C7" s="12">
        <f ca="1">SUMIF(Dépenses!$B$4:$C$22,"Centre Culturel",Dépenses!$C$4:$C$22)</f>
        <v>0</v>
      </c>
      <c r="D7" s="12">
        <f t="shared" ca="1" si="0"/>
        <v>6000</v>
      </c>
      <c r="E7" s="3">
        <f t="shared" ca="1" si="1"/>
        <v>0</v>
      </c>
    </row>
    <row r="8" spans="1:5" ht="15">
      <c r="A8" s="1" t="s">
        <v>4</v>
      </c>
      <c r="B8" s="2">
        <v>12000</v>
      </c>
      <c r="C8" s="12">
        <f ca="1">SUMIF(Dépenses!$B$4:$C$22,"Communication",Dépenses!$C$4:$C$22)</f>
        <v>650</v>
      </c>
      <c r="D8" s="12">
        <f t="shared" ca="1" si="0"/>
        <v>11350</v>
      </c>
      <c r="E8" s="3">
        <f t="shared" ca="1" si="1"/>
        <v>5.4166666666666669E-2</v>
      </c>
    </row>
    <row r="9" spans="1:5" ht="15">
      <c r="A9" s="1" t="s">
        <v>19</v>
      </c>
      <c r="B9" s="2">
        <v>6950</v>
      </c>
      <c r="C9" s="12">
        <f ca="1">SUMIF(Dépenses!$B$4:$C$22,"Conservation contemporaine",Dépenses!$C$4:$C$22)</f>
        <v>0</v>
      </c>
      <c r="D9" s="12">
        <f t="shared" ca="1" si="0"/>
        <v>6950</v>
      </c>
      <c r="E9" s="3">
        <f t="shared" ca="1" si="1"/>
        <v>0</v>
      </c>
    </row>
    <row r="10" spans="1:5" ht="15">
      <c r="A10" s="1" t="s">
        <v>18</v>
      </c>
      <c r="B10" s="2">
        <v>2000</v>
      </c>
      <c r="C10" s="12">
        <f ca="1">SUMIF(Dépenses!$B$4:$C$22,"Conservation préventive",Dépenses!$C$4:$C$22)</f>
        <v>0</v>
      </c>
      <c r="D10" s="12">
        <f t="shared" ca="1" si="0"/>
        <v>2000</v>
      </c>
      <c r="E10" s="3">
        <f t="shared" ca="1" si="1"/>
        <v>0</v>
      </c>
    </row>
    <row r="11" spans="1:5" ht="15">
      <c r="A11" s="1" t="s">
        <v>25</v>
      </c>
      <c r="B11" s="2">
        <v>10000</v>
      </c>
      <c r="C11" s="12">
        <f ca="1">SUMIF(Dépenses!$B$4:$C$22,"Epicerie XIX ème",Dépenses!$C$4:$C$22)</f>
        <v>0</v>
      </c>
      <c r="D11" s="12">
        <f t="shared" ca="1" si="0"/>
        <v>10000</v>
      </c>
      <c r="E11" s="3">
        <f t="shared" ca="1" si="1"/>
        <v>0</v>
      </c>
    </row>
    <row r="12" spans="1:5" ht="15">
      <c r="A12" s="1" t="s">
        <v>14</v>
      </c>
      <c r="B12" s="2">
        <v>6553</v>
      </c>
      <c r="C12" s="12">
        <f ca="1">SUMIF(Dépenses!$B$4:$C$22,"Exposition Cuba",Dépenses!$C$4:$C$22)</f>
        <v>0</v>
      </c>
      <c r="D12" s="12">
        <f t="shared" ca="1" si="0"/>
        <v>6553</v>
      </c>
      <c r="E12" s="3">
        <f t="shared" ca="1" si="1"/>
        <v>0</v>
      </c>
    </row>
    <row r="13" spans="1:5" ht="15">
      <c r="A13" s="1" t="s">
        <v>12</v>
      </c>
      <c r="B13" s="2">
        <v>4500</v>
      </c>
      <c r="C13" s="12">
        <f ca="1">SUMIF(Dépenses!$B$4:$C$22,"Exposition permanente",Dépenses!$C$4:$C$22)</f>
        <v>2300</v>
      </c>
      <c r="D13" s="12">
        <f t="shared" ca="1" si="0"/>
        <v>2200</v>
      </c>
      <c r="E13" s="3">
        <f t="shared" ca="1" si="1"/>
        <v>0.51111111111111107</v>
      </c>
    </row>
    <row r="14" spans="1:5" ht="15">
      <c r="A14" s="1" t="s">
        <v>13</v>
      </c>
      <c r="B14" s="2">
        <v>59500</v>
      </c>
      <c r="C14" s="12">
        <f ca="1">SUMIF(Dépenses!$B$4:$C$22,"frais généraux",Dépenses!$C$4:$C$22)</f>
        <v>0</v>
      </c>
      <c r="D14" s="12">
        <f t="shared" ca="1" si="0"/>
        <v>59500</v>
      </c>
      <c r="E14" s="3">
        <f t="shared" ca="1" si="1"/>
        <v>0</v>
      </c>
    </row>
    <row r="15" spans="1:5" ht="15">
      <c r="A15" s="1" t="s">
        <v>1</v>
      </c>
      <c r="B15" s="2">
        <v>2000</v>
      </c>
      <c r="C15" s="12">
        <f ca="1">SUMIF(Dépenses!$B$4:$C$22,"Gaulois",Dépenses!$C$4:$C$22)</f>
        <v>1200</v>
      </c>
      <c r="D15" s="12">
        <f t="shared" ca="1" si="0"/>
        <v>800</v>
      </c>
      <c r="E15" s="3">
        <f t="shared" ca="1" si="1"/>
        <v>0.6</v>
      </c>
    </row>
    <row r="16" spans="1:5" ht="15">
      <c r="A16" s="1" t="s">
        <v>10</v>
      </c>
      <c r="B16" s="2">
        <v>6900</v>
      </c>
      <c r="C16" s="12">
        <f ca="1">SUMIF(Dépenses!$B$4:$C$22,"mission",Dépenses!$C$4:$C$22)</f>
        <v>5500</v>
      </c>
      <c r="D16" s="12">
        <f t="shared" ca="1" si="0"/>
        <v>1400</v>
      </c>
      <c r="E16" s="3">
        <f t="shared" ca="1" si="1"/>
        <v>0.79710144927536231</v>
      </c>
    </row>
    <row r="17" spans="1:13" ht="15">
      <c r="A17" s="1" t="s">
        <v>17</v>
      </c>
      <c r="B17" s="2">
        <v>4000</v>
      </c>
      <c r="C17" s="12">
        <f ca="1">SUMIF(Dépenses!$B$4:$C$22,"Musée",Dépenses!$C$4:$C$22)</f>
        <v>0</v>
      </c>
      <c r="D17" s="12">
        <f t="shared" ca="1" si="0"/>
        <v>4000</v>
      </c>
      <c r="E17" s="3">
        <f t="shared" ca="1" si="1"/>
        <v>0</v>
      </c>
    </row>
    <row r="18" spans="1:13" ht="15">
      <c r="A18" s="1" t="s">
        <v>15</v>
      </c>
      <c r="B18" s="2">
        <v>2500</v>
      </c>
      <c r="C18" s="12">
        <f ca="1">SUMIF(Dépenses!$B$4:$C$22,"musée Beaux arts",Dépenses!$C$4:$C$22)</f>
        <v>0</v>
      </c>
      <c r="D18" s="12">
        <f t="shared" ca="1" si="0"/>
        <v>2500</v>
      </c>
      <c r="E18" s="3">
        <f t="shared" ca="1" si="1"/>
        <v>0</v>
      </c>
    </row>
    <row r="19" spans="1:13" ht="15">
      <c r="A19" s="1" t="s">
        <v>0</v>
      </c>
      <c r="B19" s="2">
        <v>18721</v>
      </c>
      <c r="C19" s="12">
        <f ca="1">SUMIF(Dépenses!$B$4:$C$22,"Service Culturel",Dépenses!$C$4:$C$22)</f>
        <v>300</v>
      </c>
      <c r="D19" s="12">
        <f t="shared" ca="1" si="0"/>
        <v>18421</v>
      </c>
      <c r="E19" s="3">
        <f t="shared" ca="1" si="1"/>
        <v>1.6024785000801241E-2</v>
      </c>
    </row>
    <row r="20" spans="1:13" ht="15">
      <c r="A20" s="1" t="s">
        <v>2</v>
      </c>
      <c r="B20" s="2">
        <v>7000</v>
      </c>
      <c r="C20" s="12">
        <f ca="1">SUMIF(Dépenses!$B$4:$C$22,"Service pédagogique",Dépenses!$C$4:$C$22)</f>
        <v>6500</v>
      </c>
      <c r="D20" s="12">
        <f t="shared" ca="1" si="0"/>
        <v>500</v>
      </c>
      <c r="E20" s="3">
        <f t="shared" ca="1" si="1"/>
        <v>0.9285714285714286</v>
      </c>
    </row>
    <row r="22" spans="1:13" ht="15">
      <c r="A22" s="14" t="s">
        <v>40</v>
      </c>
    </row>
    <row r="23" spans="1:13" ht="15">
      <c r="A23" s="4" t="s">
        <v>20</v>
      </c>
      <c r="B23" s="13" t="s">
        <v>27</v>
      </c>
      <c r="C23" s="13" t="s">
        <v>28</v>
      </c>
      <c r="D23" s="13" t="s">
        <v>29</v>
      </c>
      <c r="E23" s="13" t="s">
        <v>30</v>
      </c>
      <c r="F23" s="13" t="s">
        <v>31</v>
      </c>
      <c r="G23" s="13" t="s">
        <v>32</v>
      </c>
      <c r="H23" s="13" t="s">
        <v>33</v>
      </c>
      <c r="I23" s="13" t="s">
        <v>34</v>
      </c>
      <c r="J23" s="13" t="s">
        <v>35</v>
      </c>
      <c r="K23" s="13" t="s">
        <v>36</v>
      </c>
      <c r="L23" s="13" t="s">
        <v>37</v>
      </c>
      <c r="M23" s="13" t="s">
        <v>38</v>
      </c>
    </row>
    <row r="24" spans="1:13" ht="15">
      <c r="A24" s="1" t="s">
        <v>3</v>
      </c>
      <c r="B24" s="15">
        <f>SUMPRODUCT((Dépenses!$B$4:$B$22='Budget récapitulatif'!$A24)*(MONTH(Dépenses!$A$4:$A$22)=(COLUMN()-1))*Dépenses!$C$4:$C$22)</f>
        <v>0</v>
      </c>
      <c r="C24" s="15">
        <f>SUMPRODUCT((Dépenses!$B$4:$B$22='Budget récapitulatif'!$A24)*(MONTH(Dépenses!$A$4:$A$22)=(COLUMN()-1))*Dépenses!$C$4:$C$22)</f>
        <v>0</v>
      </c>
      <c r="D24" s="15">
        <f>SUMPRODUCT((Dépenses!$B$4:$B$22='Budget récapitulatif'!$A24)*(MONTH(Dépenses!$A$4:$A$22)=(COLUMN()-1))*Dépenses!$C$4:$C$22)</f>
        <v>0</v>
      </c>
      <c r="E24" s="15">
        <f>SUMPRODUCT((Dépenses!$B$4:$B$22='Budget récapitulatif'!$A24)*(MONTH(Dépenses!$A$4:$A$22)=(COLUMN()-1))*Dépenses!$C$4:$C$22)</f>
        <v>0</v>
      </c>
      <c r="F24" s="15">
        <f>SUMPRODUCT((Dépenses!$B$4:$B$22='Budget récapitulatif'!$A24)*(MONTH(Dépenses!$A$4:$A$22)=(COLUMN()-1))*Dépenses!$C$4:$C$22)</f>
        <v>2445</v>
      </c>
      <c r="G24" s="15">
        <f>SUMPRODUCT((Dépenses!$B$4:$B$22='Budget récapitulatif'!$A24)*(MONTH(Dépenses!$A$4:$A$22)=(COLUMN()-1))*Dépenses!$C$4:$C$22)</f>
        <v>0</v>
      </c>
      <c r="H24" s="15">
        <f>SUMPRODUCT((Dépenses!$B$4:$B$22='Budget récapitulatif'!$A24)*(MONTH(Dépenses!$A$4:$A$22)=(COLUMN()-1))*Dépenses!$C$4:$C$22)</f>
        <v>0</v>
      </c>
      <c r="I24" s="15">
        <f>SUMPRODUCT((Dépenses!$B$4:$B$22='Budget récapitulatif'!$A24)*(MONTH(Dépenses!$A$4:$A$22)=(COLUMN()-1))*Dépenses!$C$4:$C$22)</f>
        <v>0</v>
      </c>
      <c r="J24" s="15">
        <f>SUMPRODUCT((Dépenses!$B$4:$B$22='Budget récapitulatif'!$A24)*(MONTH(Dépenses!$A$4:$A$22)=(COLUMN()-1))*Dépenses!$C$4:$C$22)</f>
        <v>0</v>
      </c>
      <c r="K24" s="15">
        <f>SUMPRODUCT((Dépenses!$B$4:$B$22='Budget récapitulatif'!$A24)*(MONTH(Dépenses!$A$4:$A$22)=(COLUMN()-1))*Dépenses!$C$4:$C$22)</f>
        <v>0</v>
      </c>
      <c r="L24" s="15">
        <f>SUMPRODUCT((Dépenses!$B$4:$B$22='Budget récapitulatif'!$A24)*(MONTH(Dépenses!$A$4:$A$22)=(COLUMN()-1))*Dépenses!$C$4:$C$22)</f>
        <v>0</v>
      </c>
      <c r="M24" s="15">
        <f>SUMPRODUCT((Dépenses!$B$4:$B$22='Budget récapitulatif'!$A24)*(MONTH(Dépenses!$A$4:$A$22)=(COLUMN()-1))*Dépenses!$C$4:$C$22)</f>
        <v>0</v>
      </c>
    </row>
    <row r="25" spans="1:13" ht="15">
      <c r="A25" s="1" t="s">
        <v>5</v>
      </c>
      <c r="B25" s="15">
        <f>SUMPRODUCT((Dépenses!$B$4:$B$22='Budget récapitulatif'!$A25)*(MONTH(Dépenses!$A$4:$A$22)=(COLUMN()-1))*Dépenses!$C$4:$C$22)</f>
        <v>0</v>
      </c>
      <c r="C25" s="15">
        <f>SUMPRODUCT((Dépenses!$B$4:$B$22='Budget récapitulatif'!$A25)*(MONTH(Dépenses!$A$4:$A$22)=(COLUMN()-1))*Dépenses!$C$4:$C$22)</f>
        <v>0</v>
      </c>
      <c r="D25" s="15">
        <f>SUMPRODUCT((Dépenses!$B$4:$B$22='Budget récapitulatif'!$A25)*(MONTH(Dépenses!$A$4:$A$22)=(COLUMN()-1))*Dépenses!$C$4:$C$22)</f>
        <v>0</v>
      </c>
      <c r="E25" s="15">
        <f>SUMPRODUCT((Dépenses!$B$4:$B$22='Budget récapitulatif'!$A25)*(MONTH(Dépenses!$A$4:$A$22)=(COLUMN()-1))*Dépenses!$C$4:$C$22)</f>
        <v>0</v>
      </c>
      <c r="F25" s="15">
        <f>SUMPRODUCT((Dépenses!$B$4:$B$22='Budget récapitulatif'!$A25)*(MONTH(Dépenses!$A$4:$A$22)=(COLUMN()-1))*Dépenses!$C$4:$C$22)</f>
        <v>0</v>
      </c>
      <c r="G25" s="15">
        <f>SUMPRODUCT((Dépenses!$B$4:$B$22='Budget récapitulatif'!$A25)*(MONTH(Dépenses!$A$4:$A$22)=(COLUMN()-1))*Dépenses!$C$4:$C$22)</f>
        <v>0</v>
      </c>
      <c r="H25" s="15">
        <f>SUMPRODUCT((Dépenses!$B$4:$B$22='Budget récapitulatif'!$A25)*(MONTH(Dépenses!$A$4:$A$22)=(COLUMN()-1))*Dépenses!$C$4:$C$22)</f>
        <v>0</v>
      </c>
      <c r="I25" s="15">
        <f>SUMPRODUCT((Dépenses!$B$4:$B$22='Budget récapitulatif'!$A25)*(MONTH(Dépenses!$A$4:$A$22)=(COLUMN()-1))*Dépenses!$C$4:$C$22)</f>
        <v>0</v>
      </c>
      <c r="J25" s="15">
        <f>SUMPRODUCT((Dépenses!$B$4:$B$22='Budget récapitulatif'!$A25)*(MONTH(Dépenses!$A$4:$A$22)=(COLUMN()-1))*Dépenses!$C$4:$C$22)</f>
        <v>0</v>
      </c>
      <c r="K25" s="15">
        <f>SUMPRODUCT((Dépenses!$B$4:$B$22='Budget récapitulatif'!$A25)*(MONTH(Dépenses!$A$4:$A$22)=(COLUMN()-1))*Dépenses!$C$4:$C$22)</f>
        <v>0</v>
      </c>
      <c r="L25" s="15">
        <f>SUMPRODUCT((Dépenses!$B$4:$B$22='Budget récapitulatif'!$A25)*(MONTH(Dépenses!$A$4:$A$22)=(COLUMN()-1))*Dépenses!$C$4:$C$22)</f>
        <v>0</v>
      </c>
      <c r="M25" s="15">
        <f>SUMPRODUCT((Dépenses!$B$4:$B$22='Budget récapitulatif'!$A25)*(MONTH(Dépenses!$A$4:$A$22)=(COLUMN()-1))*Dépenses!$C$4:$C$22)</f>
        <v>0</v>
      </c>
    </row>
    <row r="26" spans="1:13" ht="15">
      <c r="A26" s="1" t="s">
        <v>16</v>
      </c>
      <c r="B26" s="15">
        <f>SUMPRODUCT((Dépenses!$B$4:$B$22='Budget récapitulatif'!$A26)*(MONTH(Dépenses!$A$4:$A$22)=(COLUMN()-1))*Dépenses!$C$4:$C$22)</f>
        <v>0</v>
      </c>
      <c r="C26" s="15">
        <f>SUMPRODUCT((Dépenses!$B$4:$B$22='Budget récapitulatif'!$A26)*(MONTH(Dépenses!$A$4:$A$22)=(COLUMN()-1))*Dépenses!$C$4:$C$22)</f>
        <v>0</v>
      </c>
      <c r="D26" s="15">
        <f>SUMPRODUCT((Dépenses!$B$4:$B$22='Budget récapitulatif'!$A26)*(MONTH(Dépenses!$A$4:$A$22)=(COLUMN()-1))*Dépenses!$C$4:$C$22)</f>
        <v>0</v>
      </c>
      <c r="E26" s="15">
        <f>SUMPRODUCT((Dépenses!$B$4:$B$22='Budget récapitulatif'!$A26)*(MONTH(Dépenses!$A$4:$A$22)=(COLUMN()-1))*Dépenses!$C$4:$C$22)</f>
        <v>0</v>
      </c>
      <c r="F26" s="15">
        <f>SUMPRODUCT((Dépenses!$B$4:$B$22='Budget récapitulatif'!$A26)*(MONTH(Dépenses!$A$4:$A$22)=(COLUMN()-1))*Dépenses!$C$4:$C$22)</f>
        <v>0</v>
      </c>
      <c r="G26" s="15">
        <f>SUMPRODUCT((Dépenses!$B$4:$B$22='Budget récapitulatif'!$A26)*(MONTH(Dépenses!$A$4:$A$22)=(COLUMN()-1))*Dépenses!$C$4:$C$22)</f>
        <v>0</v>
      </c>
      <c r="H26" s="15">
        <f>SUMPRODUCT((Dépenses!$B$4:$B$22='Budget récapitulatif'!$A26)*(MONTH(Dépenses!$A$4:$A$22)=(COLUMN()-1))*Dépenses!$C$4:$C$22)</f>
        <v>0</v>
      </c>
      <c r="I26" s="15">
        <f>SUMPRODUCT((Dépenses!$B$4:$B$22='Budget récapitulatif'!$A26)*(MONTH(Dépenses!$A$4:$A$22)=(COLUMN()-1))*Dépenses!$C$4:$C$22)</f>
        <v>0</v>
      </c>
      <c r="J26" s="15">
        <f>SUMPRODUCT((Dépenses!$B$4:$B$22='Budget récapitulatif'!$A26)*(MONTH(Dépenses!$A$4:$A$22)=(COLUMN()-1))*Dépenses!$C$4:$C$22)</f>
        <v>0</v>
      </c>
      <c r="K26" s="15">
        <f>SUMPRODUCT((Dépenses!$B$4:$B$22='Budget récapitulatif'!$A26)*(MONTH(Dépenses!$A$4:$A$22)=(COLUMN()-1))*Dépenses!$C$4:$C$22)</f>
        <v>0</v>
      </c>
      <c r="L26" s="15">
        <f>SUMPRODUCT((Dépenses!$B$4:$B$22='Budget récapitulatif'!$A26)*(MONTH(Dépenses!$A$4:$A$22)=(COLUMN()-1))*Dépenses!$C$4:$C$22)</f>
        <v>0</v>
      </c>
      <c r="M26" s="15">
        <f>SUMPRODUCT((Dépenses!$B$4:$B$22='Budget récapitulatif'!$A26)*(MONTH(Dépenses!$A$4:$A$22)=(COLUMN()-1))*Dépenses!$C$4:$C$22)</f>
        <v>0</v>
      </c>
    </row>
    <row r="27" spans="1:13" ht="15">
      <c r="A27" s="1" t="s">
        <v>11</v>
      </c>
      <c r="B27" s="15">
        <f>SUMPRODUCT((Dépenses!$B$4:$B$22='Budget récapitulatif'!$A27)*(MONTH(Dépenses!$A$4:$A$22)=(COLUMN()-1))*Dépenses!$C$4:$C$22)</f>
        <v>0</v>
      </c>
      <c r="C27" s="15">
        <f>SUMPRODUCT((Dépenses!$B$4:$B$22='Budget récapitulatif'!$A27)*(MONTH(Dépenses!$A$4:$A$22)=(COLUMN()-1))*Dépenses!$C$4:$C$22)</f>
        <v>0</v>
      </c>
      <c r="D27" s="15">
        <f>SUMPRODUCT((Dépenses!$B$4:$B$22='Budget récapitulatif'!$A27)*(MONTH(Dépenses!$A$4:$A$22)=(COLUMN()-1))*Dépenses!$C$4:$C$22)</f>
        <v>0</v>
      </c>
      <c r="E27" s="15">
        <f>SUMPRODUCT((Dépenses!$B$4:$B$22='Budget récapitulatif'!$A27)*(MONTH(Dépenses!$A$4:$A$22)=(COLUMN()-1))*Dépenses!$C$4:$C$22)</f>
        <v>0</v>
      </c>
      <c r="F27" s="15">
        <f>SUMPRODUCT((Dépenses!$B$4:$B$22='Budget récapitulatif'!$A27)*(MONTH(Dépenses!$A$4:$A$22)=(COLUMN()-1))*Dépenses!$C$4:$C$22)</f>
        <v>0</v>
      </c>
      <c r="G27" s="15">
        <f>SUMPRODUCT((Dépenses!$B$4:$B$22='Budget récapitulatif'!$A27)*(MONTH(Dépenses!$A$4:$A$22)=(COLUMN()-1))*Dépenses!$C$4:$C$22)</f>
        <v>0</v>
      </c>
      <c r="H27" s="15">
        <f>SUMPRODUCT((Dépenses!$B$4:$B$22='Budget récapitulatif'!$A27)*(MONTH(Dépenses!$A$4:$A$22)=(COLUMN()-1))*Dépenses!$C$4:$C$22)</f>
        <v>0</v>
      </c>
      <c r="I27" s="15">
        <f>SUMPRODUCT((Dépenses!$B$4:$B$22='Budget récapitulatif'!$A27)*(MONTH(Dépenses!$A$4:$A$22)=(COLUMN()-1))*Dépenses!$C$4:$C$22)</f>
        <v>0</v>
      </c>
      <c r="J27" s="15">
        <f>SUMPRODUCT((Dépenses!$B$4:$B$22='Budget récapitulatif'!$A27)*(MONTH(Dépenses!$A$4:$A$22)=(COLUMN()-1))*Dépenses!$C$4:$C$22)</f>
        <v>0</v>
      </c>
      <c r="K27" s="15">
        <f>SUMPRODUCT((Dépenses!$B$4:$B$22='Budget récapitulatif'!$A27)*(MONTH(Dépenses!$A$4:$A$22)=(COLUMN()-1))*Dépenses!$C$4:$C$22)</f>
        <v>0</v>
      </c>
      <c r="L27" s="15">
        <f>SUMPRODUCT((Dépenses!$B$4:$B$22='Budget récapitulatif'!$A27)*(MONTH(Dépenses!$A$4:$A$22)=(COLUMN()-1))*Dépenses!$C$4:$C$22)</f>
        <v>0</v>
      </c>
      <c r="M27" s="15">
        <f>SUMPRODUCT((Dépenses!$B$4:$B$22='Budget récapitulatif'!$A27)*(MONTH(Dépenses!$A$4:$A$22)=(COLUMN()-1))*Dépenses!$C$4:$C$22)</f>
        <v>0</v>
      </c>
    </row>
    <row r="28" spans="1:13" ht="15">
      <c r="A28" s="1" t="s">
        <v>4</v>
      </c>
      <c r="B28" s="15">
        <f>SUMPRODUCT((Dépenses!$B$4:$B$22='Budget récapitulatif'!$A28)*(MONTH(Dépenses!$A$4:$A$22)=(COLUMN()-1))*Dépenses!$C$4:$C$22)</f>
        <v>0</v>
      </c>
      <c r="C28" s="15">
        <f>SUMPRODUCT((Dépenses!$B$4:$B$22='Budget récapitulatif'!$A28)*(MONTH(Dépenses!$A$4:$A$22)=(COLUMN()-1))*Dépenses!$C$4:$C$22)</f>
        <v>500</v>
      </c>
      <c r="D28" s="15">
        <f>SUMPRODUCT((Dépenses!$B$4:$B$22='Budget récapitulatif'!$A28)*(MONTH(Dépenses!$A$4:$A$22)=(COLUMN()-1))*Dépenses!$C$4:$C$22)</f>
        <v>0</v>
      </c>
      <c r="E28" s="15">
        <f>SUMPRODUCT((Dépenses!$B$4:$B$22='Budget récapitulatif'!$A28)*(MONTH(Dépenses!$A$4:$A$22)=(COLUMN()-1))*Dépenses!$C$4:$C$22)</f>
        <v>0</v>
      </c>
      <c r="F28" s="15">
        <f>SUMPRODUCT((Dépenses!$B$4:$B$22='Budget récapitulatif'!$A28)*(MONTH(Dépenses!$A$4:$A$22)=(COLUMN()-1))*Dépenses!$C$4:$C$22)</f>
        <v>150</v>
      </c>
      <c r="G28" s="15">
        <f>SUMPRODUCT((Dépenses!$B$4:$B$22='Budget récapitulatif'!$A28)*(MONTH(Dépenses!$A$4:$A$22)=(COLUMN()-1))*Dépenses!$C$4:$C$22)</f>
        <v>0</v>
      </c>
      <c r="H28" s="15">
        <f>SUMPRODUCT((Dépenses!$B$4:$B$22='Budget récapitulatif'!$A28)*(MONTH(Dépenses!$A$4:$A$22)=(COLUMN()-1))*Dépenses!$C$4:$C$22)</f>
        <v>0</v>
      </c>
      <c r="I28" s="15">
        <f>SUMPRODUCT((Dépenses!$B$4:$B$22='Budget récapitulatif'!$A28)*(MONTH(Dépenses!$A$4:$A$22)=(COLUMN()-1))*Dépenses!$C$4:$C$22)</f>
        <v>0</v>
      </c>
      <c r="J28" s="15">
        <f>SUMPRODUCT((Dépenses!$B$4:$B$22='Budget récapitulatif'!$A28)*(MONTH(Dépenses!$A$4:$A$22)=(COLUMN()-1))*Dépenses!$C$4:$C$22)</f>
        <v>0</v>
      </c>
      <c r="K28" s="15">
        <f>SUMPRODUCT((Dépenses!$B$4:$B$22='Budget récapitulatif'!$A28)*(MONTH(Dépenses!$A$4:$A$22)=(COLUMN()-1))*Dépenses!$C$4:$C$22)</f>
        <v>0</v>
      </c>
      <c r="L28" s="15">
        <f>SUMPRODUCT((Dépenses!$B$4:$B$22='Budget récapitulatif'!$A28)*(MONTH(Dépenses!$A$4:$A$22)=(COLUMN()-1))*Dépenses!$C$4:$C$22)</f>
        <v>0</v>
      </c>
      <c r="M28" s="15">
        <f>SUMPRODUCT((Dépenses!$B$4:$B$22='Budget récapitulatif'!$A28)*(MONTH(Dépenses!$A$4:$A$22)=(COLUMN()-1))*Dépenses!$C$4:$C$22)</f>
        <v>0</v>
      </c>
    </row>
    <row r="29" spans="1:13" ht="15">
      <c r="A29" s="1" t="s">
        <v>19</v>
      </c>
      <c r="B29" s="15">
        <f>SUMPRODUCT((Dépenses!$B$4:$B$22='Budget récapitulatif'!$A29)*(MONTH(Dépenses!$A$4:$A$22)=(COLUMN()-1))*Dépenses!$C$4:$C$22)</f>
        <v>0</v>
      </c>
      <c r="C29" s="15">
        <f>SUMPRODUCT((Dépenses!$B$4:$B$22='Budget récapitulatif'!$A29)*(MONTH(Dépenses!$A$4:$A$22)=(COLUMN()-1))*Dépenses!$C$4:$C$22)</f>
        <v>0</v>
      </c>
      <c r="D29" s="15">
        <f>SUMPRODUCT((Dépenses!$B$4:$B$22='Budget récapitulatif'!$A29)*(MONTH(Dépenses!$A$4:$A$22)=(COLUMN()-1))*Dépenses!$C$4:$C$22)</f>
        <v>0</v>
      </c>
      <c r="E29" s="15">
        <f>SUMPRODUCT((Dépenses!$B$4:$B$22='Budget récapitulatif'!$A29)*(MONTH(Dépenses!$A$4:$A$22)=(COLUMN()-1))*Dépenses!$C$4:$C$22)</f>
        <v>0</v>
      </c>
      <c r="F29" s="15">
        <f>SUMPRODUCT((Dépenses!$B$4:$B$22='Budget récapitulatif'!$A29)*(MONTH(Dépenses!$A$4:$A$22)=(COLUMN()-1))*Dépenses!$C$4:$C$22)</f>
        <v>0</v>
      </c>
      <c r="G29" s="15">
        <f>SUMPRODUCT((Dépenses!$B$4:$B$22='Budget récapitulatif'!$A29)*(MONTH(Dépenses!$A$4:$A$22)=(COLUMN()-1))*Dépenses!$C$4:$C$22)</f>
        <v>0</v>
      </c>
      <c r="H29" s="15">
        <f>SUMPRODUCT((Dépenses!$B$4:$B$22='Budget récapitulatif'!$A29)*(MONTH(Dépenses!$A$4:$A$22)=(COLUMN()-1))*Dépenses!$C$4:$C$22)</f>
        <v>0</v>
      </c>
      <c r="I29" s="15">
        <f>SUMPRODUCT((Dépenses!$B$4:$B$22='Budget récapitulatif'!$A29)*(MONTH(Dépenses!$A$4:$A$22)=(COLUMN()-1))*Dépenses!$C$4:$C$22)</f>
        <v>0</v>
      </c>
      <c r="J29" s="15">
        <f>SUMPRODUCT((Dépenses!$B$4:$B$22='Budget récapitulatif'!$A29)*(MONTH(Dépenses!$A$4:$A$22)=(COLUMN()-1))*Dépenses!$C$4:$C$22)</f>
        <v>0</v>
      </c>
      <c r="K29" s="15">
        <f>SUMPRODUCT((Dépenses!$B$4:$B$22='Budget récapitulatif'!$A29)*(MONTH(Dépenses!$A$4:$A$22)=(COLUMN()-1))*Dépenses!$C$4:$C$22)</f>
        <v>0</v>
      </c>
      <c r="L29" s="15">
        <f>SUMPRODUCT((Dépenses!$B$4:$B$22='Budget récapitulatif'!$A29)*(MONTH(Dépenses!$A$4:$A$22)=(COLUMN()-1))*Dépenses!$C$4:$C$22)</f>
        <v>0</v>
      </c>
      <c r="M29" s="15">
        <f>SUMPRODUCT((Dépenses!$B$4:$B$22='Budget récapitulatif'!$A29)*(MONTH(Dépenses!$A$4:$A$22)=(COLUMN()-1))*Dépenses!$C$4:$C$22)</f>
        <v>0</v>
      </c>
    </row>
    <row r="30" spans="1:13" ht="15">
      <c r="A30" s="1" t="s">
        <v>18</v>
      </c>
      <c r="B30" s="15">
        <f>SUMPRODUCT((Dépenses!$B$4:$B$22='Budget récapitulatif'!$A30)*(MONTH(Dépenses!$A$4:$A$22)=(COLUMN()-1))*Dépenses!$C$4:$C$22)</f>
        <v>0</v>
      </c>
      <c r="C30" s="15">
        <f>SUMPRODUCT((Dépenses!$B$4:$B$22='Budget récapitulatif'!$A30)*(MONTH(Dépenses!$A$4:$A$22)=(COLUMN()-1))*Dépenses!$C$4:$C$22)</f>
        <v>0</v>
      </c>
      <c r="D30" s="15">
        <f>SUMPRODUCT((Dépenses!$B$4:$B$22='Budget récapitulatif'!$A30)*(MONTH(Dépenses!$A$4:$A$22)=(COLUMN()-1))*Dépenses!$C$4:$C$22)</f>
        <v>0</v>
      </c>
      <c r="E30" s="15">
        <f>SUMPRODUCT((Dépenses!$B$4:$B$22='Budget récapitulatif'!$A30)*(MONTH(Dépenses!$A$4:$A$22)=(COLUMN()-1))*Dépenses!$C$4:$C$22)</f>
        <v>0</v>
      </c>
      <c r="F30" s="15">
        <f>SUMPRODUCT((Dépenses!$B$4:$B$22='Budget récapitulatif'!$A30)*(MONTH(Dépenses!$A$4:$A$22)=(COLUMN()-1))*Dépenses!$C$4:$C$22)</f>
        <v>0</v>
      </c>
      <c r="G30" s="15">
        <f>SUMPRODUCT((Dépenses!$B$4:$B$22='Budget récapitulatif'!$A30)*(MONTH(Dépenses!$A$4:$A$22)=(COLUMN()-1))*Dépenses!$C$4:$C$22)</f>
        <v>0</v>
      </c>
      <c r="H30" s="15">
        <f>SUMPRODUCT((Dépenses!$B$4:$B$22='Budget récapitulatif'!$A30)*(MONTH(Dépenses!$A$4:$A$22)=(COLUMN()-1))*Dépenses!$C$4:$C$22)</f>
        <v>0</v>
      </c>
      <c r="I30" s="15">
        <f>SUMPRODUCT((Dépenses!$B$4:$B$22='Budget récapitulatif'!$A30)*(MONTH(Dépenses!$A$4:$A$22)=(COLUMN()-1))*Dépenses!$C$4:$C$22)</f>
        <v>0</v>
      </c>
      <c r="J30" s="15">
        <f>SUMPRODUCT((Dépenses!$B$4:$B$22='Budget récapitulatif'!$A30)*(MONTH(Dépenses!$A$4:$A$22)=(COLUMN()-1))*Dépenses!$C$4:$C$22)</f>
        <v>0</v>
      </c>
      <c r="K30" s="15">
        <f>SUMPRODUCT((Dépenses!$B$4:$B$22='Budget récapitulatif'!$A30)*(MONTH(Dépenses!$A$4:$A$22)=(COLUMN()-1))*Dépenses!$C$4:$C$22)</f>
        <v>0</v>
      </c>
      <c r="L30" s="15">
        <f>SUMPRODUCT((Dépenses!$B$4:$B$22='Budget récapitulatif'!$A30)*(MONTH(Dépenses!$A$4:$A$22)=(COLUMN()-1))*Dépenses!$C$4:$C$22)</f>
        <v>0</v>
      </c>
      <c r="M30" s="15">
        <f>SUMPRODUCT((Dépenses!$B$4:$B$22='Budget récapitulatif'!$A30)*(MONTH(Dépenses!$A$4:$A$22)=(COLUMN()-1))*Dépenses!$C$4:$C$22)</f>
        <v>0</v>
      </c>
    </row>
    <row r="31" spans="1:13" ht="15">
      <c r="A31" s="1" t="s">
        <v>25</v>
      </c>
      <c r="B31" s="15">
        <f>SUMPRODUCT((Dépenses!$B$4:$B$22='Budget récapitulatif'!$A31)*(MONTH(Dépenses!$A$4:$A$22)=(COLUMN()-1))*Dépenses!$C$4:$C$22)</f>
        <v>0</v>
      </c>
      <c r="C31" s="15">
        <f>SUMPRODUCT((Dépenses!$B$4:$B$22='Budget récapitulatif'!$A31)*(MONTH(Dépenses!$A$4:$A$22)=(COLUMN()-1))*Dépenses!$C$4:$C$22)</f>
        <v>0</v>
      </c>
      <c r="D31" s="15">
        <f>SUMPRODUCT((Dépenses!$B$4:$B$22='Budget récapitulatif'!$A31)*(MONTH(Dépenses!$A$4:$A$22)=(COLUMN()-1))*Dépenses!$C$4:$C$22)</f>
        <v>0</v>
      </c>
      <c r="E31" s="15">
        <f>SUMPRODUCT((Dépenses!$B$4:$B$22='Budget récapitulatif'!$A31)*(MONTH(Dépenses!$A$4:$A$22)=(COLUMN()-1))*Dépenses!$C$4:$C$22)</f>
        <v>0</v>
      </c>
      <c r="F31" s="15">
        <f>SUMPRODUCT((Dépenses!$B$4:$B$22='Budget récapitulatif'!$A31)*(MONTH(Dépenses!$A$4:$A$22)=(COLUMN()-1))*Dépenses!$C$4:$C$22)</f>
        <v>0</v>
      </c>
      <c r="G31" s="15">
        <f>SUMPRODUCT((Dépenses!$B$4:$B$22='Budget récapitulatif'!$A31)*(MONTH(Dépenses!$A$4:$A$22)=(COLUMN()-1))*Dépenses!$C$4:$C$22)</f>
        <v>0</v>
      </c>
      <c r="H31" s="15">
        <f>SUMPRODUCT((Dépenses!$B$4:$B$22='Budget récapitulatif'!$A31)*(MONTH(Dépenses!$A$4:$A$22)=(COLUMN()-1))*Dépenses!$C$4:$C$22)</f>
        <v>0</v>
      </c>
      <c r="I31" s="15">
        <f>SUMPRODUCT((Dépenses!$B$4:$B$22='Budget récapitulatif'!$A31)*(MONTH(Dépenses!$A$4:$A$22)=(COLUMN()-1))*Dépenses!$C$4:$C$22)</f>
        <v>0</v>
      </c>
      <c r="J31" s="15">
        <f>SUMPRODUCT((Dépenses!$B$4:$B$22='Budget récapitulatif'!$A31)*(MONTH(Dépenses!$A$4:$A$22)=(COLUMN()-1))*Dépenses!$C$4:$C$22)</f>
        <v>0</v>
      </c>
      <c r="K31" s="15">
        <f>SUMPRODUCT((Dépenses!$B$4:$B$22='Budget récapitulatif'!$A31)*(MONTH(Dépenses!$A$4:$A$22)=(COLUMN()-1))*Dépenses!$C$4:$C$22)</f>
        <v>0</v>
      </c>
      <c r="L31" s="15">
        <f>SUMPRODUCT((Dépenses!$B$4:$B$22='Budget récapitulatif'!$A31)*(MONTH(Dépenses!$A$4:$A$22)=(COLUMN()-1))*Dépenses!$C$4:$C$22)</f>
        <v>0</v>
      </c>
      <c r="M31" s="15">
        <f>SUMPRODUCT((Dépenses!$B$4:$B$22='Budget récapitulatif'!$A31)*(MONTH(Dépenses!$A$4:$A$22)=(COLUMN()-1))*Dépenses!$C$4:$C$22)</f>
        <v>0</v>
      </c>
    </row>
    <row r="32" spans="1:13" ht="15">
      <c r="A32" s="1" t="s">
        <v>14</v>
      </c>
      <c r="B32" s="15">
        <f>SUMPRODUCT((Dépenses!$B$4:$B$22='Budget récapitulatif'!$A32)*(MONTH(Dépenses!$A$4:$A$22)=(COLUMN()-1))*Dépenses!$C$4:$C$22)</f>
        <v>0</v>
      </c>
      <c r="C32" s="15">
        <f>SUMPRODUCT((Dépenses!$B$4:$B$22='Budget récapitulatif'!$A32)*(MONTH(Dépenses!$A$4:$A$22)=(COLUMN()-1))*Dépenses!$C$4:$C$22)</f>
        <v>0</v>
      </c>
      <c r="D32" s="15">
        <f>SUMPRODUCT((Dépenses!$B$4:$B$22='Budget récapitulatif'!$A32)*(MONTH(Dépenses!$A$4:$A$22)=(COLUMN()-1))*Dépenses!$C$4:$C$22)</f>
        <v>0</v>
      </c>
      <c r="E32" s="15">
        <f>SUMPRODUCT((Dépenses!$B$4:$B$22='Budget récapitulatif'!$A32)*(MONTH(Dépenses!$A$4:$A$22)=(COLUMN()-1))*Dépenses!$C$4:$C$22)</f>
        <v>0</v>
      </c>
      <c r="F32" s="15">
        <f>SUMPRODUCT((Dépenses!$B$4:$B$22='Budget récapitulatif'!$A32)*(MONTH(Dépenses!$A$4:$A$22)=(COLUMN()-1))*Dépenses!$C$4:$C$22)</f>
        <v>0</v>
      </c>
      <c r="G32" s="15">
        <f>SUMPRODUCT((Dépenses!$B$4:$B$22='Budget récapitulatif'!$A32)*(MONTH(Dépenses!$A$4:$A$22)=(COLUMN()-1))*Dépenses!$C$4:$C$22)</f>
        <v>0</v>
      </c>
      <c r="H32" s="15">
        <f>SUMPRODUCT((Dépenses!$B$4:$B$22='Budget récapitulatif'!$A32)*(MONTH(Dépenses!$A$4:$A$22)=(COLUMN()-1))*Dépenses!$C$4:$C$22)</f>
        <v>0</v>
      </c>
      <c r="I32" s="15">
        <f>SUMPRODUCT((Dépenses!$B$4:$B$22='Budget récapitulatif'!$A32)*(MONTH(Dépenses!$A$4:$A$22)=(COLUMN()-1))*Dépenses!$C$4:$C$22)</f>
        <v>0</v>
      </c>
      <c r="J32" s="15">
        <f>SUMPRODUCT((Dépenses!$B$4:$B$22='Budget récapitulatif'!$A32)*(MONTH(Dépenses!$A$4:$A$22)=(COLUMN()-1))*Dépenses!$C$4:$C$22)</f>
        <v>0</v>
      </c>
      <c r="K32" s="15">
        <f>SUMPRODUCT((Dépenses!$B$4:$B$22='Budget récapitulatif'!$A32)*(MONTH(Dépenses!$A$4:$A$22)=(COLUMN()-1))*Dépenses!$C$4:$C$22)</f>
        <v>0</v>
      </c>
      <c r="L32" s="15">
        <f>SUMPRODUCT((Dépenses!$B$4:$B$22='Budget récapitulatif'!$A32)*(MONTH(Dépenses!$A$4:$A$22)=(COLUMN()-1))*Dépenses!$C$4:$C$22)</f>
        <v>0</v>
      </c>
      <c r="M32" s="15">
        <f>SUMPRODUCT((Dépenses!$B$4:$B$22='Budget récapitulatif'!$A32)*(MONTH(Dépenses!$A$4:$A$22)=(COLUMN()-1))*Dépenses!$C$4:$C$22)</f>
        <v>0</v>
      </c>
    </row>
    <row r="33" spans="1:13" ht="15">
      <c r="A33" s="1" t="s">
        <v>12</v>
      </c>
      <c r="B33" s="15">
        <f>SUMPRODUCT((Dépenses!$B$4:$B$22='Budget récapitulatif'!$A33)*(MONTH(Dépenses!$A$4:$A$22)=(COLUMN()-1))*Dépenses!$C$4:$C$22)</f>
        <v>0</v>
      </c>
      <c r="C33" s="15">
        <f>SUMPRODUCT((Dépenses!$B$4:$B$22='Budget récapitulatif'!$A33)*(MONTH(Dépenses!$A$4:$A$22)=(COLUMN()-1))*Dépenses!$C$4:$C$22)</f>
        <v>0</v>
      </c>
      <c r="D33" s="15">
        <f>SUMPRODUCT((Dépenses!$B$4:$B$22='Budget récapitulatif'!$A33)*(MONTH(Dépenses!$A$4:$A$22)=(COLUMN()-1))*Dépenses!$C$4:$C$22)</f>
        <v>0</v>
      </c>
      <c r="E33" s="15">
        <f>SUMPRODUCT((Dépenses!$B$4:$B$22='Budget récapitulatif'!$A33)*(MONTH(Dépenses!$A$4:$A$22)=(COLUMN()-1))*Dépenses!$C$4:$C$22)</f>
        <v>2300</v>
      </c>
      <c r="F33" s="15">
        <f>SUMPRODUCT((Dépenses!$B$4:$B$22='Budget récapitulatif'!$A33)*(MONTH(Dépenses!$A$4:$A$22)=(COLUMN()-1))*Dépenses!$C$4:$C$22)</f>
        <v>0</v>
      </c>
      <c r="G33" s="15">
        <f>SUMPRODUCT((Dépenses!$B$4:$B$22='Budget récapitulatif'!$A33)*(MONTH(Dépenses!$A$4:$A$22)=(COLUMN()-1))*Dépenses!$C$4:$C$22)</f>
        <v>0</v>
      </c>
      <c r="H33" s="15">
        <f>SUMPRODUCT((Dépenses!$B$4:$B$22='Budget récapitulatif'!$A33)*(MONTH(Dépenses!$A$4:$A$22)=(COLUMN()-1))*Dépenses!$C$4:$C$22)</f>
        <v>0</v>
      </c>
      <c r="I33" s="15">
        <f>SUMPRODUCT((Dépenses!$B$4:$B$22='Budget récapitulatif'!$A33)*(MONTH(Dépenses!$A$4:$A$22)=(COLUMN()-1))*Dépenses!$C$4:$C$22)</f>
        <v>0</v>
      </c>
      <c r="J33" s="15">
        <f>SUMPRODUCT((Dépenses!$B$4:$B$22='Budget récapitulatif'!$A33)*(MONTH(Dépenses!$A$4:$A$22)=(COLUMN()-1))*Dépenses!$C$4:$C$22)</f>
        <v>0</v>
      </c>
      <c r="K33" s="15">
        <f>SUMPRODUCT((Dépenses!$B$4:$B$22='Budget récapitulatif'!$A33)*(MONTH(Dépenses!$A$4:$A$22)=(COLUMN()-1))*Dépenses!$C$4:$C$22)</f>
        <v>0</v>
      </c>
      <c r="L33" s="15">
        <f>SUMPRODUCT((Dépenses!$B$4:$B$22='Budget récapitulatif'!$A33)*(MONTH(Dépenses!$A$4:$A$22)=(COLUMN()-1))*Dépenses!$C$4:$C$22)</f>
        <v>0</v>
      </c>
      <c r="M33" s="15">
        <f>SUMPRODUCT((Dépenses!$B$4:$B$22='Budget récapitulatif'!$A33)*(MONTH(Dépenses!$A$4:$A$22)=(COLUMN()-1))*Dépenses!$C$4:$C$22)</f>
        <v>0</v>
      </c>
    </row>
    <row r="34" spans="1:13" ht="15">
      <c r="A34" s="1" t="s">
        <v>13</v>
      </c>
      <c r="B34" s="15">
        <f>SUMPRODUCT((Dépenses!$B$4:$B$22='Budget récapitulatif'!$A34)*(MONTH(Dépenses!$A$4:$A$22)=(COLUMN()-1))*Dépenses!$C$4:$C$22)</f>
        <v>0</v>
      </c>
      <c r="C34" s="15">
        <f>SUMPRODUCT((Dépenses!$B$4:$B$22='Budget récapitulatif'!$A34)*(MONTH(Dépenses!$A$4:$A$22)=(COLUMN()-1))*Dépenses!$C$4:$C$22)</f>
        <v>0</v>
      </c>
      <c r="D34" s="15">
        <f>SUMPRODUCT((Dépenses!$B$4:$B$22='Budget récapitulatif'!$A34)*(MONTH(Dépenses!$A$4:$A$22)=(COLUMN()-1))*Dépenses!$C$4:$C$22)</f>
        <v>0</v>
      </c>
      <c r="E34" s="15">
        <f>SUMPRODUCT((Dépenses!$B$4:$B$22='Budget récapitulatif'!$A34)*(MONTH(Dépenses!$A$4:$A$22)=(COLUMN()-1))*Dépenses!$C$4:$C$22)</f>
        <v>0</v>
      </c>
      <c r="F34" s="15">
        <f>SUMPRODUCT((Dépenses!$B$4:$B$22='Budget récapitulatif'!$A34)*(MONTH(Dépenses!$A$4:$A$22)=(COLUMN()-1))*Dépenses!$C$4:$C$22)</f>
        <v>0</v>
      </c>
      <c r="G34" s="15">
        <f>SUMPRODUCT((Dépenses!$B$4:$B$22='Budget récapitulatif'!$A34)*(MONTH(Dépenses!$A$4:$A$22)=(COLUMN()-1))*Dépenses!$C$4:$C$22)</f>
        <v>0</v>
      </c>
      <c r="H34" s="15">
        <f>SUMPRODUCT((Dépenses!$B$4:$B$22='Budget récapitulatif'!$A34)*(MONTH(Dépenses!$A$4:$A$22)=(COLUMN()-1))*Dépenses!$C$4:$C$22)</f>
        <v>0</v>
      </c>
      <c r="I34" s="15">
        <f>SUMPRODUCT((Dépenses!$B$4:$B$22='Budget récapitulatif'!$A34)*(MONTH(Dépenses!$A$4:$A$22)=(COLUMN()-1))*Dépenses!$C$4:$C$22)</f>
        <v>0</v>
      </c>
      <c r="J34" s="15">
        <f>SUMPRODUCT((Dépenses!$B$4:$B$22='Budget récapitulatif'!$A34)*(MONTH(Dépenses!$A$4:$A$22)=(COLUMN()-1))*Dépenses!$C$4:$C$22)</f>
        <v>0</v>
      </c>
      <c r="K34" s="15">
        <f>SUMPRODUCT((Dépenses!$B$4:$B$22='Budget récapitulatif'!$A34)*(MONTH(Dépenses!$A$4:$A$22)=(COLUMN()-1))*Dépenses!$C$4:$C$22)</f>
        <v>0</v>
      </c>
      <c r="L34" s="15">
        <f>SUMPRODUCT((Dépenses!$B$4:$B$22='Budget récapitulatif'!$A34)*(MONTH(Dépenses!$A$4:$A$22)=(COLUMN()-1))*Dépenses!$C$4:$C$22)</f>
        <v>0</v>
      </c>
      <c r="M34" s="15">
        <f>SUMPRODUCT((Dépenses!$B$4:$B$22='Budget récapitulatif'!$A34)*(MONTH(Dépenses!$A$4:$A$22)=(COLUMN()-1))*Dépenses!$C$4:$C$22)</f>
        <v>0</v>
      </c>
    </row>
    <row r="35" spans="1:13" ht="15">
      <c r="A35" s="1" t="s">
        <v>1</v>
      </c>
      <c r="B35" s="15">
        <f>SUMPRODUCT((Dépenses!$B$4:$B$22='Budget récapitulatif'!$A35)*(MONTH(Dépenses!$A$4:$A$22)=(COLUMN()-1))*Dépenses!$C$4:$C$22)</f>
        <v>0</v>
      </c>
      <c r="C35" s="15">
        <f>SUMPRODUCT((Dépenses!$B$4:$B$22='Budget récapitulatif'!$A35)*(MONTH(Dépenses!$A$4:$A$22)=(COLUMN()-1))*Dépenses!$C$4:$C$22)</f>
        <v>0</v>
      </c>
      <c r="D35" s="15">
        <f>SUMPRODUCT((Dépenses!$B$4:$B$22='Budget récapitulatif'!$A35)*(MONTH(Dépenses!$A$4:$A$22)=(COLUMN()-1))*Dépenses!$C$4:$C$22)</f>
        <v>0</v>
      </c>
      <c r="E35" s="15">
        <f>SUMPRODUCT((Dépenses!$B$4:$B$22='Budget récapitulatif'!$A35)*(MONTH(Dépenses!$A$4:$A$22)=(COLUMN()-1))*Dépenses!$C$4:$C$22)</f>
        <v>0</v>
      </c>
      <c r="F35" s="15">
        <f>SUMPRODUCT((Dépenses!$B$4:$B$22='Budget récapitulatif'!$A35)*(MONTH(Dépenses!$A$4:$A$22)=(COLUMN()-1))*Dépenses!$C$4:$C$22)</f>
        <v>0</v>
      </c>
      <c r="G35" s="15">
        <f>SUMPRODUCT((Dépenses!$B$4:$B$22='Budget récapitulatif'!$A35)*(MONTH(Dépenses!$A$4:$A$22)=(COLUMN()-1))*Dépenses!$C$4:$C$22)</f>
        <v>0</v>
      </c>
      <c r="H35" s="15">
        <f>SUMPRODUCT((Dépenses!$B$4:$B$22='Budget récapitulatif'!$A35)*(MONTH(Dépenses!$A$4:$A$22)=(COLUMN()-1))*Dépenses!$C$4:$C$22)</f>
        <v>0</v>
      </c>
      <c r="I35" s="15">
        <f>SUMPRODUCT((Dépenses!$B$4:$B$22='Budget récapitulatif'!$A35)*(MONTH(Dépenses!$A$4:$A$22)=(COLUMN()-1))*Dépenses!$C$4:$C$22)</f>
        <v>0</v>
      </c>
      <c r="J35" s="15">
        <f>SUMPRODUCT((Dépenses!$B$4:$B$22='Budget récapitulatif'!$A35)*(MONTH(Dépenses!$A$4:$A$22)=(COLUMN()-1))*Dépenses!$C$4:$C$22)</f>
        <v>1200</v>
      </c>
      <c r="K35" s="15">
        <f>SUMPRODUCT((Dépenses!$B$4:$B$22='Budget récapitulatif'!$A35)*(MONTH(Dépenses!$A$4:$A$22)=(COLUMN()-1))*Dépenses!$C$4:$C$22)</f>
        <v>0</v>
      </c>
      <c r="L35" s="15">
        <f>SUMPRODUCT((Dépenses!$B$4:$B$22='Budget récapitulatif'!$A35)*(MONTH(Dépenses!$A$4:$A$22)=(COLUMN()-1))*Dépenses!$C$4:$C$22)</f>
        <v>0</v>
      </c>
      <c r="M35" s="15">
        <f>SUMPRODUCT((Dépenses!$B$4:$B$22='Budget récapitulatif'!$A35)*(MONTH(Dépenses!$A$4:$A$22)=(COLUMN()-1))*Dépenses!$C$4:$C$22)</f>
        <v>0</v>
      </c>
    </row>
    <row r="36" spans="1:13" ht="15">
      <c r="A36" s="1" t="s">
        <v>10</v>
      </c>
      <c r="B36" s="15">
        <f>SUMPRODUCT((Dépenses!$B$4:$B$22='Budget récapitulatif'!$A36)*(MONTH(Dépenses!$A$4:$A$22)=(COLUMN()-1))*Dépenses!$C$4:$C$22)</f>
        <v>0</v>
      </c>
      <c r="C36" s="15">
        <f>SUMPRODUCT((Dépenses!$B$4:$B$22='Budget récapitulatif'!$A36)*(MONTH(Dépenses!$A$4:$A$22)=(COLUMN()-1))*Dépenses!$C$4:$C$22)</f>
        <v>0</v>
      </c>
      <c r="D36" s="15">
        <f>SUMPRODUCT((Dépenses!$B$4:$B$22='Budget récapitulatif'!$A36)*(MONTH(Dépenses!$A$4:$A$22)=(COLUMN()-1))*Dépenses!$C$4:$C$22)</f>
        <v>0</v>
      </c>
      <c r="E36" s="15">
        <f>SUMPRODUCT((Dépenses!$B$4:$B$22='Budget récapitulatif'!$A36)*(MONTH(Dépenses!$A$4:$A$22)=(COLUMN()-1))*Dépenses!$C$4:$C$22)</f>
        <v>0</v>
      </c>
      <c r="F36" s="15">
        <f>SUMPRODUCT((Dépenses!$B$4:$B$22='Budget récapitulatif'!$A36)*(MONTH(Dépenses!$A$4:$A$22)=(COLUMN()-1))*Dépenses!$C$4:$C$22)</f>
        <v>0</v>
      </c>
      <c r="G36" s="15">
        <f>SUMPRODUCT((Dépenses!$B$4:$B$22='Budget récapitulatif'!$A36)*(MONTH(Dépenses!$A$4:$A$22)=(COLUMN()-1))*Dépenses!$C$4:$C$22)</f>
        <v>0</v>
      </c>
      <c r="H36" s="15">
        <f>SUMPRODUCT((Dépenses!$B$4:$B$22='Budget récapitulatif'!$A36)*(MONTH(Dépenses!$A$4:$A$22)=(COLUMN()-1))*Dépenses!$C$4:$C$22)</f>
        <v>0</v>
      </c>
      <c r="I36" s="15">
        <f>SUMPRODUCT((Dépenses!$B$4:$B$22='Budget récapitulatif'!$A36)*(MONTH(Dépenses!$A$4:$A$22)=(COLUMN()-1))*Dépenses!$C$4:$C$22)</f>
        <v>0</v>
      </c>
      <c r="J36" s="15">
        <f>SUMPRODUCT((Dépenses!$B$4:$B$22='Budget récapitulatif'!$A36)*(MONTH(Dépenses!$A$4:$A$22)=(COLUMN()-1))*Dépenses!$C$4:$C$22)</f>
        <v>0</v>
      </c>
      <c r="K36" s="15">
        <f>SUMPRODUCT((Dépenses!$B$4:$B$22='Budget récapitulatif'!$A36)*(MONTH(Dépenses!$A$4:$A$22)=(COLUMN()-1))*Dépenses!$C$4:$C$22)</f>
        <v>5500</v>
      </c>
      <c r="L36" s="15">
        <f>SUMPRODUCT((Dépenses!$B$4:$B$22='Budget récapitulatif'!$A36)*(MONTH(Dépenses!$A$4:$A$22)=(COLUMN()-1))*Dépenses!$C$4:$C$22)</f>
        <v>0</v>
      </c>
      <c r="M36" s="15">
        <f>SUMPRODUCT((Dépenses!$B$4:$B$22='Budget récapitulatif'!$A36)*(MONTH(Dépenses!$A$4:$A$22)=(COLUMN()-1))*Dépenses!$C$4:$C$22)</f>
        <v>0</v>
      </c>
    </row>
    <row r="37" spans="1:13" ht="15">
      <c r="A37" s="1" t="s">
        <v>17</v>
      </c>
      <c r="B37" s="15">
        <f>SUMPRODUCT((Dépenses!$B$4:$B$22='Budget récapitulatif'!$A37)*(MONTH(Dépenses!$A$4:$A$22)=(COLUMN()-1))*Dépenses!$C$4:$C$22)</f>
        <v>0</v>
      </c>
      <c r="C37" s="15">
        <f>SUMPRODUCT((Dépenses!$B$4:$B$22='Budget récapitulatif'!$A37)*(MONTH(Dépenses!$A$4:$A$22)=(COLUMN()-1))*Dépenses!$C$4:$C$22)</f>
        <v>0</v>
      </c>
      <c r="D37" s="15">
        <f>SUMPRODUCT((Dépenses!$B$4:$B$22='Budget récapitulatif'!$A37)*(MONTH(Dépenses!$A$4:$A$22)=(COLUMN()-1))*Dépenses!$C$4:$C$22)</f>
        <v>0</v>
      </c>
      <c r="E37" s="15">
        <f>SUMPRODUCT((Dépenses!$B$4:$B$22='Budget récapitulatif'!$A37)*(MONTH(Dépenses!$A$4:$A$22)=(COLUMN()-1))*Dépenses!$C$4:$C$22)</f>
        <v>0</v>
      </c>
      <c r="F37" s="15">
        <f>SUMPRODUCT((Dépenses!$B$4:$B$22='Budget récapitulatif'!$A37)*(MONTH(Dépenses!$A$4:$A$22)=(COLUMN()-1))*Dépenses!$C$4:$C$22)</f>
        <v>0</v>
      </c>
      <c r="G37" s="15">
        <f>SUMPRODUCT((Dépenses!$B$4:$B$22='Budget récapitulatif'!$A37)*(MONTH(Dépenses!$A$4:$A$22)=(COLUMN()-1))*Dépenses!$C$4:$C$22)</f>
        <v>0</v>
      </c>
      <c r="H37" s="15">
        <f>SUMPRODUCT((Dépenses!$B$4:$B$22='Budget récapitulatif'!$A37)*(MONTH(Dépenses!$A$4:$A$22)=(COLUMN()-1))*Dépenses!$C$4:$C$22)</f>
        <v>0</v>
      </c>
      <c r="I37" s="15">
        <f>SUMPRODUCT((Dépenses!$B$4:$B$22='Budget récapitulatif'!$A37)*(MONTH(Dépenses!$A$4:$A$22)=(COLUMN()-1))*Dépenses!$C$4:$C$22)</f>
        <v>0</v>
      </c>
      <c r="J37" s="15">
        <f>SUMPRODUCT((Dépenses!$B$4:$B$22='Budget récapitulatif'!$A37)*(MONTH(Dépenses!$A$4:$A$22)=(COLUMN()-1))*Dépenses!$C$4:$C$22)</f>
        <v>0</v>
      </c>
      <c r="K37" s="15">
        <f>SUMPRODUCT((Dépenses!$B$4:$B$22='Budget récapitulatif'!$A37)*(MONTH(Dépenses!$A$4:$A$22)=(COLUMN()-1))*Dépenses!$C$4:$C$22)</f>
        <v>0</v>
      </c>
      <c r="L37" s="15">
        <f>SUMPRODUCT((Dépenses!$B$4:$B$22='Budget récapitulatif'!$A37)*(MONTH(Dépenses!$A$4:$A$22)=(COLUMN()-1))*Dépenses!$C$4:$C$22)</f>
        <v>0</v>
      </c>
      <c r="M37" s="15">
        <f>SUMPRODUCT((Dépenses!$B$4:$B$22='Budget récapitulatif'!$A37)*(MONTH(Dépenses!$A$4:$A$22)=(COLUMN()-1))*Dépenses!$C$4:$C$22)</f>
        <v>0</v>
      </c>
    </row>
    <row r="38" spans="1:13" ht="15">
      <c r="A38" s="1" t="s">
        <v>15</v>
      </c>
      <c r="B38" s="15">
        <f>SUMPRODUCT((Dépenses!$B$4:$B$22='Budget récapitulatif'!$A38)*(MONTH(Dépenses!$A$4:$A$22)=(COLUMN()-1))*Dépenses!$C$4:$C$22)</f>
        <v>0</v>
      </c>
      <c r="C38" s="15">
        <f>SUMPRODUCT((Dépenses!$B$4:$B$22='Budget récapitulatif'!$A38)*(MONTH(Dépenses!$A$4:$A$22)=(COLUMN()-1))*Dépenses!$C$4:$C$22)</f>
        <v>0</v>
      </c>
      <c r="D38" s="15">
        <f>SUMPRODUCT((Dépenses!$B$4:$B$22='Budget récapitulatif'!$A38)*(MONTH(Dépenses!$A$4:$A$22)=(COLUMN()-1))*Dépenses!$C$4:$C$22)</f>
        <v>0</v>
      </c>
      <c r="E38" s="15">
        <f>SUMPRODUCT((Dépenses!$B$4:$B$22='Budget récapitulatif'!$A38)*(MONTH(Dépenses!$A$4:$A$22)=(COLUMN()-1))*Dépenses!$C$4:$C$22)</f>
        <v>0</v>
      </c>
      <c r="F38" s="15">
        <f>SUMPRODUCT((Dépenses!$B$4:$B$22='Budget récapitulatif'!$A38)*(MONTH(Dépenses!$A$4:$A$22)=(COLUMN()-1))*Dépenses!$C$4:$C$22)</f>
        <v>0</v>
      </c>
      <c r="G38" s="15">
        <f>SUMPRODUCT((Dépenses!$B$4:$B$22='Budget récapitulatif'!$A38)*(MONTH(Dépenses!$A$4:$A$22)=(COLUMN()-1))*Dépenses!$C$4:$C$22)</f>
        <v>0</v>
      </c>
      <c r="H38" s="15">
        <f>SUMPRODUCT((Dépenses!$B$4:$B$22='Budget récapitulatif'!$A38)*(MONTH(Dépenses!$A$4:$A$22)=(COLUMN()-1))*Dépenses!$C$4:$C$22)</f>
        <v>0</v>
      </c>
      <c r="I38" s="15">
        <f>SUMPRODUCT((Dépenses!$B$4:$B$22='Budget récapitulatif'!$A38)*(MONTH(Dépenses!$A$4:$A$22)=(COLUMN()-1))*Dépenses!$C$4:$C$22)</f>
        <v>0</v>
      </c>
      <c r="J38" s="15">
        <f>SUMPRODUCT((Dépenses!$B$4:$B$22='Budget récapitulatif'!$A38)*(MONTH(Dépenses!$A$4:$A$22)=(COLUMN()-1))*Dépenses!$C$4:$C$22)</f>
        <v>0</v>
      </c>
      <c r="K38" s="15">
        <f>SUMPRODUCT((Dépenses!$B$4:$B$22='Budget récapitulatif'!$A38)*(MONTH(Dépenses!$A$4:$A$22)=(COLUMN()-1))*Dépenses!$C$4:$C$22)</f>
        <v>0</v>
      </c>
      <c r="L38" s="15">
        <f>SUMPRODUCT((Dépenses!$B$4:$B$22='Budget récapitulatif'!$A38)*(MONTH(Dépenses!$A$4:$A$22)=(COLUMN()-1))*Dépenses!$C$4:$C$22)</f>
        <v>0</v>
      </c>
      <c r="M38" s="15">
        <f>SUMPRODUCT((Dépenses!$B$4:$B$22='Budget récapitulatif'!$A38)*(MONTH(Dépenses!$A$4:$A$22)=(COLUMN()-1))*Dépenses!$C$4:$C$22)</f>
        <v>0</v>
      </c>
    </row>
    <row r="39" spans="1:13" ht="15">
      <c r="A39" s="1" t="s">
        <v>0</v>
      </c>
      <c r="B39" s="15">
        <f>SUMPRODUCT((Dépenses!$B$4:$B$22='Budget récapitulatif'!$A39)*(MONTH(Dépenses!$A$4:$A$22)=(COLUMN()-1))*Dépenses!$C$4:$C$22)</f>
        <v>300</v>
      </c>
      <c r="C39" s="15">
        <f>SUMPRODUCT((Dépenses!$B$4:$B$22='Budget récapitulatif'!$A39)*(MONTH(Dépenses!$A$4:$A$22)=(COLUMN()-1))*Dépenses!$C$4:$C$22)</f>
        <v>0</v>
      </c>
      <c r="D39" s="15">
        <f>SUMPRODUCT((Dépenses!$B$4:$B$22='Budget récapitulatif'!$A39)*(MONTH(Dépenses!$A$4:$A$22)=(COLUMN()-1))*Dépenses!$C$4:$C$22)</f>
        <v>0</v>
      </c>
      <c r="E39" s="15">
        <f>SUMPRODUCT((Dépenses!$B$4:$B$22='Budget récapitulatif'!$A39)*(MONTH(Dépenses!$A$4:$A$22)=(COLUMN()-1))*Dépenses!$C$4:$C$22)</f>
        <v>0</v>
      </c>
      <c r="F39" s="15">
        <f>SUMPRODUCT((Dépenses!$B$4:$B$22='Budget récapitulatif'!$A39)*(MONTH(Dépenses!$A$4:$A$22)=(COLUMN()-1))*Dépenses!$C$4:$C$22)</f>
        <v>0</v>
      </c>
      <c r="G39" s="15">
        <f>SUMPRODUCT((Dépenses!$B$4:$B$22='Budget récapitulatif'!$A39)*(MONTH(Dépenses!$A$4:$A$22)=(COLUMN()-1))*Dépenses!$C$4:$C$22)</f>
        <v>0</v>
      </c>
      <c r="H39" s="15">
        <f>SUMPRODUCT((Dépenses!$B$4:$B$22='Budget récapitulatif'!$A39)*(MONTH(Dépenses!$A$4:$A$22)=(COLUMN()-1))*Dépenses!$C$4:$C$22)</f>
        <v>0</v>
      </c>
      <c r="I39" s="15">
        <f>SUMPRODUCT((Dépenses!$B$4:$B$22='Budget récapitulatif'!$A39)*(MONTH(Dépenses!$A$4:$A$22)=(COLUMN()-1))*Dépenses!$C$4:$C$22)</f>
        <v>0</v>
      </c>
      <c r="J39" s="15">
        <f>SUMPRODUCT((Dépenses!$B$4:$B$22='Budget récapitulatif'!$A39)*(MONTH(Dépenses!$A$4:$A$22)=(COLUMN()-1))*Dépenses!$C$4:$C$22)</f>
        <v>0</v>
      </c>
      <c r="K39" s="15">
        <f>SUMPRODUCT((Dépenses!$B$4:$B$22='Budget récapitulatif'!$A39)*(MONTH(Dépenses!$A$4:$A$22)=(COLUMN()-1))*Dépenses!$C$4:$C$22)</f>
        <v>0</v>
      </c>
      <c r="L39" s="15">
        <f>SUMPRODUCT((Dépenses!$B$4:$B$22='Budget récapitulatif'!$A39)*(MONTH(Dépenses!$A$4:$A$22)=(COLUMN()-1))*Dépenses!$C$4:$C$22)</f>
        <v>0</v>
      </c>
      <c r="M39" s="15">
        <f>SUMPRODUCT((Dépenses!$B$4:$B$22='Budget récapitulatif'!$A39)*(MONTH(Dépenses!$A$4:$A$22)=(COLUMN()-1))*Dépenses!$C$4:$C$22)</f>
        <v>0</v>
      </c>
    </row>
    <row r="40" spans="1:13" ht="15">
      <c r="A40" s="1" t="s">
        <v>2</v>
      </c>
      <c r="B40" s="15">
        <f>SUMPRODUCT((Dépenses!$B$4:$B$22='Budget récapitulatif'!$A40)*(MONTH(Dépenses!$A$4:$A$22)=(COLUMN()-1))*Dépenses!$C$4:$C$22)</f>
        <v>0</v>
      </c>
      <c r="C40" s="15">
        <f>SUMPRODUCT((Dépenses!$B$4:$B$22='Budget récapitulatif'!$A40)*(MONTH(Dépenses!$A$4:$A$22)=(COLUMN()-1))*Dépenses!$C$4:$C$22)</f>
        <v>0</v>
      </c>
      <c r="D40" s="15">
        <f>SUMPRODUCT((Dépenses!$B$4:$B$22='Budget récapitulatif'!$A40)*(MONTH(Dépenses!$A$4:$A$22)=(COLUMN()-1))*Dépenses!$C$4:$C$22)</f>
        <v>0</v>
      </c>
      <c r="E40" s="15">
        <f>SUMPRODUCT((Dépenses!$B$4:$B$22='Budget récapitulatif'!$A40)*(MONTH(Dépenses!$A$4:$A$22)=(COLUMN()-1))*Dépenses!$C$4:$C$22)</f>
        <v>0</v>
      </c>
      <c r="F40" s="15">
        <f>SUMPRODUCT((Dépenses!$B$4:$B$22='Budget récapitulatif'!$A40)*(MONTH(Dépenses!$A$4:$A$22)=(COLUMN()-1))*Dépenses!$C$4:$C$22)</f>
        <v>0</v>
      </c>
      <c r="G40" s="15">
        <f>SUMPRODUCT((Dépenses!$B$4:$B$22='Budget récapitulatif'!$A40)*(MONTH(Dépenses!$A$4:$A$22)=(COLUMN()-1))*Dépenses!$C$4:$C$22)</f>
        <v>0</v>
      </c>
      <c r="H40" s="15">
        <f>SUMPRODUCT((Dépenses!$B$4:$B$22='Budget récapitulatif'!$A40)*(MONTH(Dépenses!$A$4:$A$22)=(COLUMN()-1))*Dépenses!$C$4:$C$22)</f>
        <v>0</v>
      </c>
      <c r="I40" s="15">
        <f>SUMPRODUCT((Dépenses!$B$4:$B$22='Budget récapitulatif'!$A40)*(MONTH(Dépenses!$A$4:$A$22)=(COLUMN()-1))*Dépenses!$C$4:$C$22)</f>
        <v>6500</v>
      </c>
      <c r="J40" s="15">
        <f>SUMPRODUCT((Dépenses!$B$4:$B$22='Budget récapitulatif'!$A40)*(MONTH(Dépenses!$A$4:$A$22)=(COLUMN()-1))*Dépenses!$C$4:$C$22)</f>
        <v>0</v>
      </c>
      <c r="K40" s="15">
        <f>SUMPRODUCT((Dépenses!$B$4:$B$22='Budget récapitulatif'!$A40)*(MONTH(Dépenses!$A$4:$A$22)=(COLUMN()-1))*Dépenses!$C$4:$C$22)</f>
        <v>0</v>
      </c>
      <c r="L40" s="15">
        <f>SUMPRODUCT((Dépenses!$B$4:$B$22='Budget récapitulatif'!$A40)*(MONTH(Dépenses!$A$4:$A$22)=(COLUMN()-1))*Dépenses!$C$4:$C$22)</f>
        <v>0</v>
      </c>
      <c r="M40" s="15">
        <f>SUMPRODUCT((Dépenses!$B$4:$B$22='Budget récapitulatif'!$A40)*(MONTH(Dépenses!$A$4:$A$22)=(COLUMN()-1))*Dépenses!$C$4:$C$22)</f>
        <v>0</v>
      </c>
    </row>
  </sheetData>
  <sortState ref="A4:B20">
    <sortCondition ref="A4:A2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8"/>
  <sheetViews>
    <sheetView workbookViewId="0">
      <selection activeCell="C18" sqref="C18"/>
    </sheetView>
  </sheetViews>
  <sheetFormatPr baseColWidth="10" defaultRowHeight="12.75"/>
  <cols>
    <col min="1" max="1" width="27.7109375" bestFit="1" customWidth="1"/>
  </cols>
  <sheetData>
    <row r="1" spans="1:1" ht="15">
      <c r="A1" s="4" t="s">
        <v>20</v>
      </c>
    </row>
    <row r="2" spans="1:1" ht="15">
      <c r="A2" s="7" t="s">
        <v>0</v>
      </c>
    </row>
    <row r="3" spans="1:1" ht="15">
      <c r="A3" s="7" t="s">
        <v>11</v>
      </c>
    </row>
    <row r="4" spans="1:1" ht="15">
      <c r="A4" s="7" t="s">
        <v>1</v>
      </c>
    </row>
    <row r="5" spans="1:1" ht="15">
      <c r="A5" s="7" t="s">
        <v>2</v>
      </c>
    </row>
    <row r="6" spans="1:1" ht="15">
      <c r="A6" s="7" t="s">
        <v>12</v>
      </c>
    </row>
    <row r="7" spans="1:1" ht="15">
      <c r="A7" s="7" t="s">
        <v>3</v>
      </c>
    </row>
    <row r="8" spans="1:1" ht="15">
      <c r="A8" s="7" t="s">
        <v>4</v>
      </c>
    </row>
    <row r="9" spans="1:1" ht="15">
      <c r="A9" s="7" t="s">
        <v>10</v>
      </c>
    </row>
    <row r="10" spans="1:1" ht="15">
      <c r="A10" s="7" t="s">
        <v>14</v>
      </c>
    </row>
    <row r="11" spans="1:1" ht="15">
      <c r="A11" s="7" t="s">
        <v>13</v>
      </c>
    </row>
    <row r="12" spans="1:1" ht="15">
      <c r="A12" s="7" t="s">
        <v>5</v>
      </c>
    </row>
    <row r="13" spans="1:1" ht="15">
      <c r="A13" s="7" t="s">
        <v>15</v>
      </c>
    </row>
    <row r="14" spans="1:1" ht="15">
      <c r="A14" s="7" t="s">
        <v>16</v>
      </c>
    </row>
    <row r="15" spans="1:1" ht="15">
      <c r="A15" s="7" t="s">
        <v>25</v>
      </c>
    </row>
    <row r="16" spans="1:1" ht="15">
      <c r="A16" s="7" t="s">
        <v>19</v>
      </c>
    </row>
    <row r="17" spans="1:1" ht="15">
      <c r="A17" s="7" t="s">
        <v>18</v>
      </c>
    </row>
    <row r="18" spans="1:1" ht="15">
      <c r="A18" s="7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Dépenses</vt:lpstr>
      <vt:lpstr>Budget récapitulatif</vt:lpstr>
      <vt:lpstr>Paramétrage</vt:lpstr>
      <vt:lpstr>thémes</vt:lpstr>
    </vt:vector>
  </TitlesOfParts>
  <Company>Mairie de Bordeaux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s.riflade</dc:creator>
  <cp:lastModifiedBy>Frédéric BONNIOT</cp:lastModifiedBy>
  <cp:lastPrinted>2013-05-30T13:19:55Z</cp:lastPrinted>
  <dcterms:created xsi:type="dcterms:W3CDTF">2013-05-30T09:39:46Z</dcterms:created>
  <dcterms:modified xsi:type="dcterms:W3CDTF">2015-10-06T21:06:31Z</dcterms:modified>
</cp:coreProperties>
</file>