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L 08 DESSIN\Desktop\"/>
    </mc:Choice>
  </mc:AlternateContent>
  <bookViews>
    <workbookView xWindow="0" yWindow="0" windowWidth="28800" windowHeight="12435"/>
  </bookViews>
  <sheets>
    <sheet name="MATERIEL" sheetId="1" r:id="rId1"/>
    <sheet name="ENTREE ET SORTI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xlnm._FilterDatabase" localSheetId="1" hidden="1">'ENTREE ET SORTIE'!$A$3:$S$9</definedName>
    <definedName name="_xlnm._FilterDatabase" localSheetId="0" hidden="1">MATERIEL!$A$1:$V$3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M6" i="1"/>
  <c r="N6" i="1"/>
  <c r="O6" i="1"/>
  <c r="P6" i="1"/>
  <c r="Q6" i="1"/>
  <c r="R6" i="1"/>
  <c r="S6" i="1"/>
  <c r="T6" i="1"/>
  <c r="U6" i="1"/>
  <c r="V6" i="1"/>
  <c r="M8" i="1"/>
  <c r="N8" i="1"/>
  <c r="O8" i="1"/>
  <c r="P8" i="1"/>
  <c r="Q8" i="1"/>
  <c r="R8" i="1"/>
  <c r="S8" i="1"/>
  <c r="T8" i="1"/>
  <c r="U8" i="1"/>
  <c r="V8" i="1"/>
  <c r="M9" i="1"/>
  <c r="N9" i="1"/>
  <c r="O9" i="1"/>
  <c r="P9" i="1"/>
  <c r="Q9" i="1"/>
  <c r="R9" i="1"/>
  <c r="S9" i="1"/>
  <c r="T9" i="1"/>
  <c r="U9" i="1"/>
  <c r="V9" i="1"/>
  <c r="M10" i="1"/>
  <c r="N10" i="1"/>
  <c r="O10" i="1"/>
  <c r="P10" i="1"/>
  <c r="Q10" i="1"/>
  <c r="R10" i="1"/>
  <c r="S10" i="1"/>
  <c r="T10" i="1"/>
  <c r="U10" i="1"/>
  <c r="V10" i="1"/>
  <c r="M11" i="1"/>
  <c r="N11" i="1"/>
  <c r="O11" i="1"/>
  <c r="P11" i="1"/>
  <c r="Q11" i="1"/>
  <c r="R11" i="1"/>
  <c r="S11" i="1"/>
  <c r="T11" i="1"/>
  <c r="U11" i="1"/>
  <c r="V11" i="1"/>
  <c r="M12" i="1"/>
  <c r="N12" i="1"/>
  <c r="O12" i="1"/>
  <c r="P12" i="1"/>
  <c r="Q12" i="1"/>
  <c r="R12" i="1"/>
  <c r="S12" i="1"/>
  <c r="T12" i="1"/>
  <c r="U12" i="1"/>
  <c r="V12" i="1"/>
  <c r="M13" i="1"/>
  <c r="N13" i="1"/>
  <c r="O13" i="1"/>
  <c r="P13" i="1"/>
  <c r="Q13" i="1"/>
  <c r="R13" i="1"/>
  <c r="S13" i="1"/>
  <c r="T13" i="1"/>
  <c r="U13" i="1"/>
  <c r="V13" i="1"/>
  <c r="M14" i="1"/>
  <c r="N14" i="1"/>
  <c r="O14" i="1"/>
  <c r="P14" i="1"/>
  <c r="Q14" i="1"/>
  <c r="R14" i="1"/>
  <c r="S14" i="1"/>
  <c r="T14" i="1"/>
  <c r="U14" i="1"/>
  <c r="V14" i="1"/>
  <c r="M15" i="1"/>
  <c r="N15" i="1"/>
  <c r="O15" i="1"/>
  <c r="P15" i="1"/>
  <c r="Q15" i="1"/>
  <c r="R15" i="1"/>
  <c r="S15" i="1"/>
  <c r="T15" i="1"/>
  <c r="U15" i="1"/>
  <c r="V15" i="1"/>
  <c r="M16" i="1"/>
  <c r="N16" i="1"/>
  <c r="O16" i="1"/>
  <c r="P16" i="1"/>
  <c r="Q16" i="1"/>
  <c r="R16" i="1"/>
  <c r="S16" i="1"/>
  <c r="T16" i="1"/>
  <c r="U16" i="1"/>
  <c r="V16" i="1"/>
  <c r="M17" i="1"/>
  <c r="N17" i="1"/>
  <c r="O17" i="1"/>
  <c r="P17" i="1"/>
  <c r="Q17" i="1"/>
  <c r="R17" i="1"/>
  <c r="S17" i="1"/>
  <c r="T17" i="1"/>
  <c r="U17" i="1"/>
  <c r="V17" i="1"/>
  <c r="M18" i="1"/>
  <c r="N18" i="1"/>
  <c r="O18" i="1"/>
  <c r="P18" i="1"/>
  <c r="Q18" i="1"/>
  <c r="R18" i="1"/>
  <c r="S18" i="1"/>
  <c r="T18" i="1"/>
  <c r="U18" i="1"/>
  <c r="V18" i="1"/>
  <c r="L20" i="1"/>
  <c r="M20" i="1"/>
  <c r="N20" i="1"/>
  <c r="O20" i="1"/>
  <c r="P20" i="1"/>
  <c r="Q20" i="1"/>
  <c r="R20" i="1"/>
  <c r="S20" i="1"/>
  <c r="T20" i="1"/>
  <c r="U20" i="1"/>
  <c r="V20" i="1"/>
  <c r="L21" i="1"/>
  <c r="M21" i="1"/>
  <c r="N21" i="1"/>
  <c r="O21" i="1"/>
  <c r="P21" i="1"/>
  <c r="Q21" i="1"/>
  <c r="R21" i="1"/>
  <c r="S21" i="1"/>
  <c r="T21" i="1"/>
  <c r="U21" i="1"/>
  <c r="V21" i="1"/>
  <c r="L23" i="1"/>
  <c r="M23" i="1"/>
  <c r="N23" i="1"/>
  <c r="O23" i="1"/>
  <c r="P23" i="1"/>
  <c r="Q23" i="1"/>
  <c r="R23" i="1"/>
  <c r="S23" i="1"/>
  <c r="T23" i="1"/>
  <c r="U23" i="1"/>
  <c r="V23" i="1"/>
  <c r="L24" i="1"/>
  <c r="M24" i="1"/>
  <c r="N24" i="1"/>
  <c r="O24" i="1"/>
  <c r="P24" i="1"/>
  <c r="Q24" i="1"/>
  <c r="R24" i="1"/>
  <c r="S24" i="1"/>
  <c r="T24" i="1"/>
  <c r="U24" i="1"/>
  <c r="V24" i="1"/>
  <c r="L25" i="1"/>
  <c r="M25" i="1"/>
  <c r="N25" i="1"/>
  <c r="O25" i="1"/>
  <c r="P25" i="1"/>
  <c r="Q25" i="1"/>
  <c r="R25" i="1"/>
  <c r="S25" i="1"/>
  <c r="T25" i="1"/>
  <c r="U25" i="1"/>
  <c r="V25" i="1"/>
  <c r="L26" i="1"/>
  <c r="M26" i="1"/>
  <c r="N26" i="1"/>
  <c r="O26" i="1"/>
  <c r="P26" i="1"/>
  <c r="Q26" i="1"/>
  <c r="R26" i="1"/>
  <c r="S26" i="1"/>
  <c r="T26" i="1"/>
  <c r="U26" i="1"/>
  <c r="V26" i="1"/>
  <c r="L27" i="1"/>
  <c r="M27" i="1"/>
  <c r="N27" i="1"/>
  <c r="O27" i="1"/>
  <c r="P27" i="1"/>
  <c r="Q27" i="1"/>
  <c r="R27" i="1"/>
  <c r="S27" i="1"/>
  <c r="T27" i="1"/>
  <c r="U27" i="1"/>
  <c r="V27" i="1"/>
  <c r="L28" i="1"/>
  <c r="M28" i="1"/>
  <c r="N28" i="1"/>
  <c r="O28" i="1"/>
  <c r="P28" i="1"/>
  <c r="Q28" i="1"/>
  <c r="R28" i="1"/>
  <c r="S28" i="1"/>
  <c r="T28" i="1"/>
  <c r="U28" i="1"/>
  <c r="V28" i="1"/>
  <c r="L29" i="1"/>
  <c r="M29" i="1"/>
  <c r="N29" i="1"/>
  <c r="O29" i="1"/>
  <c r="P29" i="1"/>
  <c r="Q29" i="1"/>
  <c r="R29" i="1"/>
  <c r="S29" i="1"/>
  <c r="T29" i="1"/>
  <c r="U29" i="1"/>
  <c r="V29" i="1"/>
  <c r="M31" i="1"/>
  <c r="N31" i="1"/>
  <c r="O31" i="1"/>
  <c r="P31" i="1"/>
  <c r="Q31" i="1"/>
  <c r="R31" i="1"/>
  <c r="S31" i="1"/>
  <c r="T31" i="1"/>
  <c r="U31" i="1"/>
  <c r="V31" i="1"/>
  <c r="M32" i="1"/>
  <c r="N32" i="1"/>
  <c r="O32" i="1"/>
  <c r="P32" i="1"/>
  <c r="Q32" i="1"/>
  <c r="R32" i="1"/>
  <c r="S32" i="1"/>
  <c r="T32" i="1"/>
  <c r="U32" i="1"/>
  <c r="V32" i="1"/>
  <c r="M33" i="1"/>
  <c r="N33" i="1"/>
  <c r="O33" i="1"/>
  <c r="P33" i="1"/>
  <c r="Q33" i="1"/>
  <c r="R33" i="1"/>
  <c r="S33" i="1"/>
  <c r="T33" i="1"/>
  <c r="U33" i="1"/>
  <c r="V33" i="1"/>
  <c r="M34" i="1"/>
  <c r="N34" i="1"/>
  <c r="O34" i="1"/>
  <c r="P34" i="1"/>
  <c r="Q34" i="1"/>
  <c r="R34" i="1"/>
  <c r="S34" i="1"/>
  <c r="T34" i="1"/>
  <c r="U34" i="1"/>
  <c r="V34" i="1"/>
  <c r="M35" i="1"/>
  <c r="N35" i="1"/>
  <c r="O35" i="1"/>
  <c r="P35" i="1"/>
  <c r="Q35" i="1"/>
  <c r="R35" i="1"/>
  <c r="S35" i="1"/>
  <c r="T35" i="1"/>
  <c r="U35" i="1"/>
  <c r="V35" i="1"/>
  <c r="M36" i="1"/>
  <c r="N36" i="1"/>
  <c r="O36" i="1"/>
  <c r="P36" i="1"/>
  <c r="Q36" i="1"/>
  <c r="R36" i="1"/>
  <c r="S36" i="1"/>
  <c r="T36" i="1"/>
  <c r="U36" i="1"/>
  <c r="V36" i="1"/>
  <c r="M37" i="1"/>
  <c r="N37" i="1"/>
  <c r="O37" i="1"/>
  <c r="P37" i="1"/>
  <c r="Q37" i="1"/>
  <c r="R37" i="1"/>
  <c r="S37" i="1"/>
  <c r="T37" i="1"/>
  <c r="U37" i="1"/>
  <c r="V37" i="1"/>
  <c r="M38" i="1"/>
  <c r="N38" i="1"/>
  <c r="O38" i="1"/>
  <c r="P38" i="1"/>
  <c r="Q38" i="1"/>
  <c r="R38" i="1"/>
  <c r="S38" i="1"/>
  <c r="T38" i="1"/>
  <c r="U38" i="1"/>
  <c r="V38" i="1"/>
  <c r="W26" i="2" a="1"/>
  <c r="W26" i="2" s="1"/>
  <c r="Z25" i="2" s="1"/>
  <c r="Y25" i="2"/>
  <c r="Y22" i="2"/>
  <c r="Y19" i="2"/>
  <c r="W23" i="2" a="1"/>
  <c r="W23" i="2" s="1"/>
  <c r="Z22" i="2" s="1"/>
  <c r="V23" i="2" a="1"/>
  <c r="V23" i="2" s="1"/>
  <c r="AC23" i="2" s="1"/>
  <c r="W20" i="2" a="1"/>
  <c r="W20" i="2" s="1"/>
  <c r="Z19" i="2" s="1"/>
  <c r="V26" i="2" a="1"/>
  <c r="V26" i="2" s="1"/>
  <c r="AC27" i="2" s="1"/>
  <c r="V20" i="2" a="1"/>
  <c r="V20" i="2" s="1"/>
  <c r="J5" i="2"/>
  <c r="I5" i="2"/>
  <c r="H5" i="2"/>
  <c r="G5" i="2"/>
  <c r="O4" i="2"/>
  <c r="O6" i="2"/>
  <c r="P6" i="2"/>
  <c r="Q6" i="2"/>
  <c r="R6" i="2"/>
  <c r="S6" i="2"/>
  <c r="O8" i="2"/>
  <c r="P8" i="2"/>
  <c r="Q8" i="2"/>
  <c r="R8" i="2"/>
  <c r="S8" i="2"/>
  <c r="N6" i="2"/>
  <c r="N8" i="2"/>
  <c r="N4" i="2"/>
  <c r="J4" i="2"/>
  <c r="S4" i="2" s="1"/>
  <c r="I4" i="2"/>
  <c r="R4" i="2" s="1"/>
  <c r="H4" i="2"/>
  <c r="Q4" i="2" s="1"/>
  <c r="G4" i="2"/>
  <c r="P4" i="2" s="1"/>
  <c r="H38" i="1"/>
  <c r="G38" i="1"/>
  <c r="F38" i="1"/>
  <c r="E38" i="1"/>
  <c r="D38" i="1"/>
  <c r="B38" i="1"/>
  <c r="C38" i="1" s="1"/>
  <c r="A38" i="1"/>
  <c r="H37" i="1"/>
  <c r="G37" i="1"/>
  <c r="F37" i="1"/>
  <c r="E37" i="1"/>
  <c r="D37" i="1"/>
  <c r="B37" i="1"/>
  <c r="C37" i="1" s="1"/>
  <c r="A37" i="1"/>
  <c r="H36" i="1"/>
  <c r="G36" i="1"/>
  <c r="F36" i="1"/>
  <c r="E36" i="1"/>
  <c r="D36" i="1"/>
  <c r="B36" i="1"/>
  <c r="C36" i="1" s="1"/>
  <c r="A36" i="1"/>
  <c r="H35" i="1"/>
  <c r="G35" i="1"/>
  <c r="F35" i="1"/>
  <c r="E35" i="1"/>
  <c r="D35" i="1"/>
  <c r="B35" i="1"/>
  <c r="C35" i="1" s="1"/>
  <c r="A35" i="1"/>
  <c r="H34" i="1"/>
  <c r="G34" i="1"/>
  <c r="F34" i="1"/>
  <c r="E34" i="1"/>
  <c r="D34" i="1"/>
  <c r="B34" i="1"/>
  <c r="C34" i="1" s="1"/>
  <c r="A34" i="1"/>
  <c r="H33" i="1"/>
  <c r="G33" i="1"/>
  <c r="F33" i="1"/>
  <c r="E33" i="1"/>
  <c r="D33" i="1"/>
  <c r="B33" i="1"/>
  <c r="C33" i="1" s="1"/>
  <c r="A33" i="1"/>
  <c r="H32" i="1"/>
  <c r="G32" i="1"/>
  <c r="F32" i="1"/>
  <c r="E32" i="1"/>
  <c r="D32" i="1"/>
  <c r="B32" i="1"/>
  <c r="C32" i="1" s="1"/>
  <c r="A32" i="1"/>
  <c r="H31" i="1"/>
  <c r="G31" i="1"/>
  <c r="F31" i="1"/>
  <c r="E31" i="1"/>
  <c r="D31" i="1"/>
  <c r="B31" i="1"/>
  <c r="C31" i="1" s="1"/>
  <c r="A31" i="1"/>
  <c r="H6" i="1"/>
  <c r="G6" i="1"/>
  <c r="F6" i="1"/>
  <c r="E6" i="1"/>
  <c r="D6" i="1"/>
  <c r="B6" i="1"/>
  <c r="C6" i="1" s="1"/>
  <c r="A6" i="1"/>
  <c r="H29" i="1"/>
  <c r="G29" i="1"/>
  <c r="F29" i="1"/>
  <c r="E29" i="1"/>
  <c r="D29" i="1"/>
  <c r="B29" i="1"/>
  <c r="C29" i="1" s="1"/>
  <c r="A29" i="1"/>
  <c r="H28" i="1"/>
  <c r="G28" i="1"/>
  <c r="F28" i="1"/>
  <c r="E28" i="1"/>
  <c r="D28" i="1"/>
  <c r="B28" i="1"/>
  <c r="C28" i="1" s="1"/>
  <c r="A28" i="1"/>
  <c r="H27" i="1"/>
  <c r="G27" i="1"/>
  <c r="F27" i="1"/>
  <c r="E27" i="1"/>
  <c r="D27" i="1"/>
  <c r="B27" i="1"/>
  <c r="C27" i="1" s="1"/>
  <c r="A27" i="1"/>
  <c r="H26" i="1"/>
  <c r="G26" i="1"/>
  <c r="F26" i="1"/>
  <c r="E26" i="1"/>
  <c r="D26" i="1"/>
  <c r="B26" i="1"/>
  <c r="C26" i="1" s="1"/>
  <c r="A26" i="1"/>
  <c r="H25" i="1"/>
  <c r="G25" i="1"/>
  <c r="F25" i="1"/>
  <c r="E25" i="1"/>
  <c r="D25" i="1"/>
  <c r="B25" i="1"/>
  <c r="C25" i="1" s="1"/>
  <c r="A25" i="1"/>
  <c r="H24" i="1"/>
  <c r="G24" i="1"/>
  <c r="F24" i="1"/>
  <c r="E24" i="1"/>
  <c r="D24" i="1"/>
  <c r="B24" i="1"/>
  <c r="C24" i="1" s="1"/>
  <c r="A24" i="1"/>
  <c r="H23" i="1"/>
  <c r="G23" i="1"/>
  <c r="F23" i="1"/>
  <c r="E23" i="1"/>
  <c r="D23" i="1"/>
  <c r="B23" i="1"/>
  <c r="C23" i="1" s="1"/>
  <c r="A23" i="1"/>
  <c r="H21" i="1"/>
  <c r="G21" i="1"/>
  <c r="F21" i="1"/>
  <c r="E21" i="1"/>
  <c r="D21" i="1"/>
  <c r="B21" i="1"/>
  <c r="C21" i="1" s="1"/>
  <c r="A21" i="1"/>
  <c r="H20" i="1"/>
  <c r="G20" i="1"/>
  <c r="F20" i="1"/>
  <c r="E20" i="1"/>
  <c r="D20" i="1"/>
  <c r="B20" i="1"/>
  <c r="C20" i="1" s="1"/>
  <c r="A20" i="1"/>
  <c r="H18" i="1"/>
  <c r="G18" i="1"/>
  <c r="F18" i="1"/>
  <c r="E18" i="1"/>
  <c r="D18" i="1"/>
  <c r="B18" i="1"/>
  <c r="C18" i="1" s="1"/>
  <c r="A18" i="1"/>
  <c r="H17" i="1"/>
  <c r="G17" i="1"/>
  <c r="F17" i="1"/>
  <c r="E17" i="1"/>
  <c r="D17" i="1"/>
  <c r="B17" i="1"/>
  <c r="C17" i="1" s="1"/>
  <c r="A17" i="1"/>
  <c r="H16" i="1"/>
  <c r="G16" i="1"/>
  <c r="F16" i="1"/>
  <c r="E16" i="1"/>
  <c r="D16" i="1"/>
  <c r="B16" i="1"/>
  <c r="C16" i="1" s="1"/>
  <c r="A16" i="1"/>
  <c r="H15" i="1"/>
  <c r="G15" i="1"/>
  <c r="F15" i="1"/>
  <c r="E15" i="1"/>
  <c r="D15" i="1"/>
  <c r="B15" i="1"/>
  <c r="C15" i="1" s="1"/>
  <c r="A15" i="1"/>
  <c r="H14" i="1"/>
  <c r="G14" i="1"/>
  <c r="F14" i="1"/>
  <c r="E14" i="1"/>
  <c r="D14" i="1"/>
  <c r="B14" i="1"/>
  <c r="C14" i="1" s="1"/>
  <c r="A14" i="1"/>
  <c r="H13" i="1"/>
  <c r="G13" i="1"/>
  <c r="F13" i="1"/>
  <c r="E13" i="1"/>
  <c r="D13" i="1"/>
  <c r="B13" i="1"/>
  <c r="C13" i="1" s="1"/>
  <c r="A13" i="1"/>
  <c r="H12" i="1"/>
  <c r="G12" i="1"/>
  <c r="F12" i="1"/>
  <c r="E12" i="1"/>
  <c r="D12" i="1"/>
  <c r="B12" i="1"/>
  <c r="C12" i="1" s="1"/>
  <c r="A12" i="1"/>
  <c r="X22" i="2" l="1"/>
  <c r="AA22" i="2" s="1"/>
  <c r="X25" i="2"/>
  <c r="AA25" i="2" s="1"/>
  <c r="X19" i="2"/>
  <c r="AA19" i="2" s="1"/>
  <c r="AC21" i="2"/>
  <c r="AB21" i="2"/>
  <c r="AB26" i="2"/>
  <c r="AC19" i="2"/>
  <c r="AC22" i="2"/>
  <c r="AC24" i="2"/>
  <c r="AB27" i="2"/>
  <c r="AB19" i="2"/>
  <c r="AC20" i="2"/>
  <c r="AB23" i="2"/>
  <c r="AB25" i="2"/>
  <c r="AC26" i="2"/>
  <c r="AB22" i="2"/>
  <c r="AB24" i="2"/>
  <c r="AB20" i="2"/>
  <c r="AC25" i="2"/>
  <c r="H11" i="1"/>
  <c r="G11" i="1"/>
  <c r="F11" i="1"/>
  <c r="E11" i="1"/>
  <c r="D11" i="1"/>
  <c r="B11" i="1"/>
  <c r="C11" i="1" s="1"/>
  <c r="A11" i="1"/>
  <c r="H10" i="1"/>
  <c r="G10" i="1"/>
  <c r="F10" i="1"/>
  <c r="E10" i="1"/>
  <c r="D10" i="1"/>
  <c r="B10" i="1"/>
  <c r="C10" i="1" s="1"/>
  <c r="A10" i="1"/>
  <c r="H9" i="1"/>
  <c r="G9" i="1"/>
  <c r="F9" i="1"/>
  <c r="E9" i="1"/>
  <c r="D9" i="1"/>
  <c r="B9" i="1"/>
  <c r="C9" i="1" s="1"/>
  <c r="A9" i="1"/>
  <c r="H8" i="1"/>
  <c r="G8" i="1"/>
  <c r="F8" i="1"/>
  <c r="E8" i="1"/>
  <c r="D8" i="1"/>
  <c r="B8" i="1"/>
  <c r="C8" i="1" s="1"/>
  <c r="A8" i="1"/>
  <c r="C4" i="1" l="1"/>
</calcChain>
</file>

<file path=xl/sharedStrings.xml><?xml version="1.0" encoding="utf-8"?>
<sst xmlns="http://schemas.openxmlformats.org/spreadsheetml/2006/main" count="112" uniqueCount="67">
  <si>
    <t>Nom materiel</t>
  </si>
  <si>
    <t>Date d'achat</t>
  </si>
  <si>
    <t>Type</t>
  </si>
  <si>
    <t>N°Serie</t>
  </si>
  <si>
    <t>Vérification</t>
  </si>
  <si>
    <t>Nom du controleur</t>
  </si>
  <si>
    <t>Date de verification</t>
  </si>
  <si>
    <t>Conclusion</t>
  </si>
  <si>
    <t>Condition des vérification</t>
  </si>
  <si>
    <t>Température de la salle</t>
  </si>
  <si>
    <t xml:space="preserve">Materiel </t>
  </si>
  <si>
    <t>Materiel</t>
  </si>
  <si>
    <t xml:space="preserve">Certificat </t>
  </si>
  <si>
    <t>N°Id</t>
  </si>
  <si>
    <t>Identité Materiel</t>
  </si>
  <si>
    <t>Materiel utilisé 1</t>
  </si>
  <si>
    <t>Materiel utilisé 2</t>
  </si>
  <si>
    <t xml:space="preserve"> </t>
  </si>
  <si>
    <t>Lien</t>
  </si>
  <si>
    <t>LIEN</t>
  </si>
  <si>
    <t>Numéro de valise par défaut</t>
  </si>
  <si>
    <t>UTM</t>
  </si>
  <si>
    <t>Prochaine vérification</t>
  </si>
  <si>
    <t>A1</t>
  </si>
  <si>
    <t>LOCALISATION VALISE</t>
  </si>
  <si>
    <t>NOM VALISE</t>
  </si>
  <si>
    <t>ENTREE</t>
  </si>
  <si>
    <t>SORTIE</t>
  </si>
  <si>
    <t xml:space="preserve">LIEU </t>
  </si>
  <si>
    <t>DATE</t>
  </si>
  <si>
    <t>GABON</t>
  </si>
  <si>
    <t>APPAREIL DE MESURE</t>
  </si>
  <si>
    <t>RESULTAT</t>
  </si>
  <si>
    <t>OK</t>
  </si>
  <si>
    <t xml:space="preserve">LOCALISATION </t>
  </si>
  <si>
    <t>VALISE</t>
  </si>
  <si>
    <t>Etat appareil</t>
  </si>
  <si>
    <t>CHECKER LE :</t>
  </si>
  <si>
    <t>Nom valise</t>
  </si>
  <si>
    <t>LIEU</t>
  </si>
  <si>
    <t>DMS2 - TC</t>
  </si>
  <si>
    <t>00YCVC</t>
  </si>
  <si>
    <t>Pied à coulisse</t>
  </si>
  <si>
    <t>01DN89</t>
  </si>
  <si>
    <t>DMS2-TC</t>
  </si>
  <si>
    <t>0160V9</t>
  </si>
  <si>
    <t>DM4</t>
  </si>
  <si>
    <t>00W2CD</t>
  </si>
  <si>
    <t>B1</t>
  </si>
  <si>
    <t>MAGNETOSCOPIE</t>
  </si>
  <si>
    <t>Detecteur de gaz</t>
  </si>
  <si>
    <t>GasAlertMicro</t>
  </si>
  <si>
    <t>KA412-1052952</t>
  </si>
  <si>
    <t xml:space="preserve">ACFM </t>
  </si>
  <si>
    <t>EHC-09 DL CW</t>
  </si>
  <si>
    <t>00M7DK</t>
  </si>
  <si>
    <t>C1</t>
  </si>
  <si>
    <t>Kameroun</t>
  </si>
  <si>
    <t>Tunisie</t>
  </si>
  <si>
    <t>TABLEAU RECAP</t>
  </si>
  <si>
    <t>Entrée le</t>
  </si>
  <si>
    <t>Sortie le</t>
  </si>
  <si>
    <t>Bureau</t>
  </si>
  <si>
    <t>Appareil de mesure</t>
  </si>
  <si>
    <t>DERNIERE DATE LOCALISATION MATERIEL</t>
  </si>
  <si>
    <t>LIEU ENTREE</t>
  </si>
  <si>
    <t>LIEU SORTI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</si>
</sst>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7030A0"/>
        <bgColor indexed="64"/>
      </patternFill>
    </fill>
    <fill>
      <patternFill patternType="solid">
        <fgColor rgb="FFA162D0"/>
        <bgColor indexed="64"/>
      </patternFill>
    </fill>
    <fill>
      <patternFill patternType="solid">
        <fgColor rgb="FFCD3131"/>
        <bgColor indexed="64"/>
      </patternFill>
    </fill>
    <fill>
      <patternFill patternType="solid">
        <fgColor theme="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3" fillId="5" borderId="1" applyAlignment="0">
      <alignment horizontal="center"/>
    </xf>
    <xf numFmtId="0" fontId="4" fillId="6" borderId="1" applyAlignment="0">
      <alignment horizontal="center"/>
    </xf>
    <xf numFmtId="0" fontId="4" fillId="7" borderId="1" applyBorder="0" applyAlignment="0">
      <alignment horizontal="center"/>
    </xf>
    <xf numFmtId="0" fontId="4" fillId="8" borderId="0" applyNumberFormat="0" applyBorder="0" applyAlignment="0" applyProtection="0"/>
  </cellStyleXfs>
  <cellXfs count="115">
    <xf numFmtId="0" fontId="0" fillId="0" borderId="0" xfId="0"/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4" fillId="7" borderId="1" xfId="7" applyBorder="1" applyAlignment="1">
      <alignment horizontal="center" vertical="center"/>
    </xf>
    <xf numFmtId="0" fontId="4" fillId="2" borderId="1" xfId="2" applyBorder="1" applyAlignment="1">
      <alignment horizontal="center" vertical="center"/>
    </xf>
    <xf numFmtId="0" fontId="4" fillId="2" borderId="2" xfId="2" applyBorder="1" applyAlignment="1">
      <alignment horizontal="center" vertical="center"/>
    </xf>
    <xf numFmtId="0" fontId="5" fillId="2" borderId="4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6" borderId="7" xfId="6" applyBorder="1" applyAlignment="1">
      <alignment horizontal="center" vertical="center"/>
    </xf>
    <xf numFmtId="0" fontId="4" fillId="4" borderId="7" xfId="4" applyBorder="1" applyAlignment="1">
      <alignment horizontal="center" vertical="center"/>
    </xf>
    <xf numFmtId="0" fontId="4" fillId="4" borderId="18" xfId="4" applyBorder="1" applyAlignment="1">
      <alignment horizontal="center" vertical="center"/>
    </xf>
    <xf numFmtId="0" fontId="5" fillId="2" borderId="4" xfId="2" applyFont="1" applyBorder="1" applyAlignment="1">
      <alignment horizontal="center" vertical="center"/>
    </xf>
    <xf numFmtId="0" fontId="5" fillId="2" borderId="4" xfId="2" applyFont="1" applyBorder="1" applyAlignment="1">
      <alignment horizontal="center" vertical="center"/>
    </xf>
    <xf numFmtId="0" fontId="4" fillId="6" borderId="20" xfId="6" applyBorder="1" applyAlignment="1">
      <alignment horizontal="center" vertical="center"/>
    </xf>
    <xf numFmtId="0" fontId="4" fillId="3" borderId="5" xfId="3" applyBorder="1" applyAlignment="1">
      <alignment horizontal="center" vertical="center" wrapText="1"/>
    </xf>
    <xf numFmtId="0" fontId="4" fillId="3" borderId="6" xfId="3" applyBorder="1" applyAlignment="1">
      <alignment horizontal="center" vertical="center" wrapText="1"/>
    </xf>
    <xf numFmtId="0" fontId="4" fillId="8" borderId="5" xfId="8" applyBorder="1" applyAlignment="1">
      <alignment horizontal="center" vertical="center" wrapText="1"/>
    </xf>
    <xf numFmtId="0" fontId="4" fillId="8" borderId="6" xfId="8" applyBorder="1" applyAlignment="1">
      <alignment horizontal="center" vertical="center" wrapText="1"/>
    </xf>
    <xf numFmtId="0" fontId="4" fillId="8" borderId="2" xfId="8" applyBorder="1" applyAlignment="1">
      <alignment horizontal="center"/>
    </xf>
    <xf numFmtId="0" fontId="4" fillId="8" borderId="4" xfId="8" applyBorder="1" applyAlignment="1">
      <alignment horizontal="center"/>
    </xf>
    <xf numFmtId="0" fontId="4" fillId="8" borderId="3" xfId="8" applyBorder="1" applyAlignment="1">
      <alignment horizontal="center"/>
    </xf>
    <xf numFmtId="0" fontId="4" fillId="7" borderId="2" xfId="7" applyBorder="1" applyAlignment="1">
      <alignment horizontal="center" vertical="center"/>
    </xf>
    <xf numFmtId="0" fontId="4" fillId="7" borderId="4" xfId="7" applyBorder="1" applyAlignment="1">
      <alignment horizontal="center" vertical="center"/>
    </xf>
    <xf numFmtId="0" fontId="4" fillId="7" borderId="3" xfId="7" applyBorder="1" applyAlignment="1">
      <alignment horizontal="center" vertical="center"/>
    </xf>
    <xf numFmtId="0" fontId="4" fillId="3" borderId="2" xfId="3" applyBorder="1" applyAlignment="1">
      <alignment horizontal="center"/>
    </xf>
    <xf numFmtId="0" fontId="4" fillId="3" borderId="4" xfId="3" applyBorder="1" applyAlignment="1">
      <alignment horizontal="center"/>
    </xf>
    <xf numFmtId="0" fontId="4" fillId="3" borderId="3" xfId="3" applyBorder="1" applyAlignment="1">
      <alignment horizontal="center"/>
    </xf>
    <xf numFmtId="0" fontId="5" fillId="2" borderId="2" xfId="2" applyFont="1" applyBorder="1" applyAlignment="1">
      <alignment horizontal="center" vertical="center"/>
    </xf>
    <xf numFmtId="0" fontId="5" fillId="2" borderId="4" xfId="2" applyFont="1" applyBorder="1" applyAlignment="1">
      <alignment horizontal="center" vertical="center"/>
    </xf>
    <xf numFmtId="0" fontId="5" fillId="2" borderId="3" xfId="2" applyFont="1" applyBorder="1" applyAlignment="1">
      <alignment horizontal="center" vertical="center"/>
    </xf>
    <xf numFmtId="0" fontId="4" fillId="3" borderId="5" xfId="3" applyBorder="1" applyAlignment="1">
      <alignment horizontal="center" vertical="center"/>
    </xf>
    <xf numFmtId="0" fontId="4" fillId="3" borderId="6" xfId="3" applyBorder="1" applyAlignment="1">
      <alignment horizontal="center" vertical="center"/>
    </xf>
    <xf numFmtId="0" fontId="4" fillId="4" borderId="13" xfId="4" applyBorder="1" applyAlignment="1">
      <alignment horizontal="center" vertical="center"/>
    </xf>
    <xf numFmtId="0" fontId="4" fillId="4" borderId="14" xfId="4" applyBorder="1" applyAlignment="1">
      <alignment horizontal="center" vertical="center"/>
    </xf>
    <xf numFmtId="0" fontId="4" fillId="6" borderId="18" xfId="6" applyBorder="1" applyAlignment="1">
      <alignment horizontal="center" vertical="center"/>
    </xf>
    <xf numFmtId="0" fontId="4" fillId="6" borderId="19" xfId="6" applyBorder="1" applyAlignment="1">
      <alignment horizontal="center" vertical="center"/>
    </xf>
    <xf numFmtId="0" fontId="4" fillId="6" borderId="20" xfId="6" applyBorder="1" applyAlignment="1">
      <alignment horizontal="center" vertical="center"/>
    </xf>
    <xf numFmtId="0" fontId="4" fillId="4" borderId="19" xfId="4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14" fontId="6" fillId="9" borderId="6" xfId="0" applyNumberFormat="1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14" fontId="6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4" fontId="0" fillId="9" borderId="6" xfId="0" applyNumberFormat="1" applyFill="1" applyBorder="1" applyAlignment="1">
      <alignment horizontal="center" vertical="center"/>
    </xf>
    <xf numFmtId="0" fontId="4" fillId="7" borderId="26" xfId="7" applyBorder="1" applyAlignment="1">
      <alignment horizontal="center" vertical="center"/>
    </xf>
    <xf numFmtId="0" fontId="4" fillId="7" borderId="0" xfId="7" applyBorder="1" applyAlignment="1">
      <alignment horizontal="center" vertical="center"/>
    </xf>
    <xf numFmtId="0" fontId="4" fillId="4" borderId="20" xfId="4" applyBorder="1" applyAlignment="1">
      <alignment horizontal="center" vertical="center"/>
    </xf>
    <xf numFmtId="0" fontId="4" fillId="4" borderId="18" xfId="4" applyBorder="1" applyAlignment="1">
      <alignment horizontal="center" vertical="center"/>
    </xf>
    <xf numFmtId="0" fontId="4" fillId="4" borderId="19" xfId="4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14" fontId="0" fillId="10" borderId="1" xfId="0" applyNumberForma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14" fontId="0" fillId="10" borderId="6" xfId="0" applyNumberForma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33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0" fontId="4" fillId="7" borderId="5" xfId="7" applyBorder="1" applyAlignment="1">
      <alignment horizontal="center" vertical="center"/>
    </xf>
    <xf numFmtId="0" fontId="4" fillId="7" borderId="6" xfId="7" applyBorder="1" applyAlignment="1">
      <alignment horizontal="center" vertical="center"/>
    </xf>
    <xf numFmtId="0" fontId="4" fillId="6" borderId="5" xfId="6" applyBorder="1" applyAlignment="1">
      <alignment horizontal="center" vertical="center"/>
    </xf>
    <xf numFmtId="0" fontId="4" fillId="6" borderId="6" xfId="6" applyBorder="1" applyAlignment="1">
      <alignment horizontal="center" vertical="center"/>
    </xf>
    <xf numFmtId="0" fontId="4" fillId="6" borderId="2" xfId="6" applyBorder="1" applyAlignment="1">
      <alignment horizontal="center"/>
    </xf>
    <xf numFmtId="0" fontId="4" fillId="6" borderId="4" xfId="6" applyBorder="1" applyAlignment="1">
      <alignment horizontal="center"/>
    </xf>
    <xf numFmtId="0" fontId="4" fillId="6" borderId="3" xfId="6" applyBorder="1" applyAlignment="1">
      <alignment horizontal="center"/>
    </xf>
  </cellXfs>
  <cellStyles count="9">
    <cellStyle name="Accent3" xfId="2" builtinId="37"/>
    <cellStyle name="Accent4" xfId="8" builtinId="41"/>
    <cellStyle name="Accent5" xfId="3" builtinId="45"/>
    <cellStyle name="Accent6" xfId="4" builtinId="49"/>
    <cellStyle name="Lien hypertexte" xfId="1" builtinId="8"/>
    <cellStyle name="Normal" xfId="0" builtinId="0"/>
    <cellStyle name="Style 1" xfId="5"/>
    <cellStyle name="Style 2" xfId="6"/>
    <cellStyle name="Style 3" xfId="7"/>
  </cellStyles>
  <dxfs count="90"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8B8B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8B8B"/>
      <color rgb="FFFF9393"/>
      <color rgb="FFFF4519"/>
      <color rgb="FFCD3131"/>
      <color rgb="FFA162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microsoft.com/office/2006/relationships/vbaProject" Target="vbaProject.bin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38100</xdr:colOff>
      <xdr:row>27</xdr:row>
      <xdr:rowOff>152399</xdr:rowOff>
    </xdr:from>
    <xdr:to>
      <xdr:col>28</xdr:col>
      <xdr:colOff>981075</xdr:colOff>
      <xdr:row>35</xdr:row>
      <xdr:rowOff>123824</xdr:rowOff>
    </xdr:to>
    <xdr:sp macro="" textlink="">
      <xdr:nvSpPr>
        <xdr:cNvPr id="3" name="ZoneTexte 2"/>
        <xdr:cNvSpPr txBox="1"/>
      </xdr:nvSpPr>
      <xdr:spPr>
        <a:xfrm>
          <a:off x="14763750" y="5400674"/>
          <a:ext cx="6591300" cy="1495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DONC VOILA J'ai</a:t>
          </a:r>
          <a:r>
            <a:rPr lang="fr-FR" sz="1100" baseline="0"/>
            <a:t> tout réunit sous un seul tableau, cependant le tableau "MATERIEL" est obliger de rester vu qu'on ecrit d'autre donner comme les verification et les contrôles des appareils...</a:t>
          </a:r>
        </a:p>
        <a:p>
          <a:endParaRPr lang="fr-FR" sz="1100" baseline="0"/>
        </a:p>
        <a:p>
          <a:r>
            <a:rPr lang="fr-FR" sz="1100" baseline="0"/>
            <a:t>Maintenant il faut juste que ce qu'il ci dessus je le mette dans le tableau "MATERIEL", comme à fait tous à l'heure BIG DADDY.</a:t>
          </a:r>
        </a:p>
        <a:p>
          <a:endParaRPr lang="fr-FR" sz="1100" baseline="0"/>
        </a:p>
        <a:p>
          <a:r>
            <a:rPr lang="fr-FR" sz="1100" baseline="0"/>
            <a:t>Donc dire tel appareil est dans la valise, la date, le lieu ou il se situe...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19</xdr:col>
      <xdr:colOff>723900</xdr:colOff>
      <xdr:row>8</xdr:row>
      <xdr:rowOff>85725</xdr:rowOff>
    </xdr:from>
    <xdr:to>
      <xdr:col>28</xdr:col>
      <xdr:colOff>1038225</xdr:colOff>
      <xdr:row>11</xdr:row>
      <xdr:rowOff>180975</xdr:rowOff>
    </xdr:to>
    <xdr:sp macro="" textlink="">
      <xdr:nvSpPr>
        <xdr:cNvPr id="4" name="ZoneTexte 3"/>
        <xdr:cNvSpPr txBox="1"/>
      </xdr:nvSpPr>
      <xdr:spPr>
        <a:xfrm>
          <a:off x="14687550" y="1628775"/>
          <a:ext cx="67246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tableau ci dessous fonctionne, meme qu'on on rajoute des lignes dans le tableau de gauche.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anatronics%20EHC%20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4%20-%2000M7D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S2%20-%2000NHF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S2%20-%2000T85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S2%20-%2000YCVC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S2%20-%2001DN8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S2%20-%2001F5T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S2%20-%2001W08M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S2%20-%200160V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DMS4%20-%2000W2C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UTM\fiche%20materiel%20-%20Pocket%20MIKE%20-%202015Pocketmik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MT\Pince%20magn&#233;toscopique%20BABBCO%20B300S-928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MT\Pince%20magn&#233;toscopique%20BABBCO%20B300S-929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DETECTEUR%20DE%20GAZ\KA412-105295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DETECTEUR%20DE%20GAZ\KA412-105295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DETECTEUR%20DE%20GAZ\KA412-105296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DETECTEUR%20DE%20GAZ\KA412-105297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DETECTEUR%20DE%20GAZ\KA412-105318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DETECTEUR%20DE%20GAZ\KA413-11054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DETECTEUR%20DE%20GAZ\KA413-110542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Pied%20&#224;%20coulisse\pied%20&#224;%20couliss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ACFM\ACFM%20-%20TSC%20AMIGO%20N&#176;2465%20-%20Mini%20pencil%20probe%20(3054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ACFM\ACFM%20-%20TSC%20AMIGO%20N&#176;2465%20-%20Standard%20Weld%20Probe%20-%205Khz%20(3235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ACFM\ACFM%20-%20TSC%20AMIGO%20N&#176;2465%20-%20Weld%20probe%20-%205Khz%20-%20UW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ACFM\ACFM%20-%20TSC%20AMIGO%20N&#176;2465%20-Straight%20Mini%20Pencil%20Probe%20-%205Khz%20(3823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ACFM\ACFM%20-%20TSC%20AMIGO%20N&#176;2465%20-Standard%20Weld%20Probe-5Khz%20(3809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ACFM\ACFM%20-%20TSC%20AMIGO%20N&#176;2465%20-Straight%20Mini%20Pencil%20Probe%20-%205Khz%20(3474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ACFM\ACFM%20-%20TSC%20AMIGO%20N&#176;2465%20-Straight%20Mini%20Pencil%20Probe%20-%205Khz%20(3827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FICHIERS\Commun\LOCTANT\L'OCTANT\L'OCTANT\MATERIEL\&#233;talonnage%20US%20-%20MT%20-%20MPI%20-%20ACFM-%20Gaz\2015\FICHIE%20SUIVI%20MATERIEL\ACFM\ACFM%20-%20TSC%20AMIGO%20N&#176;2465%20-Straight%20Mini%20Pencil%20Probe%20-%205Khz%20(382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DANATRONICS</v>
          </cell>
          <cell r="F7" t="str">
            <v>-</v>
          </cell>
        </row>
        <row r="8">
          <cell r="B8" t="str">
            <v>C</v>
          </cell>
        </row>
        <row r="9">
          <cell r="B9" t="str">
            <v>EHC-09 DL CW</v>
          </cell>
        </row>
        <row r="10">
          <cell r="B10">
            <v>5051631</v>
          </cell>
        </row>
        <row r="14">
          <cell r="E14" t="str">
            <v>Pied a Coulisse</v>
          </cell>
          <cell r="I14" t="str">
            <v>Cale de réfernce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201505 Danatronics EHC-09.doc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A1</v>
          </cell>
        </row>
        <row r="9">
          <cell r="B9" t="str">
            <v>DM4</v>
          </cell>
        </row>
        <row r="10">
          <cell r="B10" t="str">
            <v>00M7DK</v>
          </cell>
        </row>
        <row r="14">
          <cell r="E14" t="str">
            <v>Pied à coulisse</v>
          </cell>
          <cell r="I14" t="str">
            <v>Cale de référence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201508DM4.doc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DMS2 - TC</v>
          </cell>
        </row>
        <row r="10">
          <cell r="B10" t="str">
            <v>00NHFC</v>
          </cell>
        </row>
        <row r="14">
          <cell r="E14" t="str">
            <v>Pied à coulisse</v>
          </cell>
          <cell r="I14" t="str">
            <v>Cale de référence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201503DMS 2.doc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DMS2 - TC</v>
          </cell>
        </row>
        <row r="10">
          <cell r="B10" t="str">
            <v>00T85L</v>
          </cell>
        </row>
        <row r="14">
          <cell r="E14" t="str">
            <v>Pied a Coulisse</v>
          </cell>
          <cell r="I14" t="str">
            <v>Cale de réference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201504DMS 2.doc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DMS2 - TC</v>
          </cell>
        </row>
        <row r="10">
          <cell r="B10" t="str">
            <v>00YCVC</v>
          </cell>
        </row>
        <row r="14">
          <cell r="E14" t="str">
            <v>Pied à coulisse</v>
          </cell>
          <cell r="I14" t="str">
            <v>Cale de référence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201501DMS 2.doc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DMS2 - TC</v>
          </cell>
        </row>
        <row r="10">
          <cell r="B10" t="str">
            <v>01DN89</v>
          </cell>
        </row>
        <row r="14">
          <cell r="E14" t="str">
            <v>Pied a Coulisse</v>
          </cell>
          <cell r="I14" t="str">
            <v>Cale de référence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201507DMS 2.doc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DMS2-TC</v>
          </cell>
        </row>
        <row r="10">
          <cell r="B10" t="str">
            <v>01F5TC</v>
          </cell>
        </row>
        <row r="14">
          <cell r="E14" t="str">
            <v>Pied à coulisse</v>
          </cell>
          <cell r="I14" t="str">
            <v>Cale de référence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201511DMS 2.doc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DMS2 - TC</v>
          </cell>
        </row>
        <row r="10">
          <cell r="B10" t="str">
            <v>01W08M</v>
          </cell>
        </row>
        <row r="14">
          <cell r="E14" t="str">
            <v>Pied à coulisse</v>
          </cell>
          <cell r="I14" t="str">
            <v>Cale de référence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201502DMS 2.doc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DMS2 - TC</v>
          </cell>
        </row>
        <row r="10">
          <cell r="B10" t="str">
            <v>0160V9</v>
          </cell>
        </row>
        <row r="14">
          <cell r="E14" t="str">
            <v>Pied a Coulisse</v>
          </cell>
          <cell r="I14" t="str">
            <v>Cale de réfernce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201506DMS 2.doc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KRAUTKRAMER</v>
          </cell>
          <cell r="F7" t="str">
            <v>-</v>
          </cell>
        </row>
        <row r="8">
          <cell r="B8" t="str">
            <v>B1</v>
          </cell>
        </row>
        <row r="9">
          <cell r="B9" t="str">
            <v>DM4</v>
          </cell>
        </row>
        <row r="10">
          <cell r="B10" t="str">
            <v>00W2CD</v>
          </cell>
        </row>
        <row r="14">
          <cell r="E14" t="str">
            <v>Pied à coulisse</v>
          </cell>
          <cell r="I14" t="str">
            <v>Cale de référence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Gaz\2015\UTM\Rapp verif 201509DM4.doc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STRESSTEL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Pocket MIKE</v>
          </cell>
        </row>
        <row r="10">
          <cell r="B10" t="str">
            <v>2015Pocket mike</v>
          </cell>
        </row>
        <row r="14">
          <cell r="E14" t="str">
            <v>Pied à coulisse</v>
          </cell>
          <cell r="I14" t="str">
            <v>Cale de référence</v>
          </cell>
        </row>
        <row r="15">
          <cell r="B15">
            <v>42034</v>
          </cell>
          <cell r="E15" t="str">
            <v>N°LAB/15-0241</v>
          </cell>
          <cell r="I15" t="str">
            <v>-</v>
          </cell>
        </row>
        <row r="16">
          <cell r="B16">
            <v>42399</v>
          </cell>
          <cell r="E16" t="str">
            <v>5Z0017201</v>
          </cell>
          <cell r="I16" t="str">
            <v>200201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20°C</v>
          </cell>
        </row>
        <row r="23">
          <cell r="B23" t="str">
            <v>\\NAS-FICHIERS\Commun\LOCTANT\L'OCTANT\L'OCTANT\MATERIEL\étalonnage US - MT - MPI - ACFM- Gaz\2015\UTM\pied coulisse\Rapp verif 201510PocketMIKE.doc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Babb co/Parker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B 300 S</v>
          </cell>
        </row>
        <row r="10">
          <cell r="B10">
            <v>9286</v>
          </cell>
        </row>
        <row r="14">
          <cell r="B14" t="str">
            <v>ECCND</v>
          </cell>
          <cell r="E14" t="str">
            <v>-</v>
          </cell>
          <cell r="I14" t="str">
            <v>-</v>
          </cell>
        </row>
        <row r="15">
          <cell r="B15">
            <v>41792</v>
          </cell>
          <cell r="E15" t="str">
            <v>-</v>
          </cell>
          <cell r="I15" t="str">
            <v>-</v>
          </cell>
        </row>
        <row r="16">
          <cell r="B16">
            <v>42157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Gaz\2015\MT\Pince-magnétoscopie AC-BABBCO-B300S-9286.pdf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BABBCO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B 300 S</v>
          </cell>
        </row>
        <row r="10">
          <cell r="B10">
            <v>9292</v>
          </cell>
        </row>
        <row r="14">
          <cell r="B14" t="str">
            <v>Action NDT</v>
          </cell>
          <cell r="E14" t="str">
            <v>Luxumètre étalonné</v>
          </cell>
          <cell r="I14" t="str">
            <v>Sonde axiale</v>
          </cell>
        </row>
        <row r="15">
          <cell r="B15">
            <v>42114</v>
          </cell>
          <cell r="E15" t="str">
            <v>HAGNER EC1-X</v>
          </cell>
          <cell r="I15" t="str">
            <v>F.W BELL 5180</v>
          </cell>
        </row>
        <row r="16">
          <cell r="B16">
            <v>42480</v>
          </cell>
          <cell r="E16" t="str">
            <v>54918</v>
          </cell>
          <cell r="I16" t="str">
            <v>1428327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Gaz\2015\MT\Pince-magnétoscopie AC-BABBCO-B300S-9292.pdf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Detecteur de Gaz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GasAlertMicro</v>
          </cell>
        </row>
        <row r="10">
          <cell r="B10" t="str">
            <v>KA412-1052952</v>
          </cell>
        </row>
        <row r="14">
          <cell r="B14" t="str">
            <v>L.E.M.S</v>
          </cell>
          <cell r="E14" t="str">
            <v>Station de test</v>
          </cell>
          <cell r="I14" t="str">
            <v>-</v>
          </cell>
        </row>
        <row r="15">
          <cell r="B15">
            <v>42122</v>
          </cell>
          <cell r="E15" t="str">
            <v>-</v>
          </cell>
          <cell r="I15" t="str">
            <v>-</v>
          </cell>
        </row>
        <row r="16">
          <cell r="B16">
            <v>42377</v>
          </cell>
          <cell r="E16" t="str">
            <v>Z312001658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Gaz\2015\detecteur gaz\K412-1052952.pdf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Detecteur de gaz</v>
          </cell>
          <cell r="F7" t="str">
            <v>-</v>
          </cell>
        </row>
        <row r="8">
          <cell r="B8" t="str">
            <v>C</v>
          </cell>
        </row>
        <row r="9">
          <cell r="B9" t="str">
            <v>GasAlertMicro</v>
          </cell>
        </row>
        <row r="10">
          <cell r="B10" t="str">
            <v>KA412-1052955</v>
          </cell>
        </row>
        <row r="14">
          <cell r="B14" t="str">
            <v>L.E.M.S</v>
          </cell>
          <cell r="E14" t="str">
            <v>Station de test</v>
          </cell>
          <cell r="I14" t="str">
            <v>-</v>
          </cell>
        </row>
        <row r="15">
          <cell r="B15">
            <v>42020</v>
          </cell>
          <cell r="E15" t="str">
            <v>-</v>
          </cell>
          <cell r="I15" t="str">
            <v>-</v>
          </cell>
        </row>
        <row r="16">
          <cell r="B16">
            <v>42385</v>
          </cell>
          <cell r="E16" t="str">
            <v>Z311-023226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Gaz\2015\detecteur gaz\K412-1052955.pdf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Detecteur de gaz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GasAlertMicro</v>
          </cell>
        </row>
        <row r="10">
          <cell r="B10" t="str">
            <v>KA412-1052960</v>
          </cell>
        </row>
        <row r="14">
          <cell r="B14" t="str">
            <v>L.E.M.S</v>
          </cell>
          <cell r="E14" t="str">
            <v>Station de test</v>
          </cell>
          <cell r="I14" t="str">
            <v>-</v>
          </cell>
        </row>
        <row r="15">
          <cell r="B15">
            <v>42122</v>
          </cell>
          <cell r="E15" t="str">
            <v>-</v>
          </cell>
          <cell r="I15" t="str">
            <v>-</v>
          </cell>
        </row>
        <row r="16">
          <cell r="B16">
            <v>42487</v>
          </cell>
          <cell r="E16" t="str">
            <v>Z311-023226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Gaz\2015\detecteur gaz\K412-1052960.pdf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Detecteur de gaz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GasAlertMicro</v>
          </cell>
        </row>
        <row r="10">
          <cell r="B10" t="str">
            <v>KA412-1052978</v>
          </cell>
        </row>
        <row r="14">
          <cell r="B14" t="str">
            <v>L.E.M.S</v>
          </cell>
          <cell r="E14" t="str">
            <v>Station de test</v>
          </cell>
          <cell r="I14" t="str">
            <v>-</v>
          </cell>
        </row>
        <row r="15">
          <cell r="B15">
            <v>42012</v>
          </cell>
          <cell r="E15" t="str">
            <v>-</v>
          </cell>
          <cell r="I15" t="str">
            <v>-</v>
          </cell>
        </row>
        <row r="16">
          <cell r="B16">
            <v>42377</v>
          </cell>
          <cell r="E16" t="str">
            <v>Z311-023226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Gaz\2015\detecteur gaz\KA412-1052978.pdf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Detecteur de gaz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GasAlertMicro</v>
          </cell>
        </row>
        <row r="10">
          <cell r="B10" t="str">
            <v>KA412-1053184</v>
          </cell>
        </row>
        <row r="14">
          <cell r="B14" t="str">
            <v>L.E.M.S</v>
          </cell>
          <cell r="E14" t="str">
            <v>Station de test</v>
          </cell>
          <cell r="I14" t="str">
            <v>-</v>
          </cell>
        </row>
        <row r="15">
          <cell r="B15">
            <v>42020</v>
          </cell>
          <cell r="E15" t="str">
            <v>-</v>
          </cell>
          <cell r="I15" t="str">
            <v>-</v>
          </cell>
        </row>
        <row r="16">
          <cell r="B16">
            <v>42385</v>
          </cell>
          <cell r="E16" t="str">
            <v>Z312-001658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Gaz\2015\detecteur gaz\K412-1053184.pdf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Detecteur de gaz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GasAlertMicro</v>
          </cell>
        </row>
        <row r="10">
          <cell r="B10" t="str">
            <v>KA413-1105410</v>
          </cell>
        </row>
        <row r="14">
          <cell r="B14" t="str">
            <v>L.E.M.S</v>
          </cell>
          <cell r="E14" t="str">
            <v>Station de test</v>
          </cell>
          <cell r="I14" t="str">
            <v>-</v>
          </cell>
        </row>
        <row r="15">
          <cell r="B15">
            <v>42012</v>
          </cell>
          <cell r="E15" t="str">
            <v>-</v>
          </cell>
          <cell r="I15" t="str">
            <v>-</v>
          </cell>
        </row>
        <row r="16">
          <cell r="B16">
            <v>42377</v>
          </cell>
          <cell r="E16" t="str">
            <v>Z312-001658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Gaz\2015\detecteur gaz\KA413-1105410.pdf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Detecteur de gaz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GasAlertMicro</v>
          </cell>
        </row>
        <row r="10">
          <cell r="B10" t="str">
            <v>KA413-1105425</v>
          </cell>
        </row>
        <row r="14">
          <cell r="B14" t="str">
            <v>L.E.M.S</v>
          </cell>
          <cell r="E14" t="str">
            <v>Station de test</v>
          </cell>
          <cell r="I14" t="str">
            <v>-</v>
          </cell>
        </row>
        <row r="15">
          <cell r="B15">
            <v>42012</v>
          </cell>
          <cell r="E15" t="str">
            <v>-</v>
          </cell>
          <cell r="I15" t="str">
            <v>-</v>
          </cell>
        </row>
        <row r="16">
          <cell r="B16">
            <v>42377</v>
          </cell>
          <cell r="E16" t="str">
            <v>Z311-020168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Gaz\2015\detecteur gaz\KA413-1105425.pdf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>Pied à coulisse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5Z0017201</v>
          </cell>
        </row>
        <row r="10">
          <cell r="B10" t="str">
            <v>-</v>
          </cell>
        </row>
        <row r="14">
          <cell r="B14" t="str">
            <v>LAB services</v>
          </cell>
          <cell r="E14" t="str">
            <v>Bague lisse étalon 40mm</v>
          </cell>
          <cell r="I14" t="str">
            <v>Cale étalon 0,5mm à 100mm</v>
          </cell>
        </row>
        <row r="15">
          <cell r="B15">
            <v>42027</v>
          </cell>
          <cell r="E15" t="str">
            <v>LAB/13-1955</v>
          </cell>
          <cell r="I15" t="str">
            <v>LAB/14-0073</v>
          </cell>
        </row>
        <row r="16">
          <cell r="B16">
            <v>42392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20°</v>
          </cell>
        </row>
        <row r="23">
          <cell r="B23" t="str">
            <v>\\NAS-FICHIERS\Commun\LOCTANT\L'OCTANT\L'OCTANT\MATERIEL\étalonnage US - MT - MPI - ACFM- Gaz\2015\UTM\pied coulisse\CE LAB_15-0241_5Z0017201.pdf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 xml:space="preserve">ACFM 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TSC AMIGO N°2465</v>
          </cell>
        </row>
        <row r="10">
          <cell r="B10" t="str">
            <v>Straight Mini Pencil - 5 KHZ (N°3054)</v>
          </cell>
        </row>
        <row r="14">
          <cell r="E14" t="str">
            <v>Tôle de carbone (défaut 4mm*0,2mm*30mm)</v>
          </cell>
          <cell r="I14" t="str">
            <v>-</v>
          </cell>
        </row>
        <row r="15">
          <cell r="B15">
            <v>42065</v>
          </cell>
          <cell r="E15" t="str">
            <v>-</v>
          </cell>
          <cell r="I15" t="str">
            <v>-</v>
          </cell>
        </row>
        <row r="16">
          <cell r="B16">
            <v>42431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Gaz\2015\ACFM\amigo 2465 Fr &amp; ang .pdf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 xml:space="preserve">ACFM 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TSC AMIGO N°2465</v>
          </cell>
        </row>
        <row r="10">
          <cell r="B10" t="str">
            <v>Standart Weld Probe - 5 KHZ (N°3235)</v>
          </cell>
        </row>
        <row r="14">
          <cell r="E14" t="str">
            <v>Tôle de carbone (défaut 4mm*0,2mm*30mm)</v>
          </cell>
          <cell r="I14" t="str">
            <v>-</v>
          </cell>
        </row>
        <row r="15">
          <cell r="B15">
            <v>42065</v>
          </cell>
          <cell r="E15" t="str">
            <v>-</v>
          </cell>
          <cell r="I15" t="str">
            <v>-</v>
          </cell>
        </row>
        <row r="16">
          <cell r="B16">
            <v>42431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Gaz\2015\ACFM\amigo 2465 Fr &amp; ang .pdf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 xml:space="preserve">ACFM 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TSC AMIGO N°2465</v>
          </cell>
        </row>
        <row r="10">
          <cell r="B10" t="str">
            <v>Weld Probe - 5 Khz - UW (N°3264)</v>
          </cell>
        </row>
        <row r="14">
          <cell r="E14" t="str">
            <v>Tôle de carbone (défaut 4mm*0,2mm*30mm)</v>
          </cell>
          <cell r="I14" t="str">
            <v>-</v>
          </cell>
        </row>
        <row r="15">
          <cell r="B15">
            <v>42065</v>
          </cell>
          <cell r="E15" t="str">
            <v>-</v>
          </cell>
          <cell r="I15" t="str">
            <v>-</v>
          </cell>
        </row>
        <row r="16">
          <cell r="B16">
            <v>42431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Gaz\2015\ACFM\amigo 2465 Fr &amp; ang .pdf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 xml:space="preserve">ACFM 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TSC AMIGO N°2465</v>
          </cell>
        </row>
        <row r="10">
          <cell r="B10" t="str">
            <v>Straight Mini pencil Probe - 5Khz (N°3823)</v>
          </cell>
        </row>
        <row r="14">
          <cell r="E14" t="str">
            <v>Tôle de carbone (défaut 4mm*0,2mm*30mm)</v>
          </cell>
          <cell r="I14" t="str">
            <v>-</v>
          </cell>
        </row>
        <row r="15">
          <cell r="B15">
            <v>42065</v>
          </cell>
          <cell r="E15" t="str">
            <v>-</v>
          </cell>
          <cell r="I15" t="str">
            <v>-</v>
          </cell>
        </row>
        <row r="16">
          <cell r="B16">
            <v>42431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Gaz\2015\ACFM\amigo 2465 Fr &amp; ang .pdf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 xml:space="preserve">ACFM 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TSC AMIGO N°2465</v>
          </cell>
        </row>
        <row r="10">
          <cell r="B10" t="str">
            <v>Standard Weld Probe - 5Khz (N°3809)</v>
          </cell>
        </row>
        <row r="14">
          <cell r="E14" t="str">
            <v>Tôle de carbone (défaut 4mm*0,2mm*30mm)</v>
          </cell>
          <cell r="I14" t="str">
            <v>-</v>
          </cell>
        </row>
        <row r="15">
          <cell r="B15">
            <v>42065</v>
          </cell>
          <cell r="E15" t="str">
            <v>-</v>
          </cell>
          <cell r="I15" t="str">
            <v>-</v>
          </cell>
        </row>
        <row r="16">
          <cell r="B16">
            <v>42431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Gaz\2015\ACFM\amigo 2465 Fr &amp; ang .pdf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 xml:space="preserve">ACFM 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TSC AMIGO N°2465</v>
          </cell>
        </row>
        <row r="10">
          <cell r="B10" t="str">
            <v>Straight Mini pencil Probe - 5Khz (N°3474)</v>
          </cell>
        </row>
        <row r="14">
          <cell r="E14" t="str">
            <v>Tôle de carbone (défaut 4mm*0,2mm*30mm)</v>
          </cell>
          <cell r="I14" t="str">
            <v>-</v>
          </cell>
        </row>
        <row r="15">
          <cell r="B15">
            <v>42065</v>
          </cell>
          <cell r="E15" t="str">
            <v>-</v>
          </cell>
          <cell r="I15" t="str">
            <v>-</v>
          </cell>
        </row>
        <row r="16">
          <cell r="B16">
            <v>42431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Gaz\2015\ACFM\amigo 2465 Fr &amp; ang .pdf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 xml:space="preserve">ACFM 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TSC AMIGO N°2465</v>
          </cell>
        </row>
        <row r="10">
          <cell r="B10" t="str">
            <v>Straight Mini pencil Probe - 5Khz (N°3827)</v>
          </cell>
        </row>
        <row r="14">
          <cell r="E14" t="str">
            <v>Tôle de carbone (défaut 4mm*0,2mm*30mm)</v>
          </cell>
          <cell r="I14" t="str">
            <v>-</v>
          </cell>
        </row>
        <row r="15">
          <cell r="B15">
            <v>42065</v>
          </cell>
          <cell r="E15" t="str">
            <v>-</v>
          </cell>
          <cell r="I15" t="str">
            <v>-</v>
          </cell>
        </row>
        <row r="16">
          <cell r="B16">
            <v>42431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Gaz\2015\ACFM\amigo 2465 Fr &amp; ang .pdf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B7" t="str">
            <v xml:space="preserve">ACFM </v>
          </cell>
          <cell r="F7" t="str">
            <v>-</v>
          </cell>
        </row>
        <row r="8">
          <cell r="B8" t="str">
            <v>-</v>
          </cell>
        </row>
        <row r="9">
          <cell r="B9" t="str">
            <v>TSC AMIGO N°2465</v>
          </cell>
        </row>
        <row r="10">
          <cell r="B10" t="str">
            <v>Straight Mini pencil Probe - 5Khz (N°3828)</v>
          </cell>
        </row>
        <row r="14">
          <cell r="E14" t="str">
            <v>Tôle de carbone (défaut 4mm*0,2mm*30mm)</v>
          </cell>
          <cell r="I14" t="str">
            <v>-</v>
          </cell>
        </row>
        <row r="15">
          <cell r="B15">
            <v>42065</v>
          </cell>
          <cell r="E15" t="str">
            <v>-</v>
          </cell>
          <cell r="I15" t="str">
            <v>-</v>
          </cell>
        </row>
        <row r="16">
          <cell r="B16">
            <v>42431</v>
          </cell>
          <cell r="E16" t="str">
            <v>-</v>
          </cell>
          <cell r="I16" t="str">
            <v>-</v>
          </cell>
        </row>
        <row r="17">
          <cell r="B17" t="str">
            <v>Conforme</v>
          </cell>
        </row>
        <row r="18">
          <cell r="F18" t="str">
            <v>OK</v>
          </cell>
        </row>
        <row r="19">
          <cell r="B19" t="str">
            <v>-</v>
          </cell>
        </row>
        <row r="23">
          <cell r="B23" t="str">
            <v>\\NAS-FICHIERS\Commun\LOCTANT\L'OCTANT\L'OCTANT\MATERIEL\étalonnage US - MT - MPI - ACFM- Gaz\2015\ACFM\amigo 2465 Fr &amp; ang .pdf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8"/>
  <sheetViews>
    <sheetView tabSelected="1" workbookViewId="0">
      <selection activeCell="L12" sqref="L12"/>
    </sheetView>
  </sheetViews>
  <sheetFormatPr baseColWidth="10" defaultRowHeight="15" x14ac:dyDescent="0.25"/>
  <cols>
    <col min="1" max="1" width="16.7109375" customWidth="1"/>
    <col min="2" max="2" width="3.5703125" hidden="1" customWidth="1"/>
    <col min="3" max="3" width="14.85546875" customWidth="1"/>
    <col min="4" max="4" width="18.7109375" customWidth="1"/>
    <col min="5" max="5" width="42.140625" customWidth="1"/>
    <col min="6" max="6" width="15.85546875" customWidth="1"/>
    <col min="9" max="11" width="14.85546875" customWidth="1"/>
    <col min="12" max="12" width="22.28515625" customWidth="1"/>
    <col min="13" max="13" width="22.85546875" customWidth="1"/>
    <col min="14" max="14" width="22.7109375" customWidth="1"/>
    <col min="15" max="15" width="23" customWidth="1"/>
    <col min="16" max="16" width="22.42578125" customWidth="1"/>
    <col min="17" max="17" width="42" bestFit="1" customWidth="1"/>
    <col min="18" max="18" width="18.28515625" customWidth="1"/>
    <col min="19" max="19" width="18.140625" customWidth="1"/>
    <col min="20" max="20" width="25.5703125" customWidth="1"/>
    <col min="21" max="21" width="13.140625" bestFit="1" customWidth="1"/>
    <col min="22" max="22" width="7.7109375" customWidth="1"/>
  </cols>
  <sheetData>
    <row r="1" spans="1:25" ht="15" customHeight="1" x14ac:dyDescent="0.25">
      <c r="A1" s="30" t="s">
        <v>14</v>
      </c>
      <c r="B1" s="31"/>
      <c r="C1" s="31"/>
      <c r="D1" s="31"/>
      <c r="E1" s="31"/>
      <c r="F1" s="31"/>
      <c r="G1" s="31"/>
      <c r="H1" s="32"/>
      <c r="I1" s="24" t="s">
        <v>34</v>
      </c>
      <c r="J1" s="25"/>
      <c r="K1" s="26"/>
      <c r="L1" s="112" t="s">
        <v>4</v>
      </c>
      <c r="M1" s="113"/>
      <c r="N1" s="113"/>
      <c r="O1" s="114"/>
      <c r="P1" s="27" t="s">
        <v>8</v>
      </c>
      <c r="Q1" s="28"/>
      <c r="R1" s="28"/>
      <c r="S1" s="28"/>
      <c r="T1" s="28"/>
      <c r="U1" s="28"/>
      <c r="V1" s="29"/>
    </row>
    <row r="2" spans="1:25" ht="15" customHeight="1" x14ac:dyDescent="0.25">
      <c r="A2" s="20" t="s">
        <v>0</v>
      </c>
      <c r="B2" s="20" t="s">
        <v>18</v>
      </c>
      <c r="C2" s="20" t="s">
        <v>19</v>
      </c>
      <c r="D2" s="20" t="s">
        <v>2</v>
      </c>
      <c r="E2" s="36" t="s">
        <v>3</v>
      </c>
      <c r="F2" s="20" t="s">
        <v>20</v>
      </c>
      <c r="G2" s="20" t="s">
        <v>1</v>
      </c>
      <c r="H2" s="20" t="s">
        <v>36</v>
      </c>
      <c r="I2" s="22" t="s">
        <v>35</v>
      </c>
      <c r="J2" s="22" t="s">
        <v>29</v>
      </c>
      <c r="K2" s="22" t="s">
        <v>39</v>
      </c>
      <c r="L2" s="110" t="s">
        <v>5</v>
      </c>
      <c r="M2" s="110" t="s">
        <v>6</v>
      </c>
      <c r="N2" s="110" t="s">
        <v>22</v>
      </c>
      <c r="O2" s="110" t="s">
        <v>7</v>
      </c>
      <c r="P2" s="108" t="s">
        <v>9</v>
      </c>
      <c r="Q2" s="27" t="s">
        <v>15</v>
      </c>
      <c r="R2" s="28"/>
      <c r="S2" s="29"/>
      <c r="T2" s="27" t="s">
        <v>16</v>
      </c>
      <c r="U2" s="28"/>
      <c r="V2" s="29"/>
    </row>
    <row r="3" spans="1:25" ht="21" customHeight="1" x14ac:dyDescent="0.25">
      <c r="A3" s="21"/>
      <c r="B3" s="21"/>
      <c r="C3" s="21"/>
      <c r="D3" s="21"/>
      <c r="E3" s="37"/>
      <c r="F3" s="21"/>
      <c r="G3" s="21"/>
      <c r="H3" s="21"/>
      <c r="I3" s="23"/>
      <c r="J3" s="23"/>
      <c r="K3" s="23"/>
      <c r="L3" s="111"/>
      <c r="M3" s="111"/>
      <c r="N3" s="111"/>
      <c r="O3" s="111"/>
      <c r="P3" s="109"/>
      <c r="Q3" s="9" t="s">
        <v>10</v>
      </c>
      <c r="R3" s="9" t="s">
        <v>12</v>
      </c>
      <c r="S3" s="9" t="s">
        <v>13</v>
      </c>
      <c r="T3" s="9" t="s">
        <v>11</v>
      </c>
      <c r="U3" s="9" t="s">
        <v>12</v>
      </c>
      <c r="V3" s="9" t="s">
        <v>13</v>
      </c>
    </row>
    <row r="4" spans="1:25" s="4" customFormat="1" hidden="1" x14ac:dyDescent="0.25">
      <c r="A4" s="2" t="s">
        <v>17</v>
      </c>
      <c r="B4" s="2"/>
      <c r="C4" s="8" t="str">
        <f t="shared" ref="C4" si="0">HYPERLINK(B4,"Ref")</f>
        <v>Ref</v>
      </c>
      <c r="D4" s="2"/>
      <c r="E4" s="2"/>
      <c r="F4" s="2"/>
      <c r="G4" s="2"/>
      <c r="H4" s="13"/>
      <c r="I4" s="13"/>
      <c r="J4" s="13"/>
      <c r="K4" s="13"/>
      <c r="L4" s="1"/>
      <c r="M4" s="1"/>
      <c r="N4" s="5">
        <v>42644</v>
      </c>
      <c r="O4" s="1"/>
      <c r="P4" s="1"/>
      <c r="Q4" s="3"/>
      <c r="R4" s="3"/>
      <c r="S4" s="3"/>
      <c r="T4" s="3"/>
      <c r="U4" s="3"/>
      <c r="V4" s="3"/>
    </row>
    <row r="5" spans="1:25" s="4" customFormat="1" x14ac:dyDescent="0.25">
      <c r="A5" s="33" t="s">
        <v>42</v>
      </c>
      <c r="B5" s="34"/>
      <c r="C5" s="34"/>
      <c r="D5" s="34"/>
      <c r="E5" s="34"/>
      <c r="F5" s="34"/>
      <c r="G5" s="35"/>
      <c r="H5" s="18"/>
      <c r="I5" s="18"/>
      <c r="J5" s="18"/>
      <c r="K5" s="18"/>
      <c r="L5" s="11"/>
      <c r="M5" s="11"/>
      <c r="N5" s="11"/>
      <c r="O5" s="11"/>
      <c r="P5" s="11"/>
      <c r="Q5" s="10"/>
      <c r="R5" s="10"/>
      <c r="S5" s="10"/>
      <c r="T5" s="10"/>
      <c r="U5" s="10"/>
      <c r="V5" s="10"/>
    </row>
    <row r="6" spans="1:25" x14ac:dyDescent="0.25">
      <c r="A6" s="2" t="str">
        <f>[21]Feuil1!$B$7</f>
        <v>Pied à coulisse</v>
      </c>
      <c r="B6" s="2" t="str">
        <f>[21]Feuil1!$B$23</f>
        <v>\\NAS-FICHIERS\Commun\LOCTANT\L'OCTANT\L'OCTANT\MATERIEL\étalonnage US - MT - MPI - ACFM- Gaz\2015\UTM\pied coulisse\CE LAB_15-0241_5Z0017201.pdf</v>
      </c>
      <c r="C6" s="8" t="str">
        <f t="shared" ref="C6" si="1">HYPERLINK(B6,"Ref")</f>
        <v>Ref</v>
      </c>
      <c r="D6" s="2" t="str">
        <f>[21]Feuil1!$B$9</f>
        <v>5Z0017201</v>
      </c>
      <c r="E6" s="2" t="str">
        <f>[21]Feuil1!$B$10</f>
        <v>-</v>
      </c>
      <c r="F6" s="2" t="str">
        <f>[21]Feuil1!$B$8</f>
        <v>-</v>
      </c>
      <c r="G6" s="2" t="str">
        <f>[21]Feuil1!$F$7</f>
        <v>-</v>
      </c>
      <c r="H6" s="13" t="str">
        <f>[21]Feuil1!$F$18</f>
        <v>OK</v>
      </c>
      <c r="I6" s="13"/>
      <c r="J6" s="13"/>
      <c r="K6" s="13"/>
      <c r="L6" s="5" t="str">
        <f>[21]Feuil1!$B$14</f>
        <v>LAB services</v>
      </c>
      <c r="M6" s="5">
        <f>[21]Feuil1!$B$15</f>
        <v>42027</v>
      </c>
      <c r="N6" s="5">
        <f>[21]Feuil1!$B$16</f>
        <v>42392</v>
      </c>
      <c r="O6" s="5" t="str">
        <f>[21]Feuil1!$B$17</f>
        <v>Conforme</v>
      </c>
      <c r="P6" s="5" t="str">
        <f>[21]Feuil1!$B$19</f>
        <v>20°</v>
      </c>
      <c r="Q6" s="6" t="str">
        <f>[21]Feuil1!$E$14</f>
        <v>Bague lisse étalon 40mm</v>
      </c>
      <c r="R6" s="6" t="str">
        <f>[21]Feuil1!$E$15</f>
        <v>LAB/13-1955</v>
      </c>
      <c r="S6" s="6">
        <f>[21]Feuil1!$E$16</f>
        <v>0</v>
      </c>
      <c r="T6" s="6" t="str">
        <f>[21]Feuil1!$I$14</f>
        <v>Cale étalon 0,5mm à 100mm</v>
      </c>
      <c r="U6" s="6" t="str">
        <f>[21]Feuil1!$I$15</f>
        <v>LAB/14-0073</v>
      </c>
      <c r="V6" s="7" t="str">
        <f>[21]Feuil1!$I$16</f>
        <v>-</v>
      </c>
      <c r="W6" s="4"/>
      <c r="X6" s="4"/>
      <c r="Y6" s="4"/>
    </row>
    <row r="7" spans="1:25" s="4" customFormat="1" x14ac:dyDescent="0.25">
      <c r="A7" s="33" t="s">
        <v>21</v>
      </c>
      <c r="B7" s="34"/>
      <c r="C7" s="34"/>
      <c r="D7" s="34"/>
      <c r="E7" s="34"/>
      <c r="F7" s="34"/>
      <c r="G7" s="35"/>
      <c r="H7" s="12"/>
      <c r="I7" s="12"/>
      <c r="J7" s="12"/>
      <c r="K7" s="17"/>
      <c r="L7" s="11"/>
      <c r="M7" s="11"/>
      <c r="N7" s="11"/>
      <c r="O7" s="11"/>
      <c r="P7" s="11"/>
      <c r="Q7" s="10"/>
      <c r="R7" s="10"/>
      <c r="S7" s="10"/>
      <c r="T7" s="10"/>
      <c r="U7" s="10"/>
      <c r="V7" s="10"/>
    </row>
    <row r="8" spans="1:25" x14ac:dyDescent="0.25">
      <c r="A8" s="2" t="str">
        <f>[1]Feuil1!$B$7</f>
        <v>DANATRONICS</v>
      </c>
      <c r="B8" s="2" t="str">
        <f>[1]Feuil1!$B$23</f>
        <v>\\NAS-FICHIERS\Commun\LOCTANT\L'OCTANT\L'OCTANT\MATERIEL\étalonnage US - MT - MPI - ACFM- Gaz\2015\UTM\rapp verif 201505 Danatronics EHC-09.doc</v>
      </c>
      <c r="C8" s="8" t="str">
        <f t="shared" ref="C8:C18" si="2">HYPERLINK(B8,"Ref")</f>
        <v>Ref</v>
      </c>
      <c r="D8" s="2" t="str">
        <f>[1]Feuil1!$B$9</f>
        <v>EHC-09 DL CW</v>
      </c>
      <c r="E8" s="2">
        <f>[1]Feuil1!$B$10</f>
        <v>5051631</v>
      </c>
      <c r="F8" s="2" t="str">
        <f>[1]Feuil1!$B$8</f>
        <v>C</v>
      </c>
      <c r="G8" s="2" t="str">
        <f>[1]Feuil1!$F$7</f>
        <v>-</v>
      </c>
      <c r="H8" s="13" t="str">
        <f>[1]Feuil1!$F$18</f>
        <v>OK</v>
      </c>
      <c r="I8" s="13"/>
      <c r="J8" s="13"/>
      <c r="K8" s="13"/>
      <c r="L8" s="5"/>
      <c r="M8" s="5">
        <f>[1]Feuil1!$B$15</f>
        <v>42034</v>
      </c>
      <c r="N8" s="5">
        <f>[1]Feuil1!$B$16</f>
        <v>42399</v>
      </c>
      <c r="O8" s="5" t="str">
        <f>[1]Feuil1!$B$17</f>
        <v>Conforme</v>
      </c>
      <c r="P8" s="5" t="str">
        <f>[1]Feuil1!$B$19</f>
        <v>20°C</v>
      </c>
      <c r="Q8" s="6" t="str">
        <f>[1]Feuil1!$E$14</f>
        <v>Pied a Coulisse</v>
      </c>
      <c r="R8" s="6" t="str">
        <f>[1]Feuil1!$E$15</f>
        <v>N°LAB/15-0241</v>
      </c>
      <c r="S8" s="6" t="str">
        <f>[1]Feuil1!$E$16</f>
        <v>5Z0017201</v>
      </c>
      <c r="T8" s="6" t="str">
        <f>[1]Feuil1!$I$14</f>
        <v>Cale de réfernce</v>
      </c>
      <c r="U8" s="6" t="str">
        <f>[1]Feuil1!$I$15</f>
        <v>-</v>
      </c>
      <c r="V8" s="7" t="str">
        <f>[1]Feuil1!$I$16</f>
        <v>200201</v>
      </c>
      <c r="W8" s="4"/>
      <c r="X8" s="4"/>
      <c r="Y8" s="4"/>
    </row>
    <row r="9" spans="1:25" x14ac:dyDescent="0.25">
      <c r="A9" s="2" t="str">
        <f>[2]Feuil1!$B$7</f>
        <v>KRAUTKRAMER</v>
      </c>
      <c r="B9" s="2" t="str">
        <f>[2]Feuil1!$B$23</f>
        <v>\\NAS-FICHIERS\Commun\LOCTANT\L'OCTANT\L'OCTANT\MATERIEL\étalonnage US - MT - MPI - ACFM- Gaz\2015\UTM\Rapp verif 201508DM4.doc</v>
      </c>
      <c r="C9" s="8" t="str">
        <f t="shared" si="2"/>
        <v>Ref</v>
      </c>
      <c r="D9" s="2" t="str">
        <f>[2]Feuil1!$B$9</f>
        <v>DM4</v>
      </c>
      <c r="E9" s="2" t="str">
        <f>[2]Feuil1!$B$10</f>
        <v>00M7DK</v>
      </c>
      <c r="F9" s="2" t="str">
        <f>[2]Feuil1!$B$8</f>
        <v>A1</v>
      </c>
      <c r="G9" s="2" t="str">
        <f>[2]Feuil1!$F$7</f>
        <v>-</v>
      </c>
      <c r="H9" s="13" t="str">
        <f>[2]Feuil1!$F$18</f>
        <v>OK</v>
      </c>
      <c r="I9" s="13"/>
      <c r="J9" s="13"/>
      <c r="K9" s="13"/>
      <c r="L9" s="5"/>
      <c r="M9" s="5">
        <f>[2]Feuil1!$B$15</f>
        <v>42034</v>
      </c>
      <c r="N9" s="5">
        <f>[2]Feuil1!$B$16</f>
        <v>42399</v>
      </c>
      <c r="O9" s="5" t="str">
        <f>[2]Feuil1!$B$17</f>
        <v>Conforme</v>
      </c>
      <c r="P9" s="5" t="str">
        <f>[2]Feuil1!$B$19</f>
        <v>20°C</v>
      </c>
      <c r="Q9" s="6" t="str">
        <f>[2]Feuil1!$E$14</f>
        <v>Pied à coulisse</v>
      </c>
      <c r="R9" s="6" t="str">
        <f>[2]Feuil1!$E$15</f>
        <v>N°LAB/15-0241</v>
      </c>
      <c r="S9" s="6" t="str">
        <f>[2]Feuil1!$E$16</f>
        <v>5Z0017201</v>
      </c>
      <c r="T9" s="6" t="str">
        <f>[2]Feuil1!$I$14</f>
        <v>Cale de référence</v>
      </c>
      <c r="U9" s="6" t="str">
        <f>[2]Feuil1!$I$15</f>
        <v>-</v>
      </c>
      <c r="V9" s="7" t="str">
        <f>[2]Feuil1!$I$16</f>
        <v>200201</v>
      </c>
      <c r="W9" s="4"/>
      <c r="X9" s="4"/>
      <c r="Y9" s="4"/>
    </row>
    <row r="10" spans="1:25" x14ac:dyDescent="0.25">
      <c r="A10" s="2" t="str">
        <f>[3]Feuil1!$B$7</f>
        <v>KRAUTKRAMER</v>
      </c>
      <c r="B10" s="2" t="str">
        <f>[3]Feuil1!$B$23</f>
        <v>\\NAS-FICHIERS\Commun\LOCTANT\L'OCTANT\L'OCTANT\MATERIEL\étalonnage US - MT - MPI - ACFM- Gaz\2015\UTM\rapp verif 201503DMS 2.doc</v>
      </c>
      <c r="C10" s="8" t="str">
        <f t="shared" si="2"/>
        <v>Ref</v>
      </c>
      <c r="D10" s="2" t="str">
        <f>[3]Feuil1!$B$9</f>
        <v>DMS2 - TC</v>
      </c>
      <c r="E10" s="2" t="str">
        <f>[3]Feuil1!$B$10</f>
        <v>00NHFC</v>
      </c>
      <c r="F10" s="2" t="str">
        <f>[3]Feuil1!$B$8</f>
        <v>-</v>
      </c>
      <c r="G10" s="2" t="str">
        <f>[3]Feuil1!$F$7</f>
        <v>-</v>
      </c>
      <c r="H10" s="13" t="str">
        <f>[3]Feuil1!$F$18</f>
        <v>OK</v>
      </c>
      <c r="I10" s="13"/>
      <c r="J10" s="13"/>
      <c r="K10" s="13"/>
      <c r="L10" s="5"/>
      <c r="M10" s="5">
        <f>[3]Feuil1!$B$15</f>
        <v>42034</v>
      </c>
      <c r="N10" s="5">
        <f>[3]Feuil1!$B$16</f>
        <v>42399</v>
      </c>
      <c r="O10" s="5" t="str">
        <f>[3]Feuil1!$B$17</f>
        <v>Conforme</v>
      </c>
      <c r="P10" s="5" t="str">
        <f>[3]Feuil1!$B$19</f>
        <v>20°C</v>
      </c>
      <c r="Q10" s="6" t="str">
        <f>[3]Feuil1!$E$14</f>
        <v>Pied à coulisse</v>
      </c>
      <c r="R10" s="6" t="str">
        <f>[3]Feuil1!$E$15</f>
        <v>N°LAB/15-0241</v>
      </c>
      <c r="S10" s="6" t="str">
        <f>[3]Feuil1!$E$16</f>
        <v>5Z0017201</v>
      </c>
      <c r="T10" s="6" t="str">
        <f>[3]Feuil1!$I$14</f>
        <v>Cale de référence</v>
      </c>
      <c r="U10" s="6" t="str">
        <f>[3]Feuil1!$I$15</f>
        <v>-</v>
      </c>
      <c r="V10" s="7" t="str">
        <f>[3]Feuil1!$I$16</f>
        <v>200201</v>
      </c>
      <c r="W10" s="4"/>
      <c r="X10" s="4"/>
      <c r="Y10" s="4"/>
    </row>
    <row r="11" spans="1:25" x14ac:dyDescent="0.25">
      <c r="A11" s="2" t="str">
        <f>[4]Feuil1!$B$7</f>
        <v>KRAUTKRAMER</v>
      </c>
      <c r="B11" s="2" t="str">
        <f>[4]Feuil1!$B$23</f>
        <v>\\NAS-FICHIERS\Commun\LOCTANT\L'OCTANT\L'OCTANT\MATERIEL\étalonnage US - MT - MPI - ACFM- Gaz\2015\UTM\rapp verif 201504DMS 2.doc</v>
      </c>
      <c r="C11" s="8" t="str">
        <f t="shared" si="2"/>
        <v>Ref</v>
      </c>
      <c r="D11" s="2" t="str">
        <f>[4]Feuil1!$B$9</f>
        <v>DMS2 - TC</v>
      </c>
      <c r="E11" s="2" t="str">
        <f>[4]Feuil1!$B$10</f>
        <v>00T85L</v>
      </c>
      <c r="F11" s="2" t="str">
        <f>[4]Feuil1!$B$8</f>
        <v>-</v>
      </c>
      <c r="G11" s="2" t="str">
        <f>[4]Feuil1!$F$7</f>
        <v>-</v>
      </c>
      <c r="H11" s="13" t="str">
        <f>[4]Feuil1!$F$18</f>
        <v>OK</v>
      </c>
      <c r="I11" s="13"/>
      <c r="J11" s="13"/>
      <c r="K11" s="13"/>
      <c r="L11" s="5"/>
      <c r="M11" s="5">
        <f>[4]Feuil1!$B$15</f>
        <v>42034</v>
      </c>
      <c r="N11" s="5">
        <f>[4]Feuil1!$B$16</f>
        <v>42399</v>
      </c>
      <c r="O11" s="5" t="str">
        <f>[4]Feuil1!$B$17</f>
        <v>Conforme</v>
      </c>
      <c r="P11" s="5" t="str">
        <f>[4]Feuil1!$B$19</f>
        <v>20°C</v>
      </c>
      <c r="Q11" s="6" t="str">
        <f>[4]Feuil1!$E$14</f>
        <v>Pied a Coulisse</v>
      </c>
      <c r="R11" s="6" t="str">
        <f>[4]Feuil1!$E$15</f>
        <v>N°LAB/15-0241</v>
      </c>
      <c r="S11" s="6" t="str">
        <f>[4]Feuil1!$E$16</f>
        <v>5Z0017201</v>
      </c>
      <c r="T11" s="6" t="str">
        <f>[4]Feuil1!$I$14</f>
        <v>Cale de réference</v>
      </c>
      <c r="U11" s="6" t="str">
        <f>[4]Feuil1!$I$15</f>
        <v>-</v>
      </c>
      <c r="V11" s="7" t="str">
        <f>[4]Feuil1!$I$16</f>
        <v>200201</v>
      </c>
      <c r="W11" s="4"/>
      <c r="X11" s="4"/>
      <c r="Y11" s="4"/>
    </row>
    <row r="12" spans="1:25" x14ac:dyDescent="0.25">
      <c r="A12" s="2" t="str">
        <f>[5]Feuil1!$B$7</f>
        <v>KRAUTKRAMER</v>
      </c>
      <c r="B12" s="2" t="str">
        <f>[5]Feuil1!$B$23</f>
        <v>\\NAS-FICHIERS\Commun\LOCTANT\L'OCTANT\L'OCTANT\MATERIEL\étalonnage US - MT - MPI - ACFM- Gaz\2015\UTM\rapp verif 201501DMS 2.doc</v>
      </c>
      <c r="C12" s="8" t="str">
        <f t="shared" si="2"/>
        <v>Ref</v>
      </c>
      <c r="D12" s="2" t="str">
        <f>[5]Feuil1!$B$9</f>
        <v>DMS2 - TC</v>
      </c>
      <c r="E12" s="2" t="str">
        <f>[5]Feuil1!$B$10</f>
        <v>00YCVC</v>
      </c>
      <c r="F12" s="2" t="str">
        <f>[5]Feuil1!$B$8</f>
        <v>-</v>
      </c>
      <c r="G12" s="2" t="str">
        <f>[5]Feuil1!$F$7</f>
        <v>-</v>
      </c>
      <c r="H12" s="13" t="str">
        <f>[5]Feuil1!$F$18</f>
        <v>OK</v>
      </c>
      <c r="I12" s="13"/>
      <c r="J12" s="13"/>
      <c r="K12" s="13"/>
      <c r="L12" s="5"/>
      <c r="M12" s="5">
        <f>[5]Feuil1!$B$15</f>
        <v>42034</v>
      </c>
      <c r="N12" s="5">
        <f>[5]Feuil1!$B$16</f>
        <v>42399</v>
      </c>
      <c r="O12" s="5" t="str">
        <f>[5]Feuil1!$B$17</f>
        <v>Conforme</v>
      </c>
      <c r="P12" s="5" t="str">
        <f>[5]Feuil1!$B$19</f>
        <v>20°C</v>
      </c>
      <c r="Q12" s="6" t="str">
        <f>[5]Feuil1!$E$14</f>
        <v>Pied à coulisse</v>
      </c>
      <c r="R12" s="6" t="str">
        <f>[5]Feuil1!$E$15</f>
        <v>N°LAB/15-0241</v>
      </c>
      <c r="S12" s="6" t="str">
        <f>[5]Feuil1!$E$16</f>
        <v>5Z0017201</v>
      </c>
      <c r="T12" s="6" t="str">
        <f>[5]Feuil1!$I$14</f>
        <v>Cale de référence</v>
      </c>
      <c r="U12" s="6" t="str">
        <f>[5]Feuil1!$I$15</f>
        <v>-</v>
      </c>
      <c r="V12" s="7">
        <f>[5]Feuil1!$I$16</f>
        <v>200201</v>
      </c>
      <c r="W12" s="4"/>
      <c r="X12" s="4"/>
      <c r="Y12" s="4"/>
    </row>
    <row r="13" spans="1:25" x14ac:dyDescent="0.25">
      <c r="A13" s="2" t="str">
        <f>[6]Feuil1!$B$7</f>
        <v>KRAUTKRAMER</v>
      </c>
      <c r="B13" s="2" t="str">
        <f>[6]Feuil1!$B$23</f>
        <v>\\NAS-FICHIERS\Commun\LOCTANT\L'OCTANT\L'OCTANT\MATERIEL\étalonnage US - MT - MPI - ACFM- Gaz\2015\UTM\Rapp verif 201507DMS 2.doc</v>
      </c>
      <c r="C13" s="8" t="str">
        <f t="shared" si="2"/>
        <v>Ref</v>
      </c>
      <c r="D13" s="2" t="str">
        <f>[6]Feuil1!$B$9</f>
        <v>DMS2 - TC</v>
      </c>
      <c r="E13" s="2" t="str">
        <f>[6]Feuil1!$B$10</f>
        <v>01DN89</v>
      </c>
      <c r="F13" s="2" t="str">
        <f>[6]Feuil1!$B$8</f>
        <v>-</v>
      </c>
      <c r="G13" s="2" t="str">
        <f>[6]Feuil1!$F$7</f>
        <v>-</v>
      </c>
      <c r="H13" s="13" t="str">
        <f>[6]Feuil1!$F$18</f>
        <v>OK</v>
      </c>
      <c r="I13" s="13"/>
      <c r="J13" s="13"/>
      <c r="K13" s="13"/>
      <c r="L13" s="5"/>
      <c r="M13" s="5">
        <f>[6]Feuil1!$B$15</f>
        <v>42034</v>
      </c>
      <c r="N13" s="5">
        <f>[6]Feuil1!$B$16</f>
        <v>42399</v>
      </c>
      <c r="O13" s="5" t="str">
        <f>[6]Feuil1!$B$17</f>
        <v>Conforme</v>
      </c>
      <c r="P13" s="5" t="str">
        <f>[6]Feuil1!$B$19</f>
        <v>20°C</v>
      </c>
      <c r="Q13" s="6" t="str">
        <f>[6]Feuil1!$E$14</f>
        <v>Pied a Coulisse</v>
      </c>
      <c r="R13" s="6" t="str">
        <f>[6]Feuil1!$E$15</f>
        <v>N°LAB/15-0241</v>
      </c>
      <c r="S13" s="6" t="str">
        <f>[6]Feuil1!$E$16</f>
        <v>5Z0017201</v>
      </c>
      <c r="T13" s="6" t="str">
        <f>[6]Feuil1!$I$14</f>
        <v>Cale de référence</v>
      </c>
      <c r="U13" s="6" t="str">
        <f>[6]Feuil1!$I$15</f>
        <v>-</v>
      </c>
      <c r="V13" s="7" t="str">
        <f>[6]Feuil1!$I$16</f>
        <v>200201</v>
      </c>
      <c r="W13" s="4"/>
      <c r="X13" s="4"/>
      <c r="Y13" s="4"/>
    </row>
    <row r="14" spans="1:25" x14ac:dyDescent="0.25">
      <c r="A14" s="2" t="str">
        <f>[7]Feuil1!$B$7</f>
        <v>KRAUTKRAMER</v>
      </c>
      <c r="B14" s="2" t="str">
        <f>[7]Feuil1!$B$23</f>
        <v>\\NAS-FICHIERS\Commun\LOCTANT\L'OCTANT\L'OCTANT\MATERIEL\étalonnage US - MT - MPI - ACFM- Gaz\2015\UTM\rapp verif 201511DMS 2.doc</v>
      </c>
      <c r="C14" s="8" t="str">
        <f t="shared" si="2"/>
        <v>Ref</v>
      </c>
      <c r="D14" s="2" t="str">
        <f>[7]Feuil1!$B$9</f>
        <v>DMS2-TC</v>
      </c>
      <c r="E14" s="2" t="str">
        <f>[7]Feuil1!$B$10</f>
        <v>01F5TC</v>
      </c>
      <c r="F14" s="2" t="str">
        <f>[7]Feuil1!$B$8</f>
        <v>-</v>
      </c>
      <c r="G14" s="2" t="str">
        <f>[7]Feuil1!$F$7</f>
        <v>-</v>
      </c>
      <c r="H14" s="13" t="str">
        <f>[7]Feuil1!$F$18</f>
        <v>OK</v>
      </c>
      <c r="I14" s="13"/>
      <c r="J14" s="13"/>
      <c r="K14" s="13"/>
      <c r="L14" s="5"/>
      <c r="M14" s="5">
        <f>[7]Feuil1!$B$15</f>
        <v>42034</v>
      </c>
      <c r="N14" s="5">
        <f>[7]Feuil1!$B$16</f>
        <v>42399</v>
      </c>
      <c r="O14" s="5" t="str">
        <f>[7]Feuil1!$B$17</f>
        <v>Conforme</v>
      </c>
      <c r="P14" s="5" t="str">
        <f>[7]Feuil1!$B$19</f>
        <v>20°C</v>
      </c>
      <c r="Q14" s="6" t="str">
        <f>[7]Feuil1!$E$14</f>
        <v>Pied à coulisse</v>
      </c>
      <c r="R14" s="6" t="str">
        <f>[7]Feuil1!$E$15</f>
        <v>N°LAB/15-0241</v>
      </c>
      <c r="S14" s="6" t="str">
        <f>[7]Feuil1!$E$16</f>
        <v>5Z0017201</v>
      </c>
      <c r="T14" s="6" t="str">
        <f>[7]Feuil1!$I$14</f>
        <v>Cale de référence</v>
      </c>
      <c r="U14" s="6" t="str">
        <f>[7]Feuil1!$I$15</f>
        <v>-</v>
      </c>
      <c r="V14" s="7" t="str">
        <f>[7]Feuil1!$I$16</f>
        <v>200201</v>
      </c>
      <c r="W14" s="4"/>
      <c r="X14" s="4"/>
      <c r="Y14" s="4"/>
    </row>
    <row r="15" spans="1:25" x14ac:dyDescent="0.25">
      <c r="A15" s="2" t="str">
        <f>[8]Feuil1!$B$7</f>
        <v>KRAUTKRAMER</v>
      </c>
      <c r="B15" s="2" t="str">
        <f>[8]Feuil1!$B$23</f>
        <v>\\NAS-FICHIERS\Commun\LOCTANT\L'OCTANT\L'OCTANT\MATERIEL\étalonnage US - MT - MPI - ACFM- Gaz\2015\UTM\rapp verif 201502DMS 2.doc</v>
      </c>
      <c r="C15" s="8" t="str">
        <f t="shared" si="2"/>
        <v>Ref</v>
      </c>
      <c r="D15" s="2" t="str">
        <f>[8]Feuil1!$B$9</f>
        <v>DMS2 - TC</v>
      </c>
      <c r="E15" s="2" t="str">
        <f>[8]Feuil1!$B$10</f>
        <v>01W08M</v>
      </c>
      <c r="F15" s="2" t="str">
        <f>[8]Feuil1!$B$8</f>
        <v>-</v>
      </c>
      <c r="G15" s="2" t="str">
        <f>[8]Feuil1!$F$7</f>
        <v>-</v>
      </c>
      <c r="H15" s="13" t="str">
        <f>[8]Feuil1!$F$18</f>
        <v>OK</v>
      </c>
      <c r="I15" s="13"/>
      <c r="J15" s="13"/>
      <c r="K15" s="13"/>
      <c r="L15" s="5"/>
      <c r="M15" s="5">
        <f>[8]Feuil1!$B$15</f>
        <v>42034</v>
      </c>
      <c r="N15" s="5">
        <f>[8]Feuil1!$B$16</f>
        <v>42399</v>
      </c>
      <c r="O15" s="5" t="str">
        <f>[8]Feuil1!$B$17</f>
        <v>Conforme</v>
      </c>
      <c r="P15" s="5" t="str">
        <f>[8]Feuil1!$B$19</f>
        <v>20°C</v>
      </c>
      <c r="Q15" s="6" t="str">
        <f>[8]Feuil1!$E$14</f>
        <v>Pied à coulisse</v>
      </c>
      <c r="R15" s="6" t="str">
        <f>[8]Feuil1!$E$15</f>
        <v>N°LAB/15-0241</v>
      </c>
      <c r="S15" s="6" t="str">
        <f>[8]Feuil1!$E$16</f>
        <v>5Z0017201</v>
      </c>
      <c r="T15" s="6" t="str">
        <f>[8]Feuil1!$I$14</f>
        <v>Cale de référence</v>
      </c>
      <c r="U15" s="6" t="str">
        <f>[8]Feuil1!$I$15</f>
        <v>-</v>
      </c>
      <c r="V15" s="7">
        <f>[8]Feuil1!$I$16</f>
        <v>200201</v>
      </c>
      <c r="W15" s="4"/>
      <c r="X15" s="4"/>
      <c r="Y15" s="4"/>
    </row>
    <row r="16" spans="1:25" x14ac:dyDescent="0.25">
      <c r="A16" s="2" t="str">
        <f>[9]Feuil1!$B$7</f>
        <v>KRAUTKRAMER</v>
      </c>
      <c r="B16" s="2" t="str">
        <f>[9]Feuil1!$B$23</f>
        <v>\\NAS-FICHIERS\Commun\LOCTANT\L'OCTANT\L'OCTANT\MATERIEL\étalonnage US - MT - MPI - ACFM- Gaz\2015\UTM\rapp verif 201506DMS 2.doc</v>
      </c>
      <c r="C16" s="8" t="str">
        <f t="shared" si="2"/>
        <v>Ref</v>
      </c>
      <c r="D16" s="2" t="str">
        <f>[9]Feuil1!$B$9</f>
        <v>DMS2 - TC</v>
      </c>
      <c r="E16" s="2" t="str">
        <f>[9]Feuil1!$B$10</f>
        <v>0160V9</v>
      </c>
      <c r="F16" s="2" t="str">
        <f>[9]Feuil1!$B$8</f>
        <v>-</v>
      </c>
      <c r="G16" s="2" t="str">
        <f>[9]Feuil1!$F$7</f>
        <v>-</v>
      </c>
      <c r="H16" s="13" t="str">
        <f>[9]Feuil1!$F$18</f>
        <v>OK</v>
      </c>
      <c r="I16" s="13"/>
      <c r="J16" s="13"/>
      <c r="K16" s="13"/>
      <c r="L16" s="5"/>
      <c r="M16" s="5">
        <f>[9]Feuil1!$B$15</f>
        <v>42034</v>
      </c>
      <c r="N16" s="5">
        <f>[9]Feuil1!$B$16</f>
        <v>42399</v>
      </c>
      <c r="O16" s="5" t="str">
        <f>[9]Feuil1!$B$17</f>
        <v>Conforme</v>
      </c>
      <c r="P16" s="5" t="str">
        <f>[9]Feuil1!$B$19</f>
        <v>20°C</v>
      </c>
      <c r="Q16" s="6" t="str">
        <f>[9]Feuil1!$E$14</f>
        <v>Pied a Coulisse</v>
      </c>
      <c r="R16" s="6" t="str">
        <f>[9]Feuil1!$E$15</f>
        <v>N°LAB/15-0241</v>
      </c>
      <c r="S16" s="6" t="str">
        <f>[9]Feuil1!$E$16</f>
        <v>5Z0017201</v>
      </c>
      <c r="T16" s="6" t="str">
        <f>[9]Feuil1!$I$14</f>
        <v>Cale de réfernce</v>
      </c>
      <c r="U16" s="6" t="str">
        <f>[9]Feuil1!$I$15</f>
        <v>-</v>
      </c>
      <c r="V16" s="7" t="str">
        <f>[9]Feuil1!$I$16</f>
        <v>200201</v>
      </c>
      <c r="W16" s="4"/>
      <c r="X16" s="4"/>
      <c r="Y16" s="4"/>
    </row>
    <row r="17" spans="1:25" x14ac:dyDescent="0.25">
      <c r="A17" s="2" t="str">
        <f>[10]Feuil1!$B$7</f>
        <v>KRAUTKRAMER</v>
      </c>
      <c r="B17" s="2" t="str">
        <f>[10]Feuil1!$B$23</f>
        <v>\\NAS-FICHIERS\Commun\LOCTANT\L'OCTANT\L'OCTANT\MATERIEL\étalonnage US - MT - MPI - ACFM- Gaz\2015\UTM\Rapp verif 201509DM4.doc</v>
      </c>
      <c r="C17" s="8" t="str">
        <f t="shared" si="2"/>
        <v>Ref</v>
      </c>
      <c r="D17" s="2" t="str">
        <f>[10]Feuil1!$B$9</f>
        <v>DM4</v>
      </c>
      <c r="E17" s="2" t="str">
        <f>[10]Feuil1!$B$10</f>
        <v>00W2CD</v>
      </c>
      <c r="F17" s="2" t="str">
        <f>[10]Feuil1!$B$8</f>
        <v>B1</v>
      </c>
      <c r="G17" s="2" t="str">
        <f>[10]Feuil1!$F$7</f>
        <v>-</v>
      </c>
      <c r="H17" s="13" t="str">
        <f>[10]Feuil1!$F$18</f>
        <v>OK</v>
      </c>
      <c r="I17" s="13"/>
      <c r="J17" s="13"/>
      <c r="K17" s="13"/>
      <c r="L17" s="5"/>
      <c r="M17" s="5">
        <f>[10]Feuil1!$B$15</f>
        <v>42034</v>
      </c>
      <c r="N17" s="5">
        <f>[10]Feuil1!$B$16</f>
        <v>42399</v>
      </c>
      <c r="O17" s="5" t="str">
        <f>[10]Feuil1!$B$17</f>
        <v>Conforme</v>
      </c>
      <c r="P17" s="5" t="str">
        <f>[10]Feuil1!$B$19</f>
        <v>20°C</v>
      </c>
      <c r="Q17" s="6" t="str">
        <f>[10]Feuil1!$E$14</f>
        <v>Pied à coulisse</v>
      </c>
      <c r="R17" s="6" t="str">
        <f>[10]Feuil1!$E$15</f>
        <v>N°LAB/15-0241</v>
      </c>
      <c r="S17" s="6" t="str">
        <f>[10]Feuil1!$E$16</f>
        <v>5Z0017201</v>
      </c>
      <c r="T17" s="6" t="str">
        <f>[10]Feuil1!$I$14</f>
        <v>Cale de référence</v>
      </c>
      <c r="U17" s="6" t="str">
        <f>[10]Feuil1!$I$15</f>
        <v>-</v>
      </c>
      <c r="V17" s="7" t="str">
        <f>[10]Feuil1!$I$16</f>
        <v>200201</v>
      </c>
      <c r="W17" s="4"/>
      <c r="X17" s="4"/>
      <c r="Y17" s="4"/>
    </row>
    <row r="18" spans="1:25" x14ac:dyDescent="0.25">
      <c r="A18" s="2" t="str">
        <f>[11]Feuil1!$B$7</f>
        <v>STRESSTEL</v>
      </c>
      <c r="B18" s="2" t="str">
        <f>[11]Feuil1!$B$23</f>
        <v>\\NAS-FICHIERS\Commun\LOCTANT\L'OCTANT\L'OCTANT\MATERIEL\étalonnage US - MT - MPI - ACFM- Gaz\2015\UTM\pied coulisse\Rapp verif 201510PocketMIKE.doc</v>
      </c>
      <c r="C18" s="8" t="str">
        <f t="shared" si="2"/>
        <v>Ref</v>
      </c>
      <c r="D18" s="2" t="str">
        <f>[11]Feuil1!$B$9</f>
        <v>Pocket MIKE</v>
      </c>
      <c r="E18" s="2" t="str">
        <f>[11]Feuil1!$B$10</f>
        <v>2015Pocket mike</v>
      </c>
      <c r="F18" s="2" t="str">
        <f>[11]Feuil1!$B$8</f>
        <v>-</v>
      </c>
      <c r="G18" s="2" t="str">
        <f>[11]Feuil1!$F$7</f>
        <v>-</v>
      </c>
      <c r="H18" s="13" t="str">
        <f>[11]Feuil1!$F$18</f>
        <v>OK</v>
      </c>
      <c r="I18" s="13"/>
      <c r="J18" s="13"/>
      <c r="K18" s="13"/>
      <c r="L18" s="5"/>
      <c r="M18" s="5">
        <f>[11]Feuil1!$B$15</f>
        <v>42034</v>
      </c>
      <c r="N18" s="5">
        <f>[11]Feuil1!$B$16</f>
        <v>42399</v>
      </c>
      <c r="O18" s="5" t="str">
        <f>[11]Feuil1!$B$17</f>
        <v>Conforme</v>
      </c>
      <c r="P18" s="5" t="str">
        <f>[11]Feuil1!$B$19</f>
        <v>20°C</v>
      </c>
      <c r="Q18" s="6" t="str">
        <f>[11]Feuil1!$E$14</f>
        <v>Pied à coulisse</v>
      </c>
      <c r="R18" s="6" t="str">
        <f>[11]Feuil1!$E$15</f>
        <v>N°LAB/15-0241</v>
      </c>
      <c r="S18" s="6" t="str">
        <f>[11]Feuil1!$E$16</f>
        <v>5Z0017201</v>
      </c>
      <c r="T18" s="6" t="str">
        <f>[11]Feuil1!$I$14</f>
        <v>Cale de référence</v>
      </c>
      <c r="U18" s="6" t="str">
        <f>[11]Feuil1!$I$15</f>
        <v>-</v>
      </c>
      <c r="V18" s="7" t="str">
        <f>[11]Feuil1!$I$16</f>
        <v>200201</v>
      </c>
      <c r="W18" s="4"/>
      <c r="X18" s="4"/>
      <c r="Y18" s="4"/>
    </row>
    <row r="19" spans="1:25" s="4" customFormat="1" x14ac:dyDescent="0.25">
      <c r="A19" s="33" t="s">
        <v>49</v>
      </c>
      <c r="B19" s="34"/>
      <c r="C19" s="34"/>
      <c r="D19" s="34"/>
      <c r="E19" s="34"/>
      <c r="F19" s="34"/>
      <c r="G19" s="35"/>
      <c r="H19" s="18"/>
      <c r="I19" s="18"/>
      <c r="J19" s="18"/>
      <c r="K19" s="18"/>
      <c r="L19" s="11"/>
      <c r="M19" s="11"/>
      <c r="N19" s="11"/>
      <c r="O19" s="11"/>
      <c r="P19" s="11"/>
      <c r="Q19" s="10"/>
      <c r="R19" s="10"/>
      <c r="S19" s="10"/>
      <c r="T19" s="10"/>
      <c r="U19" s="10"/>
      <c r="V19" s="10"/>
    </row>
    <row r="20" spans="1:25" x14ac:dyDescent="0.25">
      <c r="A20" s="2" t="str">
        <f>[12]Feuil1!$B$7</f>
        <v>Babb co/Parker</v>
      </c>
      <c r="B20" s="2" t="str">
        <f>[12]Feuil1!$B$23</f>
        <v>\\NAS-FICHIERS\Commun\LOCTANT\L'OCTANT\L'OCTANT\MATERIEL\étalonnage US - MT - MPI - ACFM- Gaz\2015\MT\Pince-magnétoscopie AC-BABBCO-B300S-9286.pdf</v>
      </c>
      <c r="C20" s="8" t="str">
        <f t="shared" ref="C20:C21" si="3">HYPERLINK(B20,"Ref")</f>
        <v>Ref</v>
      </c>
      <c r="D20" s="2" t="str">
        <f>[12]Feuil1!$B$9</f>
        <v>B 300 S</v>
      </c>
      <c r="E20" s="2">
        <f>[12]Feuil1!$B$10</f>
        <v>9286</v>
      </c>
      <c r="F20" s="2" t="str">
        <f>[12]Feuil1!$B$8</f>
        <v>-</v>
      </c>
      <c r="G20" s="2" t="str">
        <f>[12]Feuil1!$F$7</f>
        <v>-</v>
      </c>
      <c r="H20" s="13" t="str">
        <f>[12]Feuil1!$F$18</f>
        <v>OK</v>
      </c>
      <c r="I20" s="13"/>
      <c r="J20" s="13"/>
      <c r="K20" s="13"/>
      <c r="L20" s="5" t="str">
        <f>[12]Feuil1!$B$14</f>
        <v>ECCND</v>
      </c>
      <c r="M20" s="5">
        <f>[12]Feuil1!$B$15</f>
        <v>41792</v>
      </c>
      <c r="N20" s="5">
        <f>[12]Feuil1!$B$16</f>
        <v>42157</v>
      </c>
      <c r="O20" s="5" t="str">
        <f>[12]Feuil1!$B$17</f>
        <v>Conforme</v>
      </c>
      <c r="P20" s="5" t="str">
        <f>[12]Feuil1!$B$19</f>
        <v>-</v>
      </c>
      <c r="Q20" s="6" t="str">
        <f>[12]Feuil1!$E$14</f>
        <v>-</v>
      </c>
      <c r="R20" s="6" t="str">
        <f>[12]Feuil1!$E$15</f>
        <v>-</v>
      </c>
      <c r="S20" s="6" t="str">
        <f>[12]Feuil1!$E$16</f>
        <v>-</v>
      </c>
      <c r="T20" s="6" t="str">
        <f>[12]Feuil1!$I$14</f>
        <v>-</v>
      </c>
      <c r="U20" s="6" t="str">
        <f>[12]Feuil1!$I$15</f>
        <v>-</v>
      </c>
      <c r="V20" s="7" t="str">
        <f>[12]Feuil1!$I$16</f>
        <v>-</v>
      </c>
      <c r="W20" s="4"/>
      <c r="X20" s="4"/>
      <c r="Y20" s="4"/>
    </row>
    <row r="21" spans="1:25" x14ac:dyDescent="0.25">
      <c r="A21" s="2" t="str">
        <f>[13]Feuil1!$B$7</f>
        <v>BABBCO</v>
      </c>
      <c r="B21" s="2" t="str">
        <f>[13]Feuil1!$B$23</f>
        <v>\\NAS-FICHIERS\Commun\LOCTANT\L'OCTANT\L'OCTANT\MATERIEL\étalonnage US - MT - MPI - ACFM- Gaz\2015\MT\Pince-magnétoscopie AC-BABBCO-B300S-9292.pdf</v>
      </c>
      <c r="C21" s="8" t="str">
        <f t="shared" si="3"/>
        <v>Ref</v>
      </c>
      <c r="D21" s="2" t="str">
        <f>[13]Feuil1!$B$9</f>
        <v>B 300 S</v>
      </c>
      <c r="E21" s="2">
        <f>[13]Feuil1!$B$10</f>
        <v>9292</v>
      </c>
      <c r="F21" s="2" t="str">
        <f>[13]Feuil1!$B$8</f>
        <v>-</v>
      </c>
      <c r="G21" s="2" t="str">
        <f>[13]Feuil1!$F$7</f>
        <v>-</v>
      </c>
      <c r="H21" s="13" t="str">
        <f>[13]Feuil1!$F$18</f>
        <v>Ok</v>
      </c>
      <c r="I21" s="13"/>
      <c r="J21" s="13"/>
      <c r="K21" s="13"/>
      <c r="L21" s="5" t="str">
        <f>[13]Feuil1!$B$14</f>
        <v>Action NDT</v>
      </c>
      <c r="M21" s="5">
        <f>[13]Feuil1!$B$15</f>
        <v>42114</v>
      </c>
      <c r="N21" s="5">
        <f>[13]Feuil1!$B$16</f>
        <v>42480</v>
      </c>
      <c r="O21" s="5" t="str">
        <f>[13]Feuil1!$B$17</f>
        <v>Conforme</v>
      </c>
      <c r="P21" s="5" t="str">
        <f>[13]Feuil1!$B$19</f>
        <v>-</v>
      </c>
      <c r="Q21" s="6" t="str">
        <f>[13]Feuil1!$E$14</f>
        <v>Luxumètre étalonné</v>
      </c>
      <c r="R21" s="6" t="str">
        <f>[13]Feuil1!$E$15</f>
        <v>HAGNER EC1-X</v>
      </c>
      <c r="S21" s="7" t="str">
        <f>[13]Feuil1!$E$16</f>
        <v>54918</v>
      </c>
      <c r="T21" s="6" t="str">
        <f>[13]Feuil1!$I$14</f>
        <v>Sonde axiale</v>
      </c>
      <c r="U21" s="6" t="str">
        <f>[13]Feuil1!$I$15</f>
        <v>F.W BELL 5180</v>
      </c>
      <c r="V21" s="7" t="str">
        <f>[13]Feuil1!$I$16</f>
        <v>1428327</v>
      </c>
      <c r="W21" s="4"/>
      <c r="X21" s="4"/>
      <c r="Y21" s="4"/>
    </row>
    <row r="22" spans="1:25" s="4" customFormat="1" x14ac:dyDescent="0.25">
      <c r="A22" s="33" t="s">
        <v>50</v>
      </c>
      <c r="B22" s="34"/>
      <c r="C22" s="34"/>
      <c r="D22" s="34"/>
      <c r="E22" s="34"/>
      <c r="F22" s="34"/>
      <c r="G22" s="35"/>
      <c r="H22" s="18"/>
      <c r="I22" s="18"/>
      <c r="J22" s="18"/>
      <c r="K22" s="18"/>
      <c r="L22" s="11"/>
      <c r="M22" s="11"/>
      <c r="N22" s="11"/>
      <c r="O22" s="11"/>
      <c r="P22" s="11"/>
      <c r="Q22" s="10"/>
      <c r="R22" s="10"/>
      <c r="S22" s="10"/>
      <c r="T22" s="10"/>
      <c r="U22" s="10"/>
      <c r="V22" s="10"/>
    </row>
    <row r="23" spans="1:25" x14ac:dyDescent="0.25">
      <c r="A23" s="2" t="str">
        <f>[14]Feuil1!$B$7</f>
        <v>Detecteur de Gaz</v>
      </c>
      <c r="B23" s="2" t="str">
        <f>[14]Feuil1!$B$23</f>
        <v>\\NAS-FICHIERS\Commun\LOCTANT\L'OCTANT\L'OCTANT\MATERIEL\étalonnage US - MT - MPI - ACFM- Gaz\2015\detecteur gaz\K412-1052952.pdf</v>
      </c>
      <c r="C23" s="8" t="str">
        <f t="shared" ref="C23:C29" si="4">HYPERLINK(B23,"Ref")</f>
        <v>Ref</v>
      </c>
      <c r="D23" s="2" t="str">
        <f>[14]Feuil1!$B$9</f>
        <v>GasAlertMicro</v>
      </c>
      <c r="E23" s="2" t="str">
        <f>[14]Feuil1!$B$10</f>
        <v>KA412-1052952</v>
      </c>
      <c r="F23" s="2" t="str">
        <f>[14]Feuil1!$B$8</f>
        <v>-</v>
      </c>
      <c r="G23" s="2" t="str">
        <f>[14]Feuil1!$F$7</f>
        <v>-</v>
      </c>
      <c r="H23" s="13" t="str">
        <f>[14]Feuil1!$F$18</f>
        <v>OK</v>
      </c>
      <c r="I23" s="13"/>
      <c r="J23" s="13"/>
      <c r="K23" s="13"/>
      <c r="L23" s="5" t="str">
        <f>[14]Feuil1!$B$14</f>
        <v>L.E.M.S</v>
      </c>
      <c r="M23" s="5">
        <f>[14]Feuil1!$B$15</f>
        <v>42122</v>
      </c>
      <c r="N23" s="5">
        <f>[14]Feuil1!$B$16</f>
        <v>42377</v>
      </c>
      <c r="O23" s="5" t="str">
        <f>[14]Feuil1!$B$17</f>
        <v>Conforme</v>
      </c>
      <c r="P23" s="5" t="str">
        <f>[14]Feuil1!$B$19</f>
        <v>-</v>
      </c>
      <c r="Q23" s="6" t="str">
        <f>[14]Feuil1!$E$14</f>
        <v>Station de test</v>
      </c>
      <c r="R23" s="6" t="str">
        <f>[14]Feuil1!$E$15</f>
        <v>-</v>
      </c>
      <c r="S23" s="6" t="str">
        <f>[14]Feuil1!$E$16</f>
        <v>Z312001658</v>
      </c>
      <c r="T23" s="6" t="str">
        <f>[14]Feuil1!$I$14</f>
        <v>-</v>
      </c>
      <c r="U23" s="6" t="str">
        <f>[14]Feuil1!$I$15</f>
        <v>-</v>
      </c>
      <c r="V23" s="7" t="str">
        <f>[14]Feuil1!$I$16</f>
        <v>-</v>
      </c>
      <c r="W23" s="4"/>
      <c r="X23" s="4"/>
      <c r="Y23" s="4"/>
    </row>
    <row r="24" spans="1:25" x14ac:dyDescent="0.25">
      <c r="A24" s="2" t="str">
        <f>[15]Feuil1!$B$7</f>
        <v>Detecteur de gaz</v>
      </c>
      <c r="B24" s="2" t="str">
        <f>[15]Feuil1!$B$23</f>
        <v>\\NAS-FICHIERS\Commun\LOCTANT\L'OCTANT\L'OCTANT\MATERIEL\étalonnage US - MT - MPI - ACFM- Gaz\2015\detecteur gaz\K412-1052955.pdf</v>
      </c>
      <c r="C24" s="8" t="str">
        <f t="shared" si="4"/>
        <v>Ref</v>
      </c>
      <c r="D24" s="2" t="str">
        <f>[15]Feuil1!$B$9</f>
        <v>GasAlertMicro</v>
      </c>
      <c r="E24" s="2" t="str">
        <f>[15]Feuil1!$B$10</f>
        <v>KA412-1052955</v>
      </c>
      <c r="F24" s="2" t="str">
        <f>[15]Feuil1!$B$8</f>
        <v>C</v>
      </c>
      <c r="G24" s="2" t="str">
        <f>[15]Feuil1!$F$7</f>
        <v>-</v>
      </c>
      <c r="H24" s="13" t="str">
        <f>[15]Feuil1!$F$18</f>
        <v>OK</v>
      </c>
      <c r="I24" s="13"/>
      <c r="J24" s="13"/>
      <c r="K24" s="13"/>
      <c r="L24" s="5" t="str">
        <f>[15]Feuil1!$B$14</f>
        <v>L.E.M.S</v>
      </c>
      <c r="M24" s="5">
        <f>[15]Feuil1!$B$15</f>
        <v>42020</v>
      </c>
      <c r="N24" s="5">
        <f>[15]Feuil1!$B$16</f>
        <v>42385</v>
      </c>
      <c r="O24" s="5" t="str">
        <f>[15]Feuil1!$B$17</f>
        <v>Conforme</v>
      </c>
      <c r="P24" s="5" t="str">
        <f>[15]Feuil1!$B$19</f>
        <v>-</v>
      </c>
      <c r="Q24" s="6" t="str">
        <f>[15]Feuil1!$E$14</f>
        <v>Station de test</v>
      </c>
      <c r="R24" s="6" t="str">
        <f>[15]Feuil1!$E$15</f>
        <v>-</v>
      </c>
      <c r="S24" s="6" t="str">
        <f>[15]Feuil1!$E$16</f>
        <v>Z311-023226</v>
      </c>
      <c r="T24" s="6" t="str">
        <f>[15]Feuil1!$I$14</f>
        <v>-</v>
      </c>
      <c r="U24" s="6" t="str">
        <f>[15]Feuil1!$I$15</f>
        <v>-</v>
      </c>
      <c r="V24" s="7" t="str">
        <f>[15]Feuil1!$I$16</f>
        <v>-</v>
      </c>
      <c r="W24" s="4"/>
      <c r="X24" s="4"/>
      <c r="Y24" s="4"/>
    </row>
    <row r="25" spans="1:25" x14ac:dyDescent="0.25">
      <c r="A25" s="2" t="str">
        <f>[16]Feuil1!$B$7</f>
        <v>Detecteur de gaz</v>
      </c>
      <c r="B25" s="2" t="str">
        <f>[16]Feuil1!$B$23</f>
        <v>\\NAS-FICHIERS\Commun\LOCTANT\L'OCTANT\L'OCTANT\MATERIEL\étalonnage US - MT - MPI - ACFM- Gaz\2015\detecteur gaz\K412-1052960.pdf</v>
      </c>
      <c r="C25" s="8" t="str">
        <f t="shared" si="4"/>
        <v>Ref</v>
      </c>
      <c r="D25" s="2" t="str">
        <f>[16]Feuil1!$B$9</f>
        <v>GasAlertMicro</v>
      </c>
      <c r="E25" s="2" t="str">
        <f>[16]Feuil1!$B$10</f>
        <v>KA412-1052960</v>
      </c>
      <c r="F25" s="2" t="str">
        <f>[16]Feuil1!$B$8</f>
        <v>-</v>
      </c>
      <c r="G25" s="2" t="str">
        <f>[16]Feuil1!$F$7</f>
        <v>-</v>
      </c>
      <c r="H25" s="13" t="str">
        <f>[16]Feuil1!$F$18</f>
        <v>OK</v>
      </c>
      <c r="I25" s="13"/>
      <c r="J25" s="13"/>
      <c r="K25" s="13"/>
      <c r="L25" s="5" t="str">
        <f>[16]Feuil1!$B$14</f>
        <v>L.E.M.S</v>
      </c>
      <c r="M25" s="5">
        <f>[16]Feuil1!$B$15</f>
        <v>42122</v>
      </c>
      <c r="N25" s="5">
        <f>[16]Feuil1!$B$16</f>
        <v>42487</v>
      </c>
      <c r="O25" s="5" t="str">
        <f>[16]Feuil1!$B$17</f>
        <v>Conforme</v>
      </c>
      <c r="P25" s="5" t="str">
        <f>[16]Feuil1!$B$19</f>
        <v>-</v>
      </c>
      <c r="Q25" s="6" t="str">
        <f>[16]Feuil1!$E$14</f>
        <v>Station de test</v>
      </c>
      <c r="R25" s="6" t="str">
        <f>[16]Feuil1!$E$15</f>
        <v>-</v>
      </c>
      <c r="S25" s="6" t="str">
        <f>[16]Feuil1!$E$16</f>
        <v>Z311-023226</v>
      </c>
      <c r="T25" s="6" t="str">
        <f>[16]Feuil1!$I$14</f>
        <v>-</v>
      </c>
      <c r="U25" s="6" t="str">
        <f>[16]Feuil1!$I$15</f>
        <v>-</v>
      </c>
      <c r="V25" s="7" t="str">
        <f>[16]Feuil1!$I$16</f>
        <v>-</v>
      </c>
      <c r="W25" s="4"/>
      <c r="X25" s="4"/>
      <c r="Y25" s="4"/>
    </row>
    <row r="26" spans="1:25" x14ac:dyDescent="0.25">
      <c r="A26" s="2" t="str">
        <f>[17]Feuil1!$B$7</f>
        <v>Detecteur de gaz</v>
      </c>
      <c r="B26" s="2" t="str">
        <f>[17]Feuil1!$B$23</f>
        <v>\\NAS-FICHIERS\Commun\LOCTANT\L'OCTANT\L'OCTANT\MATERIEL\étalonnage US - MT - MPI - ACFM- Gaz\2015\detecteur gaz\KA412-1052978.pdf</v>
      </c>
      <c r="C26" s="8" t="str">
        <f t="shared" si="4"/>
        <v>Ref</v>
      </c>
      <c r="D26" s="2" t="str">
        <f>[17]Feuil1!$B$9</f>
        <v>GasAlertMicro</v>
      </c>
      <c r="E26" s="2" t="str">
        <f>[17]Feuil1!$B$10</f>
        <v>KA412-1052978</v>
      </c>
      <c r="F26" s="2" t="str">
        <f>[17]Feuil1!$B$8</f>
        <v>-</v>
      </c>
      <c r="G26" s="2" t="str">
        <f>[17]Feuil1!$F$7</f>
        <v>-</v>
      </c>
      <c r="H26" s="13" t="str">
        <f>[17]Feuil1!$F$18</f>
        <v>OK</v>
      </c>
      <c r="I26" s="13"/>
      <c r="J26" s="13"/>
      <c r="K26" s="13"/>
      <c r="L26" s="5" t="str">
        <f>[17]Feuil1!$B$14</f>
        <v>L.E.M.S</v>
      </c>
      <c r="M26" s="5">
        <f>[17]Feuil1!$B$15</f>
        <v>42012</v>
      </c>
      <c r="N26" s="5">
        <f>[17]Feuil1!$B$16</f>
        <v>42377</v>
      </c>
      <c r="O26" s="5" t="str">
        <f>[17]Feuil1!$B$17</f>
        <v>Conforme</v>
      </c>
      <c r="P26" s="5" t="str">
        <f>[17]Feuil1!$B$19</f>
        <v>-</v>
      </c>
      <c r="Q26" s="6" t="str">
        <f>[17]Feuil1!$E$14</f>
        <v>Station de test</v>
      </c>
      <c r="R26" s="6" t="str">
        <f>[17]Feuil1!$E$15</f>
        <v>-</v>
      </c>
      <c r="S26" s="6" t="str">
        <f>[17]Feuil1!$E$16</f>
        <v>Z311-023226</v>
      </c>
      <c r="T26" s="6" t="str">
        <f>[17]Feuil1!$I$14</f>
        <v>-</v>
      </c>
      <c r="U26" s="6" t="str">
        <f>[17]Feuil1!$I$15</f>
        <v>-</v>
      </c>
      <c r="V26" s="7" t="str">
        <f>[17]Feuil1!$I$16</f>
        <v>-</v>
      </c>
      <c r="W26" s="4"/>
      <c r="X26" s="4"/>
      <c r="Y26" s="4"/>
    </row>
    <row r="27" spans="1:25" x14ac:dyDescent="0.25">
      <c r="A27" s="2" t="str">
        <f>[18]Feuil1!$B$7</f>
        <v>Detecteur de gaz</v>
      </c>
      <c r="B27" s="2" t="str">
        <f>[18]Feuil1!$B$23</f>
        <v>\\NAS-FICHIERS\Commun\LOCTANT\L'OCTANT\L'OCTANT\MATERIEL\étalonnage US - MT - MPI - ACFM- Gaz\2015\detecteur gaz\K412-1053184.pdf</v>
      </c>
      <c r="C27" s="8" t="str">
        <f t="shared" si="4"/>
        <v>Ref</v>
      </c>
      <c r="D27" s="2" t="str">
        <f>[18]Feuil1!$B$9</f>
        <v>GasAlertMicro</v>
      </c>
      <c r="E27" s="2" t="str">
        <f>[18]Feuil1!$B$10</f>
        <v>KA412-1053184</v>
      </c>
      <c r="F27" s="2" t="str">
        <f>[18]Feuil1!$B$8</f>
        <v>-</v>
      </c>
      <c r="G27" s="2" t="str">
        <f>[18]Feuil1!$F$7</f>
        <v>-</v>
      </c>
      <c r="H27" s="13" t="str">
        <f>[18]Feuil1!$F$18</f>
        <v>OK</v>
      </c>
      <c r="I27" s="13"/>
      <c r="J27" s="13"/>
      <c r="K27" s="13"/>
      <c r="L27" s="5" t="str">
        <f>[18]Feuil1!$B$14</f>
        <v>L.E.M.S</v>
      </c>
      <c r="M27" s="5">
        <f>[18]Feuil1!$B$15</f>
        <v>42020</v>
      </c>
      <c r="N27" s="5">
        <f>[18]Feuil1!$B$16</f>
        <v>42385</v>
      </c>
      <c r="O27" s="5" t="str">
        <f>[18]Feuil1!$B$17</f>
        <v>Conforme</v>
      </c>
      <c r="P27" s="5" t="str">
        <f>[18]Feuil1!$B$19</f>
        <v>-</v>
      </c>
      <c r="Q27" s="6" t="str">
        <f>[18]Feuil1!$E$14</f>
        <v>Station de test</v>
      </c>
      <c r="R27" s="6" t="str">
        <f>[18]Feuil1!$E$15</f>
        <v>-</v>
      </c>
      <c r="S27" s="6" t="str">
        <f>[18]Feuil1!$E$16</f>
        <v>Z312-001658</v>
      </c>
      <c r="T27" s="6" t="str">
        <f>[18]Feuil1!$I$14</f>
        <v>-</v>
      </c>
      <c r="U27" s="6" t="str">
        <f>[18]Feuil1!$I$15</f>
        <v>-</v>
      </c>
      <c r="V27" s="7" t="str">
        <f>[18]Feuil1!$I$16</f>
        <v>-</v>
      </c>
      <c r="W27" s="4"/>
      <c r="X27" s="4"/>
      <c r="Y27" s="4"/>
    </row>
    <row r="28" spans="1:25" x14ac:dyDescent="0.25">
      <c r="A28" s="2" t="str">
        <f>[19]Feuil1!$B$7</f>
        <v>Detecteur de gaz</v>
      </c>
      <c r="B28" s="2" t="str">
        <f>[19]Feuil1!$B$23</f>
        <v>\\NAS-FICHIERS\Commun\LOCTANT\L'OCTANT\L'OCTANT\MATERIEL\étalonnage US - MT - MPI - ACFM- Gaz\2015\detecteur gaz\KA413-1105410.pdf</v>
      </c>
      <c r="C28" s="8" t="str">
        <f t="shared" si="4"/>
        <v>Ref</v>
      </c>
      <c r="D28" s="2" t="str">
        <f>[19]Feuil1!$B$9</f>
        <v>GasAlertMicro</v>
      </c>
      <c r="E28" s="2" t="str">
        <f>[19]Feuil1!$B$10</f>
        <v>KA413-1105410</v>
      </c>
      <c r="F28" s="2" t="str">
        <f>[19]Feuil1!$B$8</f>
        <v>-</v>
      </c>
      <c r="G28" s="2" t="str">
        <f>[19]Feuil1!$F$7</f>
        <v>-</v>
      </c>
      <c r="H28" s="13" t="str">
        <f>[19]Feuil1!$F$18</f>
        <v>OK</v>
      </c>
      <c r="I28" s="13"/>
      <c r="J28" s="13"/>
      <c r="K28" s="13"/>
      <c r="L28" s="5" t="str">
        <f>[19]Feuil1!$B$14</f>
        <v>L.E.M.S</v>
      </c>
      <c r="M28" s="5">
        <f>[19]Feuil1!$B$15</f>
        <v>42012</v>
      </c>
      <c r="N28" s="5">
        <f>[19]Feuil1!$B$16</f>
        <v>42377</v>
      </c>
      <c r="O28" s="5" t="str">
        <f>[19]Feuil1!$B$17</f>
        <v>Conforme</v>
      </c>
      <c r="P28" s="5" t="str">
        <f>[19]Feuil1!$B$19</f>
        <v>-</v>
      </c>
      <c r="Q28" s="6" t="str">
        <f>[19]Feuil1!$E$14</f>
        <v>Station de test</v>
      </c>
      <c r="R28" s="6" t="str">
        <f>[19]Feuil1!$E$15</f>
        <v>-</v>
      </c>
      <c r="S28" s="6" t="str">
        <f>[19]Feuil1!$E$16</f>
        <v>Z312-001658</v>
      </c>
      <c r="T28" s="6" t="str">
        <f>[19]Feuil1!$I$14</f>
        <v>-</v>
      </c>
      <c r="U28" s="6" t="str">
        <f>[19]Feuil1!$I$15</f>
        <v>-</v>
      </c>
      <c r="V28" s="7" t="str">
        <f>[19]Feuil1!$I$16</f>
        <v>-</v>
      </c>
      <c r="W28" s="4"/>
      <c r="X28" s="4"/>
      <c r="Y28" s="4"/>
    </row>
    <row r="29" spans="1:25" x14ac:dyDescent="0.25">
      <c r="A29" s="2" t="str">
        <f>[20]Feuil1!$B$7</f>
        <v>Detecteur de gaz</v>
      </c>
      <c r="B29" s="2" t="str">
        <f>[20]Feuil1!$B$23</f>
        <v>\\NAS-FICHIERS\Commun\LOCTANT\L'OCTANT\L'OCTANT\MATERIEL\étalonnage US - MT - MPI - ACFM- Gaz\2015\detecteur gaz\KA413-1105425.pdf</v>
      </c>
      <c r="C29" s="8" t="str">
        <f t="shared" si="4"/>
        <v>Ref</v>
      </c>
      <c r="D29" s="2" t="str">
        <f>[20]Feuil1!$B$9</f>
        <v>GasAlertMicro</v>
      </c>
      <c r="E29" s="2" t="str">
        <f>[20]Feuil1!$B$10</f>
        <v>KA413-1105425</v>
      </c>
      <c r="F29" s="2" t="str">
        <f>[20]Feuil1!$B$8</f>
        <v>-</v>
      </c>
      <c r="G29" s="2" t="str">
        <f>[20]Feuil1!$F$7</f>
        <v>-</v>
      </c>
      <c r="H29" s="13" t="str">
        <f>[20]Feuil1!$F$18</f>
        <v>OK</v>
      </c>
      <c r="I29" s="13"/>
      <c r="J29" s="13"/>
      <c r="K29" s="13"/>
      <c r="L29" s="5" t="str">
        <f>[20]Feuil1!$B$14</f>
        <v>L.E.M.S</v>
      </c>
      <c r="M29" s="5">
        <f>[20]Feuil1!$B$15</f>
        <v>42012</v>
      </c>
      <c r="N29" s="5">
        <f>[20]Feuil1!$B$16</f>
        <v>42377</v>
      </c>
      <c r="O29" s="5" t="str">
        <f>[20]Feuil1!$B$17</f>
        <v>Conforme</v>
      </c>
      <c r="P29" s="5" t="str">
        <f>[20]Feuil1!$B$19</f>
        <v>-</v>
      </c>
      <c r="Q29" s="6" t="str">
        <f>[20]Feuil1!$E$14</f>
        <v>Station de test</v>
      </c>
      <c r="R29" s="6" t="str">
        <f>[20]Feuil1!$E$15</f>
        <v>-</v>
      </c>
      <c r="S29" s="6" t="str">
        <f>[20]Feuil1!$E$16</f>
        <v>Z311-020168</v>
      </c>
      <c r="T29" s="6" t="str">
        <f>[20]Feuil1!$I$14</f>
        <v>-</v>
      </c>
      <c r="U29" s="6" t="str">
        <f>[20]Feuil1!$I$15</f>
        <v>-</v>
      </c>
      <c r="V29" s="7" t="str">
        <f>[20]Feuil1!$I$16</f>
        <v>-</v>
      </c>
      <c r="W29" s="4"/>
      <c r="X29" s="4"/>
      <c r="Y29" s="4"/>
    </row>
    <row r="30" spans="1:25" s="4" customFormat="1" x14ac:dyDescent="0.25">
      <c r="A30" s="33" t="s">
        <v>53</v>
      </c>
      <c r="B30" s="34"/>
      <c r="C30" s="34"/>
      <c r="D30" s="34"/>
      <c r="E30" s="34"/>
      <c r="F30" s="34"/>
      <c r="G30" s="35"/>
      <c r="H30" s="18"/>
      <c r="I30" s="18"/>
      <c r="J30" s="18"/>
      <c r="K30" s="18"/>
      <c r="L30" s="11"/>
      <c r="M30" s="11"/>
      <c r="N30" s="11"/>
      <c r="O30" s="11"/>
      <c r="P30" s="11"/>
      <c r="Q30" s="10"/>
      <c r="R30" s="10"/>
      <c r="S30" s="10"/>
      <c r="T30" s="10"/>
      <c r="U30" s="10"/>
      <c r="V30" s="10"/>
    </row>
    <row r="31" spans="1:25" x14ac:dyDescent="0.25">
      <c r="A31" s="2" t="str">
        <f>[22]Feuil1!$B$7</f>
        <v xml:space="preserve">ACFM </v>
      </c>
      <c r="B31" s="2" t="str">
        <f>[22]Feuil1!$B$23</f>
        <v>\\NAS-FICHIERS\Commun\LOCTANT\L'OCTANT\L'OCTANT\MATERIEL\étalonnage US - MT - MPI - ACFM- Gaz\2015\ACFM\amigo 2465 Fr &amp; ang .pdf</v>
      </c>
      <c r="C31" s="8" t="str">
        <f t="shared" ref="C31:C32" si="5">HYPERLINK(B31,"Ref")</f>
        <v>Ref</v>
      </c>
      <c r="D31" s="2" t="str">
        <f>[22]Feuil1!$B$9</f>
        <v>TSC AMIGO N°2465</v>
      </c>
      <c r="E31" s="2" t="str">
        <f>[22]Feuil1!$B$10</f>
        <v>Straight Mini Pencil - 5 KHZ (N°3054)</v>
      </c>
      <c r="F31" s="2" t="str">
        <f>[22]Feuil1!$B$8</f>
        <v>-</v>
      </c>
      <c r="G31" s="2" t="str">
        <f>[22]Feuil1!$F$7</f>
        <v>-</v>
      </c>
      <c r="H31" s="13" t="str">
        <f>[22]Feuil1!$F$18</f>
        <v>OK</v>
      </c>
      <c r="I31" s="13"/>
      <c r="J31" s="13"/>
      <c r="K31" s="13"/>
      <c r="L31" s="5"/>
      <c r="M31" s="5">
        <f>[22]Feuil1!$B$15</f>
        <v>42065</v>
      </c>
      <c r="N31" s="5">
        <f>[22]Feuil1!$B$16</f>
        <v>42431</v>
      </c>
      <c r="O31" s="5" t="str">
        <f>[22]Feuil1!$B$17</f>
        <v>Conforme</v>
      </c>
      <c r="P31" s="5" t="str">
        <f>[22]Feuil1!$B$19</f>
        <v>-</v>
      </c>
      <c r="Q31" s="6" t="str">
        <f>[22]Feuil1!$E$14</f>
        <v>Tôle de carbone (défaut 4mm*0,2mm*30mm)</v>
      </c>
      <c r="R31" s="6" t="str">
        <f>[22]Feuil1!$E$15</f>
        <v>-</v>
      </c>
      <c r="S31" s="6" t="str">
        <f>[22]Feuil1!$E$16</f>
        <v>-</v>
      </c>
      <c r="T31" s="6" t="str">
        <f>[22]Feuil1!$I$14</f>
        <v>-</v>
      </c>
      <c r="U31" s="6" t="str">
        <f>[22]Feuil1!$I$15</f>
        <v>-</v>
      </c>
      <c r="V31" s="7" t="str">
        <f>[22]Feuil1!$I$16</f>
        <v>-</v>
      </c>
      <c r="W31" s="4"/>
      <c r="X31" s="4"/>
      <c r="Y31" s="4"/>
    </row>
    <row r="32" spans="1:25" x14ac:dyDescent="0.25">
      <c r="A32" s="2" t="str">
        <f>[23]Feuil1!$B$7</f>
        <v xml:space="preserve">ACFM </v>
      </c>
      <c r="B32" s="2" t="str">
        <f>[23]Feuil1!$B$23</f>
        <v>\\NAS-FICHIERS\Commun\LOCTANT\L'OCTANT\L'OCTANT\MATERIEL\étalonnage US - MT - MPI - ACFM- Gaz\2015\ACFM\amigo 2465 Fr &amp; ang .pdf</v>
      </c>
      <c r="C32" s="8" t="str">
        <f t="shared" si="5"/>
        <v>Ref</v>
      </c>
      <c r="D32" s="2" t="str">
        <f>[23]Feuil1!$B$9</f>
        <v>TSC AMIGO N°2465</v>
      </c>
      <c r="E32" s="2" t="str">
        <f>[23]Feuil1!$B$10</f>
        <v>Standart Weld Probe - 5 KHZ (N°3235)</v>
      </c>
      <c r="F32" s="2" t="str">
        <f>[23]Feuil1!$B$8</f>
        <v>-</v>
      </c>
      <c r="G32" s="2" t="str">
        <f>[23]Feuil1!$F$7</f>
        <v>-</v>
      </c>
      <c r="H32" s="13" t="str">
        <f>[23]Feuil1!$F$18</f>
        <v>OK</v>
      </c>
      <c r="I32" s="13"/>
      <c r="J32" s="13"/>
      <c r="K32" s="13"/>
      <c r="L32" s="5"/>
      <c r="M32" s="5">
        <f>[23]Feuil1!$B$15</f>
        <v>42065</v>
      </c>
      <c r="N32" s="5">
        <f>[23]Feuil1!$B$16</f>
        <v>42431</v>
      </c>
      <c r="O32" s="5" t="str">
        <f>[23]Feuil1!$B$17</f>
        <v>Conforme</v>
      </c>
      <c r="P32" s="5" t="str">
        <f>[23]Feuil1!$B$19</f>
        <v>-</v>
      </c>
      <c r="Q32" s="6" t="str">
        <f>[23]Feuil1!$E$14</f>
        <v>Tôle de carbone (défaut 4mm*0,2mm*30mm)</v>
      </c>
      <c r="R32" s="6" t="str">
        <f>[23]Feuil1!$E$15</f>
        <v>-</v>
      </c>
      <c r="S32" s="6" t="str">
        <f>[23]Feuil1!$E$16</f>
        <v>-</v>
      </c>
      <c r="T32" s="6" t="str">
        <f>[23]Feuil1!$I$14</f>
        <v>-</v>
      </c>
      <c r="U32" s="6" t="str">
        <f>[23]Feuil1!$I$15</f>
        <v>-</v>
      </c>
      <c r="V32" s="7" t="str">
        <f>[23]Feuil1!$I$16</f>
        <v>-</v>
      </c>
      <c r="W32" s="4"/>
      <c r="X32" s="4"/>
      <c r="Y32" s="4"/>
    </row>
    <row r="33" spans="1:25" x14ac:dyDescent="0.25">
      <c r="A33" s="2" t="str">
        <f>[24]Feuil1!$B$7</f>
        <v xml:space="preserve">ACFM </v>
      </c>
      <c r="B33" s="2" t="str">
        <f>[24]Feuil1!$B$23</f>
        <v>\\NAS-FICHIERS\Commun\LOCTANT\L'OCTANT\L'OCTANT\MATERIEL\étalonnage US - MT - MPI - ACFM- Gaz\2015\ACFM\amigo 2465 Fr &amp; ang .pdf</v>
      </c>
      <c r="C33" s="8" t="str">
        <f>HYPERLINK(B33,"Ref")</f>
        <v>Ref</v>
      </c>
      <c r="D33" s="2" t="str">
        <f>[24]Feuil1!$B$9</f>
        <v>TSC AMIGO N°2465</v>
      </c>
      <c r="E33" s="2" t="str">
        <f>[24]Feuil1!$B$10</f>
        <v>Weld Probe - 5 Khz - UW (N°3264)</v>
      </c>
      <c r="F33" s="2" t="str">
        <f>[24]Feuil1!$B$8</f>
        <v>-</v>
      </c>
      <c r="G33" s="2" t="str">
        <f>[24]Feuil1!$F$7</f>
        <v>-</v>
      </c>
      <c r="H33" s="13" t="str">
        <f>[24]Feuil1!$F$18</f>
        <v>OK</v>
      </c>
      <c r="I33" s="13"/>
      <c r="J33" s="13"/>
      <c r="K33" s="13"/>
      <c r="L33" s="5"/>
      <c r="M33" s="5">
        <f>[24]Feuil1!$B$15</f>
        <v>42065</v>
      </c>
      <c r="N33" s="5">
        <f>[24]Feuil1!$B$16</f>
        <v>42431</v>
      </c>
      <c r="O33" s="5" t="str">
        <f>[24]Feuil1!$B$17</f>
        <v>Conforme</v>
      </c>
      <c r="P33" s="5" t="str">
        <f>[24]Feuil1!$B$19</f>
        <v>-</v>
      </c>
      <c r="Q33" s="6" t="str">
        <f>[24]Feuil1!$E$14</f>
        <v>Tôle de carbone (défaut 4mm*0,2mm*30mm)</v>
      </c>
      <c r="R33" s="6" t="str">
        <f>[24]Feuil1!$E$15</f>
        <v>-</v>
      </c>
      <c r="S33" s="6" t="str">
        <f>[24]Feuil1!$E$16</f>
        <v>-</v>
      </c>
      <c r="T33" s="6" t="str">
        <f>[24]Feuil1!$I$14</f>
        <v>-</v>
      </c>
      <c r="U33" s="6" t="str">
        <f>[24]Feuil1!$I$15</f>
        <v>-</v>
      </c>
      <c r="V33" s="7" t="str">
        <f>[24]Feuil1!$I$16</f>
        <v>-</v>
      </c>
      <c r="W33" s="4"/>
      <c r="X33" s="4"/>
      <c r="Y33" s="4"/>
    </row>
    <row r="34" spans="1:25" x14ac:dyDescent="0.25">
      <c r="A34" s="2" t="str">
        <f>[26]Feuil1!$B$7</f>
        <v xml:space="preserve">ACFM </v>
      </c>
      <c r="B34" s="2" t="str">
        <f>[26]Feuil1!$B$23</f>
        <v>\\NAS-FICHIERS\Commun\LOCTANT\L'OCTANT\L'OCTANT\MATERIEL\étalonnage US - MT - MPI - ACFM- Gaz\2015\ACFM\amigo 2465 Fr &amp; ang .pdf</v>
      </c>
      <c r="C34" s="8" t="str">
        <f t="shared" ref="C34:C38" si="6">HYPERLINK(B34,"Ref")</f>
        <v>Ref</v>
      </c>
      <c r="D34" s="2" t="str">
        <f>[26]Feuil1!$B$9</f>
        <v>TSC AMIGO N°2465</v>
      </c>
      <c r="E34" s="2" t="str">
        <f>[26]Feuil1!$B$10</f>
        <v>Standard Weld Probe - 5Khz (N°3809)</v>
      </c>
      <c r="F34" s="2" t="str">
        <f>[26]Feuil1!$B$8</f>
        <v>-</v>
      </c>
      <c r="G34" s="2" t="str">
        <f>[26]Feuil1!$F$7</f>
        <v>-</v>
      </c>
      <c r="H34" s="13" t="str">
        <f>[26]Feuil1!$F$18</f>
        <v>OK</v>
      </c>
      <c r="I34" s="13"/>
      <c r="J34" s="13"/>
      <c r="K34" s="13"/>
      <c r="L34" s="5"/>
      <c r="M34" s="5">
        <f>[26]Feuil1!$B$15</f>
        <v>42065</v>
      </c>
      <c r="N34" s="5">
        <f>[26]Feuil1!$B$16</f>
        <v>42431</v>
      </c>
      <c r="O34" s="5" t="str">
        <f>[26]Feuil1!$B$17</f>
        <v>Conforme</v>
      </c>
      <c r="P34" s="5" t="str">
        <f>[26]Feuil1!$B$19</f>
        <v>-</v>
      </c>
      <c r="Q34" s="6" t="str">
        <f>[26]Feuil1!$E$14</f>
        <v>Tôle de carbone (défaut 4mm*0,2mm*30mm)</v>
      </c>
      <c r="R34" s="6" t="str">
        <f>[26]Feuil1!$E$15</f>
        <v>-</v>
      </c>
      <c r="S34" s="6" t="str">
        <f>[26]Feuil1!$E$16</f>
        <v>-</v>
      </c>
      <c r="T34" s="6" t="str">
        <f>[26]Feuil1!$I$14</f>
        <v>-</v>
      </c>
      <c r="U34" s="6" t="str">
        <f>[26]Feuil1!$I$15</f>
        <v>-</v>
      </c>
      <c r="V34" s="7" t="str">
        <f>[26]Feuil1!$I$16</f>
        <v>-</v>
      </c>
      <c r="W34" s="4"/>
      <c r="X34" s="4"/>
      <c r="Y34" s="4"/>
    </row>
    <row r="35" spans="1:25" x14ac:dyDescent="0.25">
      <c r="A35" s="2" t="str">
        <f>[25]Feuil1!$B$7</f>
        <v xml:space="preserve">ACFM </v>
      </c>
      <c r="B35" s="2" t="str">
        <f>[25]Feuil1!$B$23</f>
        <v>\\NAS-FICHIERS\Commun\LOCTANT\L'OCTANT\L'OCTANT\MATERIEL\étalonnage US - MT - MPI - ACFM- Gaz\2015\ACFM\amigo 2465 Fr &amp; ang .pdf</v>
      </c>
      <c r="C35" s="8" t="str">
        <f t="shared" si="6"/>
        <v>Ref</v>
      </c>
      <c r="D35" s="2" t="str">
        <f>[25]Feuil1!$B$9</f>
        <v>TSC AMIGO N°2465</v>
      </c>
      <c r="E35" s="2" t="str">
        <f>[25]Feuil1!$B$10</f>
        <v>Straight Mini pencil Probe - 5Khz (N°3823)</v>
      </c>
      <c r="F35" s="2" t="str">
        <f>[25]Feuil1!$B$8</f>
        <v>-</v>
      </c>
      <c r="G35" s="2" t="str">
        <f>[25]Feuil1!$F$7</f>
        <v>-</v>
      </c>
      <c r="H35" s="13" t="str">
        <f>[25]Feuil1!$F$18</f>
        <v>OK</v>
      </c>
      <c r="I35" s="13"/>
      <c r="J35" s="13"/>
      <c r="K35" s="13"/>
      <c r="L35" s="5"/>
      <c r="M35" s="5">
        <f>[25]Feuil1!$B$15</f>
        <v>42065</v>
      </c>
      <c r="N35" s="5">
        <f>[25]Feuil1!$B$16</f>
        <v>42431</v>
      </c>
      <c r="O35" s="5" t="str">
        <f>[25]Feuil1!$B$17</f>
        <v>Conforme</v>
      </c>
      <c r="P35" s="5" t="str">
        <f>[25]Feuil1!$B$19</f>
        <v>-</v>
      </c>
      <c r="Q35" s="6" t="str">
        <f>[25]Feuil1!$E$14</f>
        <v>Tôle de carbone (défaut 4mm*0,2mm*30mm)</v>
      </c>
      <c r="R35" s="6" t="str">
        <f>[25]Feuil1!$E$15</f>
        <v>-</v>
      </c>
      <c r="S35" s="6" t="str">
        <f>[25]Feuil1!$E$16</f>
        <v>-</v>
      </c>
      <c r="T35" s="6" t="str">
        <f>[25]Feuil1!$I$14</f>
        <v>-</v>
      </c>
      <c r="U35" s="6" t="str">
        <f>[25]Feuil1!$I$15</f>
        <v>-</v>
      </c>
      <c r="V35" s="7" t="str">
        <f>[25]Feuil1!$I$16</f>
        <v>-</v>
      </c>
      <c r="W35" s="4"/>
      <c r="X35" s="4"/>
      <c r="Y35" s="4"/>
    </row>
    <row r="36" spans="1:25" x14ac:dyDescent="0.25">
      <c r="A36" s="2" t="str">
        <f>[27]Feuil1!$B$7</f>
        <v xml:space="preserve">ACFM </v>
      </c>
      <c r="B36" s="2" t="str">
        <f>[27]Feuil1!$B$23</f>
        <v>\\NAS-FICHIERS\Commun\LOCTANT\L'OCTANT\L'OCTANT\MATERIEL\étalonnage US - MT - MPI - ACFM- Gaz\2015\ACFM\amigo 2465 Fr &amp; ang .pdf</v>
      </c>
      <c r="C36" s="8" t="str">
        <f t="shared" si="6"/>
        <v>Ref</v>
      </c>
      <c r="D36" s="2" t="str">
        <f>[27]Feuil1!$B$9</f>
        <v>TSC AMIGO N°2465</v>
      </c>
      <c r="E36" s="2" t="str">
        <f>[27]Feuil1!$B$10</f>
        <v>Straight Mini pencil Probe - 5Khz (N°3474)</v>
      </c>
      <c r="F36" s="2" t="str">
        <f>[27]Feuil1!$B$8</f>
        <v>-</v>
      </c>
      <c r="G36" s="2" t="str">
        <f>[27]Feuil1!$F$7</f>
        <v>-</v>
      </c>
      <c r="H36" s="13" t="str">
        <f>[27]Feuil1!$F$18</f>
        <v>OK</v>
      </c>
      <c r="I36" s="13"/>
      <c r="J36" s="13"/>
      <c r="K36" s="13"/>
      <c r="L36" s="5"/>
      <c r="M36" s="5">
        <f>[27]Feuil1!$B$15</f>
        <v>42065</v>
      </c>
      <c r="N36" s="5">
        <f>[27]Feuil1!$B$16</f>
        <v>42431</v>
      </c>
      <c r="O36" s="5" t="str">
        <f>[27]Feuil1!$B$17</f>
        <v>Conforme</v>
      </c>
      <c r="P36" s="5" t="str">
        <f>[27]Feuil1!$B$19</f>
        <v>-</v>
      </c>
      <c r="Q36" s="6" t="str">
        <f>[27]Feuil1!$E$14</f>
        <v>Tôle de carbone (défaut 4mm*0,2mm*30mm)</v>
      </c>
      <c r="R36" s="6" t="str">
        <f>[27]Feuil1!$E$15</f>
        <v>-</v>
      </c>
      <c r="S36" s="6" t="str">
        <f>[27]Feuil1!$E$16</f>
        <v>-</v>
      </c>
      <c r="T36" s="6" t="str">
        <f>[27]Feuil1!$I$14</f>
        <v>-</v>
      </c>
      <c r="U36" s="6" t="str">
        <f>[27]Feuil1!$I$15</f>
        <v>-</v>
      </c>
      <c r="V36" s="7" t="str">
        <f>[27]Feuil1!$I$16</f>
        <v>-</v>
      </c>
      <c r="W36" s="4"/>
      <c r="X36" s="4"/>
      <c r="Y36" s="4"/>
    </row>
    <row r="37" spans="1:25" x14ac:dyDescent="0.25">
      <c r="A37" s="2" t="str">
        <f>[28]Feuil1!$B$7</f>
        <v xml:space="preserve">ACFM </v>
      </c>
      <c r="B37" s="2" t="str">
        <f>[28]Feuil1!$B$23</f>
        <v>\\NAS-FICHIERS\Commun\LOCTANT\L'OCTANT\L'OCTANT\MATERIEL\étalonnage US - MT - MPI - ACFM- Gaz\2015\ACFM\amigo 2465 Fr &amp; ang .pdf</v>
      </c>
      <c r="C37" s="8" t="str">
        <f t="shared" si="6"/>
        <v>Ref</v>
      </c>
      <c r="D37" s="2" t="str">
        <f>[28]Feuil1!$B$9</f>
        <v>TSC AMIGO N°2465</v>
      </c>
      <c r="E37" s="2" t="str">
        <f>[28]Feuil1!$B$10</f>
        <v>Straight Mini pencil Probe - 5Khz (N°3827)</v>
      </c>
      <c r="F37" s="2" t="str">
        <f>[28]Feuil1!$B$8</f>
        <v>-</v>
      </c>
      <c r="G37" s="2" t="str">
        <f>[28]Feuil1!$F$7</f>
        <v>-</v>
      </c>
      <c r="H37" s="13" t="str">
        <f>[28]Feuil1!$F$18</f>
        <v>OK</v>
      </c>
      <c r="I37" s="13"/>
      <c r="J37" s="13"/>
      <c r="K37" s="13"/>
      <c r="L37" s="5"/>
      <c r="M37" s="5">
        <f>[28]Feuil1!$B$15</f>
        <v>42065</v>
      </c>
      <c r="N37" s="5">
        <f>[28]Feuil1!$B$16</f>
        <v>42431</v>
      </c>
      <c r="O37" s="5" t="str">
        <f>[28]Feuil1!$B$17</f>
        <v>Conforme</v>
      </c>
      <c r="P37" s="5" t="str">
        <f>[28]Feuil1!$B$19</f>
        <v>-</v>
      </c>
      <c r="Q37" s="6" t="str">
        <f>[28]Feuil1!$E$14</f>
        <v>Tôle de carbone (défaut 4mm*0,2mm*30mm)</v>
      </c>
      <c r="R37" s="6" t="str">
        <f>[28]Feuil1!$E$15</f>
        <v>-</v>
      </c>
      <c r="S37" s="6" t="str">
        <f>[28]Feuil1!$E$16</f>
        <v>-</v>
      </c>
      <c r="T37" s="6" t="str">
        <f>[28]Feuil1!$I$14</f>
        <v>-</v>
      </c>
      <c r="U37" s="6" t="str">
        <f>[28]Feuil1!$I$15</f>
        <v>-</v>
      </c>
      <c r="V37" s="7" t="str">
        <f>[28]Feuil1!$I$16</f>
        <v>-</v>
      </c>
      <c r="W37" s="4"/>
      <c r="X37" s="4"/>
      <c r="Y37" s="4"/>
    </row>
    <row r="38" spans="1:25" x14ac:dyDescent="0.25">
      <c r="A38" s="2" t="str">
        <f>[29]Feuil1!$B$7</f>
        <v xml:space="preserve">ACFM </v>
      </c>
      <c r="B38" s="2" t="str">
        <f>[29]Feuil1!$B$23</f>
        <v>\\NAS-FICHIERS\Commun\LOCTANT\L'OCTANT\L'OCTANT\MATERIEL\étalonnage US - MT - MPI - ACFM- Gaz\2015\ACFM\amigo 2465 Fr &amp; ang .pdf</v>
      </c>
      <c r="C38" s="8" t="str">
        <f t="shared" si="6"/>
        <v>Ref</v>
      </c>
      <c r="D38" s="2" t="str">
        <f>[29]Feuil1!$B$9</f>
        <v>TSC AMIGO N°2465</v>
      </c>
      <c r="E38" s="2" t="str">
        <f>[29]Feuil1!$B$10</f>
        <v>Straight Mini pencil Probe - 5Khz (N°3828)</v>
      </c>
      <c r="F38" s="2" t="str">
        <f>[29]Feuil1!$B$8</f>
        <v>-</v>
      </c>
      <c r="G38" s="2" t="str">
        <f>[29]Feuil1!$F$7</f>
        <v>-</v>
      </c>
      <c r="H38" s="13" t="str">
        <f>[29]Feuil1!$F$18</f>
        <v>OK</v>
      </c>
      <c r="I38" s="13"/>
      <c r="J38" s="13"/>
      <c r="K38" s="13"/>
      <c r="L38" s="5"/>
      <c r="M38" s="5">
        <f>[29]Feuil1!$B$15</f>
        <v>42065</v>
      </c>
      <c r="N38" s="5">
        <f>[29]Feuil1!$B$16</f>
        <v>42431</v>
      </c>
      <c r="O38" s="5" t="str">
        <f>[29]Feuil1!$B$17</f>
        <v>Conforme</v>
      </c>
      <c r="P38" s="5" t="str">
        <f>[29]Feuil1!$B$19</f>
        <v>-</v>
      </c>
      <c r="Q38" s="6" t="str">
        <f>[29]Feuil1!$E$14</f>
        <v>Tôle de carbone (défaut 4mm*0,2mm*30mm)</v>
      </c>
      <c r="R38" s="6" t="str">
        <f>[29]Feuil1!$E$15</f>
        <v>-</v>
      </c>
      <c r="S38" s="6" t="str">
        <f>[29]Feuil1!$E$16</f>
        <v>-</v>
      </c>
      <c r="T38" s="6" t="str">
        <f>[29]Feuil1!$I$14</f>
        <v>-</v>
      </c>
      <c r="U38" s="6" t="str">
        <f>[29]Feuil1!$I$15</f>
        <v>-</v>
      </c>
      <c r="V38" s="7" t="str">
        <f>[29]Feuil1!$I$16</f>
        <v>-</v>
      </c>
      <c r="W38" s="4"/>
      <c r="X38" s="4"/>
      <c r="Y38" s="4"/>
    </row>
  </sheetData>
  <mergeCells count="27">
    <mergeCell ref="A5:G5"/>
    <mergeCell ref="A30:G30"/>
    <mergeCell ref="A7:G7"/>
    <mergeCell ref="D2:D3"/>
    <mergeCell ref="E2:E3"/>
    <mergeCell ref="A19:G19"/>
    <mergeCell ref="A22:G22"/>
    <mergeCell ref="L1:O1"/>
    <mergeCell ref="P1:V1"/>
    <mergeCell ref="A2:A3"/>
    <mergeCell ref="F2:F3"/>
    <mergeCell ref="G2:G3"/>
    <mergeCell ref="Q2:S2"/>
    <mergeCell ref="T2:V2"/>
    <mergeCell ref="L2:L3"/>
    <mergeCell ref="P2:P3"/>
    <mergeCell ref="M2:M3"/>
    <mergeCell ref="N2:N3"/>
    <mergeCell ref="O2:O3"/>
    <mergeCell ref="I2:I3"/>
    <mergeCell ref="J2:J3"/>
    <mergeCell ref="A1:H1"/>
    <mergeCell ref="H2:H3"/>
    <mergeCell ref="B2:B3"/>
    <mergeCell ref="C2:C3"/>
    <mergeCell ref="K2:K3"/>
    <mergeCell ref="I1:K1"/>
  </mergeCells>
  <conditionalFormatting sqref="N4">
    <cfRule type="expression" dxfId="89" priority="196">
      <formula>N4&gt;EDATE(TODAY(),2)</formula>
    </cfRule>
    <cfRule type="expression" dxfId="88" priority="199">
      <formula>N4&lt;TODAY()</formula>
    </cfRule>
    <cfRule type="expression" dxfId="87" priority="200">
      <formula>AND(N4&lt;EDATE(TODAY(),2),N4&gt;TODAY())</formula>
    </cfRule>
  </conditionalFormatting>
  <conditionalFormatting sqref="N9">
    <cfRule type="expression" dxfId="86" priority="133">
      <formula>N9&gt;EDATE(TODAY(),2)</formula>
    </cfRule>
    <cfRule type="expression" dxfId="85" priority="134">
      <formula>N9&lt;TODAY()</formula>
    </cfRule>
    <cfRule type="expression" dxfId="84" priority="135">
      <formula>AND(N9&lt;EDATE(TODAY(),2),N9&gt;TODAY())</formula>
    </cfRule>
  </conditionalFormatting>
  <conditionalFormatting sqref="N8">
    <cfRule type="expression" dxfId="83" priority="136">
      <formula>N8&gt;EDATE(TODAY(),2)</formula>
    </cfRule>
    <cfRule type="expression" dxfId="82" priority="137">
      <formula>N8&lt;TODAY()</formula>
    </cfRule>
    <cfRule type="expression" dxfId="81" priority="138">
      <formula>AND(N8&lt;EDATE(TODAY(),2),N8&gt;TODAY())</formula>
    </cfRule>
  </conditionalFormatting>
  <conditionalFormatting sqref="N10">
    <cfRule type="expression" dxfId="80" priority="127">
      <formula>N10&gt;EDATE(TODAY(),2)</formula>
    </cfRule>
    <cfRule type="expression" dxfId="79" priority="128">
      <formula>N10&lt;TODAY()</formula>
    </cfRule>
    <cfRule type="expression" dxfId="78" priority="129">
      <formula>AND(N10&lt;EDATE(TODAY(),2),N10&gt;TODAY())</formula>
    </cfRule>
  </conditionalFormatting>
  <conditionalFormatting sqref="N11">
    <cfRule type="expression" dxfId="77" priority="124">
      <formula>N11&gt;EDATE(TODAY(),2)</formula>
    </cfRule>
    <cfRule type="expression" dxfId="76" priority="125">
      <formula>N11&lt;TODAY()</formula>
    </cfRule>
    <cfRule type="expression" dxfId="75" priority="126">
      <formula>AND(N11&lt;EDATE(TODAY(),2),N11&gt;TODAY())</formula>
    </cfRule>
  </conditionalFormatting>
  <conditionalFormatting sqref="N12">
    <cfRule type="expression" dxfId="74" priority="115">
      <formula>N12&gt;EDATE(TODAY(),2)</formula>
    </cfRule>
    <cfRule type="expression" dxfId="73" priority="116">
      <formula>N12&lt;TODAY()</formula>
    </cfRule>
    <cfRule type="expression" dxfId="72" priority="117">
      <formula>AND(N12&lt;EDATE(TODAY(),2),N12&gt;TODAY())</formula>
    </cfRule>
  </conditionalFormatting>
  <conditionalFormatting sqref="N13">
    <cfRule type="expression" dxfId="71" priority="112">
      <formula>N13&gt;EDATE(TODAY(),2)</formula>
    </cfRule>
    <cfRule type="expression" dxfId="70" priority="113">
      <formula>N13&lt;TODAY()</formula>
    </cfRule>
    <cfRule type="expression" dxfId="69" priority="114">
      <formula>AND(N13&lt;EDATE(TODAY(),2),N13&gt;TODAY())</formula>
    </cfRule>
  </conditionalFormatting>
  <conditionalFormatting sqref="N14">
    <cfRule type="expression" dxfId="68" priority="109">
      <formula>N14&gt;EDATE(TODAY(),2)</formula>
    </cfRule>
    <cfRule type="expression" dxfId="67" priority="110">
      <formula>N14&lt;TODAY()</formula>
    </cfRule>
    <cfRule type="expression" dxfId="66" priority="111">
      <formula>AND(N14&lt;EDATE(TODAY(),2),N14&gt;TODAY())</formula>
    </cfRule>
  </conditionalFormatting>
  <conditionalFormatting sqref="N15">
    <cfRule type="expression" dxfId="65" priority="106">
      <formula>N15&gt;EDATE(TODAY(),2)</formula>
    </cfRule>
    <cfRule type="expression" dxfId="64" priority="107">
      <formula>N15&lt;TODAY()</formula>
    </cfRule>
    <cfRule type="expression" dxfId="63" priority="108">
      <formula>AND(N15&lt;EDATE(TODAY(),2),N15&gt;TODAY())</formula>
    </cfRule>
  </conditionalFormatting>
  <conditionalFormatting sqref="N16">
    <cfRule type="expression" dxfId="62" priority="103">
      <formula>N16&gt;EDATE(TODAY(),2)</formula>
    </cfRule>
    <cfRule type="expression" dxfId="61" priority="104">
      <formula>N16&lt;TODAY()</formula>
    </cfRule>
    <cfRule type="expression" dxfId="60" priority="105">
      <formula>AND(N16&lt;EDATE(TODAY(),2),N16&gt;TODAY())</formula>
    </cfRule>
  </conditionalFormatting>
  <conditionalFormatting sqref="N17">
    <cfRule type="expression" dxfId="59" priority="100">
      <formula>N17&gt;EDATE(TODAY(),2)</formula>
    </cfRule>
    <cfRule type="expression" dxfId="58" priority="101">
      <formula>N17&lt;TODAY()</formula>
    </cfRule>
    <cfRule type="expression" dxfId="57" priority="102">
      <formula>AND(N17&lt;EDATE(TODAY(),2),N17&gt;TODAY())</formula>
    </cfRule>
  </conditionalFormatting>
  <conditionalFormatting sqref="N18">
    <cfRule type="expression" dxfId="56" priority="97">
      <formula>N18&gt;EDATE(TODAY(),2)</formula>
    </cfRule>
    <cfRule type="expression" dxfId="55" priority="98">
      <formula>N18&lt;TODAY()</formula>
    </cfRule>
    <cfRule type="expression" dxfId="54" priority="99">
      <formula>AND(N18&lt;EDATE(TODAY(),2),N18&gt;TODAY())</formula>
    </cfRule>
  </conditionalFormatting>
  <conditionalFormatting sqref="N20">
    <cfRule type="expression" dxfId="53" priority="94">
      <formula>N20&gt;EDATE(TODAY(),2)</formula>
    </cfRule>
    <cfRule type="expression" dxfId="52" priority="95">
      <formula>N20&lt;TODAY()</formula>
    </cfRule>
    <cfRule type="expression" dxfId="51" priority="96">
      <formula>AND(N20&lt;EDATE(TODAY(),2),N20&gt;TODAY())</formula>
    </cfRule>
  </conditionalFormatting>
  <conditionalFormatting sqref="N21">
    <cfRule type="expression" dxfId="50" priority="91">
      <formula>N21&gt;EDATE(TODAY(),2)</formula>
    </cfRule>
    <cfRule type="expression" dxfId="49" priority="92">
      <formula>N21&lt;TODAY()</formula>
    </cfRule>
    <cfRule type="expression" dxfId="48" priority="93">
      <formula>AND(N21&lt;EDATE(TODAY(),2),N21&gt;TODAY())</formula>
    </cfRule>
  </conditionalFormatting>
  <conditionalFormatting sqref="N23">
    <cfRule type="expression" dxfId="47" priority="88">
      <formula>N23&gt;EDATE(TODAY(),2)</formula>
    </cfRule>
    <cfRule type="expression" dxfId="46" priority="89">
      <formula>N23&lt;TODAY()</formula>
    </cfRule>
    <cfRule type="expression" dxfId="45" priority="90">
      <formula>AND(N23&lt;EDATE(TODAY(),2),N23&gt;TODAY())</formula>
    </cfRule>
  </conditionalFormatting>
  <conditionalFormatting sqref="N24">
    <cfRule type="expression" dxfId="44" priority="85">
      <formula>N24&gt;EDATE(TODAY(),2)</formula>
    </cfRule>
    <cfRule type="expression" dxfId="43" priority="86">
      <formula>N24&lt;TODAY()</formula>
    </cfRule>
    <cfRule type="expression" dxfId="42" priority="87">
      <formula>AND(N24&lt;EDATE(TODAY(),2),N24&gt;TODAY())</formula>
    </cfRule>
  </conditionalFormatting>
  <conditionalFormatting sqref="N25">
    <cfRule type="expression" dxfId="41" priority="82">
      <formula>N25&gt;EDATE(TODAY(),2)</formula>
    </cfRule>
    <cfRule type="expression" dxfId="40" priority="83">
      <formula>N25&lt;TODAY()</formula>
    </cfRule>
    <cfRule type="expression" dxfId="39" priority="84">
      <formula>AND(N25&lt;EDATE(TODAY(),2),N25&gt;TODAY())</formula>
    </cfRule>
  </conditionalFormatting>
  <conditionalFormatting sqref="N26">
    <cfRule type="expression" dxfId="38" priority="79">
      <formula>N26&gt;EDATE(TODAY(),2)</formula>
    </cfRule>
    <cfRule type="expression" dxfId="37" priority="80">
      <formula>N26&lt;TODAY()</formula>
    </cfRule>
    <cfRule type="expression" dxfId="36" priority="81">
      <formula>AND(N26&lt;EDATE(TODAY(),2),N26&gt;TODAY())</formula>
    </cfRule>
  </conditionalFormatting>
  <conditionalFormatting sqref="N27">
    <cfRule type="expression" dxfId="35" priority="76">
      <formula>N27&gt;EDATE(TODAY(),2)</formula>
    </cfRule>
    <cfRule type="expression" dxfId="34" priority="77">
      <formula>N27&lt;TODAY()</formula>
    </cfRule>
    <cfRule type="expression" dxfId="33" priority="78">
      <formula>AND(N27&lt;EDATE(TODAY(),2),N27&gt;TODAY())</formula>
    </cfRule>
  </conditionalFormatting>
  <conditionalFormatting sqref="N28">
    <cfRule type="expression" dxfId="32" priority="73">
      <formula>N28&gt;EDATE(TODAY(),2)</formula>
    </cfRule>
    <cfRule type="expression" dxfId="31" priority="74">
      <formula>N28&lt;TODAY()</formula>
    </cfRule>
    <cfRule type="expression" dxfId="30" priority="75">
      <formula>AND(N28&lt;EDATE(TODAY(),2),N28&gt;TODAY())</formula>
    </cfRule>
  </conditionalFormatting>
  <conditionalFormatting sqref="N29">
    <cfRule type="expression" dxfId="29" priority="70">
      <formula>N29&gt;EDATE(TODAY(),2)</formula>
    </cfRule>
    <cfRule type="expression" dxfId="28" priority="71">
      <formula>N29&lt;TODAY()</formula>
    </cfRule>
    <cfRule type="expression" dxfId="27" priority="72">
      <formula>AND(N29&lt;EDATE(TODAY(),2),N29&gt;TODAY())</formula>
    </cfRule>
  </conditionalFormatting>
  <conditionalFormatting sqref="N6">
    <cfRule type="expression" dxfId="26" priority="67">
      <formula>N6&gt;EDATE(TODAY(),2)</formula>
    </cfRule>
    <cfRule type="expression" dxfId="25" priority="68">
      <formula>N6&lt;TODAY()</formula>
    </cfRule>
    <cfRule type="expression" dxfId="24" priority="69">
      <formula>AND(N6&lt;EDATE(TODAY(),2),N6&gt;TODAY())</formula>
    </cfRule>
  </conditionalFormatting>
  <conditionalFormatting sqref="N31">
    <cfRule type="expression" dxfId="23" priority="46">
      <formula>N31&gt;EDATE(TODAY(),2)</formula>
    </cfRule>
    <cfRule type="expression" dxfId="22" priority="47">
      <formula>N31&lt;TODAY()</formula>
    </cfRule>
    <cfRule type="expression" dxfId="21" priority="48">
      <formula>AND(N31&lt;EDATE(TODAY(),2),N31&gt;TODAY())</formula>
    </cfRule>
  </conditionalFormatting>
  <conditionalFormatting sqref="N32">
    <cfRule type="expression" dxfId="20" priority="40">
      <formula>N32&gt;EDATE(TODAY(),2)</formula>
    </cfRule>
    <cfRule type="expression" dxfId="19" priority="41">
      <formula>N32&lt;TODAY()</formula>
    </cfRule>
    <cfRule type="expression" dxfId="18" priority="42">
      <formula>AND(N32&lt;EDATE(TODAY(),2),N32&gt;TODAY())</formula>
    </cfRule>
  </conditionalFormatting>
  <conditionalFormatting sqref="N33">
    <cfRule type="expression" dxfId="17" priority="31">
      <formula>N33&gt;EDATE(TODAY(),2)</formula>
    </cfRule>
    <cfRule type="expression" dxfId="16" priority="32">
      <formula>N33&lt;TODAY()</formula>
    </cfRule>
    <cfRule type="expression" dxfId="15" priority="33">
      <formula>AND(N33&lt;EDATE(TODAY(),2),N33&gt;TODAY())</formula>
    </cfRule>
  </conditionalFormatting>
  <conditionalFormatting sqref="N36">
    <cfRule type="expression" dxfId="14" priority="10">
      <formula>N36&gt;EDATE(TODAY(),2)</formula>
    </cfRule>
    <cfRule type="expression" dxfId="13" priority="11">
      <formula>N36&lt;TODAY()</formula>
    </cfRule>
    <cfRule type="expression" dxfId="12" priority="12">
      <formula>AND(N36&lt;EDATE(TODAY(),2),N36&gt;TODAY())</formula>
    </cfRule>
  </conditionalFormatting>
  <conditionalFormatting sqref="N34">
    <cfRule type="expression" dxfId="11" priority="19">
      <formula>N34&gt;EDATE(TODAY(),2)</formula>
    </cfRule>
    <cfRule type="expression" dxfId="10" priority="20">
      <formula>N34&lt;TODAY()</formula>
    </cfRule>
    <cfRule type="expression" dxfId="9" priority="21">
      <formula>AND(N34&lt;EDATE(TODAY(),2),N34&gt;TODAY())</formula>
    </cfRule>
  </conditionalFormatting>
  <conditionalFormatting sqref="N35">
    <cfRule type="expression" dxfId="8" priority="13">
      <formula>N35&gt;EDATE(TODAY(),2)</formula>
    </cfRule>
    <cfRule type="expression" dxfId="7" priority="14">
      <formula>N35&lt;TODAY()</formula>
    </cfRule>
    <cfRule type="expression" dxfId="6" priority="15">
      <formula>AND(N35&lt;EDATE(TODAY(),2),N35&gt;TODAY())</formula>
    </cfRule>
  </conditionalFormatting>
  <conditionalFormatting sqref="N37">
    <cfRule type="expression" dxfId="5" priority="7">
      <formula>N37&gt;EDATE(TODAY(),2)</formula>
    </cfRule>
    <cfRule type="expression" dxfId="4" priority="8">
      <formula>N37&lt;TODAY()</formula>
    </cfRule>
    <cfRule type="expression" dxfId="3" priority="9">
      <formula>AND(N37&lt;EDATE(TODAY(),2),N37&gt;TODAY())</formula>
    </cfRule>
  </conditionalFormatting>
  <conditionalFormatting sqref="N38">
    <cfRule type="expression" dxfId="2" priority="1">
      <formula>N38&gt;EDATE(TODAY(),2)</formula>
    </cfRule>
    <cfRule type="expression" dxfId="1" priority="2">
      <formula>N38&lt;TODAY()</formula>
    </cfRule>
    <cfRule type="expression" dxfId="0" priority="3">
      <formula>AND(N38&lt;EDATE(TODAY(),2),N38&gt;TODAY())</formula>
    </cfRule>
  </conditionalFormatting>
  <pageMargins left="0.7" right="0.7" top="0.75" bottom="0.75" header="0.3" footer="0.3"/>
  <pageSetup paperSize="8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200"/>
  <sheetViews>
    <sheetView topLeftCell="F1" workbookViewId="0">
      <selection activeCell="X37" sqref="X37"/>
    </sheetView>
  </sheetViews>
  <sheetFormatPr baseColWidth="10" defaultRowHeight="15" x14ac:dyDescent="0.25"/>
  <cols>
    <col min="1" max="1" width="5.42578125" style="4" customWidth="1"/>
    <col min="2" max="2" width="11.28515625" style="4" bestFit="1" customWidth="1"/>
    <col min="3" max="3" width="9.5703125" style="4" bestFit="1" customWidth="1"/>
    <col min="4" max="4" width="9.5703125" style="4" customWidth="1"/>
    <col min="5" max="5" width="13.42578125" style="4" customWidth="1"/>
    <col min="6" max="6" width="10.7109375" style="4" bestFit="1" customWidth="1"/>
    <col min="7" max="7" width="9.7109375" style="4" bestFit="1" customWidth="1"/>
    <col min="8" max="8" width="8.28515625" style="4" customWidth="1"/>
    <col min="9" max="9" width="13.5703125" style="4" bestFit="1" customWidth="1"/>
    <col min="10" max="10" width="17.140625" style="4" customWidth="1"/>
    <col min="11" max="11" width="5.85546875" style="4" customWidth="1"/>
    <col min="12" max="12" width="10.7109375" style="4" bestFit="1" customWidth="1"/>
    <col min="13" max="13" width="10" style="4" customWidth="1"/>
    <col min="14" max="14" width="13" style="4" customWidth="1"/>
    <col min="15" max="15" width="10" style="4" customWidth="1"/>
    <col min="16" max="16" width="10.85546875" style="4" customWidth="1"/>
    <col min="17" max="17" width="9.5703125" style="4" customWidth="1"/>
    <col min="18" max="18" width="14.28515625" style="4" customWidth="1"/>
    <col min="19" max="19" width="16.42578125" style="4" customWidth="1"/>
    <col min="20" max="21" width="11.42578125" style="4"/>
    <col min="22" max="22" width="15" style="4" customWidth="1"/>
    <col min="23" max="23" width="11.42578125" style="4" hidden="1" customWidth="1"/>
    <col min="24" max="25" width="14.5703125" style="4" customWidth="1"/>
    <col min="26" max="26" width="14.5703125" style="4" hidden="1" customWidth="1"/>
    <col min="27" max="28" width="14.5703125" style="4" customWidth="1"/>
    <col min="29" max="29" width="15.85546875" style="4" bestFit="1" customWidth="1"/>
    <col min="30" max="16384" width="11.42578125" style="4"/>
  </cols>
  <sheetData>
    <row r="1" spans="1:29" ht="15" customHeight="1" thickBot="1" x14ac:dyDescent="0.3">
      <c r="A1" s="54" t="s">
        <v>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9" ht="15.75" thickBot="1" x14ac:dyDescent="0.3">
      <c r="A2" s="42" t="s">
        <v>26</v>
      </c>
      <c r="B2" s="40"/>
      <c r="C2" s="40"/>
      <c r="D2" s="40"/>
      <c r="E2" s="40"/>
      <c r="F2" s="40"/>
      <c r="G2" s="40"/>
      <c r="H2" s="40"/>
      <c r="I2" s="40"/>
      <c r="J2" s="41"/>
      <c r="K2" s="56" t="s">
        <v>27</v>
      </c>
      <c r="L2" s="57"/>
      <c r="M2" s="57"/>
      <c r="N2" s="57"/>
      <c r="O2" s="57"/>
      <c r="P2" s="57"/>
      <c r="Q2" s="57"/>
      <c r="R2" s="57"/>
      <c r="S2" s="58"/>
    </row>
    <row r="3" spans="1:29" ht="15.75" customHeight="1" thickBot="1" x14ac:dyDescent="0.3">
      <c r="A3" s="19" t="s">
        <v>25</v>
      </c>
      <c r="B3" s="14" t="s">
        <v>37</v>
      </c>
      <c r="C3" s="14" t="s">
        <v>32</v>
      </c>
      <c r="D3" s="19" t="s">
        <v>39</v>
      </c>
      <c r="E3" s="42" t="s">
        <v>31</v>
      </c>
      <c r="F3" s="41"/>
      <c r="G3" s="40" t="s">
        <v>31</v>
      </c>
      <c r="H3" s="40"/>
      <c r="I3" s="42" t="s">
        <v>31</v>
      </c>
      <c r="J3" s="41"/>
      <c r="K3" s="43" t="s">
        <v>38</v>
      </c>
      <c r="L3" s="16" t="s">
        <v>29</v>
      </c>
      <c r="M3" s="15" t="s">
        <v>28</v>
      </c>
      <c r="N3" s="38" t="s">
        <v>31</v>
      </c>
      <c r="O3" s="39"/>
      <c r="P3" s="38" t="s">
        <v>31</v>
      </c>
      <c r="Q3" s="39"/>
      <c r="R3" s="38" t="s">
        <v>31</v>
      </c>
      <c r="S3" s="39"/>
    </row>
    <row r="4" spans="1:29" x14ac:dyDescent="0.25">
      <c r="A4" s="44" t="s">
        <v>23</v>
      </c>
      <c r="B4" s="45">
        <v>42299</v>
      </c>
      <c r="C4" s="44" t="s">
        <v>33</v>
      </c>
      <c r="D4" s="44" t="s">
        <v>62</v>
      </c>
      <c r="E4" s="46" t="s">
        <v>54</v>
      </c>
      <c r="F4" s="46">
        <v>5051631</v>
      </c>
      <c r="G4" s="46" t="str">
        <f>[9]Feuil1!$B$9</f>
        <v>DMS2 - TC</v>
      </c>
      <c r="H4" s="46" t="str">
        <f>[9]Feuil1!$B$10</f>
        <v>0160V9</v>
      </c>
      <c r="I4" s="46" t="str">
        <f>[11]Feuil1!$B$9</f>
        <v>Pocket MIKE</v>
      </c>
      <c r="J4" s="46" t="str">
        <f>[11]Feuil1!$B$10</f>
        <v>2015Pocket mike</v>
      </c>
      <c r="K4" s="44" t="s">
        <v>23</v>
      </c>
      <c r="L4" s="53">
        <v>42302</v>
      </c>
      <c r="M4" s="47" t="s">
        <v>30</v>
      </c>
      <c r="N4" s="46" t="str">
        <f>E4</f>
        <v>EHC-09 DL CW</v>
      </c>
      <c r="O4" s="46">
        <f>F4</f>
        <v>5051631</v>
      </c>
      <c r="P4" s="46" t="str">
        <f>G4</f>
        <v>DMS2 - TC</v>
      </c>
      <c r="Q4" s="46" t="str">
        <f>H4</f>
        <v>0160V9</v>
      </c>
      <c r="R4" s="46" t="str">
        <f>I4</f>
        <v>Pocket MIKE</v>
      </c>
      <c r="S4" s="46" t="str">
        <f>J4</f>
        <v>2015Pocket mike</v>
      </c>
    </row>
    <row r="5" spans="1:29" x14ac:dyDescent="0.25">
      <c r="A5" s="59" t="s">
        <v>23</v>
      </c>
      <c r="B5" s="60">
        <v>42309</v>
      </c>
      <c r="C5" s="59" t="s">
        <v>33</v>
      </c>
      <c r="D5" s="59" t="s">
        <v>62</v>
      </c>
      <c r="E5" s="61" t="s">
        <v>54</v>
      </c>
      <c r="F5" s="61">
        <v>5051631</v>
      </c>
      <c r="G5" s="61" t="str">
        <f>[9]Feuil1!$B$9</f>
        <v>DMS2 - TC</v>
      </c>
      <c r="H5" s="61" t="str">
        <f>[9]Feuil1!$B$10</f>
        <v>0160V9</v>
      </c>
      <c r="I5" s="61" t="str">
        <f>[11]Feuil1!$B$9</f>
        <v>Pocket MIKE</v>
      </c>
      <c r="J5" s="61" t="str">
        <f>[11]Feuil1!$B$10</f>
        <v>2015Pocket mike</v>
      </c>
      <c r="K5" s="62"/>
      <c r="L5" s="60"/>
      <c r="M5" s="62"/>
      <c r="N5" s="62"/>
      <c r="O5" s="62"/>
      <c r="P5" s="62"/>
      <c r="Q5" s="62"/>
      <c r="R5" s="62"/>
      <c r="S5" s="62"/>
    </row>
    <row r="6" spans="1:29" x14ac:dyDescent="0.25">
      <c r="A6" s="48" t="s">
        <v>48</v>
      </c>
      <c r="B6" s="49">
        <v>42303</v>
      </c>
      <c r="C6" s="48" t="s">
        <v>33</v>
      </c>
      <c r="D6" s="48" t="s">
        <v>62</v>
      </c>
      <c r="E6" s="50" t="s">
        <v>46</v>
      </c>
      <c r="F6" s="50" t="s">
        <v>55</v>
      </c>
      <c r="G6" s="50" t="s">
        <v>40</v>
      </c>
      <c r="H6" s="50" t="s">
        <v>43</v>
      </c>
      <c r="I6" s="50" t="s">
        <v>51</v>
      </c>
      <c r="J6" s="50" t="s">
        <v>52</v>
      </c>
      <c r="K6" s="48" t="s">
        <v>48</v>
      </c>
      <c r="L6" s="52">
        <v>42307</v>
      </c>
      <c r="M6" s="51" t="s">
        <v>57</v>
      </c>
      <c r="N6" s="50" t="str">
        <f>E6</f>
        <v>DM4</v>
      </c>
      <c r="O6" s="50" t="str">
        <f>F6</f>
        <v>00M7DK</v>
      </c>
      <c r="P6" s="50" t="str">
        <f>G6</f>
        <v>DMS2 - TC</v>
      </c>
      <c r="Q6" s="50" t="str">
        <f>H6</f>
        <v>01DN89</v>
      </c>
      <c r="R6" s="50" t="str">
        <f>I6</f>
        <v>GasAlertMicro</v>
      </c>
      <c r="S6" s="50" t="str">
        <f>J6</f>
        <v>KA412-1052952</v>
      </c>
    </row>
    <row r="7" spans="1:29" x14ac:dyDescent="0.25">
      <c r="A7" s="63" t="s">
        <v>48</v>
      </c>
      <c r="B7" s="64">
        <v>42323</v>
      </c>
      <c r="C7" s="59" t="s">
        <v>33</v>
      </c>
      <c r="D7" s="59" t="s">
        <v>62</v>
      </c>
      <c r="E7" s="65" t="s">
        <v>46</v>
      </c>
      <c r="F7" s="65" t="s">
        <v>55</v>
      </c>
      <c r="G7" s="65" t="s">
        <v>40</v>
      </c>
      <c r="H7" s="65" t="s">
        <v>43</v>
      </c>
      <c r="I7" s="65" t="s">
        <v>51</v>
      </c>
      <c r="J7" s="65" t="s">
        <v>52</v>
      </c>
      <c r="K7" s="62"/>
      <c r="L7" s="62"/>
      <c r="M7" s="62"/>
      <c r="N7" s="62"/>
      <c r="O7" s="62"/>
      <c r="P7" s="62"/>
      <c r="Q7" s="62"/>
      <c r="R7" s="62"/>
      <c r="S7" s="62"/>
    </row>
    <row r="8" spans="1:29" x14ac:dyDescent="0.25">
      <c r="A8" s="48" t="s">
        <v>56</v>
      </c>
      <c r="B8" s="49">
        <v>42318</v>
      </c>
      <c r="C8" s="48" t="s">
        <v>33</v>
      </c>
      <c r="D8" s="48" t="s">
        <v>62</v>
      </c>
      <c r="E8" s="50" t="s">
        <v>44</v>
      </c>
      <c r="F8" s="50" t="s">
        <v>41</v>
      </c>
      <c r="G8" s="50" t="s">
        <v>46</v>
      </c>
      <c r="H8" s="50" t="s">
        <v>47</v>
      </c>
      <c r="I8" s="50" t="s">
        <v>40</v>
      </c>
      <c r="J8" s="50" t="s">
        <v>45</v>
      </c>
      <c r="K8" s="48" t="s">
        <v>56</v>
      </c>
      <c r="L8" s="52">
        <v>42321</v>
      </c>
      <c r="M8" s="51" t="s">
        <v>58</v>
      </c>
      <c r="N8" s="50" t="str">
        <f>E8</f>
        <v>DMS2-TC</v>
      </c>
      <c r="O8" s="50" t="str">
        <f>F8</f>
        <v>00YCVC</v>
      </c>
      <c r="P8" s="50" t="str">
        <f>G8</f>
        <v>DM4</v>
      </c>
      <c r="Q8" s="50" t="str">
        <f>H8</f>
        <v>00W2CD</v>
      </c>
      <c r="R8" s="50" t="str">
        <f>I8</f>
        <v>DMS2 - TC</v>
      </c>
      <c r="S8" s="50" t="str">
        <f>J8</f>
        <v>0160V9</v>
      </c>
    </row>
    <row r="9" spans="1:29" x14ac:dyDescent="0.25">
      <c r="A9" s="59" t="s">
        <v>56</v>
      </c>
      <c r="B9" s="60">
        <v>42328</v>
      </c>
      <c r="C9" s="59" t="s">
        <v>33</v>
      </c>
      <c r="D9" s="59" t="s">
        <v>62</v>
      </c>
      <c r="E9" s="61" t="s">
        <v>44</v>
      </c>
      <c r="F9" s="61" t="s">
        <v>41</v>
      </c>
      <c r="G9" s="61" t="s">
        <v>46</v>
      </c>
      <c r="H9" s="61" t="s">
        <v>47</v>
      </c>
      <c r="I9" s="61" t="s">
        <v>40</v>
      </c>
      <c r="J9" s="61" t="s">
        <v>45</v>
      </c>
      <c r="K9" s="62"/>
      <c r="L9" s="60"/>
      <c r="M9" s="62"/>
      <c r="N9" s="62"/>
      <c r="O9" s="62"/>
      <c r="P9" s="62"/>
      <c r="Q9" s="62"/>
      <c r="R9" s="62"/>
      <c r="S9" s="62"/>
    </row>
    <row r="10" spans="1:29" x14ac:dyDescent="0.25">
      <c r="A10" s="48"/>
      <c r="B10" s="49"/>
      <c r="C10" s="48"/>
      <c r="D10" s="48"/>
      <c r="E10" s="50"/>
      <c r="F10" s="50"/>
      <c r="G10" s="50"/>
      <c r="H10" s="50"/>
      <c r="I10" s="50"/>
      <c r="J10" s="50"/>
      <c r="K10" s="48"/>
      <c r="L10" s="52"/>
      <c r="M10" s="51"/>
      <c r="N10" s="50"/>
      <c r="O10" s="50"/>
      <c r="P10" s="50"/>
      <c r="Q10" s="50"/>
      <c r="R10" s="50"/>
      <c r="S10" s="50"/>
    </row>
    <row r="11" spans="1:29" x14ac:dyDescent="0.25">
      <c r="A11" s="59"/>
      <c r="B11" s="60"/>
      <c r="C11" s="59"/>
      <c r="D11" s="59"/>
      <c r="E11" s="61"/>
      <c r="F11" s="61"/>
      <c r="G11" s="61"/>
      <c r="H11" s="61"/>
      <c r="I11" s="61"/>
      <c r="J11" s="61"/>
      <c r="K11" s="62"/>
      <c r="L11" s="60"/>
      <c r="M11" s="62"/>
      <c r="N11" s="62"/>
      <c r="O11" s="62"/>
      <c r="P11" s="62"/>
      <c r="Q11" s="62"/>
      <c r="R11" s="62"/>
      <c r="S11" s="62"/>
    </row>
    <row r="12" spans="1:29" x14ac:dyDescent="0.25">
      <c r="A12" s="48"/>
      <c r="B12" s="49"/>
      <c r="C12" s="48"/>
      <c r="D12" s="48"/>
      <c r="E12" s="50"/>
      <c r="F12" s="50"/>
      <c r="G12" s="50"/>
      <c r="H12" s="50"/>
      <c r="I12" s="50"/>
      <c r="J12" s="50"/>
      <c r="K12" s="48"/>
      <c r="L12" s="52"/>
      <c r="M12" s="51"/>
      <c r="N12" s="50"/>
      <c r="O12" s="50"/>
      <c r="P12" s="50"/>
      <c r="Q12" s="50"/>
      <c r="R12" s="50"/>
      <c r="S12" s="50"/>
    </row>
    <row r="13" spans="1:29" ht="15.75" thickBot="1" x14ac:dyDescent="0.3">
      <c r="A13" s="59"/>
      <c r="B13" s="60"/>
      <c r="C13" s="59"/>
      <c r="D13" s="59"/>
      <c r="E13" s="61"/>
      <c r="F13" s="61"/>
      <c r="G13" s="61"/>
      <c r="H13" s="61"/>
      <c r="I13" s="61"/>
      <c r="J13" s="61"/>
      <c r="K13" s="62"/>
      <c r="L13" s="60"/>
      <c r="M13" s="62"/>
      <c r="N13" s="62"/>
      <c r="O13" s="62"/>
      <c r="P13" s="62"/>
      <c r="Q13" s="62"/>
      <c r="R13" s="62"/>
      <c r="S13" s="62"/>
    </row>
    <row r="14" spans="1:29" ht="15.75" thickBot="1" x14ac:dyDescent="0.3">
      <c r="A14" s="48"/>
      <c r="B14" s="49"/>
      <c r="C14" s="48"/>
      <c r="D14" s="48"/>
      <c r="E14" s="50"/>
      <c r="F14" s="50"/>
      <c r="G14" s="50"/>
      <c r="H14" s="50"/>
      <c r="I14" s="50"/>
      <c r="J14" s="50"/>
      <c r="K14" s="48"/>
      <c r="L14" s="52"/>
      <c r="M14" s="51"/>
      <c r="N14" s="50"/>
      <c r="O14" s="50"/>
      <c r="P14" s="50"/>
      <c r="Q14" s="50"/>
      <c r="R14" s="50"/>
      <c r="S14" s="50"/>
      <c r="U14" s="103" t="s">
        <v>59</v>
      </c>
      <c r="V14" s="104"/>
      <c r="W14" s="104"/>
      <c r="X14" s="104"/>
      <c r="Y14" s="104"/>
      <c r="Z14" s="104"/>
      <c r="AA14" s="104"/>
      <c r="AB14" s="104"/>
      <c r="AC14" s="105"/>
    </row>
    <row r="15" spans="1:29" ht="15.75" thickBot="1" x14ac:dyDescent="0.3">
      <c r="A15" s="59"/>
      <c r="B15" s="60"/>
      <c r="C15" s="59"/>
      <c r="D15" s="59"/>
      <c r="E15" s="61"/>
      <c r="F15" s="61"/>
      <c r="G15" s="61"/>
      <c r="H15" s="61"/>
      <c r="I15" s="61"/>
      <c r="J15" s="61"/>
      <c r="K15" s="62"/>
      <c r="L15" s="60"/>
      <c r="M15" s="62"/>
      <c r="N15" s="62"/>
      <c r="O15" s="62"/>
      <c r="P15" s="62"/>
      <c r="Q15" s="62"/>
      <c r="R15" s="62"/>
      <c r="S15" s="62"/>
    </row>
    <row r="16" spans="1:29" ht="15.75" thickBot="1" x14ac:dyDescent="0.3">
      <c r="A16" s="48"/>
      <c r="B16" s="49"/>
      <c r="C16" s="48"/>
      <c r="D16" s="48"/>
      <c r="E16" s="50"/>
      <c r="F16" s="50"/>
      <c r="G16" s="50"/>
      <c r="H16" s="50"/>
      <c r="I16" s="50"/>
      <c r="J16" s="50"/>
      <c r="K16" s="48"/>
      <c r="L16" s="52"/>
      <c r="M16" s="51"/>
      <c r="N16" s="50"/>
      <c r="O16" s="50"/>
      <c r="P16" s="50"/>
      <c r="Q16" s="50"/>
      <c r="R16" s="50"/>
      <c r="S16" s="50"/>
      <c r="U16" s="77" t="s">
        <v>64</v>
      </c>
      <c r="V16" s="79"/>
      <c r="W16" s="79"/>
      <c r="X16" s="79"/>
      <c r="Y16" s="79"/>
      <c r="Z16" s="79"/>
      <c r="AA16" s="79"/>
      <c r="AB16" s="79"/>
      <c r="AC16" s="78"/>
    </row>
    <row r="17" spans="1:29" ht="15.75" thickBot="1" x14ac:dyDescent="0.3">
      <c r="A17" s="59"/>
      <c r="B17" s="60"/>
      <c r="C17" s="59"/>
      <c r="D17" s="59"/>
      <c r="E17" s="61"/>
      <c r="F17" s="61"/>
      <c r="G17" s="61"/>
      <c r="H17" s="61"/>
      <c r="I17" s="61"/>
      <c r="J17" s="61"/>
      <c r="K17" s="62"/>
      <c r="L17" s="60"/>
      <c r="M17" s="62"/>
      <c r="N17" s="62"/>
      <c r="O17" s="62"/>
      <c r="P17" s="62"/>
      <c r="Q17" s="62"/>
      <c r="R17" s="62"/>
      <c r="S17" s="62"/>
    </row>
    <row r="18" spans="1:29" ht="15.75" thickBot="1" x14ac:dyDescent="0.3">
      <c r="A18" s="48"/>
      <c r="B18" s="49"/>
      <c r="C18" s="48"/>
      <c r="D18" s="48"/>
      <c r="E18" s="50"/>
      <c r="F18" s="50"/>
      <c r="G18" s="50"/>
      <c r="H18" s="50"/>
      <c r="I18" s="50"/>
      <c r="J18" s="50"/>
      <c r="K18" s="48"/>
      <c r="L18" s="52"/>
      <c r="M18" s="51"/>
      <c r="N18" s="50"/>
      <c r="O18" s="50"/>
      <c r="P18" s="50"/>
      <c r="Q18" s="50"/>
      <c r="R18" s="50"/>
      <c r="S18" s="50"/>
      <c r="U18" s="74" t="s">
        <v>35</v>
      </c>
      <c r="V18" s="75" t="s">
        <v>60</v>
      </c>
      <c r="W18" s="76"/>
      <c r="X18" s="74" t="s">
        <v>61</v>
      </c>
      <c r="Y18" s="74" t="s">
        <v>65</v>
      </c>
      <c r="Z18" s="93" t="s">
        <v>66</v>
      </c>
      <c r="AA18" s="74" t="s">
        <v>66</v>
      </c>
      <c r="AB18" s="84" t="s">
        <v>63</v>
      </c>
      <c r="AC18" s="78"/>
    </row>
    <row r="19" spans="1:29" x14ac:dyDescent="0.25">
      <c r="A19" s="59"/>
      <c r="B19" s="60"/>
      <c r="C19" s="59"/>
      <c r="D19" s="59"/>
      <c r="E19" s="61"/>
      <c r="F19" s="61"/>
      <c r="G19" s="61"/>
      <c r="H19" s="61"/>
      <c r="I19" s="61"/>
      <c r="J19" s="61"/>
      <c r="K19" s="62"/>
      <c r="L19" s="60"/>
      <c r="M19" s="62"/>
      <c r="N19" s="62"/>
      <c r="O19" s="62"/>
      <c r="P19" s="62"/>
      <c r="Q19" s="62"/>
      <c r="R19" s="62"/>
      <c r="S19" s="62"/>
      <c r="U19" s="72" t="s">
        <v>23</v>
      </c>
      <c r="X19" s="88" t="str">
        <f>IF(W20&lt;V20,"pas sortie",W20)</f>
        <v>pas sortie</v>
      </c>
      <c r="Y19" s="94" t="str">
        <f>VLOOKUP(V20,B4:D200,3,FALSE)</f>
        <v>Bureau</v>
      </c>
      <c r="Z19" s="98" t="str">
        <f>VLOOKUP(W20,L4:M200,2,FALSE)</f>
        <v>GABON</v>
      </c>
      <c r="AA19" s="94" t="str">
        <f>IF(X19="pas sortie","pas sortie",Z19)</f>
        <v>pas sortie</v>
      </c>
      <c r="AB19" s="85" t="str">
        <f>VLOOKUP($V$20,$B$4:$F$200,4,FALSE)</f>
        <v>EHC-09 DL CW</v>
      </c>
      <c r="AC19" s="73">
        <f>VLOOKUP($V$20,$B$4:$F$200,5,FALSE)</f>
        <v>5051631</v>
      </c>
    </row>
    <row r="20" spans="1:29" x14ac:dyDescent="0.25">
      <c r="A20" s="48"/>
      <c r="B20" s="49"/>
      <c r="C20" s="48"/>
      <c r="D20" s="48"/>
      <c r="E20" s="50"/>
      <c r="F20" s="50"/>
      <c r="G20" s="50"/>
      <c r="H20" s="50"/>
      <c r="I20" s="50"/>
      <c r="J20" s="50"/>
      <c r="K20" s="48"/>
      <c r="L20" s="52"/>
      <c r="M20" s="51"/>
      <c r="N20" s="50"/>
      <c r="O20" s="50"/>
      <c r="P20" s="50"/>
      <c r="Q20" s="50"/>
      <c r="R20" s="50"/>
      <c r="S20" s="50"/>
      <c r="U20" s="69"/>
      <c r="V20" s="97">
        <f t="array" ref="V20">MAX(IF(A4:A200="A1",B4:B200))</f>
        <v>42309</v>
      </c>
      <c r="W20" s="106">
        <f t="array" ref="W20">MAX(IF(K4:K200="A1",L4:L200))</f>
        <v>42302</v>
      </c>
      <c r="X20" s="89"/>
      <c r="Y20" s="95"/>
      <c r="Z20" s="99"/>
      <c r="AA20" s="95"/>
      <c r="AB20" s="66" t="str">
        <f>VLOOKUP($V$20,$B$4:$H$200,6,FALSE)</f>
        <v>DMS2 - TC</v>
      </c>
      <c r="AC20" s="67" t="str">
        <f>VLOOKUP($V$20,$B$4:$J$200,7,FALSE)</f>
        <v>0160V9</v>
      </c>
    </row>
    <row r="21" spans="1:29" ht="15.75" thickBot="1" x14ac:dyDescent="0.3">
      <c r="A21" s="59"/>
      <c r="B21" s="60"/>
      <c r="C21" s="59"/>
      <c r="D21" s="59"/>
      <c r="E21" s="61"/>
      <c r="F21" s="61"/>
      <c r="G21" s="61"/>
      <c r="H21" s="61"/>
      <c r="I21" s="61"/>
      <c r="J21" s="61"/>
      <c r="K21" s="62"/>
      <c r="L21" s="60"/>
      <c r="M21" s="62"/>
      <c r="N21" s="62"/>
      <c r="O21" s="62"/>
      <c r="P21" s="62"/>
      <c r="Q21" s="62"/>
      <c r="R21" s="62"/>
      <c r="S21" s="62"/>
      <c r="U21" s="80"/>
      <c r="V21" s="102"/>
      <c r="W21" s="107"/>
      <c r="X21" s="90"/>
      <c r="Y21" s="96"/>
      <c r="Z21" s="100"/>
      <c r="AA21" s="96"/>
      <c r="AB21" s="86" t="str">
        <f>VLOOKUP($V$20,$B$4:$J$200,8,FALSE)</f>
        <v>Pocket MIKE</v>
      </c>
      <c r="AC21" s="81" t="str">
        <f>VLOOKUP($V$20,$B$4:$J$200,9,FALSE)</f>
        <v>2015Pocket mike</v>
      </c>
    </row>
    <row r="22" spans="1:29" x14ac:dyDescent="0.25">
      <c r="A22" s="48"/>
      <c r="B22" s="49"/>
      <c r="C22" s="48"/>
      <c r="D22" s="48"/>
      <c r="E22" s="50"/>
      <c r="F22" s="50"/>
      <c r="G22" s="50"/>
      <c r="H22" s="50"/>
      <c r="I22" s="50"/>
      <c r="J22" s="50"/>
      <c r="K22" s="48"/>
      <c r="L22" s="52"/>
      <c r="M22" s="51"/>
      <c r="N22" s="50"/>
      <c r="O22" s="50"/>
      <c r="P22" s="50"/>
      <c r="Q22" s="50"/>
      <c r="R22" s="50"/>
      <c r="S22" s="50"/>
      <c r="U22" s="82" t="s">
        <v>48</v>
      </c>
      <c r="X22" s="91" t="str">
        <f>IF(W23&lt;V23,"pas sortie",W23)</f>
        <v>pas sortie</v>
      </c>
      <c r="Y22" s="94" t="str">
        <f>VLOOKUP(V23,B4:D200,3,FALSE)</f>
        <v>Bureau</v>
      </c>
      <c r="Z22" s="98" t="str">
        <f>VLOOKUP(W23,L4:M200,2,FALSE)</f>
        <v>Kameroun</v>
      </c>
      <c r="AA22" s="94" t="str">
        <f t="shared" ref="AA22" si="0">IF(X22="pas sortie","pas sortie",Z22)</f>
        <v>pas sortie</v>
      </c>
      <c r="AB22" s="71" t="str">
        <f>VLOOKUP($V$23,$B$4:$F$200,4,FALSE)</f>
        <v>DM4</v>
      </c>
      <c r="AC22" s="83" t="str">
        <f>VLOOKUP($V$23,$B$4:$F$200,5,FALSE)</f>
        <v>00M7DK</v>
      </c>
    </row>
    <row r="23" spans="1:29" x14ac:dyDescent="0.25">
      <c r="A23" s="59"/>
      <c r="B23" s="60"/>
      <c r="C23" s="59"/>
      <c r="D23" s="59"/>
      <c r="E23" s="61"/>
      <c r="F23" s="61"/>
      <c r="G23" s="61"/>
      <c r="H23" s="61"/>
      <c r="I23" s="61"/>
      <c r="J23" s="61"/>
      <c r="K23" s="62"/>
      <c r="L23" s="60"/>
      <c r="M23" s="62"/>
      <c r="N23" s="62"/>
      <c r="O23" s="62"/>
      <c r="P23" s="62"/>
      <c r="Q23" s="62"/>
      <c r="R23" s="62"/>
      <c r="S23" s="62"/>
      <c r="U23" s="69"/>
      <c r="V23" s="101">
        <f t="array" ref="V23">MAX(IF(A4:A200="B1",B4:B200))</f>
        <v>42323</v>
      </c>
      <c r="W23" s="106">
        <f t="array" ref="W23">MAX(IF(K4:K200="B1",L4:L200))</f>
        <v>42307</v>
      </c>
      <c r="X23" s="89"/>
      <c r="Y23" s="95"/>
      <c r="Z23" s="99"/>
      <c r="AA23" s="95"/>
      <c r="AB23" s="66" t="str">
        <f>VLOOKUP($V$23,$B$4:$H$200,6,FALSE)</f>
        <v>DMS2 - TC</v>
      </c>
      <c r="AC23" s="67" t="str">
        <f>VLOOKUP($V$23,$B$4:$J$200,7,FALSE)</f>
        <v>01DN89</v>
      </c>
    </row>
    <row r="24" spans="1:29" ht="15.75" thickBot="1" x14ac:dyDescent="0.3">
      <c r="A24" s="48"/>
      <c r="B24" s="49"/>
      <c r="C24" s="48"/>
      <c r="D24" s="48"/>
      <c r="E24" s="50"/>
      <c r="F24" s="50"/>
      <c r="G24" s="50"/>
      <c r="H24" s="50"/>
      <c r="I24" s="50"/>
      <c r="J24" s="50"/>
      <c r="K24" s="48"/>
      <c r="L24" s="52"/>
      <c r="M24" s="51"/>
      <c r="N24" s="50"/>
      <c r="O24" s="50"/>
      <c r="P24" s="50"/>
      <c r="Q24" s="50"/>
      <c r="R24" s="50"/>
      <c r="S24" s="50"/>
      <c r="U24" s="70"/>
      <c r="V24" s="102"/>
      <c r="W24" s="107"/>
      <c r="X24" s="92"/>
      <c r="Y24" s="96"/>
      <c r="Z24" s="100"/>
      <c r="AA24" s="96"/>
      <c r="AB24" s="87" t="str">
        <f>VLOOKUP($V$23,$B$4:$J$200,8,FALSE)</f>
        <v>GasAlertMicro</v>
      </c>
      <c r="AC24" s="68" t="str">
        <f>VLOOKUP($V$23,$B$4:$J$200,9,FALSE)</f>
        <v>KA412-1052952</v>
      </c>
    </row>
    <row r="25" spans="1:29" x14ac:dyDescent="0.25">
      <c r="A25" s="59"/>
      <c r="B25" s="60"/>
      <c r="C25" s="59"/>
      <c r="D25" s="59"/>
      <c r="E25" s="61"/>
      <c r="F25" s="61"/>
      <c r="G25" s="61"/>
      <c r="H25" s="61"/>
      <c r="I25" s="61"/>
      <c r="J25" s="61"/>
      <c r="K25" s="62"/>
      <c r="L25" s="60"/>
      <c r="M25" s="62"/>
      <c r="N25" s="62"/>
      <c r="O25" s="62"/>
      <c r="P25" s="62"/>
      <c r="Q25" s="62"/>
      <c r="R25" s="62"/>
      <c r="S25" s="62"/>
      <c r="U25" s="72" t="s">
        <v>56</v>
      </c>
      <c r="X25" s="88" t="str">
        <f>IF(W26&lt;V26,"pas sortie",W26)</f>
        <v>pas sortie</v>
      </c>
      <c r="Y25" s="94" t="str">
        <f>VLOOKUP(V26,B4:D200,3,FALSE)</f>
        <v>Bureau</v>
      </c>
      <c r="Z25" s="98" t="str">
        <f>VLOOKUP(W26,L4:M200,2,FALSE)</f>
        <v>Tunisie</v>
      </c>
      <c r="AA25" s="94" t="str">
        <f t="shared" ref="AA25" si="1">IF(X25="pas sortie","pas sortie",Z25)</f>
        <v>pas sortie</v>
      </c>
      <c r="AB25" s="85" t="str">
        <f>VLOOKUP($V$26,$B$4:$F$200,4,FALSE)</f>
        <v>DMS2-TC</v>
      </c>
      <c r="AC25" s="73" t="str">
        <f>VLOOKUP($V$26,$B$4:$F$200,5,FALSE)</f>
        <v>00YCVC</v>
      </c>
    </row>
    <row r="26" spans="1:29" x14ac:dyDescent="0.25">
      <c r="A26" s="48"/>
      <c r="B26" s="49"/>
      <c r="C26" s="48"/>
      <c r="D26" s="48"/>
      <c r="E26" s="50"/>
      <c r="F26" s="50"/>
      <c r="G26" s="50"/>
      <c r="H26" s="50"/>
      <c r="I26" s="50"/>
      <c r="J26" s="50"/>
      <c r="K26" s="48"/>
      <c r="L26" s="52"/>
      <c r="M26" s="51"/>
      <c r="N26" s="50"/>
      <c r="O26" s="50"/>
      <c r="P26" s="50"/>
      <c r="Q26" s="50"/>
      <c r="R26" s="50"/>
      <c r="S26" s="50"/>
      <c r="U26" s="69"/>
      <c r="V26" s="97">
        <f t="array" ref="V26">MAX(IF(A4:A200="C1",B4:B200))</f>
        <v>42328</v>
      </c>
      <c r="W26" s="106">
        <f t="array" ref="W26">MAX(IF(K4:K200="C1",L4:L200))</f>
        <v>42321</v>
      </c>
      <c r="X26" s="89"/>
      <c r="Y26" s="95"/>
      <c r="Z26" s="99"/>
      <c r="AA26" s="95"/>
      <c r="AB26" s="66" t="str">
        <f>VLOOKUP($V$26,$B$4:$H$200,6,FALSE)</f>
        <v>DM4</v>
      </c>
      <c r="AC26" s="67" t="str">
        <f>VLOOKUP($V$26,$B$4:$J$200,7,FALSE)</f>
        <v>00W2CD</v>
      </c>
    </row>
    <row r="27" spans="1:29" ht="15.75" thickBot="1" x14ac:dyDescent="0.3">
      <c r="A27" s="59"/>
      <c r="B27" s="60"/>
      <c r="C27" s="59"/>
      <c r="D27" s="59"/>
      <c r="E27" s="61"/>
      <c r="F27" s="61"/>
      <c r="G27" s="61"/>
      <c r="H27" s="61"/>
      <c r="I27" s="61"/>
      <c r="J27" s="61"/>
      <c r="K27" s="62"/>
      <c r="L27" s="60"/>
      <c r="M27" s="62"/>
      <c r="N27" s="62"/>
      <c r="O27" s="62"/>
      <c r="P27" s="62"/>
      <c r="Q27" s="62"/>
      <c r="R27" s="62"/>
      <c r="S27" s="62"/>
      <c r="U27" s="70"/>
      <c r="V27" s="102"/>
      <c r="W27" s="107"/>
      <c r="X27" s="92"/>
      <c r="Y27" s="96"/>
      <c r="Z27" s="100"/>
      <c r="AA27" s="96"/>
      <c r="AB27" s="87" t="str">
        <f>VLOOKUP($V$26,$B$4:$J$200,8,FALSE)</f>
        <v>DMS2 - TC</v>
      </c>
      <c r="AC27" s="68" t="str">
        <f>VLOOKUP($V$26,$B$4:$J$200,9,FALSE)</f>
        <v>0160V9</v>
      </c>
    </row>
    <row r="28" spans="1:29" x14ac:dyDescent="0.25">
      <c r="A28" s="48"/>
      <c r="B28" s="49"/>
      <c r="C28" s="48"/>
      <c r="D28" s="48"/>
      <c r="E28" s="50"/>
      <c r="F28" s="50"/>
      <c r="G28" s="50"/>
      <c r="H28" s="50"/>
      <c r="I28" s="50"/>
      <c r="J28" s="50"/>
      <c r="K28" s="48"/>
      <c r="L28" s="52"/>
      <c r="M28" s="51"/>
      <c r="N28" s="50"/>
      <c r="O28" s="50"/>
      <c r="P28" s="50"/>
      <c r="Q28" s="50"/>
      <c r="R28" s="50"/>
      <c r="S28" s="50"/>
    </row>
    <row r="29" spans="1:29" x14ac:dyDescent="0.25">
      <c r="A29" s="59"/>
      <c r="B29" s="60"/>
      <c r="C29" s="59"/>
      <c r="D29" s="59"/>
      <c r="E29" s="61"/>
      <c r="F29" s="61"/>
      <c r="G29" s="61"/>
      <c r="H29" s="61"/>
      <c r="I29" s="61"/>
      <c r="J29" s="61"/>
      <c r="K29" s="62"/>
      <c r="L29" s="60"/>
      <c r="M29" s="62"/>
      <c r="N29" s="62"/>
      <c r="O29" s="62"/>
      <c r="P29" s="62"/>
      <c r="Q29" s="62"/>
      <c r="R29" s="62"/>
      <c r="S29" s="62"/>
    </row>
    <row r="30" spans="1:29" x14ac:dyDescent="0.25">
      <c r="A30" s="48"/>
      <c r="B30" s="49"/>
      <c r="C30" s="48"/>
      <c r="D30" s="48"/>
      <c r="E30" s="50"/>
      <c r="F30" s="50"/>
      <c r="G30" s="50"/>
      <c r="H30" s="50"/>
      <c r="I30" s="50"/>
      <c r="J30" s="50"/>
      <c r="K30" s="48"/>
      <c r="L30" s="52"/>
      <c r="M30" s="51"/>
      <c r="N30" s="50"/>
      <c r="O30" s="50"/>
      <c r="P30" s="50"/>
      <c r="Q30" s="50"/>
      <c r="R30" s="50"/>
      <c r="S30" s="50"/>
    </row>
    <row r="31" spans="1:29" x14ac:dyDescent="0.25">
      <c r="A31" s="59"/>
      <c r="B31" s="60"/>
      <c r="C31" s="59"/>
      <c r="D31" s="59"/>
      <c r="E31" s="61"/>
      <c r="F31" s="61"/>
      <c r="G31" s="61"/>
      <c r="H31" s="61"/>
      <c r="I31" s="61"/>
      <c r="J31" s="61"/>
      <c r="K31" s="62"/>
      <c r="L31" s="60"/>
      <c r="M31" s="62"/>
      <c r="N31" s="62"/>
      <c r="O31" s="62"/>
      <c r="P31" s="62"/>
      <c r="Q31" s="62"/>
      <c r="R31" s="62"/>
      <c r="S31" s="62"/>
    </row>
    <row r="32" spans="1:29" x14ac:dyDescent="0.25">
      <c r="A32" s="48"/>
      <c r="B32" s="49"/>
      <c r="C32" s="48"/>
      <c r="D32" s="48"/>
      <c r="E32" s="50"/>
      <c r="F32" s="50"/>
      <c r="G32" s="50"/>
      <c r="H32" s="50"/>
      <c r="I32" s="50"/>
      <c r="J32" s="50"/>
      <c r="K32" s="48"/>
      <c r="L32" s="52"/>
      <c r="M32" s="51"/>
      <c r="N32" s="50"/>
      <c r="O32" s="50"/>
      <c r="P32" s="50"/>
      <c r="Q32" s="50"/>
      <c r="R32" s="50"/>
      <c r="S32" s="50"/>
    </row>
    <row r="33" spans="1:19" x14ac:dyDescent="0.25">
      <c r="A33" s="59"/>
      <c r="B33" s="60"/>
      <c r="C33" s="59"/>
      <c r="D33" s="59"/>
      <c r="E33" s="61"/>
      <c r="F33" s="61"/>
      <c r="G33" s="61"/>
      <c r="H33" s="61"/>
      <c r="I33" s="61"/>
      <c r="J33" s="61"/>
      <c r="K33" s="62"/>
      <c r="L33" s="60"/>
      <c r="M33" s="62"/>
      <c r="N33" s="62"/>
      <c r="O33" s="62"/>
      <c r="P33" s="62"/>
      <c r="Q33" s="62"/>
      <c r="R33" s="62"/>
      <c r="S33" s="62"/>
    </row>
    <row r="34" spans="1:19" x14ac:dyDescent="0.25">
      <c r="A34" s="48"/>
      <c r="B34" s="49"/>
      <c r="C34" s="48"/>
      <c r="D34" s="48"/>
      <c r="E34" s="50"/>
      <c r="F34" s="50"/>
      <c r="G34" s="50"/>
      <c r="H34" s="50"/>
      <c r="I34" s="50"/>
      <c r="J34" s="50"/>
      <c r="K34" s="48"/>
      <c r="L34" s="52"/>
      <c r="M34" s="51"/>
      <c r="N34" s="50"/>
      <c r="O34" s="50"/>
      <c r="P34" s="50"/>
      <c r="Q34" s="50"/>
      <c r="R34" s="50"/>
      <c r="S34" s="50"/>
    </row>
    <row r="35" spans="1:19" x14ac:dyDescent="0.25">
      <c r="A35" s="59"/>
      <c r="B35" s="60"/>
      <c r="C35" s="59"/>
      <c r="D35" s="59"/>
      <c r="E35" s="61"/>
      <c r="F35" s="61"/>
      <c r="G35" s="61"/>
      <c r="H35" s="61"/>
      <c r="I35" s="61"/>
      <c r="J35" s="61"/>
      <c r="K35" s="62"/>
      <c r="L35" s="60"/>
      <c r="M35" s="62"/>
      <c r="N35" s="62"/>
      <c r="O35" s="62"/>
      <c r="P35" s="62"/>
      <c r="Q35" s="62"/>
      <c r="R35" s="62"/>
      <c r="S35" s="62"/>
    </row>
    <row r="36" spans="1:19" x14ac:dyDescent="0.25">
      <c r="A36" s="48"/>
      <c r="B36" s="49"/>
      <c r="C36" s="48"/>
      <c r="D36" s="48"/>
      <c r="E36" s="50"/>
      <c r="F36" s="50"/>
      <c r="G36" s="50"/>
      <c r="H36" s="50"/>
      <c r="I36" s="50"/>
      <c r="J36" s="50"/>
      <c r="K36" s="48"/>
      <c r="L36" s="52"/>
      <c r="M36" s="51"/>
      <c r="N36" s="50"/>
      <c r="O36" s="50"/>
      <c r="P36" s="50"/>
      <c r="Q36" s="50"/>
      <c r="R36" s="50"/>
      <c r="S36" s="50"/>
    </row>
    <row r="37" spans="1:19" x14ac:dyDescent="0.25">
      <c r="A37" s="59"/>
      <c r="B37" s="60"/>
      <c r="C37" s="59"/>
      <c r="D37" s="59"/>
      <c r="E37" s="61"/>
      <c r="F37" s="61"/>
      <c r="G37" s="61"/>
      <c r="H37" s="61"/>
      <c r="I37" s="61"/>
      <c r="J37" s="61"/>
      <c r="K37" s="62"/>
      <c r="L37" s="60"/>
      <c r="M37" s="62"/>
      <c r="N37" s="62"/>
      <c r="O37" s="62"/>
      <c r="P37" s="62"/>
      <c r="Q37" s="62"/>
      <c r="R37" s="62"/>
      <c r="S37" s="62"/>
    </row>
    <row r="38" spans="1:19" x14ac:dyDescent="0.25">
      <c r="A38" s="48"/>
      <c r="B38" s="49"/>
      <c r="C38" s="48"/>
      <c r="D38" s="48"/>
      <c r="E38" s="50"/>
      <c r="F38" s="50"/>
      <c r="G38" s="50"/>
      <c r="H38" s="50"/>
      <c r="I38" s="50"/>
      <c r="J38" s="50"/>
      <c r="K38" s="48"/>
      <c r="L38" s="52"/>
      <c r="M38" s="51"/>
      <c r="N38" s="50"/>
      <c r="O38" s="50"/>
      <c r="P38" s="50"/>
      <c r="Q38" s="50"/>
      <c r="R38" s="50"/>
      <c r="S38" s="50"/>
    </row>
    <row r="39" spans="1:19" x14ac:dyDescent="0.25">
      <c r="A39" s="59"/>
      <c r="B39" s="60"/>
      <c r="C39" s="59"/>
      <c r="D39" s="59"/>
      <c r="E39" s="61"/>
      <c r="F39" s="61"/>
      <c r="G39" s="61"/>
      <c r="H39" s="61"/>
      <c r="I39" s="61"/>
      <c r="J39" s="61"/>
      <c r="K39" s="62"/>
      <c r="L39" s="60"/>
      <c r="M39" s="62"/>
      <c r="N39" s="62"/>
      <c r="O39" s="62"/>
      <c r="P39" s="62"/>
      <c r="Q39" s="62"/>
      <c r="R39" s="62"/>
      <c r="S39" s="62"/>
    </row>
    <row r="40" spans="1:19" x14ac:dyDescent="0.25">
      <c r="A40" s="48"/>
      <c r="B40" s="49"/>
      <c r="C40" s="48"/>
      <c r="D40" s="48"/>
      <c r="E40" s="50"/>
      <c r="F40" s="50"/>
      <c r="G40" s="50"/>
      <c r="H40" s="50"/>
      <c r="I40" s="50"/>
      <c r="J40" s="50"/>
      <c r="K40" s="48"/>
      <c r="L40" s="52"/>
      <c r="M40" s="51"/>
      <c r="N40" s="50"/>
      <c r="O40" s="50"/>
      <c r="P40" s="50"/>
      <c r="Q40" s="50"/>
      <c r="R40" s="50"/>
      <c r="S40" s="50"/>
    </row>
    <row r="41" spans="1:19" x14ac:dyDescent="0.25">
      <c r="A41" s="59"/>
      <c r="B41" s="60"/>
      <c r="C41" s="59"/>
      <c r="D41" s="59"/>
      <c r="E41" s="61"/>
      <c r="F41" s="61"/>
      <c r="G41" s="61"/>
      <c r="H41" s="61"/>
      <c r="I41" s="61"/>
      <c r="J41" s="61"/>
      <c r="K41" s="62"/>
      <c r="L41" s="60"/>
      <c r="M41" s="62"/>
      <c r="N41" s="62"/>
      <c r="O41" s="62"/>
      <c r="P41" s="62"/>
      <c r="Q41" s="62"/>
      <c r="R41" s="62"/>
      <c r="S41" s="62"/>
    </row>
    <row r="42" spans="1:19" x14ac:dyDescent="0.25">
      <c r="A42" s="48"/>
      <c r="B42" s="49"/>
      <c r="C42" s="48"/>
      <c r="D42" s="48"/>
      <c r="E42" s="50"/>
      <c r="F42" s="50"/>
      <c r="G42" s="50"/>
      <c r="H42" s="50"/>
      <c r="I42" s="50"/>
      <c r="J42" s="50"/>
      <c r="K42" s="48"/>
      <c r="L42" s="52"/>
      <c r="M42" s="51"/>
      <c r="N42" s="50"/>
      <c r="O42" s="50"/>
      <c r="P42" s="50"/>
      <c r="Q42" s="50"/>
      <c r="R42" s="50"/>
      <c r="S42" s="50"/>
    </row>
    <row r="43" spans="1:19" x14ac:dyDescent="0.25">
      <c r="A43" s="59"/>
      <c r="B43" s="60"/>
      <c r="C43" s="59"/>
      <c r="D43" s="59"/>
      <c r="E43" s="61"/>
      <c r="F43" s="61"/>
      <c r="G43" s="61"/>
      <c r="H43" s="61"/>
      <c r="I43" s="61"/>
      <c r="J43" s="61"/>
      <c r="K43" s="62"/>
      <c r="L43" s="60"/>
      <c r="M43" s="62"/>
      <c r="N43" s="62"/>
      <c r="O43" s="62"/>
      <c r="P43" s="62"/>
      <c r="Q43" s="62"/>
      <c r="R43" s="62"/>
      <c r="S43" s="62"/>
    </row>
    <row r="44" spans="1:19" x14ac:dyDescent="0.25">
      <c r="A44" s="48"/>
      <c r="B44" s="49"/>
      <c r="C44" s="48"/>
      <c r="D44" s="48"/>
      <c r="E44" s="50"/>
      <c r="F44" s="50"/>
      <c r="G44" s="50"/>
      <c r="H44" s="50"/>
      <c r="I44" s="50"/>
      <c r="J44" s="50"/>
      <c r="K44" s="48"/>
      <c r="L44" s="52"/>
      <c r="M44" s="51"/>
      <c r="N44" s="50"/>
      <c r="O44" s="50"/>
      <c r="P44" s="50"/>
      <c r="Q44" s="50"/>
      <c r="R44" s="50"/>
      <c r="S44" s="50"/>
    </row>
    <row r="45" spans="1:19" x14ac:dyDescent="0.25">
      <c r="A45" s="59"/>
      <c r="B45" s="60"/>
      <c r="C45" s="59"/>
      <c r="D45" s="59"/>
      <c r="E45" s="61"/>
      <c r="F45" s="61"/>
      <c r="G45" s="61"/>
      <c r="H45" s="61"/>
      <c r="I45" s="61"/>
      <c r="J45" s="61"/>
      <c r="K45" s="62"/>
      <c r="L45" s="60"/>
      <c r="M45" s="62"/>
      <c r="N45" s="62"/>
      <c r="O45" s="62"/>
      <c r="P45" s="62"/>
      <c r="Q45" s="62"/>
      <c r="R45" s="62"/>
      <c r="S45" s="62"/>
    </row>
    <row r="46" spans="1:19" x14ac:dyDescent="0.25">
      <c r="A46" s="48"/>
      <c r="B46" s="49"/>
      <c r="C46" s="48"/>
      <c r="D46" s="48"/>
      <c r="E46" s="50"/>
      <c r="F46" s="50"/>
      <c r="G46" s="50"/>
      <c r="H46" s="50"/>
      <c r="I46" s="50"/>
      <c r="J46" s="50"/>
      <c r="K46" s="48"/>
      <c r="L46" s="52"/>
      <c r="M46" s="51"/>
      <c r="N46" s="50"/>
      <c r="O46" s="50"/>
      <c r="P46" s="50"/>
      <c r="Q46" s="50"/>
      <c r="R46" s="50"/>
      <c r="S46" s="50"/>
    </row>
    <row r="47" spans="1:19" x14ac:dyDescent="0.25">
      <c r="A47" s="59"/>
      <c r="B47" s="60"/>
      <c r="C47" s="59"/>
      <c r="D47" s="59"/>
      <c r="E47" s="61"/>
      <c r="F47" s="61"/>
      <c r="G47" s="61"/>
      <c r="H47" s="61"/>
      <c r="I47" s="61"/>
      <c r="J47" s="61"/>
      <c r="K47" s="62"/>
      <c r="L47" s="60"/>
      <c r="M47" s="62"/>
      <c r="N47" s="62"/>
      <c r="O47" s="62"/>
      <c r="P47" s="62"/>
      <c r="Q47" s="62"/>
      <c r="R47" s="62"/>
      <c r="S47" s="62"/>
    </row>
    <row r="48" spans="1:19" x14ac:dyDescent="0.25">
      <c r="A48" s="48"/>
      <c r="B48" s="49"/>
      <c r="C48" s="48"/>
      <c r="D48" s="48"/>
      <c r="E48" s="50"/>
      <c r="F48" s="50"/>
      <c r="G48" s="50"/>
      <c r="H48" s="50"/>
      <c r="I48" s="50"/>
      <c r="J48" s="50"/>
      <c r="K48" s="48"/>
      <c r="L48" s="52"/>
      <c r="M48" s="51"/>
      <c r="N48" s="50"/>
      <c r="O48" s="50"/>
      <c r="P48" s="50"/>
      <c r="Q48" s="50"/>
      <c r="R48" s="50"/>
      <c r="S48" s="50"/>
    </row>
    <row r="49" spans="1:19" x14ac:dyDescent="0.25">
      <c r="A49" s="59"/>
      <c r="B49" s="60"/>
      <c r="C49" s="59"/>
      <c r="D49" s="59"/>
      <c r="E49" s="61"/>
      <c r="F49" s="61"/>
      <c r="G49" s="61"/>
      <c r="H49" s="61"/>
      <c r="I49" s="61"/>
      <c r="J49" s="61"/>
      <c r="K49" s="62"/>
      <c r="L49" s="60"/>
      <c r="M49" s="62"/>
      <c r="N49" s="62"/>
      <c r="O49" s="62"/>
      <c r="P49" s="62"/>
      <c r="Q49" s="62"/>
      <c r="R49" s="62"/>
      <c r="S49" s="62"/>
    </row>
    <row r="50" spans="1:19" x14ac:dyDescent="0.25">
      <c r="A50" s="48"/>
      <c r="B50" s="49"/>
      <c r="C50" s="48"/>
      <c r="D50" s="48"/>
      <c r="E50" s="50"/>
      <c r="F50" s="50"/>
      <c r="G50" s="50"/>
      <c r="H50" s="50"/>
      <c r="I50" s="50"/>
      <c r="J50" s="50"/>
      <c r="K50" s="48"/>
      <c r="L50" s="52"/>
      <c r="M50" s="51"/>
      <c r="N50" s="50"/>
      <c r="O50" s="50"/>
      <c r="P50" s="50"/>
      <c r="Q50" s="50"/>
      <c r="R50" s="50"/>
      <c r="S50" s="50"/>
    </row>
    <row r="51" spans="1:19" x14ac:dyDescent="0.25">
      <c r="A51" s="59"/>
      <c r="B51" s="60"/>
      <c r="C51" s="59"/>
      <c r="D51" s="59"/>
      <c r="E51" s="61"/>
      <c r="F51" s="61"/>
      <c r="G51" s="61"/>
      <c r="H51" s="61"/>
      <c r="I51" s="61"/>
      <c r="J51" s="61"/>
      <c r="K51" s="62"/>
      <c r="L51" s="60"/>
      <c r="M51" s="62"/>
      <c r="N51" s="62"/>
      <c r="O51" s="62"/>
      <c r="P51" s="62"/>
      <c r="Q51" s="62"/>
      <c r="R51" s="62"/>
      <c r="S51" s="62"/>
    </row>
    <row r="52" spans="1:19" x14ac:dyDescent="0.25">
      <c r="A52" s="48"/>
      <c r="B52" s="49"/>
      <c r="C52" s="48"/>
      <c r="D52" s="48"/>
      <c r="E52" s="50"/>
      <c r="F52" s="50"/>
      <c r="G52" s="50"/>
      <c r="H52" s="50"/>
      <c r="I52" s="50"/>
      <c r="J52" s="50"/>
      <c r="K52" s="48"/>
      <c r="L52" s="52"/>
      <c r="M52" s="51"/>
      <c r="N52" s="50"/>
      <c r="O52" s="50"/>
      <c r="P52" s="50"/>
      <c r="Q52" s="50"/>
      <c r="R52" s="50"/>
      <c r="S52" s="50"/>
    </row>
    <row r="53" spans="1:19" x14ac:dyDescent="0.25">
      <c r="A53" s="59"/>
      <c r="B53" s="60"/>
      <c r="C53" s="59"/>
      <c r="D53" s="59"/>
      <c r="E53" s="61"/>
      <c r="F53" s="61"/>
      <c r="G53" s="61"/>
      <c r="H53" s="61"/>
      <c r="I53" s="61"/>
      <c r="J53" s="61"/>
      <c r="K53" s="62"/>
      <c r="L53" s="60"/>
      <c r="M53" s="62"/>
      <c r="N53" s="62"/>
      <c r="O53" s="62"/>
      <c r="P53" s="62"/>
      <c r="Q53" s="62"/>
      <c r="R53" s="62"/>
      <c r="S53" s="62"/>
    </row>
    <row r="54" spans="1:19" x14ac:dyDescent="0.25">
      <c r="A54" s="48"/>
      <c r="B54" s="49"/>
      <c r="C54" s="48"/>
      <c r="D54" s="48"/>
      <c r="E54" s="50"/>
      <c r="F54" s="50"/>
      <c r="G54" s="50"/>
      <c r="H54" s="50"/>
      <c r="I54" s="50"/>
      <c r="J54" s="50"/>
      <c r="K54" s="48"/>
      <c r="L54" s="52"/>
      <c r="M54" s="51"/>
      <c r="N54" s="50"/>
      <c r="O54" s="50"/>
      <c r="P54" s="50"/>
      <c r="Q54" s="50"/>
      <c r="R54" s="50"/>
      <c r="S54" s="50"/>
    </row>
    <row r="55" spans="1:19" x14ac:dyDescent="0.25">
      <c r="A55" s="59"/>
      <c r="B55" s="60"/>
      <c r="C55" s="59"/>
      <c r="D55" s="59"/>
      <c r="E55" s="61"/>
      <c r="F55" s="61"/>
      <c r="G55" s="61"/>
      <c r="H55" s="61"/>
      <c r="I55" s="61"/>
      <c r="J55" s="61"/>
      <c r="K55" s="62"/>
      <c r="L55" s="60"/>
      <c r="M55" s="62"/>
      <c r="N55" s="62"/>
      <c r="O55" s="62"/>
      <c r="P55" s="62"/>
      <c r="Q55" s="62"/>
      <c r="R55" s="62"/>
      <c r="S55" s="62"/>
    </row>
    <row r="56" spans="1:19" x14ac:dyDescent="0.25">
      <c r="A56" s="48"/>
      <c r="B56" s="49"/>
      <c r="C56" s="48"/>
      <c r="D56" s="48"/>
      <c r="E56" s="50"/>
      <c r="F56" s="50"/>
      <c r="G56" s="50"/>
      <c r="H56" s="50"/>
      <c r="I56" s="50"/>
      <c r="J56" s="50"/>
      <c r="K56" s="48"/>
      <c r="L56" s="52"/>
      <c r="M56" s="51"/>
      <c r="N56" s="50"/>
      <c r="O56" s="50"/>
      <c r="P56" s="50"/>
      <c r="Q56" s="50"/>
      <c r="R56" s="50"/>
      <c r="S56" s="50"/>
    </row>
    <row r="57" spans="1:19" x14ac:dyDescent="0.25">
      <c r="A57" s="59"/>
      <c r="B57" s="60"/>
      <c r="C57" s="59"/>
      <c r="D57" s="59"/>
      <c r="E57" s="61"/>
      <c r="F57" s="61"/>
      <c r="G57" s="61"/>
      <c r="H57" s="61"/>
      <c r="I57" s="61"/>
      <c r="J57" s="61"/>
      <c r="K57" s="62"/>
      <c r="L57" s="60"/>
      <c r="M57" s="62"/>
      <c r="N57" s="62"/>
      <c r="O57" s="62"/>
      <c r="P57" s="62"/>
      <c r="Q57" s="62"/>
      <c r="R57" s="62"/>
      <c r="S57" s="62"/>
    </row>
    <row r="58" spans="1:19" x14ac:dyDescent="0.25">
      <c r="A58" s="48"/>
      <c r="B58" s="49"/>
      <c r="C58" s="48"/>
      <c r="D58" s="48"/>
      <c r="E58" s="50"/>
      <c r="F58" s="50"/>
      <c r="G58" s="50"/>
      <c r="H58" s="50"/>
      <c r="I58" s="50"/>
      <c r="J58" s="50"/>
      <c r="K58" s="48"/>
      <c r="L58" s="52"/>
      <c r="M58" s="51"/>
      <c r="N58" s="50"/>
      <c r="O58" s="50"/>
      <c r="P58" s="50"/>
      <c r="Q58" s="50"/>
      <c r="R58" s="50"/>
      <c r="S58" s="50"/>
    </row>
    <row r="59" spans="1:19" x14ac:dyDescent="0.25">
      <c r="A59" s="59"/>
      <c r="B59" s="60"/>
      <c r="C59" s="59"/>
      <c r="D59" s="59"/>
      <c r="E59" s="61"/>
      <c r="F59" s="61"/>
      <c r="G59" s="61"/>
      <c r="H59" s="61"/>
      <c r="I59" s="61"/>
      <c r="J59" s="61"/>
      <c r="K59" s="62"/>
      <c r="L59" s="60"/>
      <c r="M59" s="62"/>
      <c r="N59" s="62"/>
      <c r="O59" s="62"/>
      <c r="P59" s="62"/>
      <c r="Q59" s="62"/>
      <c r="R59" s="62"/>
      <c r="S59" s="62"/>
    </row>
    <row r="60" spans="1:19" x14ac:dyDescent="0.25">
      <c r="A60" s="48"/>
      <c r="B60" s="49"/>
      <c r="C60" s="48"/>
      <c r="D60" s="48"/>
      <c r="E60" s="50"/>
      <c r="F60" s="50"/>
      <c r="G60" s="50"/>
      <c r="H60" s="50"/>
      <c r="I60" s="50"/>
      <c r="J60" s="50"/>
      <c r="K60" s="48"/>
      <c r="L60" s="52"/>
      <c r="M60" s="51"/>
      <c r="N60" s="50"/>
      <c r="O60" s="50"/>
      <c r="P60" s="50"/>
      <c r="Q60" s="50"/>
      <c r="R60" s="50"/>
      <c r="S60" s="50"/>
    </row>
    <row r="61" spans="1:19" x14ac:dyDescent="0.25">
      <c r="A61" s="59"/>
      <c r="B61" s="60"/>
      <c r="C61" s="59"/>
      <c r="D61" s="59"/>
      <c r="E61" s="61"/>
      <c r="F61" s="61"/>
      <c r="G61" s="61"/>
      <c r="H61" s="61"/>
      <c r="I61" s="61"/>
      <c r="J61" s="61"/>
      <c r="K61" s="62"/>
      <c r="L61" s="60"/>
      <c r="M61" s="62"/>
      <c r="N61" s="62"/>
      <c r="O61" s="62"/>
      <c r="P61" s="62"/>
      <c r="Q61" s="62"/>
      <c r="R61" s="62"/>
      <c r="S61" s="62"/>
    </row>
    <row r="62" spans="1:19" x14ac:dyDescent="0.25">
      <c r="A62" s="48"/>
      <c r="B62" s="49"/>
      <c r="C62" s="48"/>
      <c r="D62" s="48"/>
      <c r="E62" s="50"/>
      <c r="F62" s="50"/>
      <c r="G62" s="50"/>
      <c r="H62" s="50"/>
      <c r="I62" s="50"/>
      <c r="J62" s="50"/>
      <c r="K62" s="48"/>
      <c r="L62" s="52"/>
      <c r="M62" s="51"/>
      <c r="N62" s="50"/>
      <c r="O62" s="50"/>
      <c r="P62" s="50"/>
      <c r="Q62" s="50"/>
      <c r="R62" s="50"/>
      <c r="S62" s="50"/>
    </row>
    <row r="63" spans="1:19" x14ac:dyDescent="0.25">
      <c r="A63" s="59"/>
      <c r="B63" s="60"/>
      <c r="C63" s="59"/>
      <c r="D63" s="59"/>
      <c r="E63" s="61"/>
      <c r="F63" s="61"/>
      <c r="G63" s="61"/>
      <c r="H63" s="61"/>
      <c r="I63" s="61"/>
      <c r="J63" s="61"/>
      <c r="K63" s="62"/>
      <c r="L63" s="60"/>
      <c r="M63" s="62"/>
      <c r="N63" s="62"/>
      <c r="O63" s="62"/>
      <c r="P63" s="62"/>
      <c r="Q63" s="62"/>
      <c r="R63" s="62"/>
      <c r="S63" s="62"/>
    </row>
    <row r="64" spans="1:19" x14ac:dyDescent="0.25">
      <c r="A64" s="48"/>
      <c r="B64" s="49"/>
      <c r="C64" s="48"/>
      <c r="D64" s="48"/>
      <c r="E64" s="50"/>
      <c r="F64" s="50"/>
      <c r="G64" s="50"/>
      <c r="H64" s="50"/>
      <c r="I64" s="50"/>
      <c r="J64" s="50"/>
      <c r="K64" s="48"/>
      <c r="L64" s="52"/>
      <c r="M64" s="51"/>
      <c r="N64" s="50"/>
      <c r="O64" s="50"/>
      <c r="P64" s="50"/>
      <c r="Q64" s="50"/>
      <c r="R64" s="50"/>
      <c r="S64" s="50"/>
    </row>
    <row r="65" spans="1:19" x14ac:dyDescent="0.25">
      <c r="A65" s="59"/>
      <c r="B65" s="60"/>
      <c r="C65" s="59"/>
      <c r="D65" s="59"/>
      <c r="E65" s="61"/>
      <c r="F65" s="61"/>
      <c r="G65" s="61"/>
      <c r="H65" s="61"/>
      <c r="I65" s="61"/>
      <c r="J65" s="61"/>
      <c r="K65" s="62"/>
      <c r="L65" s="60"/>
      <c r="M65" s="62"/>
      <c r="N65" s="62"/>
      <c r="O65" s="62"/>
      <c r="P65" s="62"/>
      <c r="Q65" s="62"/>
      <c r="R65" s="62"/>
      <c r="S65" s="62"/>
    </row>
    <row r="66" spans="1:19" x14ac:dyDescent="0.25">
      <c r="A66" s="48"/>
      <c r="B66" s="49"/>
      <c r="C66" s="48"/>
      <c r="D66" s="48"/>
      <c r="E66" s="50"/>
      <c r="F66" s="50"/>
      <c r="G66" s="50"/>
      <c r="H66" s="50"/>
      <c r="I66" s="50"/>
      <c r="J66" s="50"/>
      <c r="K66" s="48"/>
      <c r="L66" s="52"/>
      <c r="M66" s="51"/>
      <c r="N66" s="50"/>
      <c r="O66" s="50"/>
      <c r="P66" s="50"/>
      <c r="Q66" s="50"/>
      <c r="R66" s="50"/>
      <c r="S66" s="50"/>
    </row>
    <row r="67" spans="1:19" x14ac:dyDescent="0.25">
      <c r="A67" s="59"/>
      <c r="B67" s="60"/>
      <c r="C67" s="59"/>
      <c r="D67" s="59"/>
      <c r="E67" s="61"/>
      <c r="F67" s="61"/>
      <c r="G67" s="61"/>
      <c r="H67" s="61"/>
      <c r="I67" s="61"/>
      <c r="J67" s="61"/>
      <c r="K67" s="62"/>
      <c r="L67" s="60"/>
      <c r="M67" s="62"/>
      <c r="N67" s="62"/>
      <c r="O67" s="62"/>
      <c r="P67" s="62"/>
      <c r="Q67" s="62"/>
      <c r="R67" s="62"/>
      <c r="S67" s="62"/>
    </row>
    <row r="68" spans="1:19" x14ac:dyDescent="0.25">
      <c r="A68" s="48"/>
      <c r="B68" s="49"/>
      <c r="C68" s="48"/>
      <c r="D68" s="48"/>
      <c r="E68" s="50"/>
      <c r="F68" s="50"/>
      <c r="G68" s="50"/>
      <c r="H68" s="50"/>
      <c r="I68" s="50"/>
      <c r="J68" s="50"/>
      <c r="K68" s="48"/>
      <c r="L68" s="52"/>
      <c r="M68" s="51"/>
      <c r="N68" s="50"/>
      <c r="O68" s="50"/>
      <c r="P68" s="50"/>
      <c r="Q68" s="50"/>
      <c r="R68" s="50"/>
      <c r="S68" s="50"/>
    </row>
    <row r="69" spans="1:19" x14ac:dyDescent="0.25">
      <c r="A69" s="59"/>
      <c r="B69" s="60"/>
      <c r="C69" s="59"/>
      <c r="D69" s="59"/>
      <c r="E69" s="61"/>
      <c r="F69" s="61"/>
      <c r="G69" s="61"/>
      <c r="H69" s="61"/>
      <c r="I69" s="61"/>
      <c r="J69" s="61"/>
      <c r="K69" s="62"/>
      <c r="L69" s="60"/>
      <c r="M69" s="62"/>
      <c r="N69" s="62"/>
      <c r="O69" s="62"/>
      <c r="P69" s="62"/>
      <c r="Q69" s="62"/>
      <c r="R69" s="62"/>
      <c r="S69" s="62"/>
    </row>
    <row r="70" spans="1:19" x14ac:dyDescent="0.25">
      <c r="A70" s="48"/>
      <c r="B70" s="49"/>
      <c r="C70" s="48"/>
      <c r="D70" s="48"/>
      <c r="E70" s="50"/>
      <c r="F70" s="50"/>
      <c r="G70" s="50"/>
      <c r="H70" s="50"/>
      <c r="I70" s="50"/>
      <c r="J70" s="50"/>
      <c r="K70" s="48"/>
      <c r="L70" s="52"/>
      <c r="M70" s="51"/>
      <c r="N70" s="50"/>
      <c r="O70" s="50"/>
      <c r="P70" s="50"/>
      <c r="Q70" s="50"/>
      <c r="R70" s="50"/>
      <c r="S70" s="50"/>
    </row>
    <row r="71" spans="1:19" x14ac:dyDescent="0.25">
      <c r="A71" s="59"/>
      <c r="B71" s="60"/>
      <c r="C71" s="59"/>
      <c r="D71" s="59"/>
      <c r="E71" s="61"/>
      <c r="F71" s="61"/>
      <c r="G71" s="61"/>
      <c r="H71" s="61"/>
      <c r="I71" s="61"/>
      <c r="J71" s="61"/>
      <c r="K71" s="62"/>
      <c r="L71" s="60"/>
      <c r="M71" s="62"/>
      <c r="N71" s="62"/>
      <c r="O71" s="62"/>
      <c r="P71" s="62"/>
      <c r="Q71" s="62"/>
      <c r="R71" s="62"/>
      <c r="S71" s="62"/>
    </row>
    <row r="72" spans="1:19" x14ac:dyDescent="0.25">
      <c r="A72" s="48"/>
      <c r="B72" s="49"/>
      <c r="C72" s="48"/>
      <c r="D72" s="48"/>
      <c r="E72" s="50"/>
      <c r="F72" s="50"/>
      <c r="G72" s="50"/>
      <c r="H72" s="50"/>
      <c r="I72" s="50"/>
      <c r="J72" s="50"/>
      <c r="K72" s="48"/>
      <c r="L72" s="52"/>
      <c r="M72" s="51"/>
      <c r="N72" s="50"/>
      <c r="O72" s="50"/>
      <c r="P72" s="50"/>
      <c r="Q72" s="50"/>
      <c r="R72" s="50"/>
      <c r="S72" s="50"/>
    </row>
    <row r="73" spans="1:19" x14ac:dyDescent="0.25">
      <c r="A73" s="59"/>
      <c r="B73" s="60"/>
      <c r="C73" s="59"/>
      <c r="D73" s="59"/>
      <c r="E73" s="61"/>
      <c r="F73" s="61"/>
      <c r="G73" s="61"/>
      <c r="H73" s="61"/>
      <c r="I73" s="61"/>
      <c r="J73" s="61"/>
      <c r="K73" s="62"/>
      <c r="L73" s="60"/>
      <c r="M73" s="62"/>
      <c r="N73" s="62"/>
      <c r="O73" s="62"/>
      <c r="P73" s="62"/>
      <c r="Q73" s="62"/>
      <c r="R73" s="62"/>
      <c r="S73" s="62"/>
    </row>
    <row r="74" spans="1:19" x14ac:dyDescent="0.25">
      <c r="A74" s="48"/>
      <c r="B74" s="49"/>
      <c r="C74" s="48"/>
      <c r="D74" s="48"/>
      <c r="E74" s="50"/>
      <c r="F74" s="50"/>
      <c r="G74" s="50"/>
      <c r="H74" s="50"/>
      <c r="I74" s="50"/>
      <c r="J74" s="50"/>
      <c r="K74" s="48"/>
      <c r="L74" s="52"/>
      <c r="M74" s="51"/>
      <c r="N74" s="50"/>
      <c r="O74" s="50"/>
      <c r="P74" s="50"/>
      <c r="Q74" s="50"/>
      <c r="R74" s="50"/>
      <c r="S74" s="50"/>
    </row>
    <row r="75" spans="1:19" x14ac:dyDescent="0.25">
      <c r="A75" s="59"/>
      <c r="B75" s="60"/>
      <c r="C75" s="59"/>
      <c r="D75" s="59"/>
      <c r="E75" s="61"/>
      <c r="F75" s="61"/>
      <c r="G75" s="61"/>
      <c r="H75" s="61"/>
      <c r="I75" s="61"/>
      <c r="J75" s="61"/>
      <c r="K75" s="62"/>
      <c r="L75" s="60"/>
      <c r="M75" s="62"/>
      <c r="N75" s="62"/>
      <c r="O75" s="62"/>
      <c r="P75" s="62"/>
      <c r="Q75" s="62"/>
      <c r="R75" s="62"/>
      <c r="S75" s="62"/>
    </row>
    <row r="76" spans="1:19" x14ac:dyDescent="0.25">
      <c r="A76" s="48"/>
      <c r="B76" s="49"/>
      <c r="C76" s="48"/>
      <c r="D76" s="48"/>
      <c r="E76" s="50"/>
      <c r="F76" s="50"/>
      <c r="G76" s="50"/>
      <c r="H76" s="50"/>
      <c r="I76" s="50"/>
      <c r="J76" s="50"/>
      <c r="K76" s="48"/>
      <c r="L76" s="52"/>
      <c r="M76" s="51"/>
      <c r="N76" s="50"/>
      <c r="O76" s="50"/>
      <c r="P76" s="50"/>
      <c r="Q76" s="50"/>
      <c r="R76" s="50"/>
      <c r="S76" s="50"/>
    </row>
    <row r="77" spans="1:19" x14ac:dyDescent="0.25">
      <c r="A77" s="59"/>
      <c r="B77" s="60"/>
      <c r="C77" s="59"/>
      <c r="D77" s="59"/>
      <c r="E77" s="61"/>
      <c r="F77" s="61"/>
      <c r="G77" s="61"/>
      <c r="H77" s="61"/>
      <c r="I77" s="61"/>
      <c r="J77" s="61"/>
      <c r="K77" s="62"/>
      <c r="L77" s="60"/>
      <c r="M77" s="62"/>
      <c r="N77" s="62"/>
      <c r="O77" s="62"/>
      <c r="P77" s="62"/>
      <c r="Q77" s="62"/>
      <c r="R77" s="62"/>
      <c r="S77" s="62"/>
    </row>
    <row r="78" spans="1:19" x14ac:dyDescent="0.25">
      <c r="A78" s="48"/>
      <c r="B78" s="49"/>
      <c r="C78" s="48"/>
      <c r="D78" s="48"/>
      <c r="E78" s="50"/>
      <c r="F78" s="50"/>
      <c r="G78" s="50"/>
      <c r="H78" s="50"/>
      <c r="I78" s="50"/>
      <c r="J78" s="50"/>
      <c r="K78" s="48"/>
      <c r="L78" s="52"/>
      <c r="M78" s="51"/>
      <c r="N78" s="50"/>
      <c r="O78" s="50"/>
      <c r="P78" s="50"/>
      <c r="Q78" s="50"/>
      <c r="R78" s="50"/>
      <c r="S78" s="50"/>
    </row>
    <row r="79" spans="1:19" x14ac:dyDescent="0.25">
      <c r="A79" s="59"/>
      <c r="B79" s="60"/>
      <c r="C79" s="59"/>
      <c r="D79" s="59"/>
      <c r="E79" s="61"/>
      <c r="F79" s="61"/>
      <c r="G79" s="61"/>
      <c r="H79" s="61"/>
      <c r="I79" s="61"/>
      <c r="J79" s="61"/>
      <c r="K79" s="62"/>
      <c r="L79" s="60"/>
      <c r="M79" s="62"/>
      <c r="N79" s="62"/>
      <c r="O79" s="62"/>
      <c r="P79" s="62"/>
      <c r="Q79" s="62"/>
      <c r="R79" s="62"/>
      <c r="S79" s="62"/>
    </row>
    <row r="80" spans="1:19" x14ac:dyDescent="0.25">
      <c r="A80" s="48"/>
      <c r="B80" s="49"/>
      <c r="C80" s="48"/>
      <c r="D80" s="48"/>
      <c r="E80" s="50"/>
      <c r="F80" s="50"/>
      <c r="G80" s="50"/>
      <c r="H80" s="50"/>
      <c r="I80" s="50"/>
      <c r="J80" s="50"/>
      <c r="K80" s="48"/>
      <c r="L80" s="52"/>
      <c r="M80" s="51"/>
      <c r="N80" s="50"/>
      <c r="O80" s="50"/>
      <c r="P80" s="50"/>
      <c r="Q80" s="50"/>
      <c r="R80" s="50"/>
      <c r="S80" s="50"/>
    </row>
    <row r="81" spans="1:19" x14ac:dyDescent="0.25">
      <c r="A81" s="59"/>
      <c r="B81" s="60"/>
      <c r="C81" s="59"/>
      <c r="D81" s="59"/>
      <c r="E81" s="61"/>
      <c r="F81" s="61"/>
      <c r="G81" s="61"/>
      <c r="H81" s="61"/>
      <c r="I81" s="61"/>
      <c r="J81" s="61"/>
      <c r="K81" s="62"/>
      <c r="L81" s="60"/>
      <c r="M81" s="62"/>
      <c r="N81" s="62"/>
      <c r="O81" s="62"/>
      <c r="P81" s="62"/>
      <c r="Q81" s="62"/>
      <c r="R81" s="62"/>
      <c r="S81" s="62"/>
    </row>
    <row r="82" spans="1:19" x14ac:dyDescent="0.25">
      <c r="A82" s="48"/>
      <c r="B82" s="49"/>
      <c r="C82" s="48"/>
      <c r="D82" s="48"/>
      <c r="E82" s="50"/>
      <c r="F82" s="50"/>
      <c r="G82" s="50"/>
      <c r="H82" s="50"/>
      <c r="I82" s="50"/>
      <c r="J82" s="50"/>
      <c r="K82" s="48"/>
      <c r="L82" s="52"/>
      <c r="M82" s="51"/>
      <c r="N82" s="50"/>
      <c r="O82" s="50"/>
      <c r="P82" s="50"/>
      <c r="Q82" s="50"/>
      <c r="R82" s="50"/>
      <c r="S82" s="50"/>
    </row>
    <row r="83" spans="1:19" x14ac:dyDescent="0.25">
      <c r="A83" s="59"/>
      <c r="B83" s="60"/>
      <c r="C83" s="59"/>
      <c r="D83" s="59"/>
      <c r="E83" s="61"/>
      <c r="F83" s="61"/>
      <c r="G83" s="61"/>
      <c r="H83" s="61"/>
      <c r="I83" s="61"/>
      <c r="J83" s="61"/>
      <c r="K83" s="62"/>
      <c r="L83" s="60"/>
      <c r="M83" s="62"/>
      <c r="N83" s="62"/>
      <c r="O83" s="62"/>
      <c r="P83" s="62"/>
      <c r="Q83" s="62"/>
      <c r="R83" s="62"/>
      <c r="S83" s="62"/>
    </row>
    <row r="84" spans="1:19" x14ac:dyDescent="0.25">
      <c r="A84" s="48"/>
      <c r="B84" s="49"/>
      <c r="C84" s="48"/>
      <c r="D84" s="48"/>
      <c r="E84" s="50"/>
      <c r="F84" s="50"/>
      <c r="G84" s="50"/>
      <c r="H84" s="50"/>
      <c r="I84" s="50"/>
      <c r="J84" s="50"/>
      <c r="K84" s="48"/>
      <c r="L84" s="52"/>
      <c r="M84" s="51"/>
      <c r="N84" s="50"/>
      <c r="O84" s="50"/>
      <c r="P84" s="50"/>
      <c r="Q84" s="50"/>
      <c r="R84" s="50"/>
      <c r="S84" s="50"/>
    </row>
    <row r="85" spans="1:19" x14ac:dyDescent="0.25">
      <c r="A85" s="59"/>
      <c r="B85" s="60"/>
      <c r="C85" s="59"/>
      <c r="D85" s="59"/>
      <c r="E85" s="61"/>
      <c r="F85" s="61"/>
      <c r="G85" s="61"/>
      <c r="H85" s="61"/>
      <c r="I85" s="61"/>
      <c r="J85" s="61"/>
      <c r="K85" s="62"/>
      <c r="L85" s="60"/>
      <c r="M85" s="62"/>
      <c r="N85" s="62"/>
      <c r="O85" s="62"/>
      <c r="P85" s="62"/>
      <c r="Q85" s="62"/>
      <c r="R85" s="62"/>
      <c r="S85" s="62"/>
    </row>
    <row r="86" spans="1:19" x14ac:dyDescent="0.25">
      <c r="A86" s="48"/>
      <c r="B86" s="49"/>
      <c r="C86" s="48"/>
      <c r="D86" s="48"/>
      <c r="E86" s="50"/>
      <c r="F86" s="50"/>
      <c r="G86" s="50"/>
      <c r="H86" s="50"/>
      <c r="I86" s="50"/>
      <c r="J86" s="50"/>
      <c r="K86" s="48"/>
      <c r="L86" s="52"/>
      <c r="M86" s="51"/>
      <c r="N86" s="50"/>
      <c r="O86" s="50"/>
      <c r="P86" s="50"/>
      <c r="Q86" s="50"/>
      <c r="R86" s="50"/>
      <c r="S86" s="50"/>
    </row>
    <row r="87" spans="1:19" x14ac:dyDescent="0.25">
      <c r="A87" s="59"/>
      <c r="B87" s="60"/>
      <c r="C87" s="59"/>
      <c r="D87" s="59"/>
      <c r="E87" s="61"/>
      <c r="F87" s="61"/>
      <c r="G87" s="61"/>
      <c r="H87" s="61"/>
      <c r="I87" s="61"/>
      <c r="J87" s="61"/>
      <c r="K87" s="62"/>
      <c r="L87" s="60"/>
      <c r="M87" s="62"/>
      <c r="N87" s="62"/>
      <c r="O87" s="62"/>
      <c r="P87" s="62"/>
      <c r="Q87" s="62"/>
      <c r="R87" s="62"/>
      <c r="S87" s="62"/>
    </row>
    <row r="88" spans="1:19" x14ac:dyDescent="0.25">
      <c r="A88" s="48"/>
      <c r="B88" s="49"/>
      <c r="C88" s="48"/>
      <c r="D88" s="48"/>
      <c r="E88" s="50"/>
      <c r="F88" s="50"/>
      <c r="G88" s="50"/>
      <c r="H88" s="50"/>
      <c r="I88" s="50"/>
      <c r="J88" s="50"/>
      <c r="K88" s="48"/>
      <c r="L88" s="52"/>
      <c r="M88" s="51"/>
      <c r="N88" s="50"/>
      <c r="O88" s="50"/>
      <c r="P88" s="50"/>
      <c r="Q88" s="50"/>
      <c r="R88" s="50"/>
      <c r="S88" s="50"/>
    </row>
    <row r="89" spans="1:19" x14ac:dyDescent="0.25">
      <c r="A89" s="59"/>
      <c r="B89" s="60"/>
      <c r="C89" s="59"/>
      <c r="D89" s="59"/>
      <c r="E89" s="61"/>
      <c r="F89" s="61"/>
      <c r="G89" s="61"/>
      <c r="H89" s="61"/>
      <c r="I89" s="61"/>
      <c r="J89" s="61"/>
      <c r="K89" s="62"/>
      <c r="L89" s="60"/>
      <c r="M89" s="62"/>
      <c r="N89" s="62"/>
      <c r="O89" s="62"/>
      <c r="P89" s="62"/>
      <c r="Q89" s="62"/>
      <c r="R89" s="62"/>
      <c r="S89" s="62"/>
    </row>
    <row r="90" spans="1:19" x14ac:dyDescent="0.25">
      <c r="A90" s="48"/>
      <c r="B90" s="49"/>
      <c r="C90" s="48"/>
      <c r="D90" s="48"/>
      <c r="E90" s="50"/>
      <c r="F90" s="50"/>
      <c r="G90" s="50"/>
      <c r="H90" s="50"/>
      <c r="I90" s="50"/>
      <c r="J90" s="50"/>
      <c r="K90" s="48"/>
      <c r="L90" s="52"/>
      <c r="M90" s="51"/>
      <c r="N90" s="50"/>
      <c r="O90" s="50"/>
      <c r="P90" s="50"/>
      <c r="Q90" s="50"/>
      <c r="R90" s="50"/>
      <c r="S90" s="50"/>
    </row>
    <row r="91" spans="1:19" x14ac:dyDescent="0.25">
      <c r="A91" s="59"/>
      <c r="B91" s="60"/>
      <c r="C91" s="59"/>
      <c r="D91" s="59"/>
      <c r="E91" s="61"/>
      <c r="F91" s="61"/>
      <c r="G91" s="61"/>
      <c r="H91" s="61"/>
      <c r="I91" s="61"/>
      <c r="J91" s="61"/>
      <c r="K91" s="62"/>
      <c r="L91" s="60"/>
      <c r="M91" s="62"/>
      <c r="N91" s="62"/>
      <c r="O91" s="62"/>
      <c r="P91" s="62"/>
      <c r="Q91" s="62"/>
      <c r="R91" s="62"/>
      <c r="S91" s="62"/>
    </row>
    <row r="92" spans="1:19" x14ac:dyDescent="0.25">
      <c r="A92" s="48"/>
      <c r="B92" s="49"/>
      <c r="C92" s="48"/>
      <c r="D92" s="48"/>
      <c r="E92" s="50"/>
      <c r="F92" s="50"/>
      <c r="G92" s="50"/>
      <c r="H92" s="50"/>
      <c r="I92" s="50"/>
      <c r="J92" s="50"/>
      <c r="K92" s="48"/>
      <c r="L92" s="52"/>
      <c r="M92" s="51"/>
      <c r="N92" s="50"/>
      <c r="O92" s="50"/>
      <c r="P92" s="50"/>
      <c r="Q92" s="50"/>
      <c r="R92" s="50"/>
      <c r="S92" s="50"/>
    </row>
    <row r="93" spans="1:19" x14ac:dyDescent="0.25">
      <c r="A93" s="59"/>
      <c r="B93" s="60"/>
      <c r="C93" s="59"/>
      <c r="D93" s="59"/>
      <c r="E93" s="61"/>
      <c r="F93" s="61"/>
      <c r="G93" s="61"/>
      <c r="H93" s="61"/>
      <c r="I93" s="61"/>
      <c r="J93" s="61"/>
      <c r="K93" s="62"/>
      <c r="L93" s="60"/>
      <c r="M93" s="62"/>
      <c r="N93" s="62"/>
      <c r="O93" s="62"/>
      <c r="P93" s="62"/>
      <c r="Q93" s="62"/>
      <c r="R93" s="62"/>
      <c r="S93" s="62"/>
    </row>
    <row r="94" spans="1:19" x14ac:dyDescent="0.25">
      <c r="A94" s="48"/>
      <c r="B94" s="49"/>
      <c r="C94" s="48"/>
      <c r="D94" s="48"/>
      <c r="E94" s="50"/>
      <c r="F94" s="50"/>
      <c r="G94" s="50"/>
      <c r="H94" s="50"/>
      <c r="I94" s="50"/>
      <c r="J94" s="50"/>
      <c r="K94" s="48"/>
      <c r="L94" s="52"/>
      <c r="M94" s="51"/>
      <c r="N94" s="50"/>
      <c r="O94" s="50"/>
      <c r="P94" s="50"/>
      <c r="Q94" s="50"/>
      <c r="R94" s="50"/>
      <c r="S94" s="50"/>
    </row>
    <row r="95" spans="1:19" x14ac:dyDescent="0.25">
      <c r="A95" s="59"/>
      <c r="B95" s="60"/>
      <c r="C95" s="59"/>
      <c r="D95" s="59"/>
      <c r="E95" s="61"/>
      <c r="F95" s="61"/>
      <c r="G95" s="61"/>
      <c r="H95" s="61"/>
      <c r="I95" s="61"/>
      <c r="J95" s="61"/>
      <c r="K95" s="62"/>
      <c r="L95" s="60"/>
      <c r="M95" s="62"/>
      <c r="N95" s="62"/>
      <c r="O95" s="62"/>
      <c r="P95" s="62"/>
      <c r="Q95" s="62"/>
      <c r="R95" s="62"/>
      <c r="S95" s="62"/>
    </row>
    <row r="96" spans="1:19" x14ac:dyDescent="0.25">
      <c r="A96" s="48"/>
      <c r="B96" s="49"/>
      <c r="C96" s="48"/>
      <c r="D96" s="48"/>
      <c r="E96" s="50"/>
      <c r="F96" s="50"/>
      <c r="G96" s="50"/>
      <c r="H96" s="50"/>
      <c r="I96" s="50"/>
      <c r="J96" s="50"/>
      <c r="K96" s="48"/>
      <c r="L96" s="52"/>
      <c r="M96" s="51"/>
      <c r="N96" s="50"/>
      <c r="O96" s="50"/>
      <c r="P96" s="50"/>
      <c r="Q96" s="50"/>
      <c r="R96" s="50"/>
      <c r="S96" s="50"/>
    </row>
    <row r="97" spans="1:19" x14ac:dyDescent="0.25">
      <c r="A97" s="59"/>
      <c r="B97" s="60"/>
      <c r="C97" s="59"/>
      <c r="D97" s="59"/>
      <c r="E97" s="61"/>
      <c r="F97" s="61"/>
      <c r="G97" s="61"/>
      <c r="H97" s="61"/>
      <c r="I97" s="61"/>
      <c r="J97" s="61"/>
      <c r="K97" s="62"/>
      <c r="L97" s="60"/>
      <c r="M97" s="62"/>
      <c r="N97" s="62"/>
      <c r="O97" s="62"/>
      <c r="P97" s="62"/>
      <c r="Q97" s="62"/>
      <c r="R97" s="62"/>
      <c r="S97" s="62"/>
    </row>
    <row r="98" spans="1:19" x14ac:dyDescent="0.25">
      <c r="A98" s="48"/>
      <c r="B98" s="49"/>
      <c r="C98" s="48"/>
      <c r="D98" s="48"/>
      <c r="E98" s="50"/>
      <c r="F98" s="50"/>
      <c r="G98" s="50"/>
      <c r="H98" s="50"/>
      <c r="I98" s="50"/>
      <c r="J98" s="50"/>
      <c r="K98" s="48"/>
      <c r="L98" s="52"/>
      <c r="M98" s="51"/>
      <c r="N98" s="50"/>
      <c r="O98" s="50"/>
      <c r="P98" s="50"/>
      <c r="Q98" s="50"/>
      <c r="R98" s="50"/>
      <c r="S98" s="50"/>
    </row>
    <row r="99" spans="1:19" x14ac:dyDescent="0.25">
      <c r="A99" s="59"/>
      <c r="B99" s="60"/>
      <c r="C99" s="59"/>
      <c r="D99" s="59"/>
      <c r="E99" s="61"/>
      <c r="F99" s="61"/>
      <c r="G99" s="61"/>
      <c r="H99" s="61"/>
      <c r="I99" s="61"/>
      <c r="J99" s="61"/>
      <c r="K99" s="62"/>
      <c r="L99" s="60"/>
      <c r="M99" s="62"/>
      <c r="N99" s="62"/>
      <c r="O99" s="62"/>
      <c r="P99" s="62"/>
      <c r="Q99" s="62"/>
      <c r="R99" s="62"/>
      <c r="S99" s="62"/>
    </row>
    <row r="100" spans="1:19" x14ac:dyDescent="0.25">
      <c r="A100" s="48"/>
      <c r="B100" s="49"/>
      <c r="C100" s="48"/>
      <c r="D100" s="48"/>
      <c r="E100" s="50"/>
      <c r="F100" s="50"/>
      <c r="G100" s="50"/>
      <c r="H100" s="50"/>
      <c r="I100" s="50"/>
      <c r="J100" s="50"/>
      <c r="K100" s="48"/>
      <c r="L100" s="52"/>
      <c r="M100" s="51"/>
      <c r="N100" s="50"/>
      <c r="O100" s="50"/>
      <c r="P100" s="50"/>
      <c r="Q100" s="50"/>
      <c r="R100" s="50"/>
      <c r="S100" s="50"/>
    </row>
    <row r="101" spans="1:19" x14ac:dyDescent="0.25">
      <c r="A101" s="59"/>
      <c r="B101" s="60"/>
      <c r="C101" s="59"/>
      <c r="D101" s="59"/>
      <c r="E101" s="61"/>
      <c r="F101" s="61"/>
      <c r="G101" s="61"/>
      <c r="H101" s="61"/>
      <c r="I101" s="61"/>
      <c r="J101" s="61"/>
      <c r="K101" s="62"/>
      <c r="L101" s="60"/>
      <c r="M101" s="62"/>
      <c r="N101" s="62"/>
      <c r="O101" s="62"/>
      <c r="P101" s="62"/>
      <c r="Q101" s="62"/>
      <c r="R101" s="62"/>
      <c r="S101" s="62"/>
    </row>
    <row r="102" spans="1:19" x14ac:dyDescent="0.25">
      <c r="A102" s="48"/>
      <c r="B102" s="49"/>
      <c r="C102" s="48"/>
      <c r="D102" s="48"/>
      <c r="E102" s="50"/>
      <c r="F102" s="50"/>
      <c r="G102" s="50"/>
      <c r="H102" s="50"/>
      <c r="I102" s="50"/>
      <c r="J102" s="50"/>
      <c r="K102" s="48"/>
      <c r="L102" s="52"/>
      <c r="M102" s="51"/>
      <c r="N102" s="50"/>
      <c r="O102" s="50"/>
      <c r="P102" s="50"/>
      <c r="Q102" s="50"/>
      <c r="R102" s="50"/>
      <c r="S102" s="50"/>
    </row>
    <row r="103" spans="1:19" x14ac:dyDescent="0.25">
      <c r="A103" s="59"/>
      <c r="B103" s="60"/>
      <c r="C103" s="59"/>
      <c r="D103" s="59"/>
      <c r="E103" s="61"/>
      <c r="F103" s="61"/>
      <c r="G103" s="61"/>
      <c r="H103" s="61"/>
      <c r="I103" s="61"/>
      <c r="J103" s="61"/>
      <c r="K103" s="62"/>
      <c r="L103" s="60"/>
      <c r="M103" s="62"/>
      <c r="N103" s="62"/>
      <c r="O103" s="62"/>
      <c r="P103" s="62"/>
      <c r="Q103" s="62"/>
      <c r="R103" s="62"/>
      <c r="S103" s="62"/>
    </row>
    <row r="104" spans="1:19" x14ac:dyDescent="0.25">
      <c r="A104" s="48"/>
      <c r="B104" s="49"/>
      <c r="C104" s="48"/>
      <c r="D104" s="48"/>
      <c r="E104" s="50"/>
      <c r="F104" s="50"/>
      <c r="G104" s="50"/>
      <c r="H104" s="50"/>
      <c r="I104" s="50"/>
      <c r="J104" s="50"/>
      <c r="K104" s="48"/>
      <c r="L104" s="52"/>
      <c r="M104" s="51"/>
      <c r="N104" s="50"/>
      <c r="O104" s="50"/>
      <c r="P104" s="50"/>
      <c r="Q104" s="50"/>
      <c r="R104" s="50"/>
      <c r="S104" s="50"/>
    </row>
    <row r="105" spans="1:19" x14ac:dyDescent="0.25">
      <c r="A105" s="59"/>
      <c r="B105" s="60"/>
      <c r="C105" s="59"/>
      <c r="D105" s="59"/>
      <c r="E105" s="61"/>
      <c r="F105" s="61"/>
      <c r="G105" s="61"/>
      <c r="H105" s="61"/>
      <c r="I105" s="61"/>
      <c r="J105" s="61"/>
      <c r="K105" s="62"/>
      <c r="L105" s="60"/>
      <c r="M105" s="62"/>
      <c r="N105" s="62"/>
      <c r="O105" s="62"/>
      <c r="P105" s="62"/>
      <c r="Q105" s="62"/>
      <c r="R105" s="62"/>
      <c r="S105" s="62"/>
    </row>
    <row r="106" spans="1:19" x14ac:dyDescent="0.25">
      <c r="A106" s="48"/>
      <c r="B106" s="49"/>
      <c r="C106" s="48"/>
      <c r="D106" s="48"/>
      <c r="E106" s="50"/>
      <c r="F106" s="50"/>
      <c r="G106" s="50"/>
      <c r="H106" s="50"/>
      <c r="I106" s="50"/>
      <c r="J106" s="50"/>
      <c r="K106" s="48"/>
      <c r="L106" s="52"/>
      <c r="M106" s="51"/>
      <c r="N106" s="50"/>
      <c r="O106" s="50"/>
      <c r="P106" s="50"/>
      <c r="Q106" s="50"/>
      <c r="R106" s="50"/>
      <c r="S106" s="50"/>
    </row>
    <row r="107" spans="1:19" x14ac:dyDescent="0.25">
      <c r="A107" s="59"/>
      <c r="B107" s="60"/>
      <c r="C107" s="59"/>
      <c r="D107" s="59"/>
      <c r="E107" s="61"/>
      <c r="F107" s="61"/>
      <c r="G107" s="61"/>
      <c r="H107" s="61"/>
      <c r="I107" s="61"/>
      <c r="J107" s="61"/>
      <c r="K107" s="62"/>
      <c r="L107" s="60"/>
      <c r="M107" s="62"/>
      <c r="N107" s="62"/>
      <c r="O107" s="62"/>
      <c r="P107" s="62"/>
      <c r="Q107" s="62"/>
      <c r="R107" s="62"/>
      <c r="S107" s="62"/>
    </row>
    <row r="108" spans="1:19" x14ac:dyDescent="0.25">
      <c r="A108" s="48"/>
      <c r="B108" s="49"/>
      <c r="C108" s="48"/>
      <c r="D108" s="48"/>
      <c r="E108" s="50"/>
      <c r="F108" s="50"/>
      <c r="G108" s="50"/>
      <c r="H108" s="50"/>
      <c r="I108" s="50"/>
      <c r="J108" s="50"/>
      <c r="K108" s="48"/>
      <c r="L108" s="52"/>
      <c r="M108" s="51"/>
      <c r="N108" s="50"/>
      <c r="O108" s="50"/>
      <c r="P108" s="50"/>
      <c r="Q108" s="50"/>
      <c r="R108" s="50"/>
      <c r="S108" s="50"/>
    </row>
    <row r="109" spans="1:19" x14ac:dyDescent="0.25">
      <c r="A109" s="59"/>
      <c r="B109" s="60"/>
      <c r="C109" s="59"/>
      <c r="D109" s="59"/>
      <c r="E109" s="61"/>
      <c r="F109" s="61"/>
      <c r="G109" s="61"/>
      <c r="H109" s="61"/>
      <c r="I109" s="61"/>
      <c r="J109" s="61"/>
      <c r="K109" s="62"/>
      <c r="L109" s="60"/>
      <c r="M109" s="62"/>
      <c r="N109" s="62"/>
      <c r="O109" s="62"/>
      <c r="P109" s="62"/>
      <c r="Q109" s="62"/>
      <c r="R109" s="62"/>
      <c r="S109" s="62"/>
    </row>
    <row r="110" spans="1:19" x14ac:dyDescent="0.25">
      <c r="A110" s="48"/>
      <c r="B110" s="49"/>
      <c r="C110" s="48"/>
      <c r="D110" s="48"/>
      <c r="E110" s="50"/>
      <c r="F110" s="50"/>
      <c r="G110" s="50"/>
      <c r="H110" s="50"/>
      <c r="I110" s="50"/>
      <c r="J110" s="50"/>
      <c r="K110" s="48"/>
      <c r="L110" s="52"/>
      <c r="M110" s="51"/>
      <c r="N110" s="50"/>
      <c r="O110" s="50"/>
      <c r="P110" s="50"/>
      <c r="Q110" s="50"/>
      <c r="R110" s="50"/>
      <c r="S110" s="50"/>
    </row>
    <row r="111" spans="1:19" x14ac:dyDescent="0.25">
      <c r="A111" s="59"/>
      <c r="B111" s="60"/>
      <c r="C111" s="59"/>
      <c r="D111" s="59"/>
      <c r="E111" s="61"/>
      <c r="F111" s="61"/>
      <c r="G111" s="61"/>
      <c r="H111" s="61"/>
      <c r="I111" s="61"/>
      <c r="J111" s="61"/>
      <c r="K111" s="62"/>
      <c r="L111" s="60"/>
      <c r="M111" s="62"/>
      <c r="N111" s="62"/>
      <c r="O111" s="62"/>
      <c r="P111" s="62"/>
      <c r="Q111" s="62"/>
      <c r="R111" s="62"/>
      <c r="S111" s="62"/>
    </row>
    <row r="112" spans="1:19" x14ac:dyDescent="0.25">
      <c r="A112" s="48"/>
      <c r="B112" s="49"/>
      <c r="C112" s="48"/>
      <c r="D112" s="48"/>
      <c r="E112" s="50"/>
      <c r="F112" s="50"/>
      <c r="G112" s="50"/>
      <c r="H112" s="50"/>
      <c r="I112" s="50"/>
      <c r="J112" s="50"/>
      <c r="K112" s="48"/>
      <c r="L112" s="52"/>
      <c r="M112" s="51"/>
      <c r="N112" s="50"/>
      <c r="O112" s="50"/>
      <c r="P112" s="50"/>
      <c r="Q112" s="50"/>
      <c r="R112" s="50"/>
      <c r="S112" s="50"/>
    </row>
    <row r="113" spans="1:19" x14ac:dyDescent="0.25">
      <c r="A113" s="59"/>
      <c r="B113" s="60"/>
      <c r="C113" s="59"/>
      <c r="D113" s="59"/>
      <c r="E113" s="61"/>
      <c r="F113" s="61"/>
      <c r="G113" s="61"/>
      <c r="H113" s="61"/>
      <c r="I113" s="61"/>
      <c r="J113" s="61"/>
      <c r="K113" s="62"/>
      <c r="L113" s="60"/>
      <c r="M113" s="62"/>
      <c r="N113" s="62"/>
      <c r="O113" s="62"/>
      <c r="P113" s="62"/>
      <c r="Q113" s="62"/>
      <c r="R113" s="62"/>
      <c r="S113" s="62"/>
    </row>
    <row r="114" spans="1:19" x14ac:dyDescent="0.25">
      <c r="A114" s="48"/>
      <c r="B114" s="49"/>
      <c r="C114" s="48"/>
      <c r="D114" s="48"/>
      <c r="E114" s="50"/>
      <c r="F114" s="50"/>
      <c r="G114" s="50"/>
      <c r="H114" s="50"/>
      <c r="I114" s="50"/>
      <c r="J114" s="50"/>
      <c r="K114" s="48"/>
      <c r="L114" s="52"/>
      <c r="M114" s="51"/>
      <c r="N114" s="50"/>
      <c r="O114" s="50"/>
      <c r="P114" s="50"/>
      <c r="Q114" s="50"/>
      <c r="R114" s="50"/>
      <c r="S114" s="50"/>
    </row>
    <row r="115" spans="1:19" x14ac:dyDescent="0.25">
      <c r="A115" s="59"/>
      <c r="B115" s="60"/>
      <c r="C115" s="59"/>
      <c r="D115" s="59"/>
      <c r="E115" s="61"/>
      <c r="F115" s="61"/>
      <c r="G115" s="61"/>
      <c r="H115" s="61"/>
      <c r="I115" s="61"/>
      <c r="J115" s="61"/>
      <c r="K115" s="62"/>
      <c r="L115" s="60"/>
      <c r="M115" s="62"/>
      <c r="N115" s="62"/>
      <c r="O115" s="62"/>
      <c r="P115" s="62"/>
      <c r="Q115" s="62"/>
      <c r="R115" s="62"/>
      <c r="S115" s="62"/>
    </row>
    <row r="116" spans="1:19" x14ac:dyDescent="0.25">
      <c r="A116" s="48"/>
      <c r="B116" s="49"/>
      <c r="C116" s="48"/>
      <c r="D116" s="48"/>
      <c r="E116" s="50"/>
      <c r="F116" s="50"/>
      <c r="G116" s="50"/>
      <c r="H116" s="50"/>
      <c r="I116" s="50"/>
      <c r="J116" s="50"/>
      <c r="K116" s="48"/>
      <c r="L116" s="52"/>
      <c r="M116" s="51"/>
      <c r="N116" s="50"/>
      <c r="O116" s="50"/>
      <c r="P116" s="50"/>
      <c r="Q116" s="50"/>
      <c r="R116" s="50"/>
      <c r="S116" s="50"/>
    </row>
    <row r="117" spans="1:19" x14ac:dyDescent="0.25">
      <c r="A117" s="59"/>
      <c r="B117" s="60"/>
      <c r="C117" s="59"/>
      <c r="D117" s="59"/>
      <c r="E117" s="61"/>
      <c r="F117" s="61"/>
      <c r="G117" s="61"/>
      <c r="H117" s="61"/>
      <c r="I117" s="61"/>
      <c r="J117" s="61"/>
      <c r="K117" s="62"/>
      <c r="L117" s="60"/>
      <c r="M117" s="62"/>
      <c r="N117" s="62"/>
      <c r="O117" s="62"/>
      <c r="P117" s="62"/>
      <c r="Q117" s="62"/>
      <c r="R117" s="62"/>
      <c r="S117" s="62"/>
    </row>
    <row r="118" spans="1:19" x14ac:dyDescent="0.25">
      <c r="A118" s="48"/>
      <c r="B118" s="49"/>
      <c r="C118" s="48"/>
      <c r="D118" s="48"/>
      <c r="E118" s="50"/>
      <c r="F118" s="50"/>
      <c r="G118" s="50"/>
      <c r="H118" s="50"/>
      <c r="I118" s="50"/>
      <c r="J118" s="50"/>
      <c r="K118" s="48"/>
      <c r="L118" s="52"/>
      <c r="M118" s="51"/>
      <c r="N118" s="50"/>
      <c r="O118" s="50"/>
      <c r="P118" s="50"/>
      <c r="Q118" s="50"/>
      <c r="R118" s="50"/>
      <c r="S118" s="50"/>
    </row>
    <row r="119" spans="1:19" x14ac:dyDescent="0.25">
      <c r="A119" s="59"/>
      <c r="B119" s="60"/>
      <c r="C119" s="59"/>
      <c r="D119" s="59"/>
      <c r="E119" s="61"/>
      <c r="F119" s="61"/>
      <c r="G119" s="61"/>
      <c r="H119" s="61"/>
      <c r="I119" s="61"/>
      <c r="J119" s="61"/>
      <c r="K119" s="62"/>
      <c r="L119" s="60"/>
      <c r="M119" s="62"/>
      <c r="N119" s="62"/>
      <c r="O119" s="62"/>
      <c r="P119" s="62"/>
      <c r="Q119" s="62"/>
      <c r="R119" s="62"/>
      <c r="S119" s="62"/>
    </row>
    <row r="120" spans="1:19" x14ac:dyDescent="0.25">
      <c r="A120" s="48"/>
      <c r="B120" s="49"/>
      <c r="C120" s="48"/>
      <c r="D120" s="48"/>
      <c r="E120" s="50"/>
      <c r="F120" s="50"/>
      <c r="G120" s="50"/>
      <c r="H120" s="50"/>
      <c r="I120" s="50"/>
      <c r="J120" s="50"/>
      <c r="K120" s="48"/>
      <c r="L120" s="52"/>
      <c r="M120" s="51"/>
      <c r="N120" s="50"/>
      <c r="O120" s="50"/>
      <c r="P120" s="50"/>
      <c r="Q120" s="50"/>
      <c r="R120" s="50"/>
      <c r="S120" s="50"/>
    </row>
    <row r="121" spans="1:19" x14ac:dyDescent="0.25">
      <c r="A121" s="59"/>
      <c r="B121" s="60"/>
      <c r="C121" s="59"/>
      <c r="D121" s="59"/>
      <c r="E121" s="61"/>
      <c r="F121" s="61"/>
      <c r="G121" s="61"/>
      <c r="H121" s="61"/>
      <c r="I121" s="61"/>
      <c r="J121" s="61"/>
      <c r="K121" s="62"/>
      <c r="L121" s="60"/>
      <c r="M121" s="62"/>
      <c r="N121" s="62"/>
      <c r="O121" s="62"/>
      <c r="P121" s="62"/>
      <c r="Q121" s="62"/>
      <c r="R121" s="62"/>
      <c r="S121" s="62"/>
    </row>
    <row r="122" spans="1:19" x14ac:dyDescent="0.25">
      <c r="A122" s="48"/>
      <c r="B122" s="49"/>
      <c r="C122" s="48"/>
      <c r="D122" s="48"/>
      <c r="E122" s="50"/>
      <c r="F122" s="50"/>
      <c r="G122" s="50"/>
      <c r="H122" s="50"/>
      <c r="I122" s="50"/>
      <c r="J122" s="50"/>
      <c r="K122" s="48"/>
      <c r="L122" s="52"/>
      <c r="M122" s="51"/>
      <c r="N122" s="50"/>
      <c r="O122" s="50"/>
      <c r="P122" s="50"/>
      <c r="Q122" s="50"/>
      <c r="R122" s="50"/>
      <c r="S122" s="50"/>
    </row>
    <row r="123" spans="1:19" x14ac:dyDescent="0.25">
      <c r="A123" s="59"/>
      <c r="B123" s="60"/>
      <c r="C123" s="59"/>
      <c r="D123" s="59"/>
      <c r="E123" s="61"/>
      <c r="F123" s="61"/>
      <c r="G123" s="61"/>
      <c r="H123" s="61"/>
      <c r="I123" s="61"/>
      <c r="J123" s="61"/>
      <c r="K123" s="62"/>
      <c r="L123" s="60"/>
      <c r="M123" s="62"/>
      <c r="N123" s="62"/>
      <c r="O123" s="62"/>
      <c r="P123" s="62"/>
      <c r="Q123" s="62"/>
      <c r="R123" s="62"/>
      <c r="S123" s="62"/>
    </row>
    <row r="124" spans="1:19" x14ac:dyDescent="0.25">
      <c r="A124" s="48"/>
      <c r="B124" s="49"/>
      <c r="C124" s="48"/>
      <c r="D124" s="48"/>
      <c r="E124" s="50"/>
      <c r="F124" s="50"/>
      <c r="G124" s="50"/>
      <c r="H124" s="50"/>
      <c r="I124" s="50"/>
      <c r="J124" s="50"/>
      <c r="K124" s="48"/>
      <c r="L124" s="52"/>
      <c r="M124" s="51"/>
      <c r="N124" s="50"/>
      <c r="O124" s="50"/>
      <c r="P124" s="50"/>
      <c r="Q124" s="50"/>
      <c r="R124" s="50"/>
      <c r="S124" s="50"/>
    </row>
    <row r="125" spans="1:19" x14ac:dyDescent="0.25">
      <c r="A125" s="59"/>
      <c r="B125" s="60"/>
      <c r="C125" s="59"/>
      <c r="D125" s="59"/>
      <c r="E125" s="61"/>
      <c r="F125" s="61"/>
      <c r="G125" s="61"/>
      <c r="H125" s="61"/>
      <c r="I125" s="61"/>
      <c r="J125" s="61"/>
      <c r="K125" s="62"/>
      <c r="L125" s="60"/>
      <c r="M125" s="62"/>
      <c r="N125" s="62"/>
      <c r="O125" s="62"/>
      <c r="P125" s="62"/>
      <c r="Q125" s="62"/>
      <c r="R125" s="62"/>
      <c r="S125" s="62"/>
    </row>
    <row r="126" spans="1:19" x14ac:dyDescent="0.25">
      <c r="A126" s="48"/>
      <c r="B126" s="49"/>
      <c r="C126" s="48"/>
      <c r="D126" s="48"/>
      <c r="E126" s="50"/>
      <c r="F126" s="50"/>
      <c r="G126" s="50"/>
      <c r="H126" s="50"/>
      <c r="I126" s="50"/>
      <c r="J126" s="50"/>
      <c r="K126" s="48"/>
      <c r="L126" s="52"/>
      <c r="M126" s="51"/>
      <c r="N126" s="50"/>
      <c r="O126" s="50"/>
      <c r="P126" s="50"/>
      <c r="Q126" s="50"/>
      <c r="R126" s="50"/>
      <c r="S126" s="50"/>
    </row>
    <row r="127" spans="1:19" x14ac:dyDescent="0.25">
      <c r="A127" s="59"/>
      <c r="B127" s="60"/>
      <c r="C127" s="59"/>
      <c r="D127" s="59"/>
      <c r="E127" s="61"/>
      <c r="F127" s="61"/>
      <c r="G127" s="61"/>
      <c r="H127" s="61"/>
      <c r="I127" s="61"/>
      <c r="J127" s="61"/>
      <c r="K127" s="62"/>
      <c r="L127" s="60"/>
      <c r="M127" s="62"/>
      <c r="N127" s="62"/>
      <c r="O127" s="62"/>
      <c r="P127" s="62"/>
      <c r="Q127" s="62"/>
      <c r="R127" s="62"/>
      <c r="S127" s="62"/>
    </row>
    <row r="128" spans="1:19" x14ac:dyDescent="0.25">
      <c r="A128" s="48"/>
      <c r="B128" s="49"/>
      <c r="C128" s="48"/>
      <c r="D128" s="48"/>
      <c r="E128" s="50"/>
      <c r="F128" s="50"/>
      <c r="G128" s="50"/>
      <c r="H128" s="50"/>
      <c r="I128" s="50"/>
      <c r="J128" s="50"/>
      <c r="K128" s="48"/>
      <c r="L128" s="52"/>
      <c r="M128" s="51"/>
      <c r="N128" s="50"/>
      <c r="O128" s="50"/>
      <c r="P128" s="50"/>
      <c r="Q128" s="50"/>
      <c r="R128" s="50"/>
      <c r="S128" s="50"/>
    </row>
    <row r="129" spans="1:19" x14ac:dyDescent="0.25">
      <c r="A129" s="59"/>
      <c r="B129" s="60"/>
      <c r="C129" s="59"/>
      <c r="D129" s="59"/>
      <c r="E129" s="61"/>
      <c r="F129" s="61"/>
      <c r="G129" s="61"/>
      <c r="H129" s="61"/>
      <c r="I129" s="61"/>
      <c r="J129" s="61"/>
      <c r="K129" s="62"/>
      <c r="L129" s="60"/>
      <c r="M129" s="62"/>
      <c r="N129" s="62"/>
      <c r="O129" s="62"/>
      <c r="P129" s="62"/>
      <c r="Q129" s="62"/>
      <c r="R129" s="62"/>
      <c r="S129" s="62"/>
    </row>
    <row r="130" spans="1:19" x14ac:dyDescent="0.25">
      <c r="A130" s="48"/>
      <c r="B130" s="49"/>
      <c r="C130" s="48"/>
      <c r="D130" s="48"/>
      <c r="E130" s="50"/>
      <c r="F130" s="50"/>
      <c r="G130" s="50"/>
      <c r="H130" s="50"/>
      <c r="I130" s="50"/>
      <c r="J130" s="50"/>
      <c r="K130" s="48"/>
      <c r="L130" s="52"/>
      <c r="M130" s="51"/>
      <c r="N130" s="50"/>
      <c r="O130" s="50"/>
      <c r="P130" s="50"/>
      <c r="Q130" s="50"/>
      <c r="R130" s="50"/>
      <c r="S130" s="50"/>
    </row>
    <row r="131" spans="1:19" x14ac:dyDescent="0.25">
      <c r="A131" s="59"/>
      <c r="B131" s="60"/>
      <c r="C131" s="59"/>
      <c r="D131" s="59"/>
      <c r="E131" s="61"/>
      <c r="F131" s="61"/>
      <c r="G131" s="61"/>
      <c r="H131" s="61"/>
      <c r="I131" s="61"/>
      <c r="J131" s="61"/>
      <c r="K131" s="62"/>
      <c r="L131" s="60"/>
      <c r="M131" s="62"/>
      <c r="N131" s="62"/>
      <c r="O131" s="62"/>
      <c r="P131" s="62"/>
      <c r="Q131" s="62"/>
      <c r="R131" s="62"/>
      <c r="S131" s="62"/>
    </row>
    <row r="132" spans="1:19" x14ac:dyDescent="0.25">
      <c r="A132" s="48"/>
      <c r="B132" s="49"/>
      <c r="C132" s="48"/>
      <c r="D132" s="48"/>
      <c r="E132" s="50"/>
      <c r="F132" s="50"/>
      <c r="G132" s="50"/>
      <c r="H132" s="50"/>
      <c r="I132" s="50"/>
      <c r="J132" s="50"/>
      <c r="K132" s="48"/>
      <c r="L132" s="52"/>
      <c r="M132" s="51"/>
      <c r="N132" s="50"/>
      <c r="O132" s="50"/>
      <c r="P132" s="50"/>
      <c r="Q132" s="50"/>
      <c r="R132" s="50"/>
      <c r="S132" s="50"/>
    </row>
    <row r="133" spans="1:19" x14ac:dyDescent="0.25">
      <c r="A133" s="59"/>
      <c r="B133" s="60"/>
      <c r="C133" s="59"/>
      <c r="D133" s="59"/>
      <c r="E133" s="61"/>
      <c r="F133" s="61"/>
      <c r="G133" s="61"/>
      <c r="H133" s="61"/>
      <c r="I133" s="61"/>
      <c r="J133" s="61"/>
      <c r="K133" s="62"/>
      <c r="L133" s="60"/>
      <c r="M133" s="62"/>
      <c r="N133" s="62"/>
      <c r="O133" s="62"/>
      <c r="P133" s="62"/>
      <c r="Q133" s="62"/>
      <c r="R133" s="62"/>
      <c r="S133" s="62"/>
    </row>
    <row r="134" spans="1:19" x14ac:dyDescent="0.25">
      <c r="A134" s="48"/>
      <c r="B134" s="49"/>
      <c r="C134" s="48"/>
      <c r="D134" s="48"/>
      <c r="E134" s="50"/>
      <c r="F134" s="50"/>
      <c r="G134" s="50"/>
      <c r="H134" s="50"/>
      <c r="I134" s="50"/>
      <c r="J134" s="50"/>
      <c r="K134" s="48"/>
      <c r="L134" s="52"/>
      <c r="M134" s="51"/>
      <c r="N134" s="50"/>
      <c r="O134" s="50"/>
      <c r="P134" s="50"/>
      <c r="Q134" s="50"/>
      <c r="R134" s="50"/>
      <c r="S134" s="50"/>
    </row>
    <row r="135" spans="1:19" x14ac:dyDescent="0.25">
      <c r="A135" s="59"/>
      <c r="B135" s="60"/>
      <c r="C135" s="59"/>
      <c r="D135" s="59"/>
      <c r="E135" s="61"/>
      <c r="F135" s="61"/>
      <c r="G135" s="61"/>
      <c r="H135" s="61"/>
      <c r="I135" s="61"/>
      <c r="J135" s="61"/>
      <c r="K135" s="62"/>
      <c r="L135" s="60"/>
      <c r="M135" s="62"/>
      <c r="N135" s="62"/>
      <c r="O135" s="62"/>
      <c r="P135" s="62"/>
      <c r="Q135" s="62"/>
      <c r="R135" s="62"/>
      <c r="S135" s="62"/>
    </row>
    <row r="136" spans="1:19" x14ac:dyDescent="0.25">
      <c r="A136" s="48"/>
      <c r="B136" s="49"/>
      <c r="C136" s="48"/>
      <c r="D136" s="48"/>
      <c r="E136" s="50"/>
      <c r="F136" s="50"/>
      <c r="G136" s="50"/>
      <c r="H136" s="50"/>
      <c r="I136" s="50"/>
      <c r="J136" s="50"/>
      <c r="K136" s="48"/>
      <c r="L136" s="52"/>
      <c r="M136" s="51"/>
      <c r="N136" s="50"/>
      <c r="O136" s="50"/>
      <c r="P136" s="50"/>
      <c r="Q136" s="50"/>
      <c r="R136" s="50"/>
      <c r="S136" s="50"/>
    </row>
    <row r="137" spans="1:19" x14ac:dyDescent="0.25">
      <c r="A137" s="59"/>
      <c r="B137" s="60"/>
      <c r="C137" s="59"/>
      <c r="D137" s="59"/>
      <c r="E137" s="61"/>
      <c r="F137" s="61"/>
      <c r="G137" s="61"/>
      <c r="H137" s="61"/>
      <c r="I137" s="61"/>
      <c r="J137" s="61"/>
      <c r="K137" s="62"/>
      <c r="L137" s="60"/>
      <c r="M137" s="62"/>
      <c r="N137" s="62"/>
      <c r="O137" s="62"/>
      <c r="P137" s="62"/>
      <c r="Q137" s="62"/>
      <c r="R137" s="62"/>
      <c r="S137" s="62"/>
    </row>
    <row r="138" spans="1:19" x14ac:dyDescent="0.25">
      <c r="A138" s="48"/>
      <c r="B138" s="49"/>
      <c r="C138" s="48"/>
      <c r="D138" s="48"/>
      <c r="E138" s="50"/>
      <c r="F138" s="50"/>
      <c r="G138" s="50"/>
      <c r="H138" s="50"/>
      <c r="I138" s="50"/>
      <c r="J138" s="50"/>
      <c r="K138" s="48"/>
      <c r="L138" s="52"/>
      <c r="M138" s="51"/>
      <c r="N138" s="50"/>
      <c r="O138" s="50"/>
      <c r="P138" s="50"/>
      <c r="Q138" s="50"/>
      <c r="R138" s="50"/>
      <c r="S138" s="50"/>
    </row>
    <row r="139" spans="1:19" x14ac:dyDescent="0.25">
      <c r="A139" s="59"/>
      <c r="B139" s="60"/>
      <c r="C139" s="59"/>
      <c r="D139" s="59"/>
      <c r="E139" s="61"/>
      <c r="F139" s="61"/>
      <c r="G139" s="61"/>
      <c r="H139" s="61"/>
      <c r="I139" s="61"/>
      <c r="J139" s="61"/>
      <c r="K139" s="62"/>
      <c r="L139" s="60"/>
      <c r="M139" s="62"/>
      <c r="N139" s="62"/>
      <c r="O139" s="62"/>
      <c r="P139" s="62"/>
      <c r="Q139" s="62"/>
      <c r="R139" s="62"/>
      <c r="S139" s="62"/>
    </row>
    <row r="140" spans="1:19" x14ac:dyDescent="0.25">
      <c r="A140" s="48"/>
      <c r="B140" s="49"/>
      <c r="C140" s="48"/>
      <c r="D140" s="48"/>
      <c r="E140" s="50"/>
      <c r="F140" s="50"/>
      <c r="G140" s="50"/>
      <c r="H140" s="50"/>
      <c r="I140" s="50"/>
      <c r="J140" s="50"/>
      <c r="K140" s="48"/>
      <c r="L140" s="52"/>
      <c r="M140" s="51"/>
      <c r="N140" s="50"/>
      <c r="O140" s="50"/>
      <c r="P140" s="50"/>
      <c r="Q140" s="50"/>
      <c r="R140" s="50"/>
      <c r="S140" s="50"/>
    </row>
    <row r="141" spans="1:19" x14ac:dyDescent="0.25">
      <c r="A141" s="59"/>
      <c r="B141" s="60"/>
      <c r="C141" s="59"/>
      <c r="D141" s="59"/>
      <c r="E141" s="61"/>
      <c r="F141" s="61"/>
      <c r="G141" s="61"/>
      <c r="H141" s="61"/>
      <c r="I141" s="61"/>
      <c r="J141" s="61"/>
      <c r="K141" s="62"/>
      <c r="L141" s="60"/>
      <c r="M141" s="62"/>
      <c r="N141" s="62"/>
      <c r="O141" s="62"/>
      <c r="P141" s="62"/>
      <c r="Q141" s="62"/>
      <c r="R141" s="62"/>
      <c r="S141" s="62"/>
    </row>
    <row r="142" spans="1:19" x14ac:dyDescent="0.25">
      <c r="A142" s="48"/>
      <c r="B142" s="49"/>
      <c r="C142" s="48"/>
      <c r="D142" s="48"/>
      <c r="E142" s="50"/>
      <c r="F142" s="50"/>
      <c r="G142" s="50"/>
      <c r="H142" s="50"/>
      <c r="I142" s="50"/>
      <c r="J142" s="50"/>
      <c r="K142" s="48"/>
      <c r="L142" s="52"/>
      <c r="M142" s="51"/>
      <c r="N142" s="50"/>
      <c r="O142" s="50"/>
      <c r="P142" s="50"/>
      <c r="Q142" s="50"/>
      <c r="R142" s="50"/>
      <c r="S142" s="50"/>
    </row>
    <row r="143" spans="1:19" x14ac:dyDescent="0.25">
      <c r="A143" s="59"/>
      <c r="B143" s="60"/>
      <c r="C143" s="59"/>
      <c r="D143" s="59"/>
      <c r="E143" s="61"/>
      <c r="F143" s="61"/>
      <c r="G143" s="61"/>
      <c r="H143" s="61"/>
      <c r="I143" s="61"/>
      <c r="J143" s="61"/>
      <c r="K143" s="62"/>
      <c r="L143" s="60"/>
      <c r="M143" s="62"/>
      <c r="N143" s="62"/>
      <c r="O143" s="62"/>
      <c r="P143" s="62"/>
      <c r="Q143" s="62"/>
      <c r="R143" s="62"/>
      <c r="S143" s="62"/>
    </row>
    <row r="144" spans="1:19" x14ac:dyDescent="0.25">
      <c r="A144" s="48"/>
      <c r="B144" s="49"/>
      <c r="C144" s="48"/>
      <c r="D144" s="48"/>
      <c r="E144" s="50"/>
      <c r="F144" s="50"/>
      <c r="G144" s="50"/>
      <c r="H144" s="50"/>
      <c r="I144" s="50"/>
      <c r="J144" s="50"/>
      <c r="K144" s="48"/>
      <c r="L144" s="52"/>
      <c r="M144" s="51"/>
      <c r="N144" s="50"/>
      <c r="O144" s="50"/>
      <c r="P144" s="50"/>
      <c r="Q144" s="50"/>
      <c r="R144" s="50"/>
      <c r="S144" s="50"/>
    </row>
    <row r="145" spans="1:19" x14ac:dyDescent="0.25">
      <c r="A145" s="59"/>
      <c r="B145" s="60"/>
      <c r="C145" s="59"/>
      <c r="D145" s="59"/>
      <c r="E145" s="61"/>
      <c r="F145" s="61"/>
      <c r="G145" s="61"/>
      <c r="H145" s="61"/>
      <c r="I145" s="61"/>
      <c r="J145" s="61"/>
      <c r="K145" s="62"/>
      <c r="L145" s="60"/>
      <c r="M145" s="62"/>
      <c r="N145" s="62"/>
      <c r="O145" s="62"/>
      <c r="P145" s="62"/>
      <c r="Q145" s="62"/>
      <c r="R145" s="62"/>
      <c r="S145" s="62"/>
    </row>
    <row r="146" spans="1:19" x14ac:dyDescent="0.25">
      <c r="A146" s="48"/>
      <c r="B146" s="49"/>
      <c r="C146" s="48"/>
      <c r="D146" s="48"/>
      <c r="E146" s="50"/>
      <c r="F146" s="50"/>
      <c r="G146" s="50"/>
      <c r="H146" s="50"/>
      <c r="I146" s="50"/>
      <c r="J146" s="50"/>
      <c r="K146" s="48"/>
      <c r="L146" s="52"/>
      <c r="M146" s="51"/>
      <c r="N146" s="50"/>
      <c r="O146" s="50"/>
      <c r="P146" s="50"/>
      <c r="Q146" s="50"/>
      <c r="R146" s="50"/>
      <c r="S146" s="50"/>
    </row>
    <row r="147" spans="1:19" x14ac:dyDescent="0.25">
      <c r="A147" s="59"/>
      <c r="B147" s="60"/>
      <c r="C147" s="59"/>
      <c r="D147" s="59"/>
      <c r="E147" s="61"/>
      <c r="F147" s="61"/>
      <c r="G147" s="61"/>
      <c r="H147" s="61"/>
      <c r="I147" s="61"/>
      <c r="J147" s="61"/>
      <c r="K147" s="62"/>
      <c r="L147" s="60"/>
      <c r="M147" s="62"/>
      <c r="N147" s="62"/>
      <c r="O147" s="62"/>
      <c r="P147" s="62"/>
      <c r="Q147" s="62"/>
      <c r="R147" s="62"/>
      <c r="S147" s="62"/>
    </row>
    <row r="148" spans="1:19" x14ac:dyDescent="0.25">
      <c r="A148" s="48"/>
      <c r="B148" s="49"/>
      <c r="C148" s="48"/>
      <c r="D148" s="48"/>
      <c r="E148" s="50"/>
      <c r="F148" s="50"/>
      <c r="G148" s="50"/>
      <c r="H148" s="50"/>
      <c r="I148" s="50"/>
      <c r="J148" s="50"/>
      <c r="K148" s="48"/>
      <c r="L148" s="52"/>
      <c r="M148" s="51"/>
      <c r="N148" s="50"/>
      <c r="O148" s="50"/>
      <c r="P148" s="50"/>
      <c r="Q148" s="50"/>
      <c r="R148" s="50"/>
      <c r="S148" s="50"/>
    </row>
    <row r="149" spans="1:19" x14ac:dyDescent="0.25">
      <c r="A149" s="59"/>
      <c r="B149" s="60"/>
      <c r="C149" s="59"/>
      <c r="D149" s="59"/>
      <c r="E149" s="61"/>
      <c r="F149" s="61"/>
      <c r="G149" s="61"/>
      <c r="H149" s="61"/>
      <c r="I149" s="61"/>
      <c r="J149" s="61"/>
      <c r="K149" s="62"/>
      <c r="L149" s="60"/>
      <c r="M149" s="62"/>
      <c r="N149" s="62"/>
      <c r="O149" s="62"/>
      <c r="P149" s="62"/>
      <c r="Q149" s="62"/>
      <c r="R149" s="62"/>
      <c r="S149" s="62"/>
    </row>
    <row r="150" spans="1:19" x14ac:dyDescent="0.25">
      <c r="A150" s="48"/>
      <c r="B150" s="49"/>
      <c r="C150" s="48"/>
      <c r="D150" s="48"/>
      <c r="E150" s="50"/>
      <c r="F150" s="50"/>
      <c r="G150" s="50"/>
      <c r="H150" s="50"/>
      <c r="I150" s="50"/>
      <c r="J150" s="50"/>
      <c r="K150" s="48"/>
      <c r="L150" s="52"/>
      <c r="M150" s="51"/>
      <c r="N150" s="50"/>
      <c r="O150" s="50"/>
      <c r="P150" s="50"/>
      <c r="Q150" s="50"/>
      <c r="R150" s="50"/>
      <c r="S150" s="50"/>
    </row>
    <row r="151" spans="1:19" x14ac:dyDescent="0.25">
      <c r="A151" s="59"/>
      <c r="B151" s="60"/>
      <c r="C151" s="59"/>
      <c r="D151" s="59"/>
      <c r="E151" s="61"/>
      <c r="F151" s="61"/>
      <c r="G151" s="61"/>
      <c r="H151" s="61"/>
      <c r="I151" s="61"/>
      <c r="J151" s="61"/>
      <c r="K151" s="62"/>
      <c r="L151" s="60"/>
      <c r="M151" s="62"/>
      <c r="N151" s="62"/>
      <c r="O151" s="62"/>
      <c r="P151" s="62"/>
      <c r="Q151" s="62"/>
      <c r="R151" s="62"/>
      <c r="S151" s="62"/>
    </row>
    <row r="152" spans="1:19" x14ac:dyDescent="0.25">
      <c r="A152" s="48"/>
      <c r="B152" s="49"/>
      <c r="C152" s="48"/>
      <c r="D152" s="48"/>
      <c r="E152" s="50"/>
      <c r="F152" s="50"/>
      <c r="G152" s="50"/>
      <c r="H152" s="50"/>
      <c r="I152" s="50"/>
      <c r="J152" s="50"/>
      <c r="K152" s="48"/>
      <c r="L152" s="52"/>
      <c r="M152" s="51"/>
      <c r="N152" s="50"/>
      <c r="O152" s="50"/>
      <c r="P152" s="50"/>
      <c r="Q152" s="50"/>
      <c r="R152" s="50"/>
      <c r="S152" s="50"/>
    </row>
    <row r="153" spans="1:19" x14ac:dyDescent="0.25">
      <c r="A153" s="59"/>
      <c r="B153" s="60"/>
      <c r="C153" s="59"/>
      <c r="D153" s="59"/>
      <c r="E153" s="61"/>
      <c r="F153" s="61"/>
      <c r="G153" s="61"/>
      <c r="H153" s="61"/>
      <c r="I153" s="61"/>
      <c r="J153" s="61"/>
      <c r="K153" s="62"/>
      <c r="L153" s="60"/>
      <c r="M153" s="62"/>
      <c r="N153" s="62"/>
      <c r="O153" s="62"/>
      <c r="P153" s="62"/>
      <c r="Q153" s="62"/>
      <c r="R153" s="62"/>
      <c r="S153" s="62"/>
    </row>
    <row r="154" spans="1:19" x14ac:dyDescent="0.25">
      <c r="A154" s="48"/>
      <c r="B154" s="49"/>
      <c r="C154" s="48"/>
      <c r="D154" s="48"/>
      <c r="E154" s="50"/>
      <c r="F154" s="50"/>
      <c r="G154" s="50"/>
      <c r="H154" s="50"/>
      <c r="I154" s="50"/>
      <c r="J154" s="50"/>
      <c r="K154" s="48"/>
      <c r="L154" s="52"/>
      <c r="M154" s="51"/>
      <c r="N154" s="50"/>
      <c r="O154" s="50"/>
      <c r="P154" s="50"/>
      <c r="Q154" s="50"/>
      <c r="R154" s="50"/>
      <c r="S154" s="50"/>
    </row>
    <row r="155" spans="1:19" x14ac:dyDescent="0.25">
      <c r="A155" s="59"/>
      <c r="B155" s="60"/>
      <c r="C155" s="59"/>
      <c r="D155" s="59"/>
      <c r="E155" s="61"/>
      <c r="F155" s="61"/>
      <c r="G155" s="61"/>
      <c r="H155" s="61"/>
      <c r="I155" s="61"/>
      <c r="J155" s="61"/>
      <c r="K155" s="62"/>
      <c r="L155" s="60"/>
      <c r="M155" s="62"/>
      <c r="N155" s="62"/>
      <c r="O155" s="62"/>
      <c r="P155" s="62"/>
      <c r="Q155" s="62"/>
      <c r="R155" s="62"/>
      <c r="S155" s="62"/>
    </row>
    <row r="156" spans="1:19" x14ac:dyDescent="0.25">
      <c r="A156" s="48"/>
      <c r="B156" s="49"/>
      <c r="C156" s="48"/>
      <c r="D156" s="48"/>
      <c r="E156" s="50"/>
      <c r="F156" s="50"/>
      <c r="G156" s="50"/>
      <c r="H156" s="50"/>
      <c r="I156" s="50"/>
      <c r="J156" s="50"/>
      <c r="K156" s="48"/>
      <c r="L156" s="52"/>
      <c r="M156" s="51"/>
      <c r="N156" s="50"/>
      <c r="O156" s="50"/>
      <c r="P156" s="50"/>
      <c r="Q156" s="50"/>
      <c r="R156" s="50"/>
      <c r="S156" s="50"/>
    </row>
    <row r="157" spans="1:19" x14ac:dyDescent="0.25">
      <c r="A157" s="59"/>
      <c r="B157" s="60"/>
      <c r="C157" s="59"/>
      <c r="D157" s="59"/>
      <c r="E157" s="61"/>
      <c r="F157" s="61"/>
      <c r="G157" s="61"/>
      <c r="H157" s="61"/>
      <c r="I157" s="61"/>
      <c r="J157" s="61"/>
      <c r="K157" s="62"/>
      <c r="L157" s="60"/>
      <c r="M157" s="62"/>
      <c r="N157" s="62"/>
      <c r="O157" s="62"/>
      <c r="P157" s="62"/>
      <c r="Q157" s="62"/>
      <c r="R157" s="62"/>
      <c r="S157" s="62"/>
    </row>
    <row r="158" spans="1:19" x14ac:dyDescent="0.25">
      <c r="A158" s="48"/>
      <c r="B158" s="49"/>
      <c r="C158" s="48"/>
      <c r="D158" s="48"/>
      <c r="E158" s="50"/>
      <c r="F158" s="50"/>
      <c r="G158" s="50"/>
      <c r="H158" s="50"/>
      <c r="I158" s="50"/>
      <c r="J158" s="50"/>
      <c r="K158" s="48"/>
      <c r="L158" s="52"/>
      <c r="M158" s="51"/>
      <c r="N158" s="50"/>
      <c r="O158" s="50"/>
      <c r="P158" s="50"/>
      <c r="Q158" s="50"/>
      <c r="R158" s="50"/>
      <c r="S158" s="50"/>
    </row>
    <row r="159" spans="1:19" x14ac:dyDescent="0.25">
      <c r="A159" s="59"/>
      <c r="B159" s="60"/>
      <c r="C159" s="59"/>
      <c r="D159" s="59"/>
      <c r="E159" s="61"/>
      <c r="F159" s="61"/>
      <c r="G159" s="61"/>
      <c r="H159" s="61"/>
      <c r="I159" s="61"/>
      <c r="J159" s="61"/>
      <c r="K159" s="62"/>
      <c r="L159" s="60"/>
      <c r="M159" s="62"/>
      <c r="N159" s="62"/>
      <c r="O159" s="62"/>
      <c r="P159" s="62"/>
      <c r="Q159" s="62"/>
      <c r="R159" s="62"/>
      <c r="S159" s="62"/>
    </row>
    <row r="160" spans="1:19" x14ac:dyDescent="0.25">
      <c r="A160" s="48"/>
      <c r="B160" s="49"/>
      <c r="C160" s="48"/>
      <c r="D160" s="48"/>
      <c r="E160" s="50"/>
      <c r="F160" s="50"/>
      <c r="G160" s="50"/>
      <c r="H160" s="50"/>
      <c r="I160" s="50"/>
      <c r="J160" s="50"/>
      <c r="K160" s="48"/>
      <c r="L160" s="52"/>
      <c r="M160" s="51"/>
      <c r="N160" s="50"/>
      <c r="O160" s="50"/>
      <c r="P160" s="50"/>
      <c r="Q160" s="50"/>
      <c r="R160" s="50"/>
      <c r="S160" s="50"/>
    </row>
    <row r="161" spans="1:19" x14ac:dyDescent="0.25">
      <c r="A161" s="59"/>
      <c r="B161" s="60"/>
      <c r="C161" s="59"/>
      <c r="D161" s="59"/>
      <c r="E161" s="61"/>
      <c r="F161" s="61"/>
      <c r="G161" s="61"/>
      <c r="H161" s="61"/>
      <c r="I161" s="61"/>
      <c r="J161" s="61"/>
      <c r="K161" s="62"/>
      <c r="L161" s="60"/>
      <c r="M161" s="62"/>
      <c r="N161" s="62"/>
      <c r="O161" s="62"/>
      <c r="P161" s="62"/>
      <c r="Q161" s="62"/>
      <c r="R161" s="62"/>
      <c r="S161" s="62"/>
    </row>
    <row r="162" spans="1:19" x14ac:dyDescent="0.25">
      <c r="A162" s="48"/>
      <c r="B162" s="49"/>
      <c r="C162" s="48"/>
      <c r="D162" s="48"/>
      <c r="E162" s="50"/>
      <c r="F162" s="50"/>
      <c r="G162" s="50"/>
      <c r="H162" s="50"/>
      <c r="I162" s="50"/>
      <c r="J162" s="50"/>
      <c r="K162" s="48"/>
      <c r="L162" s="52"/>
      <c r="M162" s="51"/>
      <c r="N162" s="50"/>
      <c r="O162" s="50"/>
      <c r="P162" s="50"/>
      <c r="Q162" s="50"/>
      <c r="R162" s="50"/>
      <c r="S162" s="50"/>
    </row>
    <row r="163" spans="1:19" x14ac:dyDescent="0.25">
      <c r="A163" s="59"/>
      <c r="B163" s="60"/>
      <c r="C163" s="59"/>
      <c r="D163" s="59"/>
      <c r="E163" s="61"/>
      <c r="F163" s="61"/>
      <c r="G163" s="61"/>
      <c r="H163" s="61"/>
      <c r="I163" s="61"/>
      <c r="J163" s="61"/>
      <c r="K163" s="62"/>
      <c r="L163" s="60"/>
      <c r="M163" s="62"/>
      <c r="N163" s="62"/>
      <c r="O163" s="62"/>
      <c r="P163" s="62"/>
      <c r="Q163" s="62"/>
      <c r="R163" s="62"/>
      <c r="S163" s="62"/>
    </row>
    <row r="164" spans="1:19" x14ac:dyDescent="0.25">
      <c r="A164" s="48"/>
      <c r="B164" s="49"/>
      <c r="C164" s="48"/>
      <c r="D164" s="48"/>
      <c r="E164" s="50"/>
      <c r="F164" s="50"/>
      <c r="G164" s="50"/>
      <c r="H164" s="50"/>
      <c r="I164" s="50"/>
      <c r="J164" s="50"/>
      <c r="K164" s="48"/>
      <c r="L164" s="52"/>
      <c r="M164" s="51"/>
      <c r="N164" s="50"/>
      <c r="O164" s="50"/>
      <c r="P164" s="50"/>
      <c r="Q164" s="50"/>
      <c r="R164" s="50"/>
      <c r="S164" s="50"/>
    </row>
    <row r="165" spans="1:19" x14ac:dyDescent="0.25">
      <c r="A165" s="59"/>
      <c r="B165" s="60"/>
      <c r="C165" s="59"/>
      <c r="D165" s="59"/>
      <c r="E165" s="61"/>
      <c r="F165" s="61"/>
      <c r="G165" s="61"/>
      <c r="H165" s="61"/>
      <c r="I165" s="61"/>
      <c r="J165" s="61"/>
      <c r="K165" s="62"/>
      <c r="L165" s="60"/>
      <c r="M165" s="62"/>
      <c r="N165" s="62"/>
      <c r="O165" s="62"/>
      <c r="P165" s="62"/>
      <c r="Q165" s="62"/>
      <c r="R165" s="62"/>
      <c r="S165" s="62"/>
    </row>
    <row r="166" spans="1:19" x14ac:dyDescent="0.25">
      <c r="A166" s="48"/>
      <c r="B166" s="49"/>
      <c r="C166" s="48"/>
      <c r="D166" s="48"/>
      <c r="E166" s="50"/>
      <c r="F166" s="50"/>
      <c r="G166" s="50"/>
      <c r="H166" s="50"/>
      <c r="I166" s="50"/>
      <c r="J166" s="50"/>
      <c r="K166" s="48"/>
      <c r="L166" s="52"/>
      <c r="M166" s="51"/>
      <c r="N166" s="50"/>
      <c r="O166" s="50"/>
      <c r="P166" s="50"/>
      <c r="Q166" s="50"/>
      <c r="R166" s="50"/>
      <c r="S166" s="50"/>
    </row>
    <row r="167" spans="1:19" x14ac:dyDescent="0.25">
      <c r="A167" s="59"/>
      <c r="B167" s="60"/>
      <c r="C167" s="59"/>
      <c r="D167" s="59"/>
      <c r="E167" s="61"/>
      <c r="F167" s="61"/>
      <c r="G167" s="61"/>
      <c r="H167" s="61"/>
      <c r="I167" s="61"/>
      <c r="J167" s="61"/>
      <c r="K167" s="62"/>
      <c r="L167" s="60"/>
      <c r="M167" s="62"/>
      <c r="N167" s="62"/>
      <c r="O167" s="62"/>
      <c r="P167" s="62"/>
      <c r="Q167" s="62"/>
      <c r="R167" s="62"/>
      <c r="S167" s="62"/>
    </row>
    <row r="168" spans="1:19" x14ac:dyDescent="0.25">
      <c r="A168" s="48"/>
      <c r="B168" s="49"/>
      <c r="C168" s="48"/>
      <c r="D168" s="48"/>
      <c r="E168" s="50"/>
      <c r="F168" s="50"/>
      <c r="G168" s="50"/>
      <c r="H168" s="50"/>
      <c r="I168" s="50"/>
      <c r="J168" s="50"/>
      <c r="K168" s="48"/>
      <c r="L168" s="52"/>
      <c r="M168" s="51"/>
      <c r="N168" s="50"/>
      <c r="O168" s="50"/>
      <c r="P168" s="50"/>
      <c r="Q168" s="50"/>
      <c r="R168" s="50"/>
      <c r="S168" s="50"/>
    </row>
    <row r="169" spans="1:19" x14ac:dyDescent="0.25">
      <c r="A169" s="59"/>
      <c r="B169" s="60"/>
      <c r="C169" s="59"/>
      <c r="D169" s="59"/>
      <c r="E169" s="61"/>
      <c r="F169" s="61"/>
      <c r="G169" s="61"/>
      <c r="H169" s="61"/>
      <c r="I169" s="61"/>
      <c r="J169" s="61"/>
      <c r="K169" s="62"/>
      <c r="L169" s="60"/>
      <c r="M169" s="62"/>
      <c r="N169" s="62"/>
      <c r="O169" s="62"/>
      <c r="P169" s="62"/>
      <c r="Q169" s="62"/>
      <c r="R169" s="62"/>
      <c r="S169" s="62"/>
    </row>
    <row r="170" spans="1:19" x14ac:dyDescent="0.25">
      <c r="A170" s="48"/>
      <c r="B170" s="49"/>
      <c r="C170" s="48"/>
      <c r="D170" s="48"/>
      <c r="E170" s="50"/>
      <c r="F170" s="50"/>
      <c r="G170" s="50"/>
      <c r="H170" s="50"/>
      <c r="I170" s="50"/>
      <c r="J170" s="50"/>
      <c r="K170" s="48"/>
      <c r="L170" s="52"/>
      <c r="M170" s="51"/>
      <c r="N170" s="50"/>
      <c r="O170" s="50"/>
      <c r="P170" s="50"/>
      <c r="Q170" s="50"/>
      <c r="R170" s="50"/>
      <c r="S170" s="50"/>
    </row>
    <row r="171" spans="1:19" x14ac:dyDescent="0.25">
      <c r="A171" s="59"/>
      <c r="B171" s="60"/>
      <c r="C171" s="59"/>
      <c r="D171" s="59"/>
      <c r="E171" s="61"/>
      <c r="F171" s="61"/>
      <c r="G171" s="61"/>
      <c r="H171" s="61"/>
      <c r="I171" s="61"/>
      <c r="J171" s="61"/>
      <c r="K171" s="62"/>
      <c r="L171" s="60"/>
      <c r="M171" s="62"/>
      <c r="N171" s="62"/>
      <c r="O171" s="62"/>
      <c r="P171" s="62"/>
      <c r="Q171" s="62"/>
      <c r="R171" s="62"/>
      <c r="S171" s="62"/>
    </row>
    <row r="172" spans="1:19" x14ac:dyDescent="0.25">
      <c r="A172" s="48"/>
      <c r="B172" s="49"/>
      <c r="C172" s="48"/>
      <c r="D172" s="48"/>
      <c r="E172" s="50"/>
      <c r="F172" s="50"/>
      <c r="G172" s="50"/>
      <c r="H172" s="50"/>
      <c r="I172" s="50"/>
      <c r="J172" s="50"/>
      <c r="K172" s="48"/>
      <c r="L172" s="52"/>
      <c r="M172" s="51"/>
      <c r="N172" s="50"/>
      <c r="O172" s="50"/>
      <c r="P172" s="50"/>
      <c r="Q172" s="50"/>
      <c r="R172" s="50"/>
      <c r="S172" s="50"/>
    </row>
    <row r="173" spans="1:19" x14ac:dyDescent="0.25">
      <c r="A173" s="59"/>
      <c r="B173" s="60"/>
      <c r="C173" s="59"/>
      <c r="D173" s="59"/>
      <c r="E173" s="61"/>
      <c r="F173" s="61"/>
      <c r="G173" s="61"/>
      <c r="H173" s="61"/>
      <c r="I173" s="61"/>
      <c r="J173" s="61"/>
      <c r="K173" s="62"/>
      <c r="L173" s="60"/>
      <c r="M173" s="62"/>
      <c r="N173" s="62"/>
      <c r="O173" s="62"/>
      <c r="P173" s="62"/>
      <c r="Q173" s="62"/>
      <c r="R173" s="62"/>
      <c r="S173" s="62"/>
    </row>
    <row r="174" spans="1:19" x14ac:dyDescent="0.25">
      <c r="A174" s="48"/>
      <c r="B174" s="49"/>
      <c r="C174" s="48"/>
      <c r="D174" s="48"/>
      <c r="E174" s="50"/>
      <c r="F174" s="50"/>
      <c r="G174" s="50"/>
      <c r="H174" s="50"/>
      <c r="I174" s="50"/>
      <c r="J174" s="50"/>
      <c r="K174" s="48"/>
      <c r="L174" s="52"/>
      <c r="M174" s="51"/>
      <c r="N174" s="50"/>
      <c r="O174" s="50"/>
      <c r="P174" s="50"/>
      <c r="Q174" s="50"/>
      <c r="R174" s="50"/>
      <c r="S174" s="50"/>
    </row>
    <row r="175" spans="1:19" x14ac:dyDescent="0.25">
      <c r="A175" s="59"/>
      <c r="B175" s="60"/>
      <c r="C175" s="59"/>
      <c r="D175" s="59"/>
      <c r="E175" s="61"/>
      <c r="F175" s="61"/>
      <c r="G175" s="61"/>
      <c r="H175" s="61"/>
      <c r="I175" s="61"/>
      <c r="J175" s="61"/>
      <c r="K175" s="62"/>
      <c r="L175" s="60"/>
      <c r="M175" s="62"/>
      <c r="N175" s="62"/>
      <c r="O175" s="62"/>
      <c r="P175" s="62"/>
      <c r="Q175" s="62"/>
      <c r="R175" s="62"/>
      <c r="S175" s="62"/>
    </row>
    <row r="176" spans="1:19" x14ac:dyDescent="0.25">
      <c r="A176" s="48"/>
      <c r="B176" s="49"/>
      <c r="C176" s="48"/>
      <c r="D176" s="48"/>
      <c r="E176" s="50"/>
      <c r="F176" s="50"/>
      <c r="G176" s="50"/>
      <c r="H176" s="50"/>
      <c r="I176" s="50"/>
      <c r="J176" s="50"/>
      <c r="K176" s="48"/>
      <c r="L176" s="52"/>
      <c r="M176" s="51"/>
      <c r="N176" s="50"/>
      <c r="O176" s="50"/>
      <c r="P176" s="50"/>
      <c r="Q176" s="50"/>
      <c r="R176" s="50"/>
      <c r="S176" s="50"/>
    </row>
    <row r="177" spans="1:19" x14ac:dyDescent="0.25">
      <c r="A177" s="59"/>
      <c r="B177" s="60"/>
      <c r="C177" s="59"/>
      <c r="D177" s="59"/>
      <c r="E177" s="61"/>
      <c r="F177" s="61"/>
      <c r="G177" s="61"/>
      <c r="H177" s="61"/>
      <c r="I177" s="61"/>
      <c r="J177" s="61"/>
      <c r="K177" s="62"/>
      <c r="L177" s="60"/>
      <c r="M177" s="62"/>
      <c r="N177" s="62"/>
      <c r="O177" s="62"/>
      <c r="P177" s="62"/>
      <c r="Q177" s="62"/>
      <c r="R177" s="62"/>
      <c r="S177" s="62"/>
    </row>
    <row r="178" spans="1:19" x14ac:dyDescent="0.25">
      <c r="A178" s="48"/>
      <c r="B178" s="49"/>
      <c r="C178" s="48"/>
      <c r="D178" s="48"/>
      <c r="E178" s="50"/>
      <c r="F178" s="50"/>
      <c r="G178" s="50"/>
      <c r="H178" s="50"/>
      <c r="I178" s="50"/>
      <c r="J178" s="50"/>
      <c r="K178" s="48"/>
      <c r="L178" s="52"/>
      <c r="M178" s="51"/>
      <c r="N178" s="50"/>
      <c r="O178" s="50"/>
      <c r="P178" s="50"/>
      <c r="Q178" s="50"/>
      <c r="R178" s="50"/>
      <c r="S178" s="50"/>
    </row>
    <row r="179" spans="1:19" x14ac:dyDescent="0.25">
      <c r="A179" s="59"/>
      <c r="B179" s="60"/>
      <c r="C179" s="59"/>
      <c r="D179" s="59"/>
      <c r="E179" s="61"/>
      <c r="F179" s="61"/>
      <c r="G179" s="61"/>
      <c r="H179" s="61"/>
      <c r="I179" s="61"/>
      <c r="J179" s="61"/>
      <c r="K179" s="62"/>
      <c r="L179" s="60"/>
      <c r="M179" s="62"/>
      <c r="N179" s="62"/>
      <c r="O179" s="62"/>
      <c r="P179" s="62"/>
      <c r="Q179" s="62"/>
      <c r="R179" s="62"/>
      <c r="S179" s="62"/>
    </row>
    <row r="180" spans="1:19" x14ac:dyDescent="0.25">
      <c r="A180" s="48"/>
      <c r="B180" s="49"/>
      <c r="C180" s="48"/>
      <c r="D180" s="48"/>
      <c r="E180" s="50"/>
      <c r="F180" s="50"/>
      <c r="G180" s="50"/>
      <c r="H180" s="50"/>
      <c r="I180" s="50"/>
      <c r="J180" s="50"/>
      <c r="K180" s="48"/>
      <c r="L180" s="52"/>
      <c r="M180" s="51"/>
      <c r="N180" s="50"/>
      <c r="O180" s="50"/>
      <c r="P180" s="50"/>
      <c r="Q180" s="50"/>
      <c r="R180" s="50"/>
      <c r="S180" s="50"/>
    </row>
    <row r="181" spans="1:19" x14ac:dyDescent="0.25">
      <c r="A181" s="59"/>
      <c r="B181" s="60"/>
      <c r="C181" s="59"/>
      <c r="D181" s="59"/>
      <c r="E181" s="61"/>
      <c r="F181" s="61"/>
      <c r="G181" s="61"/>
      <c r="H181" s="61"/>
      <c r="I181" s="61"/>
      <c r="J181" s="61"/>
      <c r="K181" s="62"/>
      <c r="L181" s="60"/>
      <c r="M181" s="62"/>
      <c r="N181" s="62"/>
      <c r="O181" s="62"/>
      <c r="P181" s="62"/>
      <c r="Q181" s="62"/>
      <c r="R181" s="62"/>
      <c r="S181" s="62"/>
    </row>
    <row r="182" spans="1:19" x14ac:dyDescent="0.25">
      <c r="A182" s="48"/>
      <c r="B182" s="49"/>
      <c r="C182" s="48"/>
      <c r="D182" s="48"/>
      <c r="E182" s="50"/>
      <c r="F182" s="50"/>
      <c r="G182" s="50"/>
      <c r="H182" s="50"/>
      <c r="I182" s="50"/>
      <c r="J182" s="50"/>
      <c r="K182" s="48"/>
      <c r="L182" s="52"/>
      <c r="M182" s="51"/>
      <c r="N182" s="50"/>
      <c r="O182" s="50"/>
      <c r="P182" s="50"/>
      <c r="Q182" s="50"/>
      <c r="R182" s="50"/>
      <c r="S182" s="50"/>
    </row>
    <row r="183" spans="1:19" x14ac:dyDescent="0.25">
      <c r="A183" s="59"/>
      <c r="B183" s="60"/>
      <c r="C183" s="59"/>
      <c r="D183" s="59"/>
      <c r="E183" s="61"/>
      <c r="F183" s="61"/>
      <c r="G183" s="61"/>
      <c r="H183" s="61"/>
      <c r="I183" s="61"/>
      <c r="J183" s="61"/>
      <c r="K183" s="62"/>
      <c r="L183" s="60"/>
      <c r="M183" s="62"/>
      <c r="N183" s="62"/>
      <c r="O183" s="62"/>
      <c r="P183" s="62"/>
      <c r="Q183" s="62"/>
      <c r="R183" s="62"/>
      <c r="S183" s="62"/>
    </row>
    <row r="184" spans="1:19" x14ac:dyDescent="0.25">
      <c r="A184" s="48"/>
      <c r="B184" s="49"/>
      <c r="C184" s="48"/>
      <c r="D184" s="48"/>
      <c r="E184" s="50"/>
      <c r="F184" s="50"/>
      <c r="G184" s="50"/>
      <c r="H184" s="50"/>
      <c r="I184" s="50"/>
      <c r="J184" s="50"/>
      <c r="K184" s="48"/>
      <c r="L184" s="52"/>
      <c r="M184" s="51"/>
      <c r="N184" s="50"/>
      <c r="O184" s="50"/>
      <c r="P184" s="50"/>
      <c r="Q184" s="50"/>
      <c r="R184" s="50"/>
      <c r="S184" s="50"/>
    </row>
    <row r="185" spans="1:19" x14ac:dyDescent="0.25">
      <c r="A185" s="59"/>
      <c r="B185" s="60"/>
      <c r="C185" s="59"/>
      <c r="D185" s="59"/>
      <c r="E185" s="61"/>
      <c r="F185" s="61"/>
      <c r="G185" s="61"/>
      <c r="H185" s="61"/>
      <c r="I185" s="61"/>
      <c r="J185" s="61"/>
      <c r="K185" s="62"/>
      <c r="L185" s="60"/>
      <c r="M185" s="62"/>
      <c r="N185" s="62"/>
      <c r="O185" s="62"/>
      <c r="P185" s="62"/>
      <c r="Q185" s="62"/>
      <c r="R185" s="62"/>
      <c r="S185" s="62"/>
    </row>
    <row r="186" spans="1:19" x14ac:dyDescent="0.25">
      <c r="A186" s="48"/>
      <c r="B186" s="49"/>
      <c r="C186" s="48"/>
      <c r="D186" s="48"/>
      <c r="E186" s="50"/>
      <c r="F186" s="50"/>
      <c r="G186" s="50"/>
      <c r="H186" s="50"/>
      <c r="I186" s="50"/>
      <c r="J186" s="50"/>
      <c r="K186" s="48"/>
      <c r="L186" s="52"/>
      <c r="M186" s="51"/>
      <c r="N186" s="50"/>
      <c r="O186" s="50"/>
      <c r="P186" s="50"/>
      <c r="Q186" s="50"/>
      <c r="R186" s="50"/>
      <c r="S186" s="50"/>
    </row>
    <row r="187" spans="1:19" x14ac:dyDescent="0.25">
      <c r="A187" s="59"/>
      <c r="B187" s="60"/>
      <c r="C187" s="59"/>
      <c r="D187" s="59"/>
      <c r="E187" s="61"/>
      <c r="F187" s="61"/>
      <c r="G187" s="61"/>
      <c r="H187" s="61"/>
      <c r="I187" s="61"/>
      <c r="J187" s="61"/>
      <c r="K187" s="62"/>
      <c r="L187" s="60"/>
      <c r="M187" s="62"/>
      <c r="N187" s="62"/>
      <c r="O187" s="62"/>
      <c r="P187" s="62"/>
      <c r="Q187" s="62"/>
      <c r="R187" s="62"/>
      <c r="S187" s="62"/>
    </row>
    <row r="188" spans="1:19" x14ac:dyDescent="0.25">
      <c r="A188" s="48"/>
      <c r="B188" s="49"/>
      <c r="C188" s="48"/>
      <c r="D188" s="48"/>
      <c r="E188" s="50"/>
      <c r="F188" s="50"/>
      <c r="G188" s="50"/>
      <c r="H188" s="50"/>
      <c r="I188" s="50"/>
      <c r="J188" s="50"/>
      <c r="K188" s="48"/>
      <c r="L188" s="52"/>
      <c r="M188" s="51"/>
      <c r="N188" s="50"/>
      <c r="O188" s="50"/>
      <c r="P188" s="50"/>
      <c r="Q188" s="50"/>
      <c r="R188" s="50"/>
      <c r="S188" s="50"/>
    </row>
    <row r="189" spans="1:19" x14ac:dyDescent="0.25">
      <c r="A189" s="59"/>
      <c r="B189" s="60"/>
      <c r="C189" s="59"/>
      <c r="D189" s="59"/>
      <c r="E189" s="61"/>
      <c r="F189" s="61"/>
      <c r="G189" s="61"/>
      <c r="H189" s="61"/>
      <c r="I189" s="61"/>
      <c r="J189" s="61"/>
      <c r="K189" s="62"/>
      <c r="L189" s="60"/>
      <c r="M189" s="62"/>
      <c r="N189" s="62"/>
      <c r="O189" s="62"/>
      <c r="P189" s="62"/>
      <c r="Q189" s="62"/>
      <c r="R189" s="62"/>
      <c r="S189" s="62"/>
    </row>
    <row r="190" spans="1:19" x14ac:dyDescent="0.25">
      <c r="A190" s="48"/>
      <c r="B190" s="49"/>
      <c r="C190" s="48"/>
      <c r="D190" s="48"/>
      <c r="E190" s="50"/>
      <c r="F190" s="50"/>
      <c r="G190" s="50"/>
      <c r="H190" s="50"/>
      <c r="I190" s="50"/>
      <c r="J190" s="50"/>
      <c r="K190" s="48"/>
      <c r="L190" s="52"/>
      <c r="M190" s="51"/>
      <c r="N190" s="50"/>
      <c r="O190" s="50"/>
      <c r="P190" s="50"/>
      <c r="Q190" s="50"/>
      <c r="R190" s="50"/>
      <c r="S190" s="50"/>
    </row>
    <row r="191" spans="1:19" x14ac:dyDescent="0.25">
      <c r="A191" s="59"/>
      <c r="B191" s="60"/>
      <c r="C191" s="59"/>
      <c r="D191" s="59"/>
      <c r="E191" s="61"/>
      <c r="F191" s="61"/>
      <c r="G191" s="61"/>
      <c r="H191" s="61"/>
      <c r="I191" s="61"/>
      <c r="J191" s="61"/>
      <c r="K191" s="62"/>
      <c r="L191" s="60"/>
      <c r="M191" s="62"/>
      <c r="N191" s="62"/>
      <c r="O191" s="62"/>
      <c r="P191" s="62"/>
      <c r="Q191" s="62"/>
      <c r="R191" s="62"/>
      <c r="S191" s="62"/>
    </row>
    <row r="192" spans="1:19" x14ac:dyDescent="0.25">
      <c r="A192" s="48"/>
      <c r="B192" s="49"/>
      <c r="C192" s="48"/>
      <c r="D192" s="48"/>
      <c r="E192" s="50"/>
      <c r="F192" s="50"/>
      <c r="G192" s="50"/>
      <c r="H192" s="50"/>
      <c r="I192" s="50"/>
      <c r="J192" s="50"/>
      <c r="K192" s="48"/>
      <c r="L192" s="52"/>
      <c r="M192" s="51"/>
      <c r="N192" s="50"/>
      <c r="O192" s="50"/>
      <c r="P192" s="50"/>
      <c r="Q192" s="50"/>
      <c r="R192" s="50"/>
      <c r="S192" s="50"/>
    </row>
    <row r="193" spans="1:19" x14ac:dyDescent="0.25">
      <c r="A193" s="59"/>
      <c r="B193" s="60"/>
      <c r="C193" s="59"/>
      <c r="D193" s="59"/>
      <c r="E193" s="61"/>
      <c r="F193" s="61"/>
      <c r="G193" s="61"/>
      <c r="H193" s="61"/>
      <c r="I193" s="61"/>
      <c r="J193" s="61"/>
      <c r="K193" s="62"/>
      <c r="L193" s="60"/>
      <c r="M193" s="62"/>
      <c r="N193" s="62"/>
      <c r="O193" s="62"/>
      <c r="P193" s="62"/>
      <c r="Q193" s="62"/>
      <c r="R193" s="62"/>
      <c r="S193" s="62"/>
    </row>
    <row r="194" spans="1:19" x14ac:dyDescent="0.25">
      <c r="A194" s="48"/>
      <c r="B194" s="49"/>
      <c r="C194" s="48"/>
      <c r="D194" s="48"/>
      <c r="E194" s="50"/>
      <c r="F194" s="50"/>
      <c r="G194" s="50"/>
      <c r="H194" s="50"/>
      <c r="I194" s="50"/>
      <c r="J194" s="50"/>
      <c r="K194" s="48"/>
      <c r="L194" s="52"/>
      <c r="M194" s="51"/>
      <c r="N194" s="50"/>
      <c r="O194" s="50"/>
      <c r="P194" s="50"/>
      <c r="Q194" s="50"/>
      <c r="R194" s="50"/>
      <c r="S194" s="50"/>
    </row>
    <row r="195" spans="1:19" x14ac:dyDescent="0.25">
      <c r="A195" s="59"/>
      <c r="B195" s="60"/>
      <c r="C195" s="59"/>
      <c r="D195" s="59"/>
      <c r="E195" s="61"/>
      <c r="F195" s="61"/>
      <c r="G195" s="61"/>
      <c r="H195" s="61"/>
      <c r="I195" s="61"/>
      <c r="J195" s="61"/>
      <c r="K195" s="62"/>
      <c r="L195" s="60"/>
      <c r="M195" s="62"/>
      <c r="N195" s="62"/>
      <c r="O195" s="62"/>
      <c r="P195" s="62"/>
      <c r="Q195" s="62"/>
      <c r="R195" s="62"/>
      <c r="S195" s="62"/>
    </row>
    <row r="196" spans="1:19" x14ac:dyDescent="0.25">
      <c r="A196" s="48"/>
      <c r="B196" s="49"/>
      <c r="C196" s="48"/>
      <c r="D196" s="48"/>
      <c r="E196" s="50"/>
      <c r="F196" s="50"/>
      <c r="G196" s="50"/>
      <c r="H196" s="50"/>
      <c r="I196" s="50"/>
      <c r="J196" s="50"/>
      <c r="K196" s="48"/>
      <c r="L196" s="52"/>
      <c r="M196" s="51"/>
      <c r="N196" s="50"/>
      <c r="O196" s="50"/>
      <c r="P196" s="50"/>
      <c r="Q196" s="50"/>
      <c r="R196" s="50"/>
      <c r="S196" s="50"/>
    </row>
    <row r="197" spans="1:19" x14ac:dyDescent="0.25">
      <c r="A197" s="59"/>
      <c r="B197" s="60"/>
      <c r="C197" s="59"/>
      <c r="D197" s="59"/>
      <c r="E197" s="61"/>
      <c r="F197" s="61"/>
      <c r="G197" s="61"/>
      <c r="H197" s="61"/>
      <c r="I197" s="61"/>
      <c r="J197" s="61"/>
      <c r="K197" s="62"/>
      <c r="L197" s="60"/>
      <c r="M197" s="62"/>
      <c r="N197" s="62"/>
      <c r="O197" s="62"/>
      <c r="P197" s="62"/>
      <c r="Q197" s="62"/>
      <c r="R197" s="62"/>
      <c r="S197" s="62"/>
    </row>
    <row r="198" spans="1:19" x14ac:dyDescent="0.25">
      <c r="A198" s="48"/>
      <c r="B198" s="49"/>
      <c r="C198" s="48"/>
      <c r="D198" s="48"/>
      <c r="E198" s="50"/>
      <c r="F198" s="50"/>
      <c r="G198" s="50"/>
      <c r="H198" s="50"/>
      <c r="I198" s="50"/>
      <c r="J198" s="50"/>
      <c r="K198" s="48"/>
      <c r="L198" s="52"/>
      <c r="M198" s="51"/>
      <c r="N198" s="50"/>
      <c r="O198" s="50"/>
      <c r="P198" s="50"/>
      <c r="Q198" s="50"/>
      <c r="R198" s="50"/>
      <c r="S198" s="50"/>
    </row>
    <row r="199" spans="1:19" x14ac:dyDescent="0.25">
      <c r="A199" s="59"/>
      <c r="B199" s="60"/>
      <c r="C199" s="59"/>
      <c r="D199" s="59"/>
      <c r="E199" s="61"/>
      <c r="F199" s="61"/>
      <c r="G199" s="61"/>
      <c r="H199" s="61"/>
      <c r="I199" s="61"/>
      <c r="J199" s="61"/>
      <c r="K199" s="62"/>
      <c r="L199" s="60"/>
      <c r="M199" s="62"/>
      <c r="N199" s="62"/>
      <c r="O199" s="62"/>
      <c r="P199" s="62"/>
      <c r="Q199" s="62"/>
      <c r="R199" s="62"/>
      <c r="S199" s="62"/>
    </row>
    <row r="200" spans="1:19" x14ac:dyDescent="0.25">
      <c r="A200" s="48"/>
      <c r="B200" s="49"/>
      <c r="C200" s="48"/>
      <c r="D200" s="48"/>
      <c r="E200" s="50"/>
      <c r="F200" s="50"/>
      <c r="G200" s="50"/>
      <c r="H200" s="50"/>
      <c r="I200" s="50"/>
      <c r="J200" s="50"/>
      <c r="K200" s="48"/>
      <c r="L200" s="52"/>
      <c r="M200" s="51"/>
      <c r="N200" s="50"/>
      <c r="O200" s="50"/>
      <c r="P200" s="50"/>
      <c r="Q200" s="50"/>
      <c r="R200" s="50"/>
      <c r="S200" s="50"/>
    </row>
  </sheetData>
  <autoFilter ref="A3:S9">
    <filterColumn colId="4" showButton="0"/>
    <filterColumn colId="6" showButton="0"/>
    <filterColumn colId="8" showButton="0"/>
    <filterColumn colId="13" showButton="0"/>
    <filterColumn colId="15" showButton="0"/>
    <filterColumn colId="17" showButton="0"/>
    <sortState ref="A4:S10">
      <sortCondition ref="A3:A9"/>
    </sortState>
  </autoFilter>
  <mergeCells count="27">
    <mergeCell ref="AA19:AA21"/>
    <mergeCell ref="AA22:AA24"/>
    <mergeCell ref="AA25:AA27"/>
    <mergeCell ref="Y19:Y21"/>
    <mergeCell ref="Y22:Y24"/>
    <mergeCell ref="Y25:Y27"/>
    <mergeCell ref="Z19:Z21"/>
    <mergeCell ref="Z22:Z24"/>
    <mergeCell ref="Z25:Z27"/>
    <mergeCell ref="X19:X21"/>
    <mergeCell ref="X22:X24"/>
    <mergeCell ref="X25:X27"/>
    <mergeCell ref="U19:U21"/>
    <mergeCell ref="U22:U24"/>
    <mergeCell ref="U25:U27"/>
    <mergeCell ref="A1:S1"/>
    <mergeCell ref="AB18:AC18"/>
    <mergeCell ref="U16:AC16"/>
    <mergeCell ref="U14:AC14"/>
    <mergeCell ref="A2:J2"/>
    <mergeCell ref="N3:O3"/>
    <mergeCell ref="E3:F3"/>
    <mergeCell ref="G3:H3"/>
    <mergeCell ref="K2:S2"/>
    <mergeCell ref="P3:Q3"/>
    <mergeCell ref="R3:S3"/>
    <mergeCell ref="I3:J3"/>
  </mergeCells>
  <pageMargins left="0.7" right="0.7" top="0.75" bottom="0.75" header="0.3" footer="0.3"/>
  <pageSetup paperSize="9" scale="55" orientation="landscape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MATERIEL</vt:lpstr>
      <vt:lpstr>ENTREE ET SORTIE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08 DESSIN</dc:creator>
  <cp:lastModifiedBy>DELL 08 DESSIN</cp:lastModifiedBy>
  <cp:lastPrinted>2015-10-22T14:06:54Z</cp:lastPrinted>
  <dcterms:created xsi:type="dcterms:W3CDTF">2015-10-20T07:03:37Z</dcterms:created>
  <dcterms:modified xsi:type="dcterms:W3CDTF">2015-10-26T16:41:11Z</dcterms:modified>
</cp:coreProperties>
</file>