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drawings/drawing1.xml" ContentType="application/vnd.openxmlformats-officedocument.drawing+xml"/>
  <Override PartName="/xl/comments2.xml" ContentType="application/vnd.openxmlformats-officedocument.spreadsheetml.comments+xml"/>
  <Override PartName="/xl/drawings/drawing2.xml" ContentType="application/vnd.openxmlformats-officedocument.drawing+xml"/>
  <Override PartName="/xl/comments3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0" yWindow="0" windowWidth="14910" windowHeight="5025" firstSheet="2" activeTab="2"/>
  </bookViews>
  <sheets>
    <sheet name="prévision" sheetId="3" state="hidden" r:id="rId1"/>
    <sheet name="calcul_cp (2)" sheetId="11" state="hidden" r:id="rId2"/>
    <sheet name="calcul_cp" sheetId="9" r:id="rId3"/>
    <sheet name="Feuil2" sheetId="10" state="hidden" r:id="rId4"/>
    <sheet name="congés delai" sheetId="6" state="hidden" r:id="rId5"/>
    <sheet name="Feuil1" sheetId="4" state="hidden" r:id="rId6"/>
  </sheets>
  <externalReferences>
    <externalReference r:id="rId7"/>
  </externalReferences>
  <definedNames>
    <definedName name="_xlnm._FilterDatabase" localSheetId="2" hidden="1">calcul_cp!$B$22:$S$41</definedName>
    <definedName name="CP">Feuil2!$A$1:$A$2</definedName>
    <definedName name="critère">calcul_cp!$C$18:$D$19</definedName>
    <definedName name="_xlnm.Criteria" localSheetId="2">calcul_cp!$C$18:$D$19</definedName>
    <definedName name="enfants">Feuil1!$AH$1:$AH$7</definedName>
    <definedName name="Fer">Feuil1!$A$2:$A$40</definedName>
    <definedName name="jours_ouvrables">Feuil1!$AY$1:$AY$12</definedName>
    <definedName name="oui" localSheetId="1">'calcul_cp (2)'!$C$8</definedName>
    <definedName name="oui">calcul_cp!$C$8</definedName>
    <definedName name="oui_non">Feuil1!$P$1:$P$2</definedName>
    <definedName name="reference">Feuil1!$W$1:$W$3</definedName>
    <definedName name="total_cp_10_cent" localSheetId="1">'calcul_cp (2)'!$M$17</definedName>
    <definedName name="total_cp_10_cent">calcul_cp!$J$38</definedName>
    <definedName name="total_cp_10_centb" localSheetId="1">'calcul_cp (2)'!$M$42</definedName>
    <definedName name="total_cp_10_centb">calcul_cp!$M$46</definedName>
    <definedName name="total_cp_10_centc" localSheetId="1">'calcul_cp (2)'!$M$68</definedName>
    <definedName name="total_cp_10_centc">calcul_cp!$M$72</definedName>
    <definedName name="total_cp_acquis" localSheetId="1">'calcul_cp (2)'!$O$24</definedName>
    <definedName name="total_cp_acquis">calcul_cp!$O$28</definedName>
    <definedName name="total_cp_acquisb" localSheetId="1">'calcul_cp (2)'!$O$49</definedName>
    <definedName name="total_cp_acquisb">calcul_cp!$O$53</definedName>
    <definedName name="total_cp_acquisc" localSheetId="1">'calcul_cp (2)'!$O$75</definedName>
    <definedName name="total_cp_acquisc">calcul_cp!$O$79</definedName>
    <definedName name="valeur_cp_non_pris" localSheetId="1">'calcul_cp (2)'!$O$23</definedName>
    <definedName name="valeur_cp_non_pris">calcul_cp!$O$27</definedName>
    <definedName name="valeur_cp_non_prisb" localSheetId="1">'calcul_cp (2)'!$O$48</definedName>
    <definedName name="valeur_cp_non_prisb">calcul_cp!$O$52</definedName>
    <definedName name="valeur_cp_non_prisc" localSheetId="1">'calcul_cp (2)'!$O$74</definedName>
    <definedName name="valeur_cp_non_prisc">calcul_cp!$O$78</definedName>
    <definedName name="valeur_cp_pris" localSheetId="1">'calcul_cp (2)'!$O$25</definedName>
    <definedName name="valeur_cp_pris">calcul_cp!$O$29</definedName>
    <definedName name="valeur_cp_prisb" localSheetId="1">'calcul_cp (2)'!$O$50</definedName>
    <definedName name="valeur_cp_prisb">calcul_cp!$O$54</definedName>
    <definedName name="valeur_cp_prisc" localSheetId="1">'calcul_cp (2)'!$O$76</definedName>
    <definedName name="valeur_cp_prisc">calcul_cp!$O$80</definedName>
  </definedNames>
  <calcPr calcId="145621"/>
</workbook>
</file>

<file path=xl/calcChain.xml><?xml version="1.0" encoding="utf-8"?>
<calcChain xmlns="http://schemas.openxmlformats.org/spreadsheetml/2006/main">
  <c r="H25" i="9" l="1"/>
  <c r="D25" i="9" s="1"/>
  <c r="D26" i="9" s="1"/>
  <c r="D27" i="9" s="1"/>
  <c r="D28" i="9" s="1"/>
  <c r="D29" i="9" s="1"/>
  <c r="D30" i="9" s="1"/>
  <c r="D31" i="9" s="1"/>
  <c r="D32" i="9" s="1"/>
  <c r="D33" i="9" s="1"/>
  <c r="D34" i="9" s="1"/>
  <c r="D35" i="9" s="1"/>
  <c r="D36" i="9" s="1"/>
  <c r="B37" i="9"/>
  <c r="D19" i="9"/>
  <c r="C19" i="9"/>
  <c r="H26" i="9" l="1"/>
  <c r="E25" i="9"/>
  <c r="O14" i="9"/>
  <c r="L19" i="11"/>
  <c r="I86" i="11"/>
  <c r="F86" i="11"/>
  <c r="D86" i="11"/>
  <c r="E86" i="11"/>
  <c r="E89" i="11"/>
  <c r="M84" i="11"/>
  <c r="I84" i="11"/>
  <c r="M83" i="11"/>
  <c r="I83" i="11"/>
  <c r="M82" i="11"/>
  <c r="I82" i="11"/>
  <c r="M81" i="11"/>
  <c r="I81" i="11"/>
  <c r="M80" i="11"/>
  <c r="I80" i="11"/>
  <c r="M79" i="11"/>
  <c r="I79" i="11"/>
  <c r="M78" i="11"/>
  <c r="I78" i="11"/>
  <c r="I68" i="11"/>
  <c r="M77" i="11"/>
  <c r="I77" i="11"/>
  <c r="M76" i="11"/>
  <c r="I76" i="11"/>
  <c r="M75" i="11"/>
  <c r="I75" i="11"/>
  <c r="M74" i="11"/>
  <c r="I74" i="11"/>
  <c r="D74" i="11"/>
  <c r="D75" i="11"/>
  <c r="D76" i="11"/>
  <c r="D77" i="11"/>
  <c r="D78" i="11"/>
  <c r="D79" i="11"/>
  <c r="D80" i="11"/>
  <c r="D81" i="11"/>
  <c r="D82" i="11"/>
  <c r="D83" i="11"/>
  <c r="D84" i="11"/>
  <c r="O73" i="11"/>
  <c r="O76" i="11"/>
  <c r="M73" i="11"/>
  <c r="M85" i="11"/>
  <c r="I73" i="11"/>
  <c r="D73" i="11"/>
  <c r="M72" i="11"/>
  <c r="E72" i="11"/>
  <c r="B72" i="11"/>
  <c r="M68" i="11"/>
  <c r="N66" i="11"/>
  <c r="E61" i="11"/>
  <c r="I60" i="11"/>
  <c r="F60" i="11"/>
  <c r="O50" i="11"/>
  <c r="D60" i="11"/>
  <c r="E60" i="11"/>
  <c r="M58" i="11"/>
  <c r="I58" i="11"/>
  <c r="M57" i="11"/>
  <c r="I57" i="11"/>
  <c r="M56" i="11"/>
  <c r="I56" i="11"/>
  <c r="M55" i="11"/>
  <c r="I55" i="11"/>
  <c r="M54" i="11"/>
  <c r="I54" i="11"/>
  <c r="M53" i="11"/>
  <c r="I53" i="11"/>
  <c r="M52" i="11"/>
  <c r="I52" i="11"/>
  <c r="M51" i="11"/>
  <c r="I51" i="11"/>
  <c r="M50" i="11"/>
  <c r="I50" i="11"/>
  <c r="M49" i="11"/>
  <c r="I49" i="11"/>
  <c r="M48" i="11"/>
  <c r="I48" i="11"/>
  <c r="O47" i="11"/>
  <c r="M47" i="11"/>
  <c r="I47" i="11"/>
  <c r="I42" i="11"/>
  <c r="D47" i="11"/>
  <c r="D48" i="11"/>
  <c r="D49" i="11"/>
  <c r="D50" i="11"/>
  <c r="D51" i="11"/>
  <c r="D52" i="11"/>
  <c r="D53" i="11"/>
  <c r="D54" i="11"/>
  <c r="D55" i="11"/>
  <c r="D56" i="11"/>
  <c r="D57" i="11"/>
  <c r="D58" i="11"/>
  <c r="M46" i="11"/>
  <c r="M59" i="11"/>
  <c r="B46" i="11"/>
  <c r="N40" i="11"/>
  <c r="P35" i="11"/>
  <c r="I34" i="11"/>
  <c r="F34" i="11"/>
  <c r="O25" i="11"/>
  <c r="D34" i="11"/>
  <c r="E34" i="11"/>
  <c r="M32" i="11"/>
  <c r="L32" i="11"/>
  <c r="I32" i="11"/>
  <c r="M31" i="11"/>
  <c r="L31" i="11"/>
  <c r="I31" i="11"/>
  <c r="M30" i="11"/>
  <c r="L30" i="11"/>
  <c r="I30" i="11"/>
  <c r="M29" i="11"/>
  <c r="L29" i="11"/>
  <c r="I29" i="11"/>
  <c r="M28" i="11"/>
  <c r="L28" i="11"/>
  <c r="I28" i="11"/>
  <c r="M27" i="11"/>
  <c r="L27" i="11"/>
  <c r="I27" i="11"/>
  <c r="M26" i="11"/>
  <c r="L26" i="11"/>
  <c r="I26" i="11"/>
  <c r="M25" i="11"/>
  <c r="L25" i="11"/>
  <c r="I25" i="11"/>
  <c r="M24" i="11"/>
  <c r="L24" i="11"/>
  <c r="I24" i="11"/>
  <c r="M23" i="11"/>
  <c r="L23" i="11"/>
  <c r="I23" i="11"/>
  <c r="O22" i="11"/>
  <c r="M22" i="11"/>
  <c r="L22" i="11"/>
  <c r="I22" i="11"/>
  <c r="D22" i="11"/>
  <c r="D23" i="11"/>
  <c r="D24" i="11"/>
  <c r="D25" i="11"/>
  <c r="D26" i="11"/>
  <c r="D27" i="11"/>
  <c r="D28" i="11"/>
  <c r="D29" i="11"/>
  <c r="D30" i="11"/>
  <c r="D31" i="11"/>
  <c r="D32" i="11"/>
  <c r="O21" i="11"/>
  <c r="M21" i="11"/>
  <c r="M17" i="11"/>
  <c r="L21" i="11"/>
  <c r="I21" i="11"/>
  <c r="D21" i="11"/>
  <c r="I19" i="11"/>
  <c r="H19" i="11"/>
  <c r="I17" i="11"/>
  <c r="O11" i="11"/>
  <c r="F10" i="11"/>
  <c r="B8" i="11"/>
  <c r="M86" i="11"/>
  <c r="A2" i="4"/>
  <c r="A3" i="4"/>
  <c r="A4" i="4"/>
  <c r="A5" i="4"/>
  <c r="A6" i="4"/>
  <c r="A7" i="4"/>
  <c r="A8" i="4"/>
  <c r="A9" i="4"/>
  <c r="A10" i="4"/>
  <c r="A11" i="4"/>
  <c r="A12" i="4"/>
  <c r="A13" i="4"/>
  <c r="A14" i="4"/>
  <c r="A15" i="4"/>
  <c r="A16" i="4"/>
  <c r="A17" i="4"/>
  <c r="A18" i="4"/>
  <c r="A19" i="4"/>
  <c r="A20" i="4"/>
  <c r="A21" i="4"/>
  <c r="A22" i="4"/>
  <c r="A23" i="4"/>
  <c r="A24" i="4"/>
  <c r="A25" i="4"/>
  <c r="A26" i="4"/>
  <c r="A27" i="4"/>
  <c r="A28" i="4"/>
  <c r="A29" i="4"/>
  <c r="A30" i="4"/>
  <c r="A31" i="4"/>
  <c r="A32" i="4"/>
  <c r="A33" i="4"/>
  <c r="A34" i="4"/>
  <c r="A35" i="4"/>
  <c r="A36" i="4"/>
  <c r="A37" i="4"/>
  <c r="A38" i="4"/>
  <c r="A39" i="4"/>
  <c r="A40" i="4"/>
  <c r="AL17" i="6"/>
  <c r="BA17" i="6"/>
  <c r="AL18" i="6"/>
  <c r="AL22" i="6"/>
  <c r="AL19" i="6"/>
  <c r="AL20" i="6"/>
  <c r="AL21" i="6"/>
  <c r="AL26" i="6"/>
  <c r="AL27" i="6"/>
  <c r="AL28" i="6"/>
  <c r="AL29" i="6"/>
  <c r="AL31" i="6"/>
  <c r="AL30" i="6"/>
  <c r="AL34" i="6"/>
  <c r="AL35" i="6"/>
  <c r="AL36" i="6"/>
  <c r="AL37" i="6"/>
  <c r="AL39" i="6"/>
  <c r="AR34" i="6"/>
  <c r="AL38" i="6"/>
  <c r="J9" i="3"/>
  <c r="AC9" i="3"/>
  <c r="AV9" i="3"/>
  <c r="R11" i="3"/>
  <c r="AK11" i="3"/>
  <c r="BD11" i="3"/>
  <c r="R13" i="3"/>
  <c r="AK13" i="3"/>
  <c r="BD13" i="3"/>
  <c r="R15" i="3"/>
  <c r="T15" i="3"/>
  <c r="AK15" i="3"/>
  <c r="AM15" i="3"/>
  <c r="BD15" i="3"/>
  <c r="BF15" i="3"/>
  <c r="R17" i="3"/>
  <c r="AK17" i="3"/>
  <c r="BD17" i="3"/>
  <c r="J19" i="3"/>
  <c r="AC19" i="3"/>
  <c r="AV19" i="3"/>
  <c r="J20" i="3"/>
  <c r="AC20" i="3"/>
  <c r="AV20" i="3"/>
  <c r="R22" i="3"/>
  <c r="AK22" i="3"/>
  <c r="BD22" i="3"/>
  <c r="BF22" i="3"/>
  <c r="R24" i="3"/>
  <c r="AK24" i="3"/>
  <c r="BD24" i="3"/>
  <c r="R26" i="3"/>
  <c r="T26" i="3"/>
  <c r="AK26" i="3"/>
  <c r="AM26" i="3"/>
  <c r="BD26" i="3"/>
  <c r="BF26" i="3"/>
  <c r="R28" i="3"/>
  <c r="AK28" i="3"/>
  <c r="BD28" i="3"/>
  <c r="R30" i="3"/>
  <c r="AK30" i="3"/>
  <c r="BD30" i="3"/>
  <c r="AC35" i="3"/>
  <c r="AF35" i="3"/>
  <c r="I38" i="3"/>
  <c r="AD38" i="3"/>
  <c r="AJ38" i="3"/>
  <c r="AQ38" i="3"/>
  <c r="BB38" i="3"/>
  <c r="I39" i="3"/>
  <c r="AD39" i="3"/>
  <c r="AJ39" i="3"/>
  <c r="AQ39" i="3"/>
  <c r="BB39" i="3"/>
  <c r="I40" i="3"/>
  <c r="AD40" i="3"/>
  <c r="AJ40" i="3"/>
  <c r="AQ40" i="3"/>
  <c r="BB40" i="3"/>
  <c r="I41" i="3"/>
  <c r="AD41" i="3"/>
  <c r="AJ41" i="3"/>
  <c r="AQ41" i="3"/>
  <c r="BB41" i="3"/>
  <c r="I42" i="3"/>
  <c r="AD42" i="3"/>
  <c r="AJ42" i="3"/>
  <c r="AQ42" i="3"/>
  <c r="BB42" i="3"/>
  <c r="I43" i="3"/>
  <c r="AD43" i="3"/>
  <c r="AJ43" i="3"/>
  <c r="AQ43" i="3"/>
  <c r="BB43" i="3"/>
  <c r="I44" i="3"/>
  <c r="AD44" i="3"/>
  <c r="AJ44" i="3"/>
  <c r="AQ44" i="3"/>
  <c r="BB44" i="3"/>
  <c r="I45" i="3"/>
  <c r="AD45" i="3"/>
  <c r="AJ45" i="3"/>
  <c r="AQ45" i="3"/>
  <c r="BB45" i="3"/>
  <c r="AQ48" i="3"/>
  <c r="AJ46" i="3"/>
  <c r="F87" i="11"/>
  <c r="O74" i="11"/>
  <c r="O75" i="11"/>
  <c r="O78" i="11"/>
  <c r="E35" i="11"/>
  <c r="E37" i="11"/>
  <c r="O79" i="11"/>
  <c r="M34" i="11"/>
  <c r="AD46" i="3"/>
  <c r="M42" i="11"/>
  <c r="F35" i="11"/>
  <c r="O24" i="11"/>
  <c r="O27" i="11"/>
  <c r="M60" i="11"/>
  <c r="E46" i="11"/>
  <c r="E63" i="11"/>
  <c r="O23" i="11"/>
  <c r="K11" i="11"/>
  <c r="O28" i="11"/>
  <c r="F61" i="11"/>
  <c r="O48" i="11"/>
  <c r="O53" i="11"/>
  <c r="O49" i="11"/>
  <c r="O52" i="11"/>
  <c r="E26" i="9" l="1"/>
  <c r="H27" i="9"/>
  <c r="E27" i="9" l="1"/>
  <c r="H28" i="9"/>
  <c r="E28" i="9" l="1"/>
  <c r="H29" i="9"/>
  <c r="E29" i="9" l="1"/>
  <c r="H30" i="9"/>
  <c r="H31" i="9" l="1"/>
  <c r="E30" i="9"/>
  <c r="E31" i="9" l="1"/>
  <c r="H32" i="9"/>
  <c r="E32" i="9" l="1"/>
  <c r="H33" i="9"/>
  <c r="H34" i="9" l="1"/>
  <c r="E33" i="9"/>
  <c r="H35" i="9" l="1"/>
  <c r="E34" i="9"/>
  <c r="H36" i="9" l="1"/>
  <c r="E36" i="9" s="1"/>
  <c r="E35" i="9"/>
</calcChain>
</file>

<file path=xl/comments1.xml><?xml version="1.0" encoding="utf-8"?>
<comments xmlns="http://schemas.openxmlformats.org/spreadsheetml/2006/main">
  <authors>
    <author>unsa</author>
  </authors>
  <commentList>
    <comment ref="J37" authorId="0">
      <text>
        <r>
          <rPr>
            <b/>
            <sz val="9"/>
            <color indexed="81"/>
            <rFont val="Tahoma"/>
            <family val="2"/>
          </rPr>
          <t xml:space="preserve">
Comment décompter les jours de congés ?
</t>
        </r>
        <r>
          <rPr>
            <sz val="8"/>
            <color indexed="8"/>
            <rFont val="Calibri"/>
            <family val="2"/>
          </rPr>
          <t xml:space="preserve">
Quand votre assistante maternelle agréée part en congés, qu’elle accueille votre enfant à temps plein ou à temps partiel :
    le 1er jour de congés à décompter est le 1er jour ouvrable où elle aurait dû accueillir votre enfant ;
    le dernier jour de congés à décompter est le dernier jour ouvrable précédent la reprise de l'accueil de votre enfant.
Un jour férié chômé inclus dans une période de congés n’est pas décompté en jour ouvrable.</t>
        </r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U37" authorId="0">
      <text>
        <r>
          <rPr>
            <sz val="11"/>
            <color indexed="8"/>
            <rFont val="Calibri"/>
            <family val="2"/>
          </rPr>
          <t xml:space="preserve">    le dernier jour de congés à décompter est le dernier jour ouvrable précédent la reprise de l'accueil de votre enfant.
</t>
        </r>
      </text>
    </comment>
    <comment ref="AQ37" authorId="0">
      <text>
        <r>
          <rPr>
            <b/>
            <sz val="9"/>
            <color indexed="81"/>
            <rFont val="Tahoma"/>
            <family val="2"/>
          </rPr>
          <t xml:space="preserve"> le dernier jour de congés à décompter est le dernier jour ouvrable précédent la reprise de l'accueil de votre enfant.
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Unsa</author>
    <author>utilisateur</author>
    <author>Marie Noêlle PETITGAS</author>
  </authors>
  <commentList>
    <comment ref="B9" authorId="0">
      <text>
        <r>
          <rPr>
            <sz val="12"/>
            <color indexed="81"/>
            <rFont val="Tahoma"/>
            <family val="2"/>
          </rPr>
          <t>Aide ,la touche x du clavier est celle utilisée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14"/>
            <color indexed="81"/>
            <rFont val="Tahoma"/>
            <family val="2"/>
          </rPr>
          <t xml:space="preserve">
(ordre w </t>
        </r>
        <r>
          <rPr>
            <sz val="14"/>
            <color indexed="10"/>
            <rFont val="Tahoma"/>
            <family val="2"/>
          </rPr>
          <t>x</t>
        </r>
        <r>
          <rPr>
            <sz val="14"/>
            <color indexed="81"/>
            <rFont val="Tahoma"/>
            <family val="2"/>
          </rPr>
          <t xml:space="preserve"> c v b n , ;:! )</t>
        </r>
      </text>
    </comment>
    <comment ref="B10" authorId="0">
      <text>
        <r>
          <rPr>
            <b/>
            <sz val="11"/>
            <color indexed="81"/>
            <rFont val="Tahoma"/>
            <family val="2"/>
          </rPr>
          <t xml:space="preserve">Vos congés payés </t>
        </r>
        <r>
          <rPr>
            <b/>
            <sz val="11"/>
            <color indexed="10"/>
            <rFont val="Tahoma"/>
            <family val="2"/>
          </rPr>
          <t>ne sont pas inclus</t>
        </r>
        <r>
          <rPr>
            <b/>
            <sz val="11"/>
            <color indexed="81"/>
            <rFont val="Tahoma"/>
            <family val="2"/>
          </rPr>
          <t xml:space="preserve"> dans le calcul de la mensualisation mettre une croix (x)
Il ne peut être saisi 2 (x) croix </t>
        </r>
      </text>
    </comment>
    <comment ref="B11" authorId="0">
      <text>
        <r>
          <rPr>
            <b/>
            <sz val="9"/>
            <color indexed="81"/>
            <rFont val="Tahoma"/>
            <family val="2"/>
          </rPr>
          <t xml:space="preserve">Vos congés </t>
        </r>
        <r>
          <rPr>
            <b/>
            <sz val="9"/>
            <color indexed="10"/>
            <rFont val="Tahoma"/>
            <family val="2"/>
          </rPr>
          <t xml:space="preserve"> payés sont  inclus </t>
        </r>
        <r>
          <rPr>
            <b/>
            <sz val="9"/>
            <color indexed="81"/>
            <rFont val="Tahoma"/>
            <family val="2"/>
          </rPr>
          <t>dans le calcul de la mensualisation mettre une croix (x)</t>
        </r>
      </text>
    </comment>
    <comment ref="H11" authorId="1">
      <text>
        <r>
          <rPr>
            <b/>
            <sz val="9"/>
            <color indexed="81"/>
            <rFont val="Tahoma"/>
            <family val="2"/>
          </rPr>
          <t xml:space="preserve">Indiquer le salaire mensualisé - majoré des heures compl ou suppl - minoré le cas échéant en cas d'absence </t>
        </r>
      </text>
    </comment>
    <comment ref="L11" authorId="1">
      <text>
        <r>
          <rPr>
            <b/>
            <sz val="9"/>
            <color indexed="81"/>
            <rFont val="Tahoma"/>
            <family val="2"/>
          </rPr>
          <t>1ère formule de Calcul
montant des CP 11 % chaque mois = 10% majorés des 10% CP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M11" authorId="1">
      <text>
        <r>
          <rPr>
            <b/>
            <sz val="9"/>
            <color indexed="81"/>
            <rFont val="Tahoma"/>
            <family val="2"/>
          </rPr>
          <t>Autre formule de Calcul:
10% versé chaque mois et 10% sur total des CP à la fin de la'nnée de référence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H15" authorId="2">
      <text>
        <r>
          <rPr>
            <b/>
            <sz val="9"/>
            <color indexed="81"/>
            <rFont val="Tahoma"/>
            <family val="2"/>
          </rPr>
          <t>Date de début du contrat ou de début d'année de référence des congés payés fixée au contrat de travail</t>
        </r>
      </text>
    </comment>
    <comment ref="N15" authorId="2">
      <text>
        <r>
          <rPr>
            <b/>
            <sz val="9"/>
            <color indexed="81"/>
            <rFont val="Tahoma"/>
            <family val="2"/>
          </rPr>
          <t>Date de fin d'année de référence des congés payés fixée au contrat de travail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H16" authorId="1">
      <text>
        <r>
          <rPr>
            <b/>
            <sz val="9"/>
            <color indexed="81"/>
            <rFont val="Tahoma"/>
            <family val="2"/>
          </rPr>
          <t>Indiquer le salaire mensualisé minoré le cas échéant en cas d'absence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L16" authorId="1">
      <text>
        <r>
          <rPr>
            <b/>
            <sz val="9"/>
            <color indexed="81"/>
            <rFont val="Tahoma"/>
            <family val="2"/>
          </rPr>
          <t>Indiquer le montant du salaire BRUT correspondant aux Heures complet/ou suppl versé/mois</t>
        </r>
      </text>
    </comment>
    <comment ref="M16" authorId="1">
      <text>
        <r>
          <rPr>
            <b/>
            <sz val="9"/>
            <color indexed="81"/>
            <rFont val="Tahoma"/>
            <family val="2"/>
          </rPr>
          <t xml:space="preserve">mettre ds tableau formule CP 11 % à percevoir </t>
        </r>
      </text>
    </comment>
    <comment ref="P19" authorId="1">
      <text>
        <r>
          <rPr>
            <b/>
            <sz val="9"/>
            <color indexed="81"/>
            <rFont val="Tahoma"/>
            <charset val="1"/>
          </rPr>
          <t>Saisir le montant de la mensualisation en cours au moment de la prise des congés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D35" authorId="1">
      <text>
        <r>
          <rPr>
            <b/>
            <sz val="9"/>
            <color indexed="81"/>
            <rFont val="Tahoma"/>
            <family val="2"/>
          </rPr>
          <t>Insérer le nombre d'enfants du salarié agé de moins de 15 ans au 30 avril de l'année civile en cours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N40" authorId="2">
      <text>
        <r>
          <rPr>
            <b/>
            <sz val="9"/>
            <color indexed="81"/>
            <rFont val="Tahoma"/>
            <family val="2"/>
          </rPr>
          <t>Date de fin d'année de référence des congés payés fixée au contrat de travail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N66" authorId="2">
      <text>
        <r>
          <rPr>
            <b/>
            <sz val="9"/>
            <color indexed="81"/>
            <rFont val="Tahoma"/>
            <family val="2"/>
          </rPr>
          <t>Date de fin d'année de référence des congés payés fixée au contrat de travail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>
  <authors>
    <author>unsa</author>
  </authors>
  <commentList>
    <comment ref="R16" authorId="0">
      <text>
        <r>
          <rPr>
            <b/>
            <sz val="9"/>
            <color indexed="81"/>
            <rFont val="Tahoma"/>
            <family val="2"/>
          </rPr>
          <t xml:space="preserve">
Comment décompter les jours de congés ?
</t>
        </r>
        <r>
          <rPr>
            <sz val="8"/>
            <color indexed="8"/>
            <rFont val="Calibri"/>
            <family val="2"/>
          </rPr>
          <t xml:space="preserve">
Quand votre assistante maternelle agréée part en congés, qu’elle accueille votre enfant à temps plein ou à temps partiel :
    le 1er jour de congés à décompter est le 1er jour ouvrable où elle aurait dû accueillir votre enfant ;
    le dernier jour de congés à décompter est le dernier jour ouvrable précédent la reprise de l'accueil de votre enfant.
Un jour férié chômé inclus dans une période de congés n’est pas décompté en jour ouvrable.</t>
        </r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C16" authorId="0">
      <text>
        <r>
          <rPr>
            <sz val="11"/>
            <color indexed="8"/>
            <rFont val="Calibri"/>
            <family val="2"/>
          </rPr>
          <t xml:space="preserve">    le dernier jour de congés à décompter est le dernier jour ouvrable précédent la reprise de l'accueil de votre enfant.
</t>
        </r>
      </text>
    </comment>
  </commentList>
</comments>
</file>

<file path=xl/sharedStrings.xml><?xml version="1.0" encoding="utf-8"?>
<sst xmlns="http://schemas.openxmlformats.org/spreadsheetml/2006/main" count="260" uniqueCount="129">
  <si>
    <t>Congés pris</t>
  </si>
  <si>
    <t xml:space="preserve">Congés acquis </t>
  </si>
  <si>
    <t xml:space="preserve">Du 1er juin au 31 mai </t>
  </si>
  <si>
    <t>Période - N1</t>
  </si>
  <si>
    <t xml:space="preserve">Nombre de mois travaillés </t>
  </si>
  <si>
    <t>Nombre enfants - de 15 ans</t>
  </si>
  <si>
    <t>Nombre de jours  par fractionnement</t>
  </si>
  <si>
    <t>Total -N1</t>
  </si>
  <si>
    <t>Période N</t>
  </si>
  <si>
    <t>Total  N</t>
  </si>
  <si>
    <t>Nombre de semaines Travaillées</t>
  </si>
  <si>
    <t>Période  N</t>
  </si>
  <si>
    <t>Période N + 1</t>
  </si>
  <si>
    <t>Jrs ouvrables</t>
  </si>
  <si>
    <t>Temps plein</t>
  </si>
  <si>
    <t>Temps partiel</t>
  </si>
  <si>
    <t xml:space="preserve">Indiquez les jours ouvrables acquis </t>
  </si>
  <si>
    <t>G</t>
  </si>
  <si>
    <t>Nbre de jrs pris</t>
  </si>
  <si>
    <t xml:space="preserve">Indiquez l'année </t>
  </si>
  <si>
    <t>Les congés payés Acquis et Pris</t>
  </si>
  <si>
    <t>Signatures</t>
  </si>
  <si>
    <t xml:space="preserve">Nom prénom de l'enfant </t>
  </si>
  <si>
    <t>Congés  années précédente</t>
  </si>
  <si>
    <t>Période N +1</t>
  </si>
  <si>
    <t>Période N-1</t>
  </si>
  <si>
    <t>Total N-1</t>
  </si>
  <si>
    <t>Jours restants</t>
  </si>
  <si>
    <t>Départs  le 1er jour inclus</t>
  </si>
  <si>
    <t>Reprises le.. J inclus</t>
  </si>
  <si>
    <t xml:space="preserve">Indiquez votre tarif Brut </t>
  </si>
  <si>
    <t xml:space="preserve">Indiquez votre durée hebdomadaire </t>
  </si>
  <si>
    <t xml:space="preserve">Indiquez vos jours ouvrables acquis et pris </t>
  </si>
  <si>
    <t xml:space="preserve">Votre rémunération aux Congés payés </t>
  </si>
  <si>
    <t xml:space="preserve">La rémunération aux congés payés </t>
  </si>
  <si>
    <t>Jours de fin du Congés</t>
  </si>
  <si>
    <t>feries</t>
  </si>
  <si>
    <t>Congés payés</t>
  </si>
  <si>
    <t xml:space="preserve">Congés "Mère de famille" </t>
  </si>
  <si>
    <t>oui</t>
  </si>
  <si>
    <t>non</t>
  </si>
  <si>
    <t>Valeur CP non pris</t>
  </si>
  <si>
    <t>Maintien de salaire</t>
  </si>
  <si>
    <t>Nom prénom du salarié</t>
  </si>
  <si>
    <t>Adresse</t>
  </si>
  <si>
    <t>1er année de référence</t>
  </si>
  <si>
    <t>Nom et prénom  de l'enfant</t>
  </si>
  <si>
    <t xml:space="preserve">Poses des congés </t>
  </si>
  <si>
    <t xml:space="preserve">Date de vérification </t>
  </si>
  <si>
    <t>fiche calcul durée</t>
  </si>
  <si>
    <t>dont CP</t>
  </si>
  <si>
    <t>MENSUALISATION</t>
  </si>
  <si>
    <t>VALEUR 1 JOUR CP</t>
  </si>
  <si>
    <t>Jours de fractionnement</t>
  </si>
  <si>
    <t>Totaux</t>
  </si>
  <si>
    <t xml:space="preserve">10ème mois année référence </t>
  </si>
  <si>
    <t xml:space="preserve">11ème mois année référence </t>
  </si>
  <si>
    <t xml:space="preserve">12ème mois année référence </t>
  </si>
  <si>
    <t>9ème   mois année référence</t>
  </si>
  <si>
    <t>8ème   mois année référence</t>
  </si>
  <si>
    <t>7ème   mois année référence</t>
  </si>
  <si>
    <t>6ème   mois année référence</t>
  </si>
  <si>
    <t>5ème   mois année référence</t>
  </si>
  <si>
    <t>4ème   mois année référence</t>
  </si>
  <si>
    <t xml:space="preserve">3ème   mois année référence </t>
  </si>
  <si>
    <t xml:space="preserve">2ème   mois année référence </t>
  </si>
  <si>
    <t xml:space="preserve">1er      mois année référence </t>
  </si>
  <si>
    <t>au</t>
  </si>
  <si>
    <t>Valeur CP pris</t>
  </si>
  <si>
    <t>Congés 10%</t>
  </si>
  <si>
    <t xml:space="preserve">Total jours ouvrables </t>
  </si>
  <si>
    <t>Total jours ouvrables acquis</t>
  </si>
  <si>
    <t>@ANAMAAF-SUPNAAFAM-UNSA</t>
  </si>
  <si>
    <t>Somme de &lt;</t>
  </si>
  <si>
    <t>Somme de &gt;</t>
  </si>
  <si>
    <t>fichier marie no</t>
  </si>
  <si>
    <t>Total CP acquis</t>
  </si>
  <si>
    <t xml:space="preserve"> ATTENTION SI ON APPUIE DESSUS LA FEUILLE S IMPRIME </t>
  </si>
  <si>
    <t>Salaire BRUT versé/mois</t>
  </si>
  <si>
    <t>1ère Année de référence contractualisée</t>
  </si>
  <si>
    <t xml:space="preserve"> Mensualisation CP Inclus  </t>
  </si>
  <si>
    <t>Mensualisation  CP NON Inclus</t>
  </si>
  <si>
    <t>Cette période est elle votre fin de contrat ?</t>
  </si>
  <si>
    <t>Congés précedent (10%/10%)</t>
  </si>
  <si>
    <t>Report des congés?</t>
  </si>
  <si>
    <t>VALEUR 1 JOUR CPb</t>
  </si>
  <si>
    <t>Total CP acquisc</t>
  </si>
  <si>
    <t>Valeur CP non prisb</t>
  </si>
  <si>
    <t>Total CP acquisb</t>
  </si>
  <si>
    <t>Valeur CP prisb</t>
  </si>
  <si>
    <t>Valeur CP non prisc</t>
  </si>
  <si>
    <t>Valeur CP prisc</t>
  </si>
  <si>
    <r>
      <t xml:space="preserve">Total CP restants dus si 10% </t>
    </r>
    <r>
      <rPr>
        <b/>
        <sz val="11"/>
        <rFont val="Wingdings 3"/>
        <family val="1"/>
        <charset val="2"/>
      </rPr>
      <t>(</t>
    </r>
  </si>
  <si>
    <r>
      <t>Total CP restants dus si 10%</t>
    </r>
    <r>
      <rPr>
        <b/>
        <sz val="11"/>
        <rFont val="Wingdings 3"/>
        <family val="1"/>
        <charset val="2"/>
      </rPr>
      <t>&amp;</t>
    </r>
  </si>
  <si>
    <t>Nom prénom du Salarié</t>
  </si>
  <si>
    <t>VALEUR 1 JOUR CPc</t>
  </si>
  <si>
    <t xml:space="preserve">nombre de mois </t>
  </si>
  <si>
    <t>Montant des CP 11% à percevoir</t>
  </si>
  <si>
    <r>
      <t xml:space="preserve">Montant des CP </t>
    </r>
    <r>
      <rPr>
        <b/>
        <sz val="9"/>
        <color indexed="56"/>
        <rFont val="Arial"/>
        <family val="2"/>
      </rPr>
      <t>10</t>
    </r>
    <r>
      <rPr>
        <sz val="9"/>
        <color indexed="56"/>
        <rFont val="Arial"/>
        <family val="2"/>
      </rPr>
      <t>% à percevoir</t>
    </r>
  </si>
  <si>
    <t>3e année de référence</t>
  </si>
  <si>
    <t>2e année de référence</t>
  </si>
  <si>
    <r>
      <t>Choississez en mettant une croix (</t>
    </r>
    <r>
      <rPr>
        <b/>
        <sz val="14"/>
        <color indexed="9"/>
        <rFont val="Calibri"/>
        <family val="2"/>
      </rPr>
      <t>x</t>
    </r>
    <r>
      <rPr>
        <sz val="11"/>
        <color indexed="8"/>
        <rFont val="Calibri"/>
        <family val="2"/>
      </rPr>
      <t>)</t>
    </r>
  </si>
  <si>
    <t>3ème Année de référence contractualisée</t>
  </si>
  <si>
    <t>2ème Année de référence contractualisée</t>
  </si>
  <si>
    <t>x</t>
  </si>
  <si>
    <t>Mensualisation Congés Payés Non  Inclus</t>
  </si>
  <si>
    <t>Mensualisation Congés Payés Inclus</t>
  </si>
  <si>
    <t xml:space="preserve">Date du début du contrat de travail </t>
  </si>
  <si>
    <t>Congés 11 % = 10% majorés des 10% CP</t>
  </si>
  <si>
    <t>dont Congés payés</t>
  </si>
  <si>
    <t>Montant Conges H comp ou supp</t>
  </si>
  <si>
    <r>
      <t xml:space="preserve">Total CP restants dus si 10% </t>
    </r>
    <r>
      <rPr>
        <b/>
        <sz val="11"/>
        <color indexed="10"/>
        <rFont val="Wingdings 3"/>
        <family val="1"/>
        <charset val="2"/>
      </rPr>
      <t>(</t>
    </r>
  </si>
  <si>
    <r>
      <t>Total CP restants dus si 10%</t>
    </r>
    <r>
      <rPr>
        <b/>
        <sz val="11"/>
        <color indexed="10"/>
        <rFont val="Wingdings 3"/>
        <family val="1"/>
        <charset val="2"/>
      </rPr>
      <t>&amp;</t>
    </r>
  </si>
  <si>
    <t>Salaire BRUT mensualisé</t>
  </si>
  <si>
    <t>Heures compl/suppl</t>
  </si>
  <si>
    <t>modifier formule mettre B10</t>
  </si>
  <si>
    <r>
      <t xml:space="preserve">Total CP restants dus si 10% </t>
    </r>
    <r>
      <rPr>
        <b/>
        <sz val="11"/>
        <color indexed="17"/>
        <rFont val="Wingdings 3"/>
        <family val="1"/>
        <charset val="2"/>
      </rPr>
      <t>(</t>
    </r>
  </si>
  <si>
    <r>
      <t>Total CP restants dus si 10%</t>
    </r>
    <r>
      <rPr>
        <b/>
        <sz val="11"/>
        <color indexed="17"/>
        <rFont val="Wingdings 3"/>
        <family val="1"/>
        <charset val="2"/>
      </rPr>
      <t>&amp;</t>
    </r>
  </si>
  <si>
    <t xml:space="preserve">peut on mettre un message Montant CP versé plus favorable pas de régularsiation </t>
  </si>
  <si>
    <t xml:space="preserve">cacher cette ligne  </t>
  </si>
  <si>
    <t xml:space="preserve">Report des congés à mettre ici car si report des congés il n'y a pas de calcul de régularisation à faire </t>
  </si>
  <si>
    <t>Régularisation Congés payés fin d'année de référence  (Autre formule 10%/10%)</t>
  </si>
  <si>
    <t>au cours de l’année de référence qui dure 12 mois ; le salarié doit avoir pris 30 jours ouvrables de congés</t>
  </si>
  <si>
    <t>Pour les Congés Payés  il ne suffit pas qu’ils soient payés – ils doivent aussi être pris - Sinon cela revient à ce que ce temps de congé a été travaillé :</t>
  </si>
  <si>
    <t xml:space="preserve">prendre le plus favorable entre Total Congés Payés acquis  &amp;  TOTAL 10% CP si nécessaire une régularisation s'impose </t>
  </si>
  <si>
    <r>
      <t xml:space="preserve">cellule active </t>
    </r>
    <r>
      <rPr>
        <sz val="8"/>
        <color indexed="10"/>
        <rFont val="Calibri"/>
        <family val="2"/>
      </rPr>
      <t xml:space="preserve">si M 23 ou M 24 </t>
    </r>
    <r>
      <rPr>
        <sz val="8"/>
        <color indexed="17"/>
        <rFont val="Calibri"/>
        <family val="2"/>
      </rPr>
      <t>supérieur à I 35 ou K35 qui sont équivalentes mettre un message 'régularisation des CP à percevoir"</t>
    </r>
  </si>
  <si>
    <t>Montant Congés Heures comp ou supp</t>
  </si>
  <si>
    <t xml:space="preserve">1er        mois année référence </t>
  </si>
  <si>
    <t>Mois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</si>
</sst>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3">
    <numFmt numFmtId="44" formatCode="_-* #,##0.00\ &quot;€&quot;_-;\-* #,##0.00\ &quot;€&quot;_-;_-* &quot;-&quot;??\ &quot;€&quot;_-;_-@_-"/>
    <numFmt numFmtId="164" formatCode="ddd\-d\-mmm\-yyyy"/>
    <numFmt numFmtId="165" formatCode="ddd* dd\-mm\-yyyy"/>
    <numFmt numFmtId="166" formatCode="mmm\-yyyy"/>
    <numFmt numFmtId="167" formatCode="0.00&quot;Hrs&quot;"/>
    <numFmt numFmtId="168" formatCode="#,##0.00\ &quot;€&quot;"/>
    <numFmt numFmtId="169" formatCode="[$-40C]mmm\-yy;@"/>
    <numFmt numFmtId="170" formatCode="_-* #,##0.00\ [$€-40C]_-;\-* #,##0.00\ [$€-40C]_-;_-* &quot;-&quot;??\ [$€-40C]_-;_-@_-"/>
    <numFmt numFmtId="171" formatCode="0&quot;  cp pris&quot;"/>
    <numFmt numFmtId="172" formatCode="0&quot; Reste à prendre&quot;"/>
    <numFmt numFmtId="173" formatCode="mmm"/>
    <numFmt numFmtId="174" formatCode="yy"/>
    <numFmt numFmtId="175" formatCode="mmmm"/>
  </numFmts>
  <fonts count="77" x14ac:knownFonts="1">
    <font>
      <sz val="8"/>
      <color theme="1"/>
      <name val="Calibri"/>
      <family val="2"/>
    </font>
    <font>
      <sz val="8"/>
      <name val="Calibri"/>
      <family val="2"/>
    </font>
    <font>
      <sz val="8"/>
      <color indexed="8"/>
      <name val="Calibri"/>
      <family val="2"/>
    </font>
    <font>
      <sz val="11"/>
      <color indexed="8"/>
      <name val="Calibri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2"/>
      <name val="Arial"/>
      <family val="2"/>
    </font>
    <font>
      <sz val="10"/>
      <name val="Arial"/>
      <family val="2"/>
    </font>
    <font>
      <sz val="11"/>
      <name val="Arial"/>
      <family val="2"/>
    </font>
    <font>
      <b/>
      <sz val="11"/>
      <name val="Arial"/>
      <family val="2"/>
    </font>
    <font>
      <b/>
      <sz val="11"/>
      <name val="Wingdings 3"/>
      <family val="1"/>
      <charset val="2"/>
    </font>
    <font>
      <sz val="9"/>
      <color indexed="56"/>
      <name val="Arial"/>
      <family val="2"/>
    </font>
    <font>
      <b/>
      <sz val="9"/>
      <color indexed="56"/>
      <name val="Arial"/>
      <family val="2"/>
    </font>
    <font>
      <b/>
      <sz val="9"/>
      <color indexed="10"/>
      <name val="Tahoma"/>
      <family val="2"/>
    </font>
    <font>
      <b/>
      <sz val="14"/>
      <color indexed="9"/>
      <name val="Calibri"/>
      <family val="2"/>
    </font>
    <font>
      <sz val="12"/>
      <color indexed="81"/>
      <name val="Tahoma"/>
      <family val="2"/>
    </font>
    <font>
      <sz val="14"/>
      <color indexed="81"/>
      <name val="Tahoma"/>
      <family val="2"/>
    </font>
    <font>
      <sz val="14"/>
      <color indexed="10"/>
      <name val="Tahoma"/>
      <family val="2"/>
    </font>
    <font>
      <b/>
      <sz val="11"/>
      <color indexed="81"/>
      <name val="Tahoma"/>
      <family val="2"/>
    </font>
    <font>
      <b/>
      <sz val="11"/>
      <color indexed="10"/>
      <name val="Tahoma"/>
      <family val="2"/>
    </font>
    <font>
      <b/>
      <sz val="11"/>
      <color indexed="10"/>
      <name val="Wingdings 3"/>
      <family val="1"/>
      <charset val="2"/>
    </font>
    <font>
      <sz val="8"/>
      <color indexed="10"/>
      <name val="Calibri"/>
      <family val="2"/>
    </font>
    <font>
      <sz val="9"/>
      <color indexed="81"/>
      <name val="Tahoma"/>
      <charset val="1"/>
    </font>
    <font>
      <b/>
      <sz val="9"/>
      <color indexed="81"/>
      <name val="Tahoma"/>
      <charset val="1"/>
    </font>
    <font>
      <sz val="8"/>
      <color indexed="17"/>
      <name val="Calibri"/>
      <family val="2"/>
    </font>
    <font>
      <b/>
      <sz val="11"/>
      <color indexed="17"/>
      <name val="Wingdings 3"/>
      <family val="1"/>
      <charset val="2"/>
    </font>
    <font>
      <sz val="8"/>
      <color theme="1"/>
      <name val="Calibri"/>
      <family val="2"/>
    </font>
    <font>
      <sz val="8"/>
      <color theme="0"/>
      <name val="Calibri"/>
      <family val="2"/>
    </font>
    <font>
      <sz val="8"/>
      <color rgb="FFFF0000"/>
      <name val="Calibri"/>
      <family val="2"/>
    </font>
    <font>
      <u/>
      <sz val="8"/>
      <color theme="10"/>
      <name val="Calibri"/>
      <family val="2"/>
    </font>
    <font>
      <sz val="11"/>
      <color theme="1"/>
      <name val="Calibri"/>
      <family val="2"/>
    </font>
    <font>
      <sz val="10"/>
      <color theme="1"/>
      <name val="Calibri"/>
      <family val="2"/>
    </font>
    <font>
      <sz val="11"/>
      <color theme="0"/>
      <name val="Calibri"/>
      <family val="2"/>
    </font>
    <font>
      <b/>
      <sz val="11"/>
      <color theme="1"/>
      <name val="Calibri"/>
      <family val="2"/>
    </font>
    <font>
      <sz val="8"/>
      <color rgb="FF002060"/>
      <name val="Calibri"/>
      <family val="2"/>
    </font>
    <font>
      <sz val="11"/>
      <color rgb="FF002060"/>
      <name val="Calibri"/>
      <family val="2"/>
    </font>
    <font>
      <sz val="8"/>
      <color theme="9"/>
      <name val="Calibri"/>
      <family val="2"/>
    </font>
    <font>
      <sz val="8"/>
      <color rgb="FF00B0F0"/>
      <name val="Calibri"/>
      <family val="2"/>
    </font>
    <font>
      <b/>
      <i/>
      <sz val="8"/>
      <color rgb="FFFF0000"/>
      <name val="Calibri"/>
      <family val="2"/>
    </font>
    <font>
      <b/>
      <sz val="12"/>
      <color theme="1"/>
      <name val="Book Antiqua"/>
      <family val="1"/>
    </font>
    <font>
      <sz val="11"/>
      <color rgb="FF002060"/>
      <name val="Arial"/>
      <family val="2"/>
    </font>
    <font>
      <b/>
      <sz val="11"/>
      <color rgb="FFFF0000"/>
      <name val="Calibri"/>
      <family val="2"/>
    </font>
    <font>
      <sz val="11"/>
      <color theme="9"/>
      <name val="Calibri"/>
      <family val="2"/>
    </font>
    <font>
      <sz val="11"/>
      <color rgb="FF00B0F0"/>
      <name val="Calibri"/>
      <family val="2"/>
    </font>
    <font>
      <u/>
      <sz val="11"/>
      <color theme="10"/>
      <name val="Calibri"/>
      <family val="2"/>
    </font>
    <font>
      <sz val="11"/>
      <color theme="0"/>
      <name val="Arial"/>
      <family val="2"/>
    </font>
    <font>
      <i/>
      <sz val="11"/>
      <color rgb="FF002060"/>
      <name val="Arial"/>
      <family val="2"/>
    </font>
    <font>
      <b/>
      <sz val="11"/>
      <color rgb="FF002060"/>
      <name val="Arial"/>
      <family val="2"/>
    </font>
    <font>
      <sz val="10"/>
      <color rgb="FF002060"/>
      <name val="Arial"/>
      <family val="2"/>
    </font>
    <font>
      <b/>
      <sz val="11"/>
      <color rgb="FF002060"/>
      <name val="Calibri"/>
      <family val="2"/>
    </font>
    <font>
      <sz val="10"/>
      <color rgb="FF002060"/>
      <name val="Calibri"/>
      <family val="2"/>
    </font>
    <font>
      <sz val="12"/>
      <color theme="1"/>
      <name val="Calibri"/>
      <family val="2"/>
    </font>
    <font>
      <i/>
      <sz val="11"/>
      <color theme="0"/>
      <name val="Arial"/>
      <family val="2"/>
    </font>
    <font>
      <b/>
      <sz val="16"/>
      <color rgb="FFFF0000"/>
      <name val="Calibri"/>
      <family val="2"/>
    </font>
    <font>
      <b/>
      <sz val="11"/>
      <color rgb="FFFF0000"/>
      <name val="Arial"/>
      <family val="2"/>
    </font>
    <font>
      <sz val="11"/>
      <color rgb="FFFF0000"/>
      <name val="Calibri"/>
      <family val="2"/>
    </font>
    <font>
      <sz val="9"/>
      <color rgb="FF002060"/>
      <name val="Arial"/>
      <family val="2"/>
    </font>
    <font>
      <sz val="11"/>
      <color rgb="FF00B050"/>
      <name val="Calibri"/>
      <family val="2"/>
    </font>
    <font>
      <sz val="8"/>
      <color rgb="FF00B050"/>
      <name val="Calibri"/>
      <family val="2"/>
    </font>
    <font>
      <b/>
      <sz val="11"/>
      <color rgb="FF00B050"/>
      <name val="Arial"/>
      <family val="2"/>
    </font>
    <font>
      <b/>
      <sz val="10"/>
      <color theme="8" tint="-0.249977111117893"/>
      <name val="Arial"/>
      <family val="2"/>
    </font>
    <font>
      <b/>
      <sz val="8"/>
      <color theme="8" tint="-0.249977111117893"/>
      <name val="Calibri"/>
      <family val="2"/>
    </font>
    <font>
      <sz val="8"/>
      <color rgb="FF92D050"/>
      <name val="Calibri"/>
      <family val="2"/>
    </font>
    <font>
      <b/>
      <sz val="12"/>
      <color rgb="FF92D050"/>
      <name val="Book Antiqua"/>
      <family val="1"/>
    </font>
    <font>
      <sz val="11"/>
      <color rgb="FF00B050"/>
      <name val="Arial"/>
      <family val="2"/>
    </font>
    <font>
      <b/>
      <i/>
      <sz val="12"/>
      <color rgb="FF002060"/>
      <name val="Calibri"/>
      <family val="2"/>
    </font>
    <font>
      <sz val="10"/>
      <color theme="3"/>
      <name val="Calibri"/>
      <family val="2"/>
    </font>
    <font>
      <sz val="11"/>
      <color theme="3"/>
      <name val="Arial"/>
      <family val="2"/>
    </font>
    <font>
      <sz val="11"/>
      <color theme="3"/>
      <name val="Calibri"/>
      <family val="2"/>
    </font>
    <font>
      <sz val="10"/>
      <color theme="1"/>
      <name val="Arial"/>
      <family val="2"/>
    </font>
    <font>
      <b/>
      <i/>
      <sz val="11"/>
      <color theme="1"/>
      <name val="Calibri"/>
      <family val="2"/>
    </font>
    <font>
      <sz val="9"/>
      <color theme="1"/>
      <name val="Calibri"/>
      <family val="2"/>
    </font>
    <font>
      <b/>
      <i/>
      <sz val="14"/>
      <color theme="1"/>
      <name val="Calibri"/>
      <family val="2"/>
    </font>
    <font>
      <sz val="12"/>
      <color rgb="FF00B050"/>
      <name val="Calibri"/>
      <family val="2"/>
    </font>
    <font>
      <sz val="12"/>
      <color rgb="FFFF0000"/>
      <name val="Calibri"/>
      <family val="2"/>
    </font>
    <font>
      <sz val="11"/>
      <color rgb="FF002060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2">
    <fill>
      <patternFill patternType="none"/>
    </fill>
    <fill>
      <patternFill patternType="gray125"/>
    </fill>
    <fill>
      <patternFill patternType="darkGray"/>
    </fill>
    <fill>
      <patternFill patternType="solid">
        <fgColor rgb="FFFF99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9A"/>
        <bgColor indexed="64"/>
      </patternFill>
    </fill>
    <fill>
      <patternFill patternType="solid">
        <fgColor rgb="FFFDC735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CCFF99"/>
        <bgColor indexed="64"/>
      </patternFill>
    </fill>
    <fill>
      <patternFill patternType="solid">
        <fgColor rgb="FF99FF99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9999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6" tint="0.59999389629810485"/>
        <bgColor indexed="64"/>
      </patternFill>
    </fill>
  </fills>
  <borders count="57">
    <border>
      <left/>
      <right/>
      <top/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/>
      <top style="hair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</borders>
  <cellStyleXfs count="4">
    <xf numFmtId="0" fontId="0" fillId="0" borderId="0"/>
    <xf numFmtId="44" fontId="7" fillId="0" borderId="0" applyFont="0" applyFill="0" applyBorder="0" applyAlignment="0" applyProtection="0"/>
    <xf numFmtId="0" fontId="29" fillId="0" borderId="0" applyNumberFormat="0" applyFill="0" applyBorder="0" applyAlignment="0" applyProtection="0"/>
    <xf numFmtId="44" fontId="26" fillId="0" borderId="0" applyFont="0" applyFill="0" applyBorder="0" applyAlignment="0" applyProtection="0"/>
  </cellStyleXfs>
  <cellXfs count="505">
    <xf numFmtId="0" fontId="0" fillId="0" borderId="0" xfId="0"/>
    <xf numFmtId="0" fontId="0" fillId="0" borderId="0" xfId="0" quotePrefix="1"/>
    <xf numFmtId="0" fontId="30" fillId="0" borderId="0" xfId="0" applyFont="1"/>
    <xf numFmtId="0" fontId="30" fillId="0" borderId="0" xfId="0" applyFont="1" applyProtection="1">
      <protection hidden="1"/>
    </xf>
    <xf numFmtId="0" fontId="31" fillId="0" borderId="0" xfId="0" applyFont="1" applyAlignment="1">
      <alignment vertical="center" textRotation="90"/>
    </xf>
    <xf numFmtId="0" fontId="30" fillId="0" borderId="0" xfId="0" applyFont="1" applyBorder="1" applyAlignment="1"/>
    <xf numFmtId="0" fontId="30" fillId="0" borderId="0" xfId="0" applyFont="1" applyAlignment="1"/>
    <xf numFmtId="0" fontId="27" fillId="0" borderId="0" xfId="0" applyFont="1"/>
    <xf numFmtId="0" fontId="27" fillId="0" borderId="0" xfId="0" applyFont="1" applyAlignment="1" applyProtection="1">
      <alignment horizontal="center" vertical="center"/>
      <protection hidden="1"/>
    </xf>
    <xf numFmtId="0" fontId="27" fillId="0" borderId="0" xfId="0" applyFont="1" applyProtection="1">
      <protection hidden="1"/>
    </xf>
    <xf numFmtId="0" fontId="30" fillId="3" borderId="0" xfId="0" applyFont="1" applyFill="1"/>
    <xf numFmtId="0" fontId="32" fillId="0" borderId="0" xfId="0" applyFont="1" applyProtection="1">
      <protection hidden="1"/>
    </xf>
    <xf numFmtId="2" fontId="30" fillId="0" borderId="0" xfId="0" applyNumberFormat="1" applyFont="1"/>
    <xf numFmtId="0" fontId="30" fillId="0" borderId="1" xfId="0" applyFont="1" applyBorder="1" applyProtection="1">
      <protection hidden="1"/>
    </xf>
    <xf numFmtId="0" fontId="30" fillId="0" borderId="2" xfId="0" applyFont="1" applyBorder="1" applyProtection="1">
      <protection hidden="1"/>
    </xf>
    <xf numFmtId="0" fontId="30" fillId="0" borderId="1" xfId="0" applyFont="1" applyBorder="1"/>
    <xf numFmtId="0" fontId="30" fillId="0" borderId="2" xfId="0" applyFont="1" applyBorder="1"/>
    <xf numFmtId="0" fontId="30" fillId="0" borderId="3" xfId="0" applyFont="1" applyBorder="1"/>
    <xf numFmtId="0" fontId="30" fillId="0" borderId="4" xfId="0" applyFont="1" applyBorder="1"/>
    <xf numFmtId="0" fontId="0" fillId="2" borderId="0" xfId="0" applyFill="1"/>
    <xf numFmtId="0" fontId="30" fillId="2" borderId="0" xfId="0" applyFont="1" applyFill="1"/>
    <xf numFmtId="0" fontId="30" fillId="2" borderId="5" xfId="0" applyFont="1" applyFill="1" applyBorder="1"/>
    <xf numFmtId="0" fontId="30" fillId="2" borderId="6" xfId="0" applyFont="1" applyFill="1" applyBorder="1"/>
    <xf numFmtId="0" fontId="0" fillId="3" borderId="0" xfId="0" applyFill="1"/>
    <xf numFmtId="0" fontId="0" fillId="0" borderId="7" xfId="0" applyBorder="1"/>
    <xf numFmtId="0" fontId="0" fillId="0" borderId="8" xfId="0" applyBorder="1"/>
    <xf numFmtId="0" fontId="33" fillId="3" borderId="0" xfId="0" applyFont="1" applyFill="1"/>
    <xf numFmtId="0" fontId="28" fillId="0" borderId="0" xfId="0" applyFont="1"/>
    <xf numFmtId="0" fontId="28" fillId="0" borderId="0" xfId="0" applyFont="1" applyProtection="1">
      <protection hidden="1"/>
    </xf>
    <xf numFmtId="0" fontId="1" fillId="0" borderId="0" xfId="0" applyFont="1" applyProtection="1">
      <protection hidden="1"/>
    </xf>
    <xf numFmtId="14" fontId="1" fillId="0" borderId="0" xfId="0" applyNumberFormat="1" applyFont="1" applyProtection="1">
      <protection hidden="1"/>
    </xf>
    <xf numFmtId="0" fontId="27" fillId="0" borderId="0" xfId="0" applyFont="1" applyFill="1"/>
    <xf numFmtId="0" fontId="27" fillId="0" borderId="0" xfId="0" applyFont="1" applyAlignment="1"/>
    <xf numFmtId="0" fontId="27" fillId="0" borderId="0" xfId="0" applyFont="1" applyAlignment="1" applyProtection="1">
      <protection hidden="1"/>
    </xf>
    <xf numFmtId="165" fontId="28" fillId="4" borderId="0" xfId="0" applyNumberFormat="1" applyFont="1" applyFill="1" applyBorder="1" applyProtection="1">
      <protection hidden="1"/>
    </xf>
    <xf numFmtId="165" fontId="28" fillId="0" borderId="0" xfId="0" applyNumberFormat="1" applyFont="1" applyFill="1" applyBorder="1" applyProtection="1">
      <protection hidden="1"/>
    </xf>
    <xf numFmtId="165" fontId="28" fillId="0" borderId="0" xfId="0" applyNumberFormat="1" applyFont="1" applyFill="1"/>
    <xf numFmtId="0" fontId="0" fillId="5" borderId="0" xfId="0" applyFill="1"/>
    <xf numFmtId="165" fontId="28" fillId="5" borderId="0" xfId="0" applyNumberFormat="1" applyFont="1" applyFill="1" applyBorder="1" applyProtection="1">
      <protection hidden="1"/>
    </xf>
    <xf numFmtId="0" fontId="32" fillId="0" borderId="9" xfId="0" applyFont="1" applyFill="1" applyBorder="1" applyAlignment="1" applyProtection="1">
      <protection hidden="1"/>
    </xf>
    <xf numFmtId="0" fontId="32" fillId="0" borderId="2" xfId="0" applyFont="1" applyFill="1" applyBorder="1" applyAlignment="1" applyProtection="1">
      <protection hidden="1"/>
    </xf>
    <xf numFmtId="0" fontId="32" fillId="0" borderId="0" xfId="0" applyFont="1" applyAlignment="1" applyProtection="1">
      <protection hidden="1"/>
    </xf>
    <xf numFmtId="0" fontId="0" fillId="0" borderId="0" xfId="0" applyBorder="1"/>
    <xf numFmtId="0" fontId="31" fillId="0" borderId="0" xfId="0" applyFont="1" applyAlignment="1"/>
    <xf numFmtId="1" fontId="0" fillId="0" borderId="0" xfId="0" applyNumberFormat="1"/>
    <xf numFmtId="0" fontId="30" fillId="6" borderId="7" xfId="0" applyFont="1" applyFill="1" applyBorder="1" applyAlignment="1">
      <alignment horizontal="left"/>
    </xf>
    <xf numFmtId="0" fontId="30" fillId="6" borderId="10" xfId="0" applyFont="1" applyFill="1" applyBorder="1" applyAlignment="1">
      <alignment horizontal="left"/>
    </xf>
    <xf numFmtId="0" fontId="30" fillId="6" borderId="0" xfId="0" applyFont="1" applyFill="1" applyAlignment="1">
      <alignment horizontal="left"/>
    </xf>
    <xf numFmtId="0" fontId="0" fillId="7" borderId="0" xfId="0" applyFill="1" applyAlignment="1">
      <alignment horizontal="left"/>
    </xf>
    <xf numFmtId="0" fontId="6" fillId="8" borderId="0" xfId="0" applyFont="1" applyFill="1" applyAlignment="1">
      <alignment vertical="center"/>
    </xf>
    <xf numFmtId="0" fontId="0" fillId="0" borderId="0" xfId="0" applyBorder="1" applyAlignment="1" applyProtection="1">
      <protection locked="0"/>
    </xf>
    <xf numFmtId="0" fontId="0" fillId="0" borderId="0" xfId="0" applyFont="1"/>
    <xf numFmtId="0" fontId="34" fillId="0" borderId="0" xfId="0" applyFont="1"/>
    <xf numFmtId="14" fontId="35" fillId="9" borderId="11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Alignment="1">
      <alignment horizontal="left"/>
    </xf>
    <xf numFmtId="0" fontId="34" fillId="0" borderId="0" xfId="0" applyFont="1" applyProtection="1">
      <protection hidden="1"/>
    </xf>
    <xf numFmtId="0" fontId="36" fillId="0" borderId="0" xfId="0" applyFont="1"/>
    <xf numFmtId="0" fontId="37" fillId="0" borderId="0" xfId="0" applyFont="1"/>
    <xf numFmtId="0" fontId="34" fillId="0" borderId="0" xfId="0" applyFont="1" applyBorder="1"/>
    <xf numFmtId="0" fontId="0" fillId="10" borderId="0" xfId="0" applyFill="1"/>
    <xf numFmtId="0" fontId="38" fillId="0" borderId="0" xfId="0" applyFont="1"/>
    <xf numFmtId="0" fontId="39" fillId="0" borderId="0" xfId="0" applyFont="1" applyAlignment="1">
      <alignment vertical="center"/>
    </xf>
    <xf numFmtId="0" fontId="30" fillId="0" borderId="0" xfId="0" quotePrefix="1" applyFont="1"/>
    <xf numFmtId="0" fontId="30" fillId="3" borderId="0" xfId="0" applyFont="1" applyFill="1" applyAlignment="1" applyProtection="1">
      <alignment horizontal="center" vertical="center"/>
      <protection locked="0"/>
    </xf>
    <xf numFmtId="44" fontId="35" fillId="11" borderId="12" xfId="0" applyNumberFormat="1" applyFont="1" applyFill="1" applyBorder="1" applyProtection="1">
      <protection locked="0"/>
    </xf>
    <xf numFmtId="0" fontId="35" fillId="0" borderId="0" xfId="0" applyFont="1"/>
    <xf numFmtId="14" fontId="30" fillId="11" borderId="0" xfId="0" applyNumberFormat="1" applyFont="1" applyFill="1" applyAlignment="1" applyProtection="1">
      <alignment horizontal="center" vertical="center"/>
      <protection locked="0"/>
    </xf>
    <xf numFmtId="14" fontId="35" fillId="11" borderId="13" xfId="0" applyNumberFormat="1" applyFont="1" applyFill="1" applyBorder="1" applyAlignment="1" applyProtection="1">
      <alignment horizontal="center" vertical="center"/>
      <protection locked="0"/>
    </xf>
    <xf numFmtId="0" fontId="40" fillId="7" borderId="12" xfId="0" applyFont="1" applyFill="1" applyBorder="1"/>
    <xf numFmtId="0" fontId="40" fillId="7" borderId="14" xfId="0" applyFont="1" applyFill="1" applyBorder="1" applyAlignment="1">
      <alignment vertical="center"/>
    </xf>
    <xf numFmtId="0" fontId="40" fillId="7" borderId="15" xfId="0" applyFont="1" applyFill="1" applyBorder="1" applyAlignment="1">
      <alignment vertical="center"/>
    </xf>
    <xf numFmtId="169" fontId="35" fillId="0" borderId="15" xfId="0" applyNumberFormat="1" applyFont="1" applyBorder="1" applyAlignment="1">
      <alignment horizontal="left"/>
    </xf>
    <xf numFmtId="0" fontId="40" fillId="11" borderId="16" xfId="0" applyFont="1" applyFill="1" applyBorder="1" applyAlignment="1" applyProtection="1">
      <alignment horizontal="center" vertical="center"/>
      <protection locked="0"/>
    </xf>
    <xf numFmtId="0" fontId="40" fillId="7" borderId="17" xfId="0" applyFont="1" applyFill="1" applyBorder="1" applyAlignment="1">
      <alignment vertical="center"/>
    </xf>
    <xf numFmtId="0" fontId="40" fillId="7" borderId="18" xfId="0" applyFont="1" applyFill="1" applyBorder="1" applyAlignment="1">
      <alignment vertical="center"/>
    </xf>
    <xf numFmtId="169" fontId="35" fillId="0" borderId="18" xfId="0" applyNumberFormat="1" applyFont="1" applyBorder="1" applyAlignment="1">
      <alignment horizontal="left"/>
    </xf>
    <xf numFmtId="0" fontId="40" fillId="11" borderId="19" xfId="0" applyFont="1" applyFill="1" applyBorder="1" applyAlignment="1" applyProtection="1">
      <alignment horizontal="center" vertical="center"/>
      <protection locked="0"/>
    </xf>
    <xf numFmtId="0" fontId="41" fillId="0" borderId="0" xfId="0" applyFont="1"/>
    <xf numFmtId="0" fontId="42" fillId="0" borderId="0" xfId="0" applyFont="1"/>
    <xf numFmtId="0" fontId="43" fillId="0" borderId="0" xfId="0" applyFont="1"/>
    <xf numFmtId="0" fontId="44" fillId="0" borderId="0" xfId="2" applyFont="1"/>
    <xf numFmtId="0" fontId="40" fillId="7" borderId="20" xfId="0" applyFont="1" applyFill="1" applyBorder="1" applyAlignment="1">
      <alignment vertical="center"/>
    </xf>
    <xf numFmtId="0" fontId="40" fillId="7" borderId="21" xfId="0" applyFont="1" applyFill="1" applyBorder="1" applyAlignment="1">
      <alignment vertical="center"/>
    </xf>
    <xf numFmtId="169" fontId="35" fillId="0" borderId="21" xfId="0" applyNumberFormat="1" applyFont="1" applyBorder="1" applyAlignment="1">
      <alignment horizontal="left"/>
    </xf>
    <xf numFmtId="0" fontId="40" fillId="11" borderId="22" xfId="0" applyFont="1" applyFill="1" applyBorder="1" applyAlignment="1" applyProtection="1">
      <alignment horizontal="center" vertical="center"/>
      <protection locked="0"/>
    </xf>
    <xf numFmtId="2" fontId="35" fillId="12" borderId="23" xfId="0" applyNumberFormat="1" applyFont="1" applyFill="1" applyBorder="1" applyAlignment="1" applyProtection="1">
      <alignment horizontal="center" vertical="center"/>
      <protection hidden="1"/>
    </xf>
    <xf numFmtId="0" fontId="45" fillId="7" borderId="15" xfId="0" applyFont="1" applyFill="1" applyBorder="1" applyAlignment="1" applyProtection="1">
      <alignment vertical="center"/>
      <protection hidden="1"/>
    </xf>
    <xf numFmtId="0" fontId="40" fillId="7" borderId="16" xfId="0" applyFont="1" applyFill="1" applyBorder="1" applyAlignment="1" applyProtection="1">
      <alignment horizontal="center" vertical="center"/>
      <protection hidden="1"/>
    </xf>
    <xf numFmtId="171" fontId="40" fillId="7" borderId="16" xfId="0" applyNumberFormat="1" applyFont="1" applyFill="1" applyBorder="1" applyAlignment="1" applyProtection="1">
      <alignment horizontal="center" vertical="center"/>
      <protection hidden="1"/>
    </xf>
    <xf numFmtId="0" fontId="9" fillId="7" borderId="0" xfId="0" applyFont="1" applyFill="1" applyBorder="1"/>
    <xf numFmtId="0" fontId="46" fillId="7" borderId="17" xfId="0" applyFont="1" applyFill="1" applyBorder="1" applyAlignment="1">
      <alignment vertical="center"/>
    </xf>
    <xf numFmtId="0" fontId="46" fillId="7" borderId="18" xfId="0" applyFont="1" applyFill="1" applyBorder="1" applyAlignment="1">
      <alignment vertical="center"/>
    </xf>
    <xf numFmtId="0" fontId="46" fillId="11" borderId="18" xfId="0" applyFont="1" applyFill="1" applyBorder="1" applyAlignment="1" applyProtection="1">
      <alignment horizontal="center" vertical="center"/>
      <protection locked="0"/>
    </xf>
    <xf numFmtId="0" fontId="30" fillId="0" borderId="18" xfId="0" applyFont="1" applyBorder="1"/>
    <xf numFmtId="0" fontId="47" fillId="11" borderId="24" xfId="0" applyFont="1" applyFill="1" applyBorder="1" applyAlignment="1" applyProtection="1">
      <alignment horizontal="center" vertical="center"/>
      <protection locked="0"/>
    </xf>
    <xf numFmtId="44" fontId="30" fillId="0" borderId="0" xfId="0" applyNumberFormat="1" applyFont="1"/>
    <xf numFmtId="0" fontId="35" fillId="0" borderId="0" xfId="0" applyNumberFormat="1" applyFont="1" applyFill="1" applyBorder="1" applyProtection="1">
      <protection hidden="1"/>
    </xf>
    <xf numFmtId="1" fontId="47" fillId="7" borderId="25" xfId="0" applyNumberFormat="1" applyFont="1" applyFill="1" applyBorder="1" applyAlignment="1" applyProtection="1">
      <alignment horizontal="center" vertical="center"/>
      <protection hidden="1"/>
    </xf>
    <xf numFmtId="2" fontId="35" fillId="0" borderId="0" xfId="0" applyNumberFormat="1" applyFont="1" applyFill="1" applyBorder="1" applyProtection="1">
      <protection hidden="1"/>
    </xf>
    <xf numFmtId="0" fontId="35" fillId="0" borderId="26" xfId="0" applyFont="1" applyBorder="1" applyAlignment="1">
      <alignment horizontal="left" vertical="center"/>
    </xf>
    <xf numFmtId="0" fontId="30" fillId="0" borderId="16" xfId="0" applyFont="1" applyBorder="1" applyAlignment="1">
      <alignment horizontal="center" vertical="center"/>
    </xf>
    <xf numFmtId="0" fontId="35" fillId="0" borderId="16" xfId="0" applyFont="1" applyBorder="1" applyAlignment="1">
      <alignment horizontal="center" vertical="center"/>
    </xf>
    <xf numFmtId="0" fontId="35" fillId="11" borderId="16" xfId="0" applyFont="1" applyFill="1" applyBorder="1" applyProtection="1">
      <protection locked="0"/>
    </xf>
    <xf numFmtId="14" fontId="35" fillId="11" borderId="13" xfId="0" applyNumberFormat="1" applyFont="1" applyFill="1" applyBorder="1" applyAlignment="1" applyProtection="1">
      <alignment horizontal="center" vertical="center"/>
      <protection hidden="1"/>
    </xf>
    <xf numFmtId="2" fontId="35" fillId="0" borderId="27" xfId="0" applyNumberFormat="1" applyFont="1" applyBorder="1" applyProtection="1">
      <protection hidden="1"/>
    </xf>
    <xf numFmtId="2" fontId="35" fillId="0" borderId="28" xfId="0" applyNumberFormat="1" applyFont="1" applyBorder="1" applyProtection="1">
      <protection hidden="1"/>
    </xf>
    <xf numFmtId="2" fontId="35" fillId="0" borderId="29" xfId="0" applyNumberFormat="1" applyFont="1" applyBorder="1" applyProtection="1">
      <protection hidden="1"/>
    </xf>
    <xf numFmtId="2" fontId="35" fillId="0" borderId="30" xfId="0" applyNumberFormat="1" applyFont="1" applyBorder="1" applyProtection="1">
      <protection hidden="1"/>
    </xf>
    <xf numFmtId="0" fontId="48" fillId="8" borderId="31" xfId="0" applyFont="1" applyFill="1" applyBorder="1"/>
    <xf numFmtId="168" fontId="49" fillId="8" borderId="12" xfId="0" applyNumberFormat="1" applyFont="1" applyFill="1" applyBorder="1" applyProtection="1">
      <protection hidden="1"/>
    </xf>
    <xf numFmtId="0" fontId="40" fillId="8" borderId="17" xfId="0" applyFont="1" applyFill="1" applyBorder="1"/>
    <xf numFmtId="44" fontId="50" fillId="8" borderId="32" xfId="0" applyNumberFormat="1" applyFont="1" applyFill="1" applyBorder="1" applyProtection="1">
      <protection hidden="1"/>
    </xf>
    <xf numFmtId="2" fontId="35" fillId="12" borderId="33" xfId="0" applyNumberFormat="1" applyFont="1" applyFill="1" applyBorder="1" applyProtection="1">
      <protection hidden="1"/>
    </xf>
    <xf numFmtId="44" fontId="35" fillId="8" borderId="32" xfId="0" applyNumberFormat="1" applyFont="1" applyFill="1" applyBorder="1" applyProtection="1">
      <protection hidden="1"/>
    </xf>
    <xf numFmtId="0" fontId="40" fillId="8" borderId="34" xfId="0" applyFont="1" applyFill="1" applyBorder="1"/>
    <xf numFmtId="44" fontId="35" fillId="8" borderId="35" xfId="0" applyNumberFormat="1" applyFont="1" applyFill="1" applyBorder="1" applyProtection="1">
      <protection hidden="1"/>
    </xf>
    <xf numFmtId="44" fontId="35" fillId="13" borderId="36" xfId="0" applyNumberFormat="1" applyFont="1" applyFill="1" applyBorder="1" applyProtection="1">
      <protection hidden="1"/>
    </xf>
    <xf numFmtId="0" fontId="30" fillId="11" borderId="0" xfId="0" applyFont="1" applyFill="1" applyProtection="1">
      <protection locked="0"/>
    </xf>
    <xf numFmtId="0" fontId="35" fillId="0" borderId="24" xfId="0" quotePrefix="1" applyFont="1" applyBorder="1" applyAlignment="1" applyProtection="1">
      <alignment horizontal="center"/>
      <protection hidden="1"/>
    </xf>
    <xf numFmtId="2" fontId="35" fillId="7" borderId="0" xfId="0" applyNumberFormat="1" applyFont="1" applyFill="1" applyBorder="1" applyAlignment="1" applyProtection="1">
      <alignment horizontal="center" vertical="center"/>
      <protection hidden="1"/>
    </xf>
    <xf numFmtId="0" fontId="35" fillId="0" borderId="15" xfId="0" applyFont="1" applyBorder="1" applyProtection="1">
      <protection hidden="1"/>
    </xf>
    <xf numFmtId="171" fontId="40" fillId="7" borderId="38" xfId="0" applyNumberFormat="1" applyFont="1" applyFill="1" applyBorder="1" applyAlignment="1" applyProtection="1">
      <alignment horizontal="center" vertical="center"/>
      <protection hidden="1"/>
    </xf>
    <xf numFmtId="0" fontId="40" fillId="11" borderId="24" xfId="0" applyFont="1" applyFill="1" applyBorder="1" applyAlignment="1" applyProtection="1">
      <alignment horizontal="center" vertical="center"/>
      <protection locked="0"/>
    </xf>
    <xf numFmtId="0" fontId="40" fillId="11" borderId="25" xfId="0" applyFont="1" applyFill="1" applyBorder="1" applyAlignment="1" applyProtection="1">
      <alignment horizontal="center" vertical="center"/>
      <protection locked="0"/>
    </xf>
    <xf numFmtId="0" fontId="30" fillId="0" borderId="38" xfId="0" applyFont="1" applyBorder="1"/>
    <xf numFmtId="0" fontId="35" fillId="0" borderId="38" xfId="0" applyFont="1" applyBorder="1"/>
    <xf numFmtId="0" fontId="32" fillId="7" borderId="24" xfId="0" applyFont="1" applyFill="1" applyBorder="1" applyAlignment="1" applyProtection="1">
      <alignment horizontal="center" vertical="center"/>
      <protection hidden="1"/>
    </xf>
    <xf numFmtId="0" fontId="40" fillId="8" borderId="12" xfId="0" applyFont="1" applyFill="1" applyBorder="1" applyAlignment="1" applyProtection="1">
      <protection hidden="1"/>
    </xf>
    <xf numFmtId="0" fontId="40" fillId="8" borderId="34" xfId="0" applyFont="1" applyFill="1" applyBorder="1" applyAlignment="1" applyProtection="1">
      <protection hidden="1"/>
    </xf>
    <xf numFmtId="0" fontId="40" fillId="8" borderId="12" xfId="0" applyFont="1" applyFill="1" applyBorder="1" applyAlignment="1"/>
    <xf numFmtId="0" fontId="40" fillId="8" borderId="34" xfId="0" applyFont="1" applyFill="1" applyBorder="1" applyAlignment="1"/>
    <xf numFmtId="2" fontId="35" fillId="12" borderId="37" xfId="0" applyNumberFormat="1" applyFont="1" applyFill="1" applyBorder="1" applyAlignment="1" applyProtection="1">
      <alignment horizontal="center" vertical="center"/>
      <protection hidden="1"/>
    </xf>
    <xf numFmtId="0" fontId="51" fillId="0" borderId="0" xfId="0" applyFont="1"/>
    <xf numFmtId="0" fontId="30" fillId="0" borderId="37" xfId="0" applyFont="1" applyBorder="1"/>
    <xf numFmtId="0" fontId="35" fillId="0" borderId="37" xfId="0" applyFont="1" applyBorder="1" applyAlignment="1">
      <alignment horizontal="left" vertical="center"/>
    </xf>
    <xf numFmtId="0" fontId="33" fillId="3" borderId="11" xfId="0" applyFont="1" applyFill="1" applyBorder="1" applyAlignment="1" applyProtection="1">
      <alignment horizontal="center" vertical="center"/>
      <protection locked="0"/>
    </xf>
    <xf numFmtId="2" fontId="35" fillId="7" borderId="7" xfId="0" applyNumberFormat="1" applyFont="1" applyFill="1" applyBorder="1" applyAlignment="1" applyProtection="1">
      <alignment horizontal="center" vertical="center"/>
      <protection hidden="1"/>
    </xf>
    <xf numFmtId="2" fontId="35" fillId="7" borderId="18" xfId="0" applyNumberFormat="1" applyFont="1" applyFill="1" applyBorder="1" applyAlignment="1" applyProtection="1">
      <alignment horizontal="center" vertical="center"/>
      <protection hidden="1"/>
    </xf>
    <xf numFmtId="2" fontId="35" fillId="7" borderId="39" xfId="0" applyNumberFormat="1" applyFont="1" applyFill="1" applyBorder="1" applyAlignment="1" applyProtection="1">
      <alignment horizontal="center" vertical="center"/>
      <protection hidden="1"/>
    </xf>
    <xf numFmtId="0" fontId="35" fillId="0" borderId="16" xfId="0" applyFont="1" applyBorder="1" applyProtection="1">
      <protection hidden="1"/>
    </xf>
    <xf numFmtId="2" fontId="35" fillId="7" borderId="19" xfId="0" applyNumberFormat="1" applyFont="1" applyFill="1" applyBorder="1" applyAlignment="1" applyProtection="1">
      <alignment horizontal="center" vertical="center"/>
      <protection hidden="1"/>
    </xf>
    <xf numFmtId="2" fontId="35" fillId="7" borderId="24" xfId="0" applyNumberFormat="1" applyFont="1" applyFill="1" applyBorder="1" applyAlignment="1" applyProtection="1">
      <alignment horizontal="center" vertical="center"/>
      <protection hidden="1"/>
    </xf>
    <xf numFmtId="2" fontId="35" fillId="7" borderId="25" xfId="0" applyNumberFormat="1" applyFont="1" applyFill="1" applyBorder="1" applyAlignment="1" applyProtection="1">
      <alignment horizontal="center" vertical="center"/>
      <protection hidden="1"/>
    </xf>
    <xf numFmtId="2" fontId="35" fillId="7" borderId="16" xfId="0" applyNumberFormat="1" applyFont="1" applyFill="1" applyBorder="1" applyAlignment="1" applyProtection="1">
      <alignment horizontal="center" vertical="center"/>
      <protection hidden="1"/>
    </xf>
    <xf numFmtId="2" fontId="40" fillId="8" borderId="13" xfId="1" applyNumberFormat="1" applyFont="1" applyFill="1" applyBorder="1" applyAlignment="1">
      <alignment vertical="center"/>
    </xf>
    <xf numFmtId="44" fontId="26" fillId="0" borderId="0" xfId="3" applyFont="1"/>
    <xf numFmtId="170" fontId="49" fillId="13" borderId="40" xfId="0" applyNumberFormat="1" applyFont="1" applyFill="1" applyBorder="1" applyAlignment="1">
      <alignment vertical="center"/>
    </xf>
    <xf numFmtId="170" fontId="35" fillId="13" borderId="40" xfId="0" applyNumberFormat="1" applyFont="1" applyFill="1" applyBorder="1" applyAlignment="1">
      <alignment vertical="center"/>
    </xf>
    <xf numFmtId="44" fontId="30" fillId="14" borderId="13" xfId="3" quotePrefix="1" applyFont="1" applyFill="1" applyBorder="1"/>
    <xf numFmtId="44" fontId="30" fillId="14" borderId="13" xfId="3" applyFont="1" applyFill="1" applyBorder="1"/>
    <xf numFmtId="172" fontId="47" fillId="7" borderId="25" xfId="0" applyNumberFormat="1" applyFont="1" applyFill="1" applyBorder="1" applyAlignment="1" applyProtection="1">
      <alignment horizontal="center" vertical="center"/>
      <protection hidden="1"/>
    </xf>
    <xf numFmtId="0" fontId="52" fillId="7" borderId="17" xfId="0" applyFont="1" applyFill="1" applyBorder="1" applyAlignment="1" applyProtection="1">
      <alignment vertical="center"/>
      <protection hidden="1"/>
    </xf>
    <xf numFmtId="0" fontId="52" fillId="7" borderId="18" xfId="0" applyFont="1" applyFill="1" applyBorder="1" applyAlignment="1" applyProtection="1">
      <alignment vertical="center"/>
      <protection hidden="1"/>
    </xf>
    <xf numFmtId="0" fontId="52" fillId="7" borderId="18" xfId="0" applyFont="1" applyFill="1" applyBorder="1" applyAlignment="1" applyProtection="1">
      <alignment horizontal="center" vertical="center"/>
      <protection hidden="1"/>
    </xf>
    <xf numFmtId="0" fontId="46" fillId="7" borderId="17" xfId="0" applyFont="1" applyFill="1" applyBorder="1" applyAlignment="1" applyProtection="1">
      <alignment vertical="center"/>
      <protection hidden="1"/>
    </xf>
    <xf numFmtId="0" fontId="46" fillId="7" borderId="18" xfId="0" applyFont="1" applyFill="1" applyBorder="1" applyAlignment="1" applyProtection="1">
      <alignment vertical="center"/>
      <protection hidden="1"/>
    </xf>
    <xf numFmtId="0" fontId="46" fillId="7" borderId="18" xfId="0" applyFont="1" applyFill="1" applyBorder="1" applyAlignment="1" applyProtection="1">
      <alignment horizontal="center" vertical="center"/>
      <protection hidden="1"/>
    </xf>
    <xf numFmtId="44" fontId="47" fillId="11" borderId="16" xfId="1" applyFont="1" applyFill="1" applyBorder="1" applyAlignment="1" applyProtection="1">
      <alignment vertical="center"/>
      <protection locked="0"/>
    </xf>
    <xf numFmtId="44" fontId="47" fillId="11" borderId="24" xfId="1" applyFont="1" applyFill="1" applyBorder="1" applyAlignment="1" applyProtection="1">
      <alignment vertical="center"/>
      <protection locked="0"/>
    </xf>
    <xf numFmtId="44" fontId="47" fillId="11" borderId="25" xfId="1" applyFont="1" applyFill="1" applyBorder="1" applyAlignment="1" applyProtection="1">
      <alignment vertical="center"/>
      <protection locked="0"/>
    </xf>
    <xf numFmtId="0" fontId="53" fillId="0" borderId="13" xfId="0" applyFont="1" applyBorder="1" applyAlignment="1" applyProtection="1">
      <alignment horizontal="center" vertical="center"/>
      <protection locked="0"/>
    </xf>
    <xf numFmtId="0" fontId="54" fillId="7" borderId="0" xfId="0" applyFont="1" applyFill="1" applyBorder="1"/>
    <xf numFmtId="0" fontId="55" fillId="0" borderId="0" xfId="0" applyFont="1"/>
    <xf numFmtId="14" fontId="35" fillId="9" borderId="37" xfId="0" applyNumberFormat="1" applyFont="1" applyFill="1" applyBorder="1" applyAlignment="1" applyProtection="1">
      <alignment horizontal="right" vertical="center"/>
      <protection locked="0"/>
    </xf>
    <xf numFmtId="9" fontId="40" fillId="8" borderId="38" xfId="1" applyNumberFormat="1" applyFont="1" applyFill="1" applyBorder="1" applyAlignment="1">
      <alignment horizontal="center" vertical="center"/>
    </xf>
    <xf numFmtId="14" fontId="34" fillId="9" borderId="37" xfId="0" applyNumberFormat="1" applyFont="1" applyFill="1" applyBorder="1" applyAlignment="1" applyProtection="1">
      <alignment horizontal="right" vertical="center"/>
      <protection locked="0"/>
    </xf>
    <xf numFmtId="2" fontId="35" fillId="4" borderId="37" xfId="0" applyNumberFormat="1" applyFont="1" applyFill="1" applyBorder="1" applyAlignment="1" applyProtection="1">
      <alignment horizontal="center" vertical="center"/>
      <protection hidden="1"/>
    </xf>
    <xf numFmtId="0" fontId="57" fillId="0" borderId="0" xfId="0" applyFont="1"/>
    <xf numFmtId="0" fontId="58" fillId="0" borderId="0" xfId="0" applyFont="1"/>
    <xf numFmtId="0" fontId="59" fillId="7" borderId="0" xfId="0" applyFont="1" applyFill="1" applyBorder="1"/>
    <xf numFmtId="44" fontId="58" fillId="0" borderId="0" xfId="0" applyNumberFormat="1" applyFont="1" applyAlignment="1"/>
    <xf numFmtId="44" fontId="0" fillId="0" borderId="0" xfId="0" applyNumberFormat="1" applyAlignment="1"/>
    <xf numFmtId="0" fontId="0" fillId="4" borderId="0" xfId="0" applyFill="1"/>
    <xf numFmtId="171" fontId="40" fillId="4" borderId="16" xfId="0" applyNumberFormat="1" applyFont="1" applyFill="1" applyBorder="1" applyAlignment="1" applyProtection="1">
      <alignment horizontal="center" vertical="center"/>
      <protection hidden="1"/>
    </xf>
    <xf numFmtId="172" fontId="47" fillId="4" borderId="25" xfId="0" applyNumberFormat="1" applyFont="1" applyFill="1" applyBorder="1" applyAlignment="1" applyProtection="1">
      <alignment horizontal="center" vertical="center"/>
      <protection hidden="1"/>
    </xf>
    <xf numFmtId="0" fontId="40" fillId="4" borderId="12" xfId="0" applyFont="1" applyFill="1" applyBorder="1"/>
    <xf numFmtId="0" fontId="60" fillId="0" borderId="0" xfId="0" applyFont="1" applyAlignment="1">
      <alignment horizontal="left" vertical="center"/>
    </xf>
    <xf numFmtId="0" fontId="61" fillId="0" borderId="0" xfId="0" applyFont="1"/>
    <xf numFmtId="0" fontId="61" fillId="0" borderId="0" xfId="0" applyFont="1" applyFill="1" applyAlignment="1">
      <alignment vertical="center"/>
    </xf>
    <xf numFmtId="0" fontId="60" fillId="0" borderId="42" xfId="0" applyFont="1" applyBorder="1" applyAlignment="1">
      <alignment horizontal="left" vertical="center"/>
    </xf>
    <xf numFmtId="44" fontId="30" fillId="4" borderId="0" xfId="0" applyNumberFormat="1" applyFont="1" applyFill="1"/>
    <xf numFmtId="2" fontId="40" fillId="8" borderId="0" xfId="1" applyNumberFormat="1" applyFont="1" applyFill="1" applyBorder="1" applyAlignment="1">
      <alignment vertical="center"/>
    </xf>
    <xf numFmtId="44" fontId="49" fillId="8" borderId="38" xfId="3" applyFont="1" applyFill="1" applyBorder="1" applyAlignment="1" applyProtection="1">
      <alignment horizontal="center" vertical="center"/>
      <protection hidden="1"/>
    </xf>
    <xf numFmtId="44" fontId="49" fillId="8" borderId="41" xfId="3" applyFont="1" applyFill="1" applyBorder="1" applyAlignment="1" applyProtection="1">
      <alignment horizontal="center" vertical="center"/>
      <protection hidden="1"/>
    </xf>
    <xf numFmtId="9" fontId="40" fillId="8" borderId="41" xfId="1" applyNumberFormat="1" applyFont="1" applyFill="1" applyBorder="1" applyAlignment="1">
      <alignment horizontal="center" vertical="center"/>
    </xf>
    <xf numFmtId="2" fontId="35" fillId="7" borderId="21" xfId="0" applyNumberFormat="1" applyFont="1" applyFill="1" applyBorder="1" applyAlignment="1" applyProtection="1">
      <alignment horizontal="center" vertical="center"/>
      <protection hidden="1"/>
    </xf>
    <xf numFmtId="44" fontId="35" fillId="8" borderId="0" xfId="3" applyFont="1" applyFill="1" applyBorder="1" applyAlignment="1" applyProtection="1">
      <alignment horizontal="center" vertical="center"/>
      <protection hidden="1"/>
    </xf>
    <xf numFmtId="2" fontId="0" fillId="0" borderId="0" xfId="0" applyNumberFormat="1"/>
    <xf numFmtId="14" fontId="35" fillId="11" borderId="13" xfId="0" applyNumberFormat="1" applyFont="1" applyFill="1" applyBorder="1" applyAlignment="1" applyProtection="1">
      <alignment horizontal="center" vertical="center"/>
      <protection locked="0" hidden="1"/>
    </xf>
    <xf numFmtId="173" fontId="0" fillId="0" borderId="0" xfId="0" applyNumberFormat="1"/>
    <xf numFmtId="169" fontId="32" fillId="0" borderId="15" xfId="0" applyNumberFormat="1" applyFont="1" applyBorder="1" applyAlignment="1" applyProtection="1">
      <alignment horizontal="left"/>
      <protection hidden="1"/>
    </xf>
    <xf numFmtId="169" fontId="32" fillId="0" borderId="18" xfId="0" applyNumberFormat="1" applyFont="1" applyBorder="1" applyAlignment="1" applyProtection="1">
      <alignment horizontal="left"/>
      <protection hidden="1"/>
    </xf>
    <xf numFmtId="169" fontId="32" fillId="0" borderId="21" xfId="0" applyNumberFormat="1" applyFont="1" applyBorder="1" applyAlignment="1" applyProtection="1">
      <alignment horizontal="left"/>
      <protection hidden="1"/>
    </xf>
    <xf numFmtId="174" fontId="66" fillId="0" borderId="44" xfId="0" applyNumberFormat="1" applyFont="1" applyBorder="1" applyAlignment="1">
      <alignment horizontal="left"/>
    </xf>
    <xf numFmtId="174" fontId="66" fillId="0" borderId="45" xfId="0" applyNumberFormat="1" applyFont="1" applyBorder="1" applyAlignment="1">
      <alignment horizontal="left"/>
    </xf>
    <xf numFmtId="44" fontId="35" fillId="7" borderId="0" xfId="3" applyFont="1" applyFill="1" applyBorder="1" applyAlignment="1" applyProtection="1">
      <alignment horizontal="center" vertical="center"/>
      <protection hidden="1"/>
    </xf>
    <xf numFmtId="0" fontId="30" fillId="5" borderId="1" xfId="0" applyFont="1" applyFill="1" applyBorder="1" applyAlignment="1" applyProtection="1">
      <alignment horizontal="center" vertical="center"/>
      <protection hidden="1"/>
    </xf>
    <xf numFmtId="0" fontId="30" fillId="5" borderId="0" xfId="0" applyFont="1" applyFill="1" applyBorder="1" applyAlignment="1" applyProtection="1">
      <alignment horizontal="center" vertical="center"/>
      <protection hidden="1"/>
    </xf>
    <xf numFmtId="0" fontId="30" fillId="5" borderId="2" xfId="0" applyFont="1" applyFill="1" applyBorder="1" applyAlignment="1" applyProtection="1">
      <alignment horizontal="center" vertical="center"/>
      <protection hidden="1"/>
    </xf>
    <xf numFmtId="1" fontId="30" fillId="5" borderId="12" xfId="0" applyNumberFormat="1" applyFont="1" applyFill="1" applyBorder="1" applyAlignment="1" applyProtection="1">
      <alignment horizontal="center"/>
      <protection hidden="1"/>
    </xf>
    <xf numFmtId="164" fontId="30" fillId="5" borderId="12" xfId="0" applyNumberFormat="1" applyFont="1" applyFill="1" applyBorder="1" applyAlignment="1" applyProtection="1">
      <alignment horizontal="center"/>
      <protection hidden="1"/>
    </xf>
    <xf numFmtId="0" fontId="72" fillId="17" borderId="0" xfId="0" applyFont="1" applyFill="1" applyAlignment="1">
      <alignment horizontal="center" vertical="center"/>
    </xf>
    <xf numFmtId="164" fontId="30" fillId="15" borderId="51" xfId="0" applyNumberFormat="1" applyFont="1" applyFill="1" applyBorder="1" applyAlignment="1" applyProtection="1">
      <alignment horizontal="center"/>
      <protection locked="0"/>
    </xf>
    <xf numFmtId="164" fontId="30" fillId="15" borderId="18" xfId="0" applyNumberFormat="1" applyFont="1" applyFill="1" applyBorder="1" applyAlignment="1" applyProtection="1">
      <alignment horizontal="center"/>
      <protection locked="0"/>
    </xf>
    <xf numFmtId="164" fontId="30" fillId="15" borderId="34" xfId="0" applyNumberFormat="1" applyFont="1" applyFill="1" applyBorder="1" applyAlignment="1" applyProtection="1">
      <alignment horizontal="center"/>
      <protection locked="0"/>
    </xf>
    <xf numFmtId="0" fontId="70" fillId="15" borderId="13" xfId="0" applyFont="1" applyFill="1" applyBorder="1" applyAlignment="1" applyProtection="1">
      <alignment horizontal="center"/>
      <protection locked="0"/>
    </xf>
    <xf numFmtId="0" fontId="51" fillId="0" borderId="26" xfId="0" applyFont="1" applyBorder="1" applyAlignment="1">
      <alignment horizontal="center"/>
    </xf>
    <xf numFmtId="0" fontId="51" fillId="0" borderId="37" xfId="0" applyFont="1" applyBorder="1" applyAlignment="1">
      <alignment horizontal="center"/>
    </xf>
    <xf numFmtId="0" fontId="51" fillId="0" borderId="11" xfId="0" applyFont="1" applyBorder="1" applyAlignment="1">
      <alignment horizontal="center"/>
    </xf>
    <xf numFmtId="0" fontId="31" fillId="3" borderId="14" xfId="0" applyFont="1" applyFill="1" applyBorder="1" applyAlignment="1">
      <alignment horizontal="center"/>
    </xf>
    <xf numFmtId="0" fontId="31" fillId="3" borderId="15" xfId="0" applyFont="1" applyFill="1" applyBorder="1" applyAlignment="1">
      <alignment horizontal="center"/>
    </xf>
    <xf numFmtId="0" fontId="31" fillId="3" borderId="54" xfId="0" applyFont="1" applyFill="1" applyBorder="1" applyAlignment="1">
      <alignment horizontal="center"/>
    </xf>
    <xf numFmtId="0" fontId="0" fillId="0" borderId="52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53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55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56" xfId="0" applyBorder="1" applyAlignment="1">
      <alignment horizontal="center"/>
    </xf>
    <xf numFmtId="0" fontId="30" fillId="5" borderId="52" xfId="0" applyFont="1" applyFill="1" applyBorder="1" applyAlignment="1" applyProtection="1">
      <alignment horizontal="center" vertical="center"/>
      <protection hidden="1"/>
    </xf>
    <xf numFmtId="0" fontId="30" fillId="5" borderId="10" xfId="0" applyFont="1" applyFill="1" applyBorder="1" applyAlignment="1" applyProtection="1">
      <alignment horizontal="center" vertical="center"/>
      <protection hidden="1"/>
    </xf>
    <xf numFmtId="0" fontId="30" fillId="5" borderId="53" xfId="0" applyFont="1" applyFill="1" applyBorder="1" applyAlignment="1" applyProtection="1">
      <alignment horizontal="center" vertical="center"/>
      <protection hidden="1"/>
    </xf>
    <xf numFmtId="164" fontId="30" fillId="15" borderId="12" xfId="0" applyNumberFormat="1" applyFont="1" applyFill="1" applyBorder="1" applyAlignment="1" applyProtection="1">
      <alignment horizontal="center"/>
      <protection locked="0"/>
    </xf>
    <xf numFmtId="0" fontId="33" fillId="17" borderId="13" xfId="0" applyFont="1" applyFill="1" applyBorder="1" applyAlignment="1">
      <alignment horizontal="center"/>
    </xf>
    <xf numFmtId="0" fontId="71" fillId="0" borderId="13" xfId="0" applyFont="1" applyBorder="1" applyAlignment="1">
      <alignment horizontal="center" vertical="center" textRotation="90" wrapText="1"/>
    </xf>
    <xf numFmtId="0" fontId="51" fillId="17" borderId="32" xfId="0" applyFont="1" applyFill="1" applyBorder="1" applyAlignment="1">
      <alignment horizontal="center" vertical="center" textRotation="90"/>
    </xf>
    <xf numFmtId="0" fontId="51" fillId="17" borderId="9" xfId="0" applyFont="1" applyFill="1" applyBorder="1" applyAlignment="1">
      <alignment horizontal="center" vertical="center" textRotation="90"/>
    </xf>
    <xf numFmtId="0" fontId="51" fillId="17" borderId="35" xfId="0" applyFont="1" applyFill="1" applyBorder="1" applyAlignment="1">
      <alignment horizontal="center" vertical="center" textRotation="90"/>
    </xf>
    <xf numFmtId="0" fontId="30" fillId="0" borderId="13" xfId="0" applyFont="1" applyBorder="1" applyAlignment="1">
      <alignment horizontal="center"/>
    </xf>
    <xf numFmtId="0" fontId="30" fillId="15" borderId="26" xfId="0" applyFont="1" applyFill="1" applyBorder="1" applyAlignment="1" applyProtection="1">
      <alignment horizontal="center"/>
      <protection locked="0"/>
    </xf>
    <xf numFmtId="0" fontId="30" fillId="15" borderId="11" xfId="0" applyFont="1" applyFill="1" applyBorder="1" applyAlignment="1" applyProtection="1">
      <alignment horizontal="center"/>
      <protection locked="0"/>
    </xf>
    <xf numFmtId="0" fontId="30" fillId="0" borderId="26" xfId="0" applyFont="1" applyBorder="1" applyAlignment="1">
      <alignment horizontal="center"/>
    </xf>
    <xf numFmtId="0" fontId="30" fillId="0" borderId="37" xfId="0" applyFont="1" applyBorder="1" applyAlignment="1">
      <alignment horizontal="center"/>
    </xf>
    <xf numFmtId="0" fontId="30" fillId="0" borderId="11" xfId="0" applyFont="1" applyBorder="1" applyAlignment="1">
      <alignment horizontal="center"/>
    </xf>
    <xf numFmtId="14" fontId="30" fillId="0" borderId="13" xfId="0" applyNumberFormat="1" applyFont="1" applyBorder="1" applyAlignment="1">
      <alignment horizontal="center"/>
    </xf>
    <xf numFmtId="14" fontId="30" fillId="0" borderId="13" xfId="0" applyNumberFormat="1" applyFont="1" applyBorder="1" applyAlignment="1" applyProtection="1">
      <alignment horizontal="center"/>
      <protection hidden="1"/>
    </xf>
    <xf numFmtId="14" fontId="30" fillId="0" borderId="26" xfId="0" applyNumberFormat="1" applyFont="1" applyBorder="1" applyAlignment="1">
      <alignment horizontal="center"/>
    </xf>
    <xf numFmtId="14" fontId="30" fillId="0" borderId="37" xfId="0" applyNumberFormat="1" applyFont="1" applyBorder="1" applyAlignment="1">
      <alignment horizontal="center"/>
    </xf>
    <xf numFmtId="14" fontId="30" fillId="0" borderId="11" xfId="0" applyNumberFormat="1" applyFont="1" applyBorder="1" applyAlignment="1">
      <alignment horizontal="center"/>
    </xf>
    <xf numFmtId="0" fontId="30" fillId="2" borderId="11" xfId="0" applyFont="1" applyFill="1" applyBorder="1" applyAlignment="1">
      <alignment horizontal="center"/>
    </xf>
    <xf numFmtId="0" fontId="30" fillId="2" borderId="13" xfId="0" applyFont="1" applyFill="1" applyBorder="1" applyAlignment="1">
      <alignment horizontal="center"/>
    </xf>
    <xf numFmtId="0" fontId="30" fillId="2" borderId="26" xfId="0" applyFont="1" applyFill="1" applyBorder="1" applyAlignment="1">
      <alignment horizontal="center"/>
    </xf>
    <xf numFmtId="0" fontId="31" fillId="0" borderId="38" xfId="0" applyFont="1" applyBorder="1" applyAlignment="1" applyProtection="1">
      <alignment horizontal="center"/>
      <protection hidden="1"/>
    </xf>
    <xf numFmtId="0" fontId="30" fillId="15" borderId="38" xfId="0" applyFont="1" applyFill="1" applyBorder="1" applyAlignment="1" applyProtection="1">
      <alignment horizontal="center"/>
      <protection hidden="1"/>
    </xf>
    <xf numFmtId="0" fontId="30" fillId="0" borderId="13" xfId="0" applyFont="1" applyFill="1" applyBorder="1" applyAlignment="1" applyProtection="1">
      <alignment horizontal="center"/>
      <protection hidden="1"/>
    </xf>
    <xf numFmtId="0" fontId="31" fillId="0" borderId="13" xfId="0" applyFont="1" applyBorder="1" applyAlignment="1">
      <alignment horizontal="center"/>
    </xf>
    <xf numFmtId="0" fontId="70" fillId="17" borderId="13" xfId="0" applyFont="1" applyFill="1" applyBorder="1" applyAlignment="1">
      <alignment horizontal="center"/>
    </xf>
    <xf numFmtId="0" fontId="30" fillId="0" borderId="13" xfId="0" applyFont="1" applyBorder="1" applyAlignment="1" applyProtection="1">
      <alignment horizontal="center"/>
      <protection hidden="1"/>
    </xf>
    <xf numFmtId="0" fontId="70" fillId="0" borderId="0" xfId="0" applyFont="1" applyAlignment="1">
      <alignment horizontal="right" vertical="center"/>
    </xf>
    <xf numFmtId="0" fontId="31" fillId="0" borderId="7" xfId="0" applyFont="1" applyBorder="1" applyAlignment="1" applyProtection="1">
      <alignment horizontal="center" vertical="center" textRotation="90"/>
      <protection locked="0"/>
    </xf>
    <xf numFmtId="0" fontId="33" fillId="3" borderId="0" xfId="0" applyFont="1" applyFill="1" applyBorder="1" applyAlignment="1">
      <alignment horizontal="center"/>
    </xf>
    <xf numFmtId="0" fontId="30" fillId="15" borderId="38" xfId="0" applyFont="1" applyFill="1" applyBorder="1" applyAlignment="1" applyProtection="1">
      <alignment horizontal="center"/>
      <protection locked="0"/>
    </xf>
    <xf numFmtId="0" fontId="30" fillId="0" borderId="22" xfId="0" applyFont="1" applyBorder="1" applyAlignment="1">
      <alignment horizontal="center"/>
    </xf>
    <xf numFmtId="0" fontId="30" fillId="0" borderId="38" xfId="0" applyFont="1" applyBorder="1" applyAlignment="1">
      <alignment horizontal="center"/>
    </xf>
    <xf numFmtId="0" fontId="30" fillId="3" borderId="13" xfId="0" applyFont="1" applyFill="1" applyBorder="1" applyAlignment="1" applyProtection="1">
      <alignment horizontal="center"/>
      <protection hidden="1"/>
    </xf>
    <xf numFmtId="0" fontId="30" fillId="3" borderId="0" xfId="0" applyFont="1" applyFill="1" applyBorder="1" applyAlignment="1">
      <alignment horizontal="right"/>
    </xf>
    <xf numFmtId="0" fontId="33" fillId="15" borderId="26" xfId="0" applyFont="1" applyFill="1" applyBorder="1" applyAlignment="1" applyProtection="1">
      <alignment horizontal="center"/>
      <protection locked="0"/>
    </xf>
    <xf numFmtId="0" fontId="33" fillId="15" borderId="37" xfId="0" applyFont="1" applyFill="1" applyBorder="1" applyAlignment="1" applyProtection="1">
      <alignment horizontal="center"/>
      <protection locked="0"/>
    </xf>
    <xf numFmtId="0" fontId="33" fillId="15" borderId="11" xfId="0" applyFont="1" applyFill="1" applyBorder="1" applyAlignment="1" applyProtection="1">
      <alignment horizontal="center"/>
      <protection locked="0"/>
    </xf>
    <xf numFmtId="0" fontId="30" fillId="3" borderId="0" xfId="0" applyFont="1" applyFill="1" applyBorder="1" applyAlignment="1">
      <alignment horizontal="center"/>
    </xf>
    <xf numFmtId="0" fontId="30" fillId="17" borderId="22" xfId="0" applyFont="1" applyFill="1" applyBorder="1" applyAlignment="1">
      <alignment horizontal="center"/>
    </xf>
    <xf numFmtId="0" fontId="30" fillId="17" borderId="46" xfId="0" applyFont="1" applyFill="1" applyBorder="1" applyAlignment="1">
      <alignment horizontal="center"/>
    </xf>
    <xf numFmtId="167" fontId="69" fillId="15" borderId="51" xfId="0" applyNumberFormat="1" applyFont="1" applyFill="1" applyBorder="1" applyAlignment="1" applyProtection="1">
      <alignment horizontal="right"/>
      <protection locked="0"/>
    </xf>
    <xf numFmtId="167" fontId="69" fillId="15" borderId="18" xfId="0" applyNumberFormat="1" applyFont="1" applyFill="1" applyBorder="1" applyAlignment="1" applyProtection="1">
      <alignment horizontal="right"/>
      <protection locked="0"/>
    </xf>
    <xf numFmtId="167" fontId="69" fillId="15" borderId="34" xfId="0" applyNumberFormat="1" applyFont="1" applyFill="1" applyBorder="1" applyAlignment="1" applyProtection="1">
      <alignment horizontal="right"/>
      <protection locked="0"/>
    </xf>
    <xf numFmtId="0" fontId="0" fillId="0" borderId="37" xfId="0" applyBorder="1" applyAlignment="1">
      <alignment horizontal="center"/>
    </xf>
    <xf numFmtId="0" fontId="0" fillId="0" borderId="11" xfId="0" applyBorder="1" applyAlignment="1">
      <alignment horizontal="center"/>
    </xf>
    <xf numFmtId="0" fontId="30" fillId="3" borderId="38" xfId="0" applyFont="1" applyFill="1" applyBorder="1" applyAlignment="1">
      <alignment horizontal="center"/>
    </xf>
    <xf numFmtId="0" fontId="30" fillId="17" borderId="16" xfId="0" applyFont="1" applyFill="1" applyBorder="1" applyAlignment="1">
      <alignment horizontal="center"/>
    </xf>
    <xf numFmtId="0" fontId="30" fillId="17" borderId="50" xfId="0" applyFont="1" applyFill="1" applyBorder="1" applyAlignment="1">
      <alignment horizontal="center"/>
    </xf>
    <xf numFmtId="1" fontId="30" fillId="3" borderId="13" xfId="0" applyNumberFormat="1" applyFont="1" applyFill="1" applyBorder="1" applyAlignment="1" applyProtection="1">
      <alignment horizontal="center"/>
      <protection hidden="1"/>
    </xf>
    <xf numFmtId="0" fontId="30" fillId="3" borderId="47" xfId="0" applyFont="1" applyFill="1" applyBorder="1" applyAlignment="1">
      <alignment horizontal="center"/>
    </xf>
    <xf numFmtId="0" fontId="30" fillId="3" borderId="43" xfId="0" applyFont="1" applyFill="1" applyBorder="1" applyAlignment="1">
      <alignment horizontal="center"/>
    </xf>
    <xf numFmtId="0" fontId="30" fillId="3" borderId="48" xfId="0" applyFont="1" applyFill="1" applyBorder="1" applyAlignment="1">
      <alignment horizontal="center"/>
    </xf>
    <xf numFmtId="0" fontId="30" fillId="0" borderId="46" xfId="0" applyFont="1" applyBorder="1" applyAlignment="1">
      <alignment horizontal="center"/>
    </xf>
    <xf numFmtId="44" fontId="69" fillId="15" borderId="18" xfId="3" applyFont="1" applyFill="1" applyBorder="1" applyAlignment="1" applyProtection="1">
      <alignment horizontal="center" vertical="center"/>
      <protection locked="0"/>
    </xf>
    <xf numFmtId="44" fontId="69" fillId="15" borderId="34" xfId="3" applyFont="1" applyFill="1" applyBorder="1" applyAlignment="1" applyProtection="1">
      <alignment horizontal="center" vertical="center"/>
      <protection locked="0"/>
    </xf>
    <xf numFmtId="0" fontId="51" fillId="15" borderId="47" xfId="0" applyFont="1" applyFill="1" applyBorder="1" applyAlignment="1" applyProtection="1">
      <alignment horizontal="center" vertical="center"/>
      <protection locked="0"/>
    </xf>
    <xf numFmtId="0" fontId="51" fillId="15" borderId="43" xfId="0" applyFont="1" applyFill="1" applyBorder="1" applyAlignment="1" applyProtection="1">
      <alignment horizontal="center" vertical="center"/>
      <protection locked="0"/>
    </xf>
    <xf numFmtId="0" fontId="51" fillId="15" borderId="48" xfId="0" applyFont="1" applyFill="1" applyBorder="1" applyAlignment="1" applyProtection="1">
      <alignment horizontal="center" vertical="center"/>
      <protection locked="0"/>
    </xf>
    <xf numFmtId="0" fontId="51" fillId="15" borderId="46" xfId="0" applyFont="1" applyFill="1" applyBorder="1" applyAlignment="1" applyProtection="1">
      <alignment horizontal="center" vertical="center"/>
      <protection locked="0"/>
    </xf>
    <xf numFmtId="0" fontId="51" fillId="15" borderId="23" xfId="0" applyFont="1" applyFill="1" applyBorder="1" applyAlignment="1" applyProtection="1">
      <alignment horizontal="center" vertical="center"/>
      <protection locked="0"/>
    </xf>
    <xf numFmtId="0" fontId="51" fillId="15" borderId="44" xfId="0" applyFont="1" applyFill="1" applyBorder="1" applyAlignment="1" applyProtection="1">
      <alignment horizontal="center" vertical="center"/>
      <protection locked="0"/>
    </xf>
    <xf numFmtId="0" fontId="31" fillId="0" borderId="49" xfId="0" applyFont="1" applyBorder="1" applyAlignment="1">
      <alignment horizontal="left"/>
    </xf>
    <xf numFmtId="0" fontId="31" fillId="0" borderId="7" xfId="0" applyFont="1" applyBorder="1" applyAlignment="1">
      <alignment horizontal="left"/>
    </xf>
    <xf numFmtId="0" fontId="31" fillId="0" borderId="42" xfId="0" applyFont="1" applyBorder="1" applyAlignment="1">
      <alignment horizontal="right"/>
    </xf>
    <xf numFmtId="0" fontId="31" fillId="0" borderId="0" xfId="0" applyFont="1" applyBorder="1" applyAlignment="1">
      <alignment horizontal="right"/>
    </xf>
    <xf numFmtId="0" fontId="31" fillId="0" borderId="33" xfId="0" applyFont="1" applyBorder="1" applyAlignment="1">
      <alignment horizontal="right"/>
    </xf>
    <xf numFmtId="44" fontId="30" fillId="16" borderId="47" xfId="3" applyFont="1" applyFill="1" applyBorder="1" applyAlignment="1" applyProtection="1">
      <alignment horizontal="center" vertical="center"/>
      <protection hidden="1"/>
    </xf>
    <xf numFmtId="44" fontId="30" fillId="16" borderId="43" xfId="3" applyFont="1" applyFill="1" applyBorder="1" applyAlignment="1" applyProtection="1">
      <alignment horizontal="center" vertical="center"/>
      <protection hidden="1"/>
    </xf>
    <xf numFmtId="44" fontId="30" fillId="16" borderId="48" xfId="3" applyFont="1" applyFill="1" applyBorder="1" applyAlignment="1" applyProtection="1">
      <alignment horizontal="center" vertical="center"/>
      <protection hidden="1"/>
    </xf>
    <xf numFmtId="44" fontId="30" fillId="16" borderId="46" xfId="3" applyFont="1" applyFill="1" applyBorder="1" applyAlignment="1" applyProtection="1">
      <alignment horizontal="center" vertical="center"/>
      <protection hidden="1"/>
    </xf>
    <xf numFmtId="44" fontId="30" fillId="16" borderId="23" xfId="3" applyFont="1" applyFill="1" applyBorder="1" applyAlignment="1" applyProtection="1">
      <alignment horizontal="center" vertical="center"/>
      <protection hidden="1"/>
    </xf>
    <xf numFmtId="44" fontId="30" fillId="16" borderId="44" xfId="3" applyFont="1" applyFill="1" applyBorder="1" applyAlignment="1" applyProtection="1">
      <alignment horizontal="center" vertical="center"/>
      <protection hidden="1"/>
    </xf>
    <xf numFmtId="0" fontId="31" fillId="0" borderId="13" xfId="0" applyFont="1" applyBorder="1" applyAlignment="1" applyProtection="1">
      <alignment horizontal="center"/>
      <protection hidden="1"/>
    </xf>
    <xf numFmtId="0" fontId="32" fillId="0" borderId="0" xfId="0" quotePrefix="1" applyFont="1" applyAlignment="1" applyProtection="1">
      <alignment horizontal="center" wrapText="1"/>
      <protection hidden="1"/>
    </xf>
    <xf numFmtId="0" fontId="32" fillId="0" borderId="0" xfId="0" applyFont="1" applyAlignment="1" applyProtection="1">
      <alignment horizontal="center"/>
      <protection hidden="1"/>
    </xf>
    <xf numFmtId="0" fontId="32" fillId="0" borderId="0" xfId="0" quotePrefix="1" applyNumberFormat="1" applyFont="1" applyAlignment="1" applyProtection="1">
      <alignment horizontal="center" wrapText="1"/>
      <protection hidden="1"/>
    </xf>
    <xf numFmtId="0" fontId="31" fillId="3" borderId="0" xfId="0" applyFont="1" applyFill="1" applyBorder="1" applyAlignment="1">
      <alignment horizontal="left"/>
    </xf>
    <xf numFmtId="0" fontId="47" fillId="7" borderId="20" xfId="0" applyFont="1" applyFill="1" applyBorder="1" applyAlignment="1">
      <alignment horizontal="left" vertical="center"/>
    </xf>
    <xf numFmtId="0" fontId="47" fillId="7" borderId="21" xfId="0" applyFont="1" applyFill="1" applyBorder="1" applyAlignment="1">
      <alignment horizontal="left" vertical="center"/>
    </xf>
    <xf numFmtId="9" fontId="56" fillId="8" borderId="38" xfId="1" applyNumberFormat="1" applyFont="1" applyFill="1" applyBorder="1" applyAlignment="1">
      <alignment horizontal="center" vertical="center" wrapText="1"/>
    </xf>
    <xf numFmtId="9" fontId="56" fillId="8" borderId="41" xfId="1" applyNumberFormat="1" applyFont="1" applyFill="1" applyBorder="1" applyAlignment="1">
      <alignment horizontal="center" vertical="center" wrapText="1"/>
    </xf>
    <xf numFmtId="0" fontId="35" fillId="8" borderId="13" xfId="0" applyFont="1" applyFill="1" applyBorder="1" applyAlignment="1">
      <alignment horizontal="center" vertical="center"/>
    </xf>
    <xf numFmtId="0" fontId="30" fillId="0" borderId="0" xfId="0" applyFont="1" applyAlignment="1">
      <alignment horizontal="center" vertical="center"/>
    </xf>
    <xf numFmtId="0" fontId="55" fillId="0" borderId="37" xfId="0" quotePrefix="1" applyFont="1" applyBorder="1" applyAlignment="1">
      <alignment horizontal="left" vertical="center"/>
    </xf>
    <xf numFmtId="0" fontId="40" fillId="12" borderId="26" xfId="0" applyFont="1" applyFill="1" applyBorder="1" applyAlignment="1" applyProtection="1">
      <alignment horizontal="right"/>
      <protection locked="0"/>
    </xf>
    <xf numFmtId="0" fontId="40" fillId="12" borderId="37" xfId="0" applyFont="1" applyFill="1" applyBorder="1" applyAlignment="1" applyProtection="1">
      <alignment horizontal="right"/>
      <protection locked="0"/>
    </xf>
    <xf numFmtId="0" fontId="40" fillId="8" borderId="13" xfId="0" applyFont="1" applyFill="1" applyBorder="1" applyAlignment="1">
      <alignment horizontal="center" vertical="center"/>
    </xf>
    <xf numFmtId="44" fontId="35" fillId="8" borderId="13" xfId="3" applyFont="1" applyFill="1" applyBorder="1" applyAlignment="1" applyProtection="1">
      <alignment horizontal="center" vertical="center"/>
      <protection hidden="1"/>
    </xf>
    <xf numFmtId="0" fontId="30" fillId="14" borderId="38" xfId="0" applyFont="1" applyFill="1" applyBorder="1" applyAlignment="1">
      <alignment horizontal="center" vertical="center"/>
    </xf>
    <xf numFmtId="0" fontId="30" fillId="14" borderId="22" xfId="0" applyFont="1" applyFill="1" applyBorder="1" applyAlignment="1">
      <alignment horizontal="center" vertical="center"/>
    </xf>
    <xf numFmtId="0" fontId="35" fillId="6" borderId="26" xfId="0" applyFont="1" applyFill="1" applyBorder="1" applyAlignment="1">
      <alignment horizontal="left" vertical="center"/>
    </xf>
    <xf numFmtId="0" fontId="35" fillId="6" borderId="37" xfId="0" applyFont="1" applyFill="1" applyBorder="1" applyAlignment="1">
      <alignment horizontal="left" vertical="center"/>
    </xf>
    <xf numFmtId="0" fontId="35" fillId="6" borderId="11" xfId="0" applyFont="1" applyFill="1" applyBorder="1" applyAlignment="1">
      <alignment horizontal="left" vertical="center"/>
    </xf>
    <xf numFmtId="0" fontId="35" fillId="0" borderId="26" xfId="0" applyFont="1" applyBorder="1" applyAlignment="1">
      <alignment horizontal="center"/>
    </xf>
    <xf numFmtId="0" fontId="35" fillId="0" borderId="37" xfId="0" applyFont="1" applyBorder="1" applyAlignment="1">
      <alignment horizontal="center"/>
    </xf>
    <xf numFmtId="0" fontId="35" fillId="0" borderId="11" xfId="0" applyFont="1" applyBorder="1" applyAlignment="1">
      <alignment horizontal="center"/>
    </xf>
    <xf numFmtId="14" fontId="35" fillId="9" borderId="26" xfId="0" applyNumberFormat="1" applyFont="1" applyFill="1" applyBorder="1" applyAlignment="1" applyProtection="1">
      <alignment horizontal="right" vertical="center"/>
      <protection locked="0"/>
    </xf>
    <xf numFmtId="14" fontId="35" fillId="9" borderId="37" xfId="0" applyNumberFormat="1" applyFont="1" applyFill="1" applyBorder="1" applyAlignment="1" applyProtection="1">
      <alignment horizontal="right" vertical="center"/>
      <protection locked="0"/>
    </xf>
    <xf numFmtId="0" fontId="35" fillId="9" borderId="26" xfId="0" applyFont="1" applyFill="1" applyBorder="1" applyAlignment="1">
      <alignment horizontal="center"/>
    </xf>
    <xf numFmtId="0" fontId="35" fillId="9" borderId="11" xfId="0" applyFont="1" applyFill="1" applyBorder="1" applyAlignment="1">
      <alignment horizontal="center"/>
    </xf>
    <xf numFmtId="0" fontId="75" fillId="8" borderId="38" xfId="0" applyFont="1" applyFill="1" applyBorder="1" applyAlignment="1">
      <alignment horizontal="center" vertical="center"/>
    </xf>
    <xf numFmtId="0" fontId="75" fillId="8" borderId="22" xfId="0" applyFont="1" applyFill="1" applyBorder="1" applyAlignment="1">
      <alignment horizontal="center" vertical="center"/>
    </xf>
    <xf numFmtId="44" fontId="8" fillId="8" borderId="13" xfId="1" applyFont="1" applyFill="1" applyBorder="1" applyAlignment="1">
      <alignment horizontal="center" vertical="center" wrapText="1"/>
    </xf>
    <xf numFmtId="9" fontId="40" fillId="8" borderId="13" xfId="1" applyNumberFormat="1" applyFont="1" applyFill="1" applyBorder="1" applyAlignment="1">
      <alignment horizontal="center" vertical="center"/>
    </xf>
    <xf numFmtId="9" fontId="40" fillId="8" borderId="38" xfId="1" applyNumberFormat="1" applyFont="1" applyFill="1" applyBorder="1" applyAlignment="1">
      <alignment horizontal="center" vertical="center"/>
    </xf>
    <xf numFmtId="9" fontId="56" fillId="8" borderId="22" xfId="1" applyNumberFormat="1" applyFont="1" applyFill="1" applyBorder="1" applyAlignment="1">
      <alignment horizontal="center" vertical="center" wrapText="1"/>
    </xf>
    <xf numFmtId="44" fontId="49" fillId="8" borderId="13" xfId="3" applyFont="1" applyFill="1" applyBorder="1" applyAlignment="1" applyProtection="1">
      <alignment horizontal="center" vertical="center"/>
      <protection hidden="1"/>
    </xf>
    <xf numFmtId="2" fontId="35" fillId="7" borderId="38" xfId="0" applyNumberFormat="1" applyFont="1" applyFill="1" applyBorder="1" applyAlignment="1" applyProtection="1">
      <alignment horizontal="center" vertical="center"/>
      <protection hidden="1"/>
    </xf>
    <xf numFmtId="2" fontId="35" fillId="7" borderId="41" xfId="0" applyNumberFormat="1" applyFont="1" applyFill="1" applyBorder="1" applyAlignment="1" applyProtection="1">
      <alignment horizontal="center" vertical="center"/>
      <protection hidden="1"/>
    </xf>
    <xf numFmtId="2" fontId="49" fillId="14" borderId="38" xfId="0" applyNumberFormat="1" applyFont="1" applyFill="1" applyBorder="1" applyAlignment="1" applyProtection="1">
      <alignment horizontal="center" vertical="center"/>
      <protection hidden="1"/>
    </xf>
    <xf numFmtId="2" fontId="49" fillId="14" borderId="22" xfId="0" applyNumberFormat="1" applyFont="1" applyFill="1" applyBorder="1" applyAlignment="1" applyProtection="1">
      <alignment horizontal="center" vertical="center"/>
      <protection hidden="1"/>
    </xf>
    <xf numFmtId="44" fontId="40" fillId="8" borderId="13" xfId="1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64" fillId="12" borderId="46" xfId="0" applyFont="1" applyFill="1" applyBorder="1" applyAlignment="1" applyProtection="1">
      <alignment horizontal="right"/>
      <protection locked="0"/>
    </xf>
    <xf numFmtId="0" fontId="64" fillId="12" borderId="23" xfId="0" applyFont="1" applyFill="1" applyBorder="1" applyAlignment="1" applyProtection="1">
      <alignment horizontal="right"/>
      <protection locked="0"/>
    </xf>
    <xf numFmtId="44" fontId="49" fillId="14" borderId="38" xfId="3" applyFont="1" applyFill="1" applyBorder="1" applyAlignment="1">
      <alignment horizontal="center" vertical="center"/>
    </xf>
    <xf numFmtId="44" fontId="49" fillId="14" borderId="22" xfId="3" applyFont="1" applyFill="1" applyBorder="1" applyAlignment="1">
      <alignment horizontal="center" vertical="center"/>
    </xf>
    <xf numFmtId="14" fontId="34" fillId="9" borderId="26" xfId="0" applyNumberFormat="1" applyFont="1" applyFill="1" applyBorder="1" applyAlignment="1" applyProtection="1">
      <alignment horizontal="right" vertical="center"/>
      <protection locked="0"/>
    </xf>
    <xf numFmtId="14" fontId="34" fillId="9" borderId="37" xfId="0" applyNumberFormat="1" applyFont="1" applyFill="1" applyBorder="1" applyAlignment="1" applyProtection="1">
      <alignment horizontal="right" vertical="center"/>
      <protection locked="0"/>
    </xf>
    <xf numFmtId="9" fontId="40" fillId="8" borderId="38" xfId="1" applyNumberFormat="1" applyFont="1" applyFill="1" applyBorder="1" applyAlignment="1">
      <alignment horizontal="center" vertical="center" wrapText="1"/>
    </xf>
    <xf numFmtId="9" fontId="40" fillId="8" borderId="22" xfId="1" applyNumberFormat="1" applyFont="1" applyFill="1" applyBorder="1" applyAlignment="1">
      <alignment horizontal="center" vertical="center" wrapText="1"/>
    </xf>
    <xf numFmtId="9" fontId="40" fillId="8" borderId="41" xfId="1" applyNumberFormat="1" applyFont="1" applyFill="1" applyBorder="1" applyAlignment="1">
      <alignment horizontal="center" vertical="center" wrapText="1"/>
    </xf>
    <xf numFmtId="0" fontId="30" fillId="18" borderId="23" xfId="0" applyFont="1" applyFill="1" applyBorder="1" applyAlignment="1">
      <alignment horizontal="center" vertical="center"/>
    </xf>
    <xf numFmtId="0" fontId="73" fillId="8" borderId="13" xfId="0" applyFont="1" applyFill="1" applyBorder="1" applyAlignment="1">
      <alignment horizontal="left"/>
    </xf>
    <xf numFmtId="0" fontId="51" fillId="8" borderId="13" xfId="0" applyFont="1" applyFill="1" applyBorder="1" applyAlignment="1">
      <alignment horizontal="left"/>
    </xf>
    <xf numFmtId="0" fontId="53" fillId="0" borderId="42" xfId="0" applyFont="1" applyBorder="1" applyAlignment="1">
      <alignment horizontal="left"/>
    </xf>
    <xf numFmtId="0" fontId="53" fillId="0" borderId="0" xfId="0" applyFont="1" applyAlignment="1">
      <alignment horizontal="left"/>
    </xf>
    <xf numFmtId="0" fontId="74" fillId="8" borderId="13" xfId="0" applyFont="1" applyFill="1" applyBorder="1" applyAlignment="1">
      <alignment horizontal="left"/>
    </xf>
    <xf numFmtId="0" fontId="35" fillId="19" borderId="0" xfId="0" applyFont="1" applyFill="1" applyAlignment="1">
      <alignment horizontal="center"/>
    </xf>
    <xf numFmtId="0" fontId="0" fillId="17" borderId="0" xfId="0" applyFill="1" applyAlignment="1">
      <alignment horizontal="center"/>
    </xf>
    <xf numFmtId="0" fontId="35" fillId="6" borderId="0" xfId="0" applyFont="1" applyFill="1" applyBorder="1" applyAlignment="1">
      <alignment horizontal="left"/>
    </xf>
    <xf numFmtId="0" fontId="0" fillId="11" borderId="0" xfId="0" applyFill="1" applyAlignment="1" applyProtection="1">
      <alignment horizontal="center"/>
      <protection locked="0"/>
    </xf>
    <xf numFmtId="0" fontId="29" fillId="0" borderId="0" xfId="2" applyAlignment="1">
      <alignment horizontal="center"/>
    </xf>
    <xf numFmtId="0" fontId="6" fillId="8" borderId="0" xfId="0" applyFont="1" applyFill="1" applyAlignment="1">
      <alignment horizontal="center" vertical="center"/>
    </xf>
    <xf numFmtId="0" fontId="0" fillId="20" borderId="26" xfId="0" applyFill="1" applyBorder="1" applyAlignment="1" applyProtection="1">
      <alignment horizontal="center"/>
      <protection locked="0"/>
    </xf>
    <xf numFmtId="0" fontId="0" fillId="20" borderId="37" xfId="0" applyFill="1" applyBorder="1" applyAlignment="1" applyProtection="1">
      <alignment horizontal="center"/>
      <protection locked="0"/>
    </xf>
    <xf numFmtId="0" fontId="0" fillId="20" borderId="11" xfId="0" applyFill="1" applyBorder="1" applyAlignment="1" applyProtection="1">
      <alignment horizontal="center"/>
      <protection locked="0"/>
    </xf>
    <xf numFmtId="0" fontId="30" fillId="6" borderId="0" xfId="0" applyFont="1" applyFill="1" applyAlignment="1">
      <alignment horizontal="center" vertical="center"/>
    </xf>
    <xf numFmtId="166" fontId="30" fillId="20" borderId="26" xfId="0" applyNumberFormat="1" applyFont="1" applyFill="1" applyBorder="1" applyAlignment="1" applyProtection="1">
      <alignment horizontal="center"/>
      <protection locked="0" hidden="1"/>
    </xf>
    <xf numFmtId="166" fontId="30" fillId="20" borderId="37" xfId="0" applyNumberFormat="1" applyFont="1" applyFill="1" applyBorder="1" applyAlignment="1" applyProtection="1">
      <alignment horizontal="center"/>
      <protection locked="0" hidden="1"/>
    </xf>
    <xf numFmtId="166" fontId="30" fillId="20" borderId="11" xfId="0" applyNumberFormat="1" applyFont="1" applyFill="1" applyBorder="1" applyAlignment="1" applyProtection="1">
      <alignment horizontal="center"/>
      <protection locked="0" hidden="1"/>
    </xf>
    <xf numFmtId="0" fontId="30" fillId="17" borderId="12" xfId="0" applyFont="1" applyFill="1" applyBorder="1" applyAlignment="1">
      <alignment horizontal="center"/>
    </xf>
    <xf numFmtId="0" fontId="30" fillId="3" borderId="12" xfId="0" applyFont="1" applyFill="1" applyBorder="1" applyAlignment="1">
      <alignment horizontal="center"/>
    </xf>
    <xf numFmtId="1" fontId="30" fillId="5" borderId="1" xfId="0" applyNumberFormat="1" applyFont="1" applyFill="1" applyBorder="1" applyAlignment="1" applyProtection="1">
      <alignment horizontal="center"/>
      <protection hidden="1"/>
    </xf>
    <xf numFmtId="1" fontId="30" fillId="5" borderId="0" xfId="0" applyNumberFormat="1" applyFont="1" applyFill="1" applyBorder="1" applyAlignment="1" applyProtection="1">
      <alignment horizontal="center"/>
      <protection hidden="1"/>
    </xf>
    <xf numFmtId="0" fontId="30" fillId="0" borderId="7" xfId="0" applyFont="1" applyBorder="1" applyAlignment="1">
      <alignment horizontal="center"/>
    </xf>
    <xf numFmtId="0" fontId="30" fillId="0" borderId="56" xfId="0" applyFont="1" applyBorder="1" applyAlignment="1">
      <alignment horizontal="center"/>
    </xf>
    <xf numFmtId="0" fontId="30" fillId="0" borderId="0" xfId="0" applyFont="1" applyAlignment="1">
      <alignment horizontal="center"/>
    </xf>
    <xf numFmtId="0" fontId="30" fillId="0" borderId="2" xfId="0" applyFont="1" applyBorder="1" applyAlignment="1">
      <alignment horizontal="center"/>
    </xf>
    <xf numFmtId="0" fontId="76" fillId="21" borderId="0" xfId="0" applyFont="1" applyFill="1" applyAlignment="1">
      <alignment horizontal="center"/>
    </xf>
    <xf numFmtId="175" fontId="0" fillId="0" borderId="13" xfId="0" applyNumberFormat="1" applyBorder="1" applyAlignment="1">
      <alignment horizontal="center"/>
    </xf>
    <xf numFmtId="0" fontId="40" fillId="8" borderId="47" xfId="0" applyFont="1" applyFill="1" applyBorder="1" applyAlignment="1">
      <alignment vertical="center"/>
    </xf>
    <xf numFmtId="0" fontId="40" fillId="8" borderId="43" xfId="0" applyFont="1" applyFill="1" applyBorder="1" applyAlignment="1">
      <alignment vertical="center"/>
    </xf>
    <xf numFmtId="0" fontId="40" fillId="8" borderId="48" xfId="0" applyFont="1" applyFill="1" applyBorder="1" applyAlignment="1">
      <alignment vertical="center"/>
    </xf>
    <xf numFmtId="0" fontId="40" fillId="8" borderId="42" xfId="0" applyFont="1" applyFill="1" applyBorder="1" applyAlignment="1">
      <alignment vertical="center"/>
    </xf>
    <xf numFmtId="0" fontId="40" fillId="8" borderId="0" xfId="0" applyFont="1" applyFill="1" applyBorder="1" applyAlignment="1">
      <alignment vertical="center"/>
    </xf>
    <xf numFmtId="0" fontId="40" fillId="8" borderId="33" xfId="0" applyFont="1" applyFill="1" applyBorder="1" applyAlignment="1">
      <alignment vertical="center"/>
    </xf>
    <xf numFmtId="173" fontId="68" fillId="0" borderId="43" xfId="0" applyNumberFormat="1" applyFont="1" applyBorder="1" applyAlignment="1" applyProtection="1">
      <alignment horizontal="left"/>
      <protection hidden="1"/>
    </xf>
    <xf numFmtId="174" fontId="66" fillId="0" borderId="48" xfId="0" applyNumberFormat="1" applyFont="1" applyBorder="1" applyAlignment="1">
      <alignment horizontal="left"/>
    </xf>
    <xf numFmtId="173" fontId="68" fillId="0" borderId="0" xfId="0" applyNumberFormat="1" applyFont="1" applyBorder="1" applyAlignment="1" applyProtection="1">
      <alignment horizontal="left"/>
      <protection hidden="1"/>
    </xf>
    <xf numFmtId="173" fontId="68" fillId="0" borderId="23" xfId="0" applyNumberFormat="1" applyFont="1" applyBorder="1" applyAlignment="1" applyProtection="1">
      <alignment horizontal="left"/>
      <protection hidden="1"/>
    </xf>
    <xf numFmtId="0" fontId="0" fillId="7" borderId="0" xfId="0" applyFill="1" applyAlignment="1">
      <alignment horizontal="center"/>
    </xf>
    <xf numFmtId="0" fontId="35" fillId="7" borderId="0" xfId="0" applyFont="1" applyFill="1" applyBorder="1" applyAlignment="1">
      <alignment horizontal="left"/>
    </xf>
    <xf numFmtId="0" fontId="0" fillId="7" borderId="0" xfId="0" applyFill="1"/>
    <xf numFmtId="0" fontId="62" fillId="7" borderId="0" xfId="0" applyFont="1" applyFill="1"/>
    <xf numFmtId="0" fontId="0" fillId="7" borderId="0" xfId="0" applyFill="1" applyBorder="1" applyAlignment="1" applyProtection="1">
      <alignment horizontal="center"/>
      <protection locked="0"/>
    </xf>
    <xf numFmtId="0" fontId="0" fillId="7" borderId="0" xfId="0" applyFill="1" applyBorder="1" applyAlignment="1">
      <alignment horizontal="left"/>
    </xf>
    <xf numFmtId="0" fontId="0" fillId="7" borderId="0" xfId="0" applyFill="1" applyBorder="1"/>
    <xf numFmtId="0" fontId="60" fillId="7" borderId="0" xfId="0" applyFont="1" applyFill="1" applyBorder="1" applyAlignment="1">
      <alignment horizontal="left" vertical="center"/>
    </xf>
    <xf numFmtId="0" fontId="61" fillId="7" borderId="0" xfId="0" applyFont="1" applyFill="1" applyBorder="1"/>
    <xf numFmtId="0" fontId="27" fillId="7" borderId="0" xfId="0" applyFont="1" applyFill="1" applyBorder="1"/>
    <xf numFmtId="0" fontId="61" fillId="7" borderId="0" xfId="0" applyFont="1" applyFill="1" applyBorder="1" applyAlignment="1">
      <alignment vertical="center"/>
    </xf>
    <xf numFmtId="0" fontId="62" fillId="7" borderId="0" xfId="0" applyFont="1" applyFill="1" applyBorder="1"/>
    <xf numFmtId="0" fontId="30" fillId="7" borderId="0" xfId="0" applyFont="1" applyFill="1" applyBorder="1" applyAlignment="1">
      <alignment horizontal="center" vertical="center"/>
    </xf>
    <xf numFmtId="0" fontId="53" fillId="7" borderId="0" xfId="0" applyFont="1" applyFill="1" applyBorder="1" applyAlignment="1" applyProtection="1">
      <alignment horizontal="center" vertical="center"/>
      <protection locked="0"/>
    </xf>
    <xf numFmtId="0" fontId="73" fillId="7" borderId="0" xfId="0" applyFont="1" applyFill="1" applyBorder="1" applyAlignment="1">
      <alignment horizontal="left"/>
    </xf>
    <xf numFmtId="0" fontId="51" fillId="7" borderId="0" xfId="0" applyFont="1" applyFill="1" applyBorder="1" applyAlignment="1">
      <alignment horizontal="left"/>
    </xf>
    <xf numFmtId="0" fontId="53" fillId="7" borderId="0" xfId="0" applyFont="1" applyFill="1" applyBorder="1" applyAlignment="1">
      <alignment horizontal="left"/>
    </xf>
    <xf numFmtId="0" fontId="74" fillId="7" borderId="0" xfId="0" applyFont="1" applyFill="1" applyBorder="1" applyAlignment="1">
      <alignment horizontal="left"/>
    </xf>
    <xf numFmtId="0" fontId="39" fillId="7" borderId="0" xfId="0" applyFont="1" applyFill="1" applyBorder="1" applyAlignment="1">
      <alignment vertical="center"/>
    </xf>
    <xf numFmtId="0" fontId="58" fillId="7" borderId="0" xfId="0" applyFont="1" applyFill="1" applyBorder="1"/>
    <xf numFmtId="2" fontId="39" fillId="7" borderId="0" xfId="0" applyNumberFormat="1" applyFont="1" applyFill="1" applyBorder="1" applyAlignment="1">
      <alignment vertical="center"/>
    </xf>
    <xf numFmtId="0" fontId="63" fillId="7" borderId="0" xfId="0" applyFont="1" applyFill="1" applyBorder="1" applyAlignment="1">
      <alignment vertical="center"/>
    </xf>
    <xf numFmtId="0" fontId="28" fillId="7" borderId="0" xfId="0" applyFont="1" applyFill="1" applyBorder="1"/>
    <xf numFmtId="0" fontId="40" fillId="7" borderId="0" xfId="0" applyFont="1" applyFill="1" applyBorder="1"/>
    <xf numFmtId="0" fontId="40" fillId="7" borderId="0" xfId="0" applyFont="1" applyFill="1" applyBorder="1" applyAlignment="1">
      <alignment vertical="center"/>
    </xf>
    <xf numFmtId="0" fontId="45" fillId="7" borderId="0" xfId="0" applyFont="1" applyFill="1" applyBorder="1" applyAlignment="1" applyProtection="1">
      <alignment vertical="center"/>
      <protection hidden="1"/>
    </xf>
    <xf numFmtId="0" fontId="40" fillId="7" borderId="0" xfId="0" applyFont="1" applyFill="1" applyBorder="1" applyAlignment="1" applyProtection="1">
      <alignment horizontal="center" vertical="center"/>
      <protection hidden="1"/>
    </xf>
    <xf numFmtId="2" fontId="35" fillId="7" borderId="0" xfId="0" applyNumberFormat="1" applyFont="1" applyFill="1" applyBorder="1" applyAlignment="1" applyProtection="1">
      <alignment horizontal="center" vertical="center"/>
      <protection hidden="1"/>
    </xf>
    <xf numFmtId="0" fontId="46" fillId="7" borderId="0" xfId="0" applyFont="1" applyFill="1" applyBorder="1" applyAlignment="1">
      <alignment vertical="center"/>
    </xf>
    <xf numFmtId="0" fontId="47" fillId="7" borderId="0" xfId="0" applyFont="1" applyFill="1" applyBorder="1" applyAlignment="1">
      <alignment horizontal="left" vertical="center"/>
    </xf>
    <xf numFmtId="0" fontId="47" fillId="7" borderId="0" xfId="0" applyFont="1" applyFill="1" applyBorder="1" applyAlignment="1">
      <alignment horizontal="left" vertical="center"/>
    </xf>
    <xf numFmtId="1" fontId="47" fillId="7" borderId="0" xfId="0" applyNumberFormat="1" applyFont="1" applyFill="1" applyBorder="1" applyAlignment="1" applyProtection="1">
      <alignment horizontal="center" vertical="center"/>
      <protection hidden="1"/>
    </xf>
    <xf numFmtId="171" fontId="40" fillId="7" borderId="0" xfId="0" applyNumberFormat="1" applyFont="1" applyFill="1" applyBorder="1" applyAlignment="1" applyProtection="1">
      <alignment horizontal="center" vertical="center"/>
      <protection hidden="1"/>
    </xf>
    <xf numFmtId="0" fontId="46" fillId="7" borderId="0" xfId="0" applyFont="1" applyFill="1" applyBorder="1" applyAlignment="1" applyProtection="1">
      <alignment vertical="center"/>
      <protection hidden="1"/>
    </xf>
    <xf numFmtId="0" fontId="46" fillId="7" borderId="0" xfId="0" applyFont="1" applyFill="1" applyBorder="1" applyAlignment="1" applyProtection="1">
      <alignment horizontal="center" vertical="center"/>
      <protection hidden="1"/>
    </xf>
    <xf numFmtId="0" fontId="32" fillId="7" borderId="0" xfId="0" applyFont="1" applyFill="1" applyBorder="1" applyAlignment="1" applyProtection="1">
      <alignment horizontal="center" vertical="center"/>
      <protection hidden="1"/>
    </xf>
    <xf numFmtId="172" fontId="47" fillId="7" borderId="0" xfId="0" applyNumberFormat="1" applyFont="1" applyFill="1" applyBorder="1" applyAlignment="1" applyProtection="1">
      <alignment horizontal="center" vertical="center"/>
      <protection hidden="1"/>
    </xf>
    <xf numFmtId="0" fontId="52" fillId="7" borderId="0" xfId="0" applyFont="1" applyFill="1" applyBorder="1" applyAlignment="1" applyProtection="1">
      <alignment vertical="center"/>
      <protection hidden="1"/>
    </xf>
    <xf numFmtId="0" fontId="52" fillId="7" borderId="0" xfId="0" applyFont="1" applyFill="1" applyBorder="1" applyAlignment="1" applyProtection="1">
      <alignment horizontal="center" vertical="center"/>
      <protection hidden="1"/>
    </xf>
    <xf numFmtId="0" fontId="30" fillId="7" borderId="0" xfId="0" applyFont="1" applyFill="1" applyBorder="1"/>
    <xf numFmtId="14" fontId="65" fillId="7" borderId="0" xfId="0" applyNumberFormat="1" applyFont="1" applyFill="1" applyBorder="1" applyAlignment="1" applyProtection="1">
      <alignment vertical="center"/>
      <protection locked="0"/>
    </xf>
    <xf numFmtId="14" fontId="65" fillId="7" borderId="0" xfId="0" applyNumberFormat="1" applyFont="1" applyFill="1" applyBorder="1" applyAlignment="1" applyProtection="1">
      <alignment horizontal="center" vertical="center" wrapText="1"/>
      <protection locked="0"/>
    </xf>
    <xf numFmtId="0" fontId="65" fillId="7" borderId="0" xfId="0" applyFont="1" applyFill="1" applyBorder="1" applyAlignment="1">
      <alignment horizontal="center" vertical="center"/>
    </xf>
    <xf numFmtId="0" fontId="75" fillId="7" borderId="0" xfId="0" applyFont="1" applyFill="1" applyBorder="1" applyAlignment="1">
      <alignment horizontal="center" vertical="center"/>
    </xf>
    <xf numFmtId="44" fontId="40" fillId="7" borderId="0" xfId="1" applyFont="1" applyFill="1" applyBorder="1" applyAlignment="1">
      <alignment horizontal="center" vertical="center" wrapText="1"/>
    </xf>
    <xf numFmtId="9" fontId="40" fillId="7" borderId="0" xfId="1" applyNumberFormat="1" applyFont="1" applyFill="1" applyBorder="1" applyAlignment="1">
      <alignment horizontal="center" vertical="center" wrapText="1"/>
    </xf>
    <xf numFmtId="9" fontId="48" fillId="7" borderId="0" xfId="1" applyNumberFormat="1" applyFont="1" applyFill="1" applyBorder="1" applyAlignment="1">
      <alignment horizontal="center" vertical="center" wrapText="1"/>
    </xf>
    <xf numFmtId="0" fontId="35" fillId="7" borderId="0" xfId="0" applyFont="1" applyFill="1" applyBorder="1" applyAlignment="1">
      <alignment horizontal="center" vertical="center"/>
    </xf>
    <xf numFmtId="44" fontId="35" fillId="7" borderId="0" xfId="0" applyNumberFormat="1" applyFont="1" applyFill="1" applyBorder="1" applyProtection="1">
      <protection locked="0"/>
    </xf>
    <xf numFmtId="173" fontId="0" fillId="7" borderId="0" xfId="0" applyNumberFormat="1" applyFill="1" applyBorder="1"/>
    <xf numFmtId="0" fontId="40" fillId="7" borderId="0" xfId="0" applyFont="1" applyFill="1" applyBorder="1" applyAlignment="1" applyProtection="1">
      <alignment horizontal="center" vertical="center"/>
      <protection locked="0"/>
    </xf>
    <xf numFmtId="44" fontId="47" fillId="7" borderId="0" xfId="1" applyFont="1" applyFill="1" applyBorder="1" applyAlignment="1" applyProtection="1">
      <alignment vertical="center"/>
      <protection locked="0"/>
    </xf>
    <xf numFmtId="2" fontId="35" fillId="7" borderId="0" xfId="3" applyNumberFormat="1" applyFont="1" applyFill="1" applyBorder="1" applyAlignment="1" applyProtection="1">
      <alignment horizontal="center" vertical="center"/>
      <protection locked="0" hidden="1"/>
    </xf>
    <xf numFmtId="44" fontId="30" fillId="7" borderId="0" xfId="0" applyNumberFormat="1" applyFont="1" applyFill="1" applyBorder="1"/>
    <xf numFmtId="173" fontId="30" fillId="7" borderId="0" xfId="0" applyNumberFormat="1" applyFont="1" applyFill="1" applyBorder="1"/>
    <xf numFmtId="0" fontId="48" fillId="7" borderId="0" xfId="0" applyFont="1" applyFill="1" applyBorder="1"/>
    <xf numFmtId="44" fontId="35" fillId="7" borderId="0" xfId="0" applyNumberFormat="1" applyFont="1" applyFill="1" applyBorder="1" applyProtection="1">
      <protection hidden="1"/>
    </xf>
    <xf numFmtId="168" fontId="49" fillId="7" borderId="0" xfId="0" applyNumberFormat="1" applyFont="1" applyFill="1" applyBorder="1" applyProtection="1">
      <protection hidden="1"/>
    </xf>
    <xf numFmtId="0" fontId="34" fillId="7" borderId="0" xfId="0" applyFont="1" applyFill="1" applyBorder="1"/>
    <xf numFmtId="0" fontId="40" fillId="7" borderId="0" xfId="0" applyFont="1" applyFill="1" applyBorder="1" applyAlignment="1"/>
    <xf numFmtId="0" fontId="35" fillId="7" borderId="0" xfId="0" applyFont="1" applyFill="1" applyBorder="1"/>
    <xf numFmtId="44" fontId="30" fillId="7" borderId="0" xfId="3" quotePrefix="1" applyFont="1" applyFill="1" applyBorder="1"/>
    <xf numFmtId="44" fontId="58" fillId="7" borderId="0" xfId="0" applyNumberFormat="1" applyFont="1" applyFill="1" applyBorder="1" applyAlignment="1"/>
    <xf numFmtId="44" fontId="0" fillId="7" borderId="0" xfId="0" applyNumberFormat="1" applyFill="1" applyBorder="1" applyAlignment="1"/>
    <xf numFmtId="44" fontId="30" fillId="7" borderId="0" xfId="3" applyFont="1" applyFill="1" applyBorder="1"/>
    <xf numFmtId="0" fontId="55" fillId="7" borderId="0" xfId="0" applyFont="1" applyFill="1" applyBorder="1"/>
    <xf numFmtId="0" fontId="57" fillId="7" borderId="0" xfId="0" applyFont="1" applyFill="1" applyBorder="1"/>
    <xf numFmtId="0" fontId="0" fillId="7" borderId="0" xfId="0" applyFill="1" applyBorder="1" applyAlignment="1">
      <alignment horizontal="center"/>
    </xf>
    <xf numFmtId="0" fontId="43" fillId="7" borderId="0" xfId="0" applyFont="1" applyFill="1" applyBorder="1"/>
    <xf numFmtId="0" fontId="44" fillId="7" borderId="0" xfId="2" applyFont="1" applyFill="1" applyBorder="1"/>
    <xf numFmtId="0" fontId="37" fillId="7" borderId="0" xfId="0" applyFont="1" applyFill="1" applyBorder="1"/>
    <xf numFmtId="0" fontId="64" fillId="7" borderId="0" xfId="0" applyFont="1" applyFill="1" applyBorder="1" applyAlignment="1" applyProtection="1">
      <protection locked="0"/>
    </xf>
    <xf numFmtId="44" fontId="67" fillId="7" borderId="0" xfId="0" applyNumberFormat="1" applyFont="1" applyFill="1" applyBorder="1" applyAlignment="1" applyProtection="1">
      <protection hidden="1"/>
    </xf>
    <xf numFmtId="44" fontId="67" fillId="7" borderId="0" xfId="3" applyFont="1" applyFill="1" applyBorder="1" applyAlignment="1" applyProtection="1">
      <protection hidden="1"/>
    </xf>
    <xf numFmtId="0" fontId="64" fillId="7" borderId="0" xfId="0" applyFont="1" applyFill="1" applyBorder="1" applyAlignment="1" applyProtection="1">
      <alignment horizontal="right"/>
      <protection locked="0"/>
    </xf>
    <xf numFmtId="0" fontId="40" fillId="7" borderId="0" xfId="0" applyFont="1" applyFill="1" applyBorder="1" applyAlignment="1">
      <alignment horizontal="center" vertical="center"/>
    </xf>
    <xf numFmtId="44" fontId="49" fillId="7" borderId="0" xfId="3" applyFont="1" applyFill="1" applyBorder="1" applyAlignment="1" applyProtection="1">
      <alignment horizontal="center" vertical="center"/>
      <protection hidden="1"/>
    </xf>
    <xf numFmtId="44" fontId="49" fillId="7" borderId="0" xfId="3" applyFont="1" applyFill="1" applyBorder="1" applyAlignment="1">
      <alignment horizontal="center" vertical="center"/>
    </xf>
    <xf numFmtId="0" fontId="46" fillId="7" borderId="0" xfId="0" applyFont="1" applyFill="1" applyBorder="1" applyAlignment="1" applyProtection="1">
      <alignment horizontal="center" vertical="center"/>
      <protection locked="0"/>
    </xf>
    <xf numFmtId="0" fontId="35" fillId="7" borderId="0" xfId="0" quotePrefix="1" applyFont="1" applyFill="1" applyBorder="1" applyAlignment="1" applyProtection="1">
      <alignment horizontal="center"/>
      <protection hidden="1"/>
    </xf>
    <xf numFmtId="0" fontId="47" fillId="7" borderId="0" xfId="0" applyFont="1" applyFill="1" applyBorder="1" applyAlignment="1" applyProtection="1">
      <alignment horizontal="center" vertical="center"/>
      <protection locked="0"/>
    </xf>
    <xf numFmtId="0" fontId="30" fillId="7" borderId="0" xfId="0" quotePrefix="1" applyFont="1" applyFill="1" applyBorder="1"/>
    <xf numFmtId="0" fontId="43" fillId="7" borderId="0" xfId="0" applyNumberFormat="1" applyFont="1" applyFill="1" applyBorder="1" applyProtection="1">
      <protection hidden="1"/>
    </xf>
    <xf numFmtId="2" fontId="35" fillId="7" borderId="0" xfId="0" applyNumberFormat="1" applyFont="1" applyFill="1" applyBorder="1" applyProtection="1">
      <protection hidden="1"/>
    </xf>
    <xf numFmtId="0" fontId="35" fillId="7" borderId="0" xfId="0" applyFont="1" applyFill="1" applyBorder="1" applyAlignment="1">
      <alignment horizontal="left" vertical="center"/>
    </xf>
    <xf numFmtId="14" fontId="35" fillId="7" borderId="0" xfId="0" applyNumberFormat="1" applyFont="1" applyFill="1" applyBorder="1" applyAlignment="1" applyProtection="1">
      <alignment horizontal="center" vertical="center"/>
      <protection locked="0"/>
    </xf>
    <xf numFmtId="0" fontId="35" fillId="7" borderId="0" xfId="0" applyFont="1" applyFill="1" applyBorder="1" applyAlignment="1">
      <alignment horizontal="center"/>
    </xf>
    <xf numFmtId="14" fontId="35" fillId="7" borderId="0" xfId="0" applyNumberFormat="1" applyFont="1" applyFill="1" applyBorder="1" applyAlignment="1" applyProtection="1">
      <alignment horizontal="center" vertical="center"/>
      <protection hidden="1"/>
    </xf>
    <xf numFmtId="0" fontId="30" fillId="7" borderId="0" xfId="0" applyFont="1" applyFill="1" applyBorder="1" applyProtection="1">
      <protection locked="0"/>
    </xf>
    <xf numFmtId="44" fontId="26" fillId="7" borderId="0" xfId="3" applyFont="1" applyFill="1" applyBorder="1"/>
    <xf numFmtId="170" fontId="49" fillId="7" borderId="0" xfId="0" applyNumberFormat="1" applyFont="1" applyFill="1" applyBorder="1" applyAlignment="1">
      <alignment vertical="center"/>
    </xf>
    <xf numFmtId="14" fontId="35" fillId="7" borderId="0" xfId="0" applyNumberFormat="1" applyFont="1" applyFill="1" applyBorder="1" applyAlignment="1" applyProtection="1">
      <alignment horizontal="right" vertical="center"/>
      <protection locked="0"/>
    </xf>
    <xf numFmtId="14" fontId="35" fillId="7" borderId="0" xfId="0" applyNumberFormat="1" applyFont="1" applyFill="1" applyBorder="1" applyAlignment="1" applyProtection="1">
      <alignment horizontal="right" vertical="center"/>
      <protection locked="0"/>
    </xf>
    <xf numFmtId="9" fontId="40" fillId="7" borderId="0" xfId="1" applyNumberFormat="1" applyFont="1" applyFill="1" applyBorder="1" applyAlignment="1">
      <alignment horizontal="center" vertical="center"/>
    </xf>
    <xf numFmtId="9" fontId="56" fillId="7" borderId="0" xfId="1" applyNumberFormat="1" applyFont="1" applyFill="1" applyBorder="1" applyAlignment="1">
      <alignment horizontal="center" vertical="center" wrapText="1"/>
    </xf>
    <xf numFmtId="9" fontId="56" fillId="7" borderId="0" xfId="1" applyNumberFormat="1" applyFont="1" applyFill="1" applyBorder="1" applyAlignment="1">
      <alignment horizontal="center" vertical="center" wrapText="1"/>
    </xf>
    <xf numFmtId="0" fontId="30" fillId="7" borderId="0" xfId="0" applyFont="1" applyFill="1" applyBorder="1" applyAlignment="1" applyProtection="1">
      <alignment horizontal="center" vertical="center"/>
      <protection locked="0"/>
    </xf>
    <xf numFmtId="0" fontId="55" fillId="7" borderId="0" xfId="0" quotePrefix="1" applyFont="1" applyFill="1" applyBorder="1" applyAlignment="1">
      <alignment horizontal="left" vertical="center"/>
    </xf>
    <xf numFmtId="0" fontId="55" fillId="7" borderId="0" xfId="0" quotePrefix="1" applyFont="1" applyFill="1" applyBorder="1" applyAlignment="1">
      <alignment horizontal="left" vertical="center"/>
    </xf>
    <xf numFmtId="0" fontId="30" fillId="7" borderId="0" xfId="0" applyFont="1" applyFill="1" applyBorder="1" applyAlignment="1">
      <alignment horizontal="center" vertical="center"/>
    </xf>
    <xf numFmtId="0" fontId="35" fillId="7" borderId="0" xfId="0" applyFont="1" applyFill="1" applyBorder="1" applyProtection="1">
      <protection locked="0"/>
    </xf>
    <xf numFmtId="0" fontId="35" fillId="7" borderId="0" xfId="0" applyFont="1" applyFill="1" applyBorder="1" applyProtection="1">
      <protection hidden="1"/>
    </xf>
    <xf numFmtId="169" fontId="35" fillId="7" borderId="0" xfId="0" applyNumberFormat="1" applyFont="1" applyFill="1" applyBorder="1" applyAlignment="1">
      <alignment horizontal="center"/>
    </xf>
    <xf numFmtId="44" fontId="50" fillId="7" borderId="0" xfId="0" applyNumberFormat="1" applyFont="1" applyFill="1" applyBorder="1" applyProtection="1">
      <protection hidden="1"/>
    </xf>
    <xf numFmtId="0" fontId="41" fillId="7" borderId="0" xfId="0" applyFont="1" applyFill="1" applyBorder="1"/>
    <xf numFmtId="0" fontId="42" fillId="7" borderId="0" xfId="0" applyFont="1" applyFill="1" applyBorder="1"/>
    <xf numFmtId="0" fontId="36" fillId="7" borderId="0" xfId="0" applyFont="1" applyFill="1" applyBorder="1"/>
    <xf numFmtId="0" fontId="40" fillId="7" borderId="0" xfId="0" applyFont="1" applyFill="1" applyBorder="1" applyAlignment="1" applyProtection="1">
      <alignment horizontal="right"/>
      <protection locked="0"/>
    </xf>
    <xf numFmtId="2" fontId="49" fillId="7" borderId="0" xfId="0" applyNumberFormat="1" applyFont="1" applyFill="1" applyBorder="1" applyAlignment="1" applyProtection="1">
      <alignment horizontal="center" vertical="center"/>
      <protection hidden="1"/>
    </xf>
    <xf numFmtId="0" fontId="35" fillId="7" borderId="0" xfId="0" applyNumberFormat="1" applyFont="1" applyFill="1" applyBorder="1" applyProtection="1">
      <protection hidden="1"/>
    </xf>
    <xf numFmtId="170" fontId="35" fillId="7" borderId="0" xfId="0" applyNumberFormat="1" applyFont="1" applyFill="1" applyBorder="1" applyAlignment="1">
      <alignment vertical="center"/>
    </xf>
    <xf numFmtId="44" fontId="8" fillId="7" borderId="0" xfId="1" applyFont="1" applyFill="1" applyBorder="1" applyAlignment="1">
      <alignment horizontal="center" vertical="center" wrapText="1"/>
    </xf>
    <xf numFmtId="0" fontId="35" fillId="7" borderId="0" xfId="0" applyFont="1" applyFill="1" applyBorder="1" applyAlignment="1">
      <alignment horizontal="center" vertical="center"/>
    </xf>
    <xf numFmtId="169" fontId="35" fillId="7" borderId="0" xfId="0" applyNumberFormat="1" applyFont="1" applyFill="1" applyBorder="1" applyAlignment="1">
      <alignment horizontal="left"/>
    </xf>
    <xf numFmtId="0" fontId="40" fillId="7" borderId="0" xfId="0" applyFont="1" applyFill="1" applyBorder="1" applyAlignment="1" applyProtection="1">
      <protection hidden="1"/>
    </xf>
    <xf numFmtId="44" fontId="35" fillId="7" borderId="0" xfId="3" applyFont="1" applyFill="1" applyBorder="1" applyAlignment="1" applyProtection="1">
      <alignment horizontal="center" vertical="center"/>
      <protection hidden="1"/>
    </xf>
    <xf numFmtId="0" fontId="38" fillId="7" borderId="0" xfId="0" applyFont="1" applyFill="1" applyBorder="1"/>
    <xf numFmtId="0" fontId="0" fillId="7" borderId="0" xfId="0" applyFont="1" applyFill="1" applyBorder="1"/>
    <xf numFmtId="0" fontId="64" fillId="7" borderId="43" xfId="0" applyFont="1" applyFill="1" applyBorder="1" applyAlignment="1" applyProtection="1">
      <protection locked="0"/>
    </xf>
    <xf numFmtId="0" fontId="67" fillId="7" borderId="42" xfId="0" applyFont="1" applyFill="1" applyBorder="1" applyAlignment="1" applyProtection="1">
      <protection hidden="1"/>
    </xf>
  </cellXfs>
  <cellStyles count="4">
    <cellStyle name="Euro" xfId="1"/>
    <cellStyle name="Lien hypertexte" xfId="2" builtinId="8"/>
    <cellStyle name="Monétaire" xfId="3" builtinId="4"/>
    <cellStyle name="Normal" xfId="0" builtinId="0"/>
  </cellStyles>
  <dxfs count="4">
    <dxf>
      <font>
        <color theme="0"/>
      </font>
      <fill>
        <patternFill>
          <bgColor theme="0"/>
        </patternFill>
      </fill>
    </dxf>
    <dxf>
      <font>
        <color theme="0"/>
      </font>
    </dxf>
    <dxf>
      <font>
        <color rgb="FFFFFF9A"/>
      </font>
      <fill>
        <patternFill>
          <bgColor rgb="FFFFFF9A"/>
        </patternFill>
      </fill>
    </dxf>
    <dxf>
      <font>
        <color theme="0"/>
        <name val="Cambria"/>
        <scheme val="none"/>
      </font>
      <fill>
        <patternFill>
          <bgColor theme="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4.png"/><Relationship Id="rId1" Type="http://schemas.openxmlformats.org/officeDocument/2006/relationships/image" Target="../media/image3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304800</xdr:colOff>
      <xdr:row>0</xdr:row>
      <xdr:rowOff>152400</xdr:rowOff>
    </xdr:from>
    <xdr:to>
      <xdr:col>2</xdr:col>
      <xdr:colOff>466725</xdr:colOff>
      <xdr:row>0</xdr:row>
      <xdr:rowOff>742950</xdr:rowOff>
    </xdr:to>
    <xdr:pic>
      <xdr:nvPicPr>
        <xdr:cNvPr id="10669" name="Image 2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975" y="152400"/>
          <a:ext cx="809625" cy="5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10</xdr:col>
      <xdr:colOff>1123950</xdr:colOff>
      <xdr:row>0</xdr:row>
      <xdr:rowOff>238125</xdr:rowOff>
    </xdr:from>
    <xdr:to>
      <xdr:col>11</xdr:col>
      <xdr:colOff>1095375</xdr:colOff>
      <xdr:row>1</xdr:row>
      <xdr:rowOff>85725</xdr:rowOff>
    </xdr:to>
    <xdr:pic>
      <xdr:nvPicPr>
        <xdr:cNvPr id="10670" name="Image 3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944225" y="238125"/>
          <a:ext cx="1571625" cy="695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7</xdr:col>
      <xdr:colOff>133350</xdr:colOff>
      <xdr:row>97</xdr:row>
      <xdr:rowOff>19050</xdr:rowOff>
    </xdr:from>
    <xdr:to>
      <xdr:col>8</xdr:col>
      <xdr:colOff>333375</xdr:colOff>
      <xdr:row>100</xdr:row>
      <xdr:rowOff>47625</xdr:rowOff>
    </xdr:to>
    <xdr:sp macro="[1]!Plaque1_Cliquer" textlink="">
      <xdr:nvSpPr>
        <xdr:cNvPr id="4" name="Plaque 3"/>
        <xdr:cNvSpPr/>
      </xdr:nvSpPr>
      <xdr:spPr>
        <a:xfrm>
          <a:off x="5143500" y="19069050"/>
          <a:ext cx="1809750" cy="457200"/>
        </a:xfrm>
        <a:prstGeom prst="bevel">
          <a:avLst/>
        </a:prstGeom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     Imprimer</a:t>
          </a:r>
        </a:p>
      </xdr:txBody>
    </xdr:sp>
    <xdr:clientData fPrintsWithSheet="0"/>
  </xdr:twoCellAnchor>
  <xdr:twoCellAnchor>
    <xdr:from>
      <xdr:col>1</xdr:col>
      <xdr:colOff>35718</xdr:colOff>
      <xdr:row>6</xdr:row>
      <xdr:rowOff>166687</xdr:rowOff>
    </xdr:from>
    <xdr:to>
      <xdr:col>1</xdr:col>
      <xdr:colOff>333375</xdr:colOff>
      <xdr:row>8</xdr:row>
      <xdr:rowOff>250031</xdr:rowOff>
    </xdr:to>
    <xdr:sp macro="" textlink="">
      <xdr:nvSpPr>
        <xdr:cNvPr id="5" name="Flèche vers le bas 4"/>
        <xdr:cNvSpPr/>
      </xdr:nvSpPr>
      <xdr:spPr>
        <a:xfrm>
          <a:off x="216693" y="1766887"/>
          <a:ext cx="297657" cy="559594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fr-FR"/>
        </a:p>
      </xdr:txBody>
    </xdr:sp>
    <xdr:clientData fPrintsWithSheet="0"/>
  </xdr:twoCellAnchor>
  <xdr:twoCellAnchor>
    <xdr:from>
      <xdr:col>5</xdr:col>
      <xdr:colOff>547688</xdr:colOff>
      <xdr:row>13</xdr:row>
      <xdr:rowOff>95251</xdr:rowOff>
    </xdr:from>
    <xdr:to>
      <xdr:col>5</xdr:col>
      <xdr:colOff>845345</xdr:colOff>
      <xdr:row>15</xdr:row>
      <xdr:rowOff>226220</xdr:rowOff>
    </xdr:to>
    <xdr:sp macro="" textlink="">
      <xdr:nvSpPr>
        <xdr:cNvPr id="6" name="Flèche vers le bas 5"/>
        <xdr:cNvSpPr/>
      </xdr:nvSpPr>
      <xdr:spPr>
        <a:xfrm>
          <a:off x="3852863" y="3248026"/>
          <a:ext cx="297657" cy="559594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fr-FR"/>
        </a:p>
      </xdr:txBody>
    </xdr:sp>
    <xdr:clientData fPrintsWithSheet="0"/>
  </xdr:twoCellAnchor>
  <xdr:twoCellAnchor>
    <xdr:from>
      <xdr:col>15</xdr:col>
      <xdr:colOff>821532</xdr:colOff>
      <xdr:row>45</xdr:row>
      <xdr:rowOff>11904</xdr:rowOff>
    </xdr:from>
    <xdr:to>
      <xdr:col>17</xdr:col>
      <xdr:colOff>107157</xdr:colOff>
      <xdr:row>46</xdr:row>
      <xdr:rowOff>142874</xdr:rowOff>
    </xdr:to>
    <xdr:sp macro="" textlink="">
      <xdr:nvSpPr>
        <xdr:cNvPr id="7" name="Flèche vers le bas 6"/>
        <xdr:cNvSpPr/>
      </xdr:nvSpPr>
      <xdr:spPr>
        <a:xfrm rot="7147654">
          <a:off x="18162984" y="9226152"/>
          <a:ext cx="292895" cy="685800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fr-FR"/>
        </a:p>
      </xdr:txBody>
    </xdr:sp>
    <xdr:clientData fPrintsWithSheet="0"/>
  </xdr:twoCellAnchor>
  <xdr:twoCellAnchor>
    <xdr:from>
      <xdr:col>15</xdr:col>
      <xdr:colOff>809624</xdr:colOff>
      <xdr:row>71</xdr:row>
      <xdr:rowOff>1</xdr:rowOff>
    </xdr:from>
    <xdr:to>
      <xdr:col>17</xdr:col>
      <xdr:colOff>95249</xdr:colOff>
      <xdr:row>72</xdr:row>
      <xdr:rowOff>130970</xdr:rowOff>
    </xdr:to>
    <xdr:sp macro="" textlink="">
      <xdr:nvSpPr>
        <xdr:cNvPr id="8" name="Flèche vers le bas 7"/>
        <xdr:cNvSpPr/>
      </xdr:nvSpPr>
      <xdr:spPr>
        <a:xfrm rot="7147654">
          <a:off x="18151077" y="13976748"/>
          <a:ext cx="292894" cy="685800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fr-FR"/>
        </a:p>
      </xdr:txBody>
    </xdr:sp>
    <xdr:clientData fPrintsWithSheet="0"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64</xdr:col>
      <xdr:colOff>152400</xdr:colOff>
      <xdr:row>0</xdr:row>
      <xdr:rowOff>0</xdr:rowOff>
    </xdr:from>
    <xdr:to>
      <xdr:col>75</xdr:col>
      <xdr:colOff>47625</xdr:colOff>
      <xdr:row>3</xdr:row>
      <xdr:rowOff>85725</xdr:rowOff>
    </xdr:to>
    <xdr:pic>
      <xdr:nvPicPr>
        <xdr:cNvPr id="4565" name="Imag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848850" y="0"/>
          <a:ext cx="1504950" cy="704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0</xdr:row>
      <xdr:rowOff>0</xdr:rowOff>
    </xdr:from>
    <xdr:to>
      <xdr:col>7</xdr:col>
      <xdr:colOff>95250</xdr:colOff>
      <xdr:row>2</xdr:row>
      <xdr:rowOff>266700</xdr:rowOff>
    </xdr:to>
    <xdr:pic>
      <xdr:nvPicPr>
        <xdr:cNvPr id="4566" name="Image 2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775" y="0"/>
          <a:ext cx="781050" cy="5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corinne\Downloads\syndicat%20supnaafam\outils\xls%202016\finalit&#233;%20outils\Outils%20pour%20le%20site%20supnaafam%20et%20anamaaf%20fin\Cong&#233;s%20pay&#233;s\cong&#233;s%20pay&#233;s%20(R&#233;cup&#233;r&#233;)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1"/>
      <sheetName val="Moyenne"/>
      <sheetName val="CP"/>
      <sheetName val="Congés acquis"/>
      <sheetName val="Feuil2"/>
      <sheetName val="congés payés (Récupéré)"/>
    </sheetNames>
    <definedNames>
      <definedName name="Plaque1_Cliquer"/>
    </definedNames>
    <sheetDataSet>
      <sheetData sheetId="0"/>
      <sheetData sheetId="1"/>
      <sheetData sheetId="2"/>
      <sheetData sheetId="3"/>
      <sheetData sheetId="4"/>
      <sheetData sheetId="5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hyperlink" Target="file:///C:\corinne\Downloads\Fiche%20Calcul%20duree%20-%20indemnites%20CP%20(1).xls" TargetMode="External"/><Relationship Id="rId7" Type="http://schemas.openxmlformats.org/officeDocument/2006/relationships/comments" Target="../comments2.xml"/><Relationship Id="rId2" Type="http://schemas.openxmlformats.org/officeDocument/2006/relationships/hyperlink" Target="file:///C:\corinne\Downloads\Fiche%20Calcul%20duree%20-%20indemnites%20CP%20(1).xls" TargetMode="External"/><Relationship Id="rId1" Type="http://schemas.openxmlformats.org/officeDocument/2006/relationships/hyperlink" Target="file:///C:\corinne\Downloads\Fiche%20Calcul%20duree%20-%20indemnites%20CP%20(1).xls" TargetMode="External"/><Relationship Id="rId6" Type="http://schemas.openxmlformats.org/officeDocument/2006/relationships/vmlDrawing" Target="../drawings/vmlDrawing2.vml"/><Relationship Id="rId5" Type="http://schemas.openxmlformats.org/officeDocument/2006/relationships/drawing" Target="../drawings/drawing1.xml"/><Relationship Id="rId4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5.bin"/><Relationship Id="rId1" Type="http://schemas.openxmlformats.org/officeDocument/2006/relationships/hyperlink" Target="file:///C:\Downloads\syndicat%20supnaafam\outils\Fiche%20Calcul%20duree%20-%20indemnites%20CP%20revue%20corinne.xls" TargetMode="External"/><Relationship Id="rId5" Type="http://schemas.openxmlformats.org/officeDocument/2006/relationships/comments" Target="../comments3.xml"/><Relationship Id="rId4" Type="http://schemas.openxmlformats.org/officeDocument/2006/relationships/vmlDrawing" Target="../drawings/vmlDrawing3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BQ95"/>
  <sheetViews>
    <sheetView showGridLines="0" view="pageLayout" zoomScaleNormal="100" workbookViewId="0">
      <selection activeCell="T16" sqref="T16"/>
    </sheetView>
  </sheetViews>
  <sheetFormatPr baseColWidth="10" defaultColWidth="3.33203125" defaultRowHeight="11.25" x14ac:dyDescent="0.2"/>
  <cols>
    <col min="1" max="1" width="6.5" customWidth="1"/>
    <col min="2" max="2" width="0.6640625" customWidth="1"/>
    <col min="3" max="16" width="3.33203125" customWidth="1"/>
    <col min="17" max="17" width="0.6640625" customWidth="1"/>
    <col min="18" max="35" width="3.33203125" customWidth="1"/>
    <col min="36" max="36" width="0.6640625" customWidth="1"/>
    <col min="37" max="54" width="3.33203125" customWidth="1"/>
    <col min="55" max="55" width="0.6640625" customWidth="1"/>
    <col min="56" max="57" width="3.33203125" customWidth="1"/>
    <col min="58" max="58" width="1.33203125" customWidth="1"/>
    <col min="59" max="59" width="2.5" customWidth="1"/>
    <col min="60" max="60" width="2.1640625" customWidth="1"/>
    <col min="69" max="69" width="18.33203125" customWidth="1"/>
  </cols>
  <sheetData>
    <row r="1" spans="1:62" ht="11.25" customHeight="1" x14ac:dyDescent="0.2">
      <c r="A1" s="201" t="s">
        <v>20</v>
      </c>
      <c r="B1" s="201"/>
      <c r="C1" s="201"/>
      <c r="D1" s="201"/>
      <c r="E1" s="201"/>
      <c r="F1" s="201"/>
      <c r="G1" s="201"/>
      <c r="H1" s="201"/>
      <c r="I1" s="201"/>
      <c r="J1" s="201"/>
      <c r="K1" s="201"/>
      <c r="L1" s="201"/>
      <c r="M1" s="201"/>
      <c r="N1" s="201"/>
      <c r="O1" s="201"/>
      <c r="P1" s="201"/>
      <c r="Q1" s="201"/>
      <c r="R1" s="201"/>
      <c r="S1" s="201"/>
      <c r="T1" s="201"/>
      <c r="U1" s="201"/>
      <c r="V1" s="201"/>
      <c r="W1" s="201"/>
      <c r="X1" s="201"/>
      <c r="Y1" s="201"/>
      <c r="Z1" s="201"/>
      <c r="AA1" s="201"/>
      <c r="AB1" s="201"/>
      <c r="AC1" s="201"/>
      <c r="AD1" s="201"/>
      <c r="AE1" s="201"/>
      <c r="AF1" s="201"/>
      <c r="AG1" s="201"/>
      <c r="AH1" s="201"/>
      <c r="AI1" s="201"/>
      <c r="AJ1" s="201"/>
      <c r="AK1" s="201"/>
      <c r="AL1" s="201"/>
      <c r="AM1" s="201"/>
      <c r="AN1" s="201"/>
      <c r="AO1" s="201"/>
      <c r="AP1" s="201"/>
      <c r="AQ1" s="201"/>
      <c r="AR1" s="201"/>
      <c r="AS1" s="201"/>
      <c r="AT1" s="201"/>
      <c r="AU1" s="201"/>
      <c r="AV1" s="201"/>
      <c r="AW1" s="201"/>
      <c r="AX1" s="201"/>
      <c r="AY1" s="201"/>
      <c r="AZ1" s="201"/>
      <c r="BA1" s="201"/>
      <c r="BB1" s="201"/>
      <c r="BC1" s="201"/>
      <c r="BD1" s="201"/>
      <c r="BE1" s="201"/>
      <c r="BF1" s="201"/>
      <c r="BG1" s="201"/>
      <c r="BH1" s="201"/>
      <c r="BI1" s="201"/>
    </row>
    <row r="2" spans="1:62" ht="11.25" customHeight="1" x14ac:dyDescent="0.2">
      <c r="A2" s="201"/>
      <c r="B2" s="201"/>
      <c r="C2" s="201"/>
      <c r="D2" s="201"/>
      <c r="E2" s="201"/>
      <c r="F2" s="201"/>
      <c r="G2" s="201"/>
      <c r="H2" s="201"/>
      <c r="I2" s="201"/>
      <c r="J2" s="201"/>
      <c r="K2" s="201"/>
      <c r="L2" s="201"/>
      <c r="M2" s="201"/>
      <c r="N2" s="201"/>
      <c r="O2" s="201"/>
      <c r="P2" s="201"/>
      <c r="Q2" s="201"/>
      <c r="R2" s="201"/>
      <c r="S2" s="201"/>
      <c r="T2" s="201"/>
      <c r="U2" s="201"/>
      <c r="V2" s="201"/>
      <c r="W2" s="201"/>
      <c r="X2" s="201"/>
      <c r="Y2" s="201"/>
      <c r="Z2" s="201"/>
      <c r="AA2" s="201"/>
      <c r="AB2" s="201"/>
      <c r="AC2" s="201"/>
      <c r="AD2" s="201"/>
      <c r="AE2" s="201"/>
      <c r="AF2" s="201"/>
      <c r="AG2" s="201"/>
      <c r="AH2" s="201"/>
      <c r="AI2" s="201"/>
      <c r="AJ2" s="201"/>
      <c r="AK2" s="201"/>
      <c r="AL2" s="201"/>
      <c r="AM2" s="201"/>
      <c r="AN2" s="201"/>
      <c r="AO2" s="201"/>
      <c r="AP2" s="201"/>
      <c r="AQ2" s="201"/>
      <c r="AR2" s="201"/>
      <c r="AS2" s="201"/>
      <c r="AT2" s="201"/>
      <c r="AU2" s="201"/>
      <c r="AV2" s="201"/>
      <c r="AW2" s="201"/>
      <c r="AX2" s="201"/>
      <c r="AY2" s="201"/>
      <c r="AZ2" s="201"/>
      <c r="BA2" s="201"/>
      <c r="BB2" s="201"/>
      <c r="BC2" s="201"/>
      <c r="BD2" s="201"/>
      <c r="BE2" s="201"/>
      <c r="BF2" s="201"/>
      <c r="BG2" s="201"/>
      <c r="BH2" s="201"/>
      <c r="BI2" s="201"/>
    </row>
    <row r="4" spans="1:62" ht="15" customHeight="1" x14ac:dyDescent="0.25">
      <c r="A4" s="250" t="s">
        <v>22</v>
      </c>
      <c r="B4" s="250"/>
      <c r="C4" s="250"/>
      <c r="D4" s="250"/>
      <c r="E4" s="250"/>
      <c r="F4" s="250"/>
      <c r="G4" s="250"/>
      <c r="H4" s="250"/>
      <c r="I4" s="250"/>
      <c r="J4" s="250"/>
      <c r="K4" s="250"/>
      <c r="L4" s="250"/>
      <c r="M4" s="250"/>
      <c r="N4" s="250"/>
      <c r="O4" s="250"/>
      <c r="P4" s="250"/>
      <c r="Q4" s="2"/>
      <c r="R4" s="251"/>
      <c r="S4" s="251"/>
      <c r="T4" s="251"/>
      <c r="U4" s="251"/>
      <c r="V4" s="251"/>
      <c r="W4" s="251"/>
      <c r="X4" s="251"/>
      <c r="Y4" s="251"/>
      <c r="Z4" s="251"/>
      <c r="AA4" s="251"/>
      <c r="AB4" s="251"/>
      <c r="AC4" s="251"/>
      <c r="AD4" s="251"/>
      <c r="AE4" s="251"/>
      <c r="AF4" s="251"/>
      <c r="AG4" s="251"/>
      <c r="AH4" s="251"/>
      <c r="AI4" s="251"/>
      <c r="AJ4" s="251"/>
      <c r="AK4" s="251"/>
      <c r="AL4" s="251"/>
      <c r="AM4" s="251"/>
      <c r="AN4" s="251"/>
      <c r="AO4" s="251"/>
      <c r="AP4" s="251"/>
      <c r="AQ4" s="251"/>
      <c r="AR4" s="251"/>
      <c r="AS4" s="251"/>
      <c r="AT4" s="251"/>
      <c r="AU4" s="251"/>
      <c r="AV4" s="251"/>
      <c r="AW4" s="251"/>
      <c r="AX4" s="251"/>
      <c r="AY4" s="251"/>
      <c r="AZ4" s="251"/>
      <c r="BA4" s="251"/>
      <c r="BB4" s="251"/>
      <c r="BC4" s="251"/>
      <c r="BD4" s="251"/>
      <c r="BE4" s="251"/>
      <c r="BH4" s="7"/>
    </row>
    <row r="5" spans="1:62" ht="11.25" customHeight="1" x14ac:dyDescent="0.25"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4"/>
      <c r="S5" s="4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4"/>
      <c r="AL5" s="4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  <c r="BC5" s="2"/>
      <c r="BD5" s="4"/>
      <c r="BE5" s="4"/>
      <c r="BF5" s="27"/>
      <c r="BG5" s="27"/>
      <c r="BH5" s="8" t="s">
        <v>17</v>
      </c>
      <c r="BI5" s="27"/>
      <c r="BJ5" s="27"/>
    </row>
    <row r="6" spans="1:62" ht="15" customHeight="1" x14ac:dyDescent="0.25">
      <c r="B6" s="2"/>
      <c r="C6" s="252" t="s">
        <v>1</v>
      </c>
      <c r="D6" s="252"/>
      <c r="E6" s="252"/>
      <c r="F6" s="252"/>
      <c r="G6" s="252"/>
      <c r="H6" s="252"/>
      <c r="I6" s="252"/>
      <c r="J6" s="252"/>
      <c r="K6" s="252"/>
      <c r="L6" s="252"/>
      <c r="M6" s="252"/>
      <c r="N6" s="252"/>
      <c r="O6" s="252"/>
      <c r="P6" s="252"/>
      <c r="Q6" s="2"/>
      <c r="R6" s="226" t="s">
        <v>13</v>
      </c>
      <c r="S6" s="226"/>
      <c r="T6" s="10"/>
      <c r="U6" s="252" t="s">
        <v>1</v>
      </c>
      <c r="V6" s="252"/>
      <c r="W6" s="252"/>
      <c r="X6" s="252"/>
      <c r="Y6" s="252"/>
      <c r="Z6" s="252"/>
      <c r="AA6" s="252"/>
      <c r="AB6" s="252"/>
      <c r="AC6" s="252"/>
      <c r="AD6" s="252"/>
      <c r="AE6" s="252"/>
      <c r="AF6" s="252"/>
      <c r="AG6" s="252"/>
      <c r="AH6" s="252"/>
      <c r="AI6" s="252"/>
      <c r="AJ6" s="252"/>
      <c r="AK6" s="226" t="s">
        <v>13</v>
      </c>
      <c r="AL6" s="226"/>
      <c r="AM6" s="10"/>
      <c r="AN6" s="252" t="s">
        <v>1</v>
      </c>
      <c r="AO6" s="252"/>
      <c r="AP6" s="252"/>
      <c r="AQ6" s="252"/>
      <c r="AR6" s="252"/>
      <c r="AS6" s="252"/>
      <c r="AT6" s="252"/>
      <c r="AU6" s="252"/>
      <c r="AV6" s="252"/>
      <c r="AW6" s="252"/>
      <c r="AX6" s="252"/>
      <c r="AY6" s="252"/>
      <c r="AZ6" s="252"/>
      <c r="BA6" s="252"/>
      <c r="BB6" s="252"/>
      <c r="BC6" s="252"/>
      <c r="BD6" s="226" t="s">
        <v>13</v>
      </c>
      <c r="BE6" s="226"/>
      <c r="BF6" s="27"/>
      <c r="BG6" s="27"/>
      <c r="BH6" s="30"/>
      <c r="BI6" s="27"/>
      <c r="BJ6" s="27"/>
    </row>
    <row r="7" spans="1:62" ht="14.25" customHeight="1" x14ac:dyDescent="0.25"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26"/>
      <c r="S7" s="226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2"/>
      <c r="AI7" s="2"/>
      <c r="AJ7" s="2"/>
      <c r="AK7" s="226"/>
      <c r="AL7" s="226"/>
      <c r="AM7" s="2"/>
      <c r="AN7" s="2"/>
      <c r="AO7" s="2"/>
      <c r="AP7" s="2"/>
      <c r="AQ7" s="2"/>
      <c r="AR7" s="2"/>
      <c r="AS7" s="2"/>
      <c r="AT7" s="2"/>
      <c r="AU7" s="2"/>
      <c r="AV7" s="2"/>
      <c r="AW7" s="2"/>
      <c r="AX7" s="2"/>
      <c r="AY7" s="2"/>
      <c r="AZ7" s="2"/>
      <c r="BA7" s="2"/>
      <c r="BB7" s="2"/>
      <c r="BC7" s="2"/>
      <c r="BD7" s="226"/>
      <c r="BE7" s="226"/>
      <c r="BF7" s="27"/>
      <c r="BG7" s="27"/>
      <c r="BI7" s="27"/>
      <c r="BJ7" s="27"/>
    </row>
    <row r="8" spans="1:62" ht="15" x14ac:dyDescent="0.25">
      <c r="A8" s="227" t="s">
        <v>14</v>
      </c>
      <c r="B8" s="2"/>
      <c r="C8" s="247" t="s">
        <v>2</v>
      </c>
      <c r="D8" s="247"/>
      <c r="E8" s="247"/>
      <c r="F8" s="247"/>
      <c r="G8" s="247"/>
      <c r="H8" s="247"/>
      <c r="I8" s="247"/>
      <c r="J8" s="253">
        <v>2014</v>
      </c>
      <c r="K8" s="253"/>
      <c r="L8" s="253"/>
      <c r="M8" s="253"/>
      <c r="N8" s="253"/>
      <c r="O8" s="2"/>
      <c r="P8" s="2"/>
      <c r="Q8" s="2"/>
      <c r="R8" s="226"/>
      <c r="S8" s="226"/>
      <c r="T8" s="2"/>
      <c r="U8" s="2"/>
      <c r="V8" s="247" t="s">
        <v>2</v>
      </c>
      <c r="W8" s="247"/>
      <c r="X8" s="247"/>
      <c r="Y8" s="247"/>
      <c r="Z8" s="247"/>
      <c r="AA8" s="247"/>
      <c r="AB8" s="247"/>
      <c r="AC8" s="253">
        <v>2015</v>
      </c>
      <c r="AD8" s="253"/>
      <c r="AE8" s="253"/>
      <c r="AF8" s="253"/>
      <c r="AG8" s="253"/>
      <c r="AH8" s="2"/>
      <c r="AI8" s="2"/>
      <c r="AJ8" s="2"/>
      <c r="AK8" s="226"/>
      <c r="AL8" s="226"/>
      <c r="AM8" s="2"/>
      <c r="AN8" s="2"/>
      <c r="AO8" s="247" t="s">
        <v>2</v>
      </c>
      <c r="AP8" s="247"/>
      <c r="AQ8" s="247"/>
      <c r="AR8" s="247"/>
      <c r="AS8" s="247"/>
      <c r="AT8" s="247"/>
      <c r="AU8" s="247"/>
      <c r="AV8" s="253">
        <v>2016</v>
      </c>
      <c r="AW8" s="253"/>
      <c r="AX8" s="253"/>
      <c r="AY8" s="253"/>
      <c r="AZ8" s="253"/>
      <c r="BA8" s="2"/>
      <c r="BB8" s="2"/>
      <c r="BC8" s="2"/>
      <c r="BD8" s="226"/>
      <c r="BE8" s="226"/>
      <c r="BF8" s="27"/>
      <c r="BG8" s="27"/>
      <c r="BI8" s="27"/>
      <c r="BJ8" s="27"/>
    </row>
    <row r="9" spans="1:62" ht="15" x14ac:dyDescent="0.25">
      <c r="A9" s="228"/>
      <c r="B9" s="2"/>
      <c r="C9" s="233" t="s">
        <v>3</v>
      </c>
      <c r="D9" s="234"/>
      <c r="E9" s="234"/>
      <c r="F9" s="234"/>
      <c r="G9" s="234"/>
      <c r="H9" s="234"/>
      <c r="I9" s="235"/>
      <c r="J9" s="237">
        <f>DATE(J8,5,31)</f>
        <v>41790</v>
      </c>
      <c r="K9" s="237"/>
      <c r="L9" s="237"/>
      <c r="M9" s="237"/>
      <c r="N9" s="237"/>
      <c r="O9" s="237"/>
      <c r="P9" s="237"/>
      <c r="Q9" s="2"/>
      <c r="R9" s="226"/>
      <c r="S9" s="226"/>
      <c r="T9" s="2"/>
      <c r="U9" s="2"/>
      <c r="V9" s="233" t="s">
        <v>11</v>
      </c>
      <c r="W9" s="234"/>
      <c r="X9" s="234"/>
      <c r="Y9" s="234"/>
      <c r="Z9" s="234"/>
      <c r="AA9" s="234"/>
      <c r="AB9" s="235"/>
      <c r="AC9" s="237">
        <f>DATE(AC8,5,31)</f>
        <v>42155</v>
      </c>
      <c r="AD9" s="237"/>
      <c r="AE9" s="237"/>
      <c r="AF9" s="237"/>
      <c r="AG9" s="237"/>
      <c r="AH9" s="237"/>
      <c r="AI9" s="237"/>
      <c r="AJ9" s="2"/>
      <c r="AK9" s="226"/>
      <c r="AL9" s="226"/>
      <c r="AM9" s="2"/>
      <c r="AN9" s="2"/>
      <c r="AO9" s="233" t="s">
        <v>12</v>
      </c>
      <c r="AP9" s="234"/>
      <c r="AQ9" s="234"/>
      <c r="AR9" s="234"/>
      <c r="AS9" s="234"/>
      <c r="AT9" s="234"/>
      <c r="AU9" s="235"/>
      <c r="AV9" s="237">
        <f>DATE(AV8,5,31)</f>
        <v>42521</v>
      </c>
      <c r="AW9" s="237"/>
      <c r="AX9" s="237"/>
      <c r="AY9" s="237"/>
      <c r="AZ9" s="237"/>
      <c r="BA9" s="237"/>
      <c r="BB9" s="237"/>
      <c r="BC9" s="2"/>
      <c r="BD9" s="226"/>
      <c r="BE9" s="226"/>
      <c r="BF9" s="27"/>
      <c r="BG9" s="27"/>
      <c r="BI9" s="27"/>
      <c r="BJ9" s="27"/>
    </row>
    <row r="10" spans="1:62" ht="3" customHeight="1" x14ac:dyDescent="0.25">
      <c r="A10" s="228"/>
      <c r="B10" s="2"/>
      <c r="C10" s="230"/>
      <c r="D10" s="230"/>
      <c r="E10" s="230"/>
      <c r="F10" s="230"/>
      <c r="G10" s="230"/>
      <c r="H10" s="230"/>
      <c r="I10" s="230"/>
      <c r="J10" s="254"/>
      <c r="K10" s="254"/>
      <c r="L10" s="254"/>
      <c r="M10" s="254"/>
      <c r="N10" s="254"/>
      <c r="O10" s="2"/>
      <c r="P10" s="2"/>
      <c r="Q10" s="2"/>
      <c r="R10" s="2"/>
      <c r="S10" s="2"/>
      <c r="T10" s="2"/>
      <c r="U10" s="2"/>
      <c r="V10" s="230"/>
      <c r="W10" s="230"/>
      <c r="X10" s="230"/>
      <c r="Y10" s="230"/>
      <c r="Z10" s="230"/>
      <c r="AA10" s="230"/>
      <c r="AB10" s="230"/>
      <c r="AC10" s="254"/>
      <c r="AD10" s="254"/>
      <c r="AE10" s="254"/>
      <c r="AF10" s="254"/>
      <c r="AG10" s="254"/>
      <c r="AH10" s="2"/>
      <c r="AI10" s="2"/>
      <c r="AJ10" s="2"/>
      <c r="AK10" s="2"/>
      <c r="AL10" s="2"/>
      <c r="AM10" s="2"/>
      <c r="AN10" s="2"/>
      <c r="AO10" s="230"/>
      <c r="AP10" s="230"/>
      <c r="AQ10" s="230"/>
      <c r="AR10" s="230"/>
      <c r="AS10" s="230"/>
      <c r="AT10" s="230"/>
      <c r="AU10" s="230"/>
      <c r="AV10" s="254"/>
      <c r="AW10" s="254"/>
      <c r="AX10" s="254"/>
      <c r="AY10" s="254"/>
      <c r="AZ10" s="254"/>
      <c r="BA10" s="2"/>
      <c r="BB10" s="2"/>
      <c r="BC10" s="2"/>
      <c r="BD10" s="2"/>
      <c r="BE10" s="2"/>
      <c r="BF10" s="27"/>
      <c r="BG10" s="27"/>
      <c r="BI10" s="27"/>
      <c r="BJ10" s="27"/>
    </row>
    <row r="11" spans="1:62" ht="15" x14ac:dyDescent="0.25">
      <c r="A11" s="228"/>
      <c r="B11" s="2"/>
      <c r="C11" s="230" t="s">
        <v>4</v>
      </c>
      <c r="D11" s="230"/>
      <c r="E11" s="230"/>
      <c r="F11" s="230"/>
      <c r="G11" s="230"/>
      <c r="H11" s="230"/>
      <c r="I11" s="230"/>
      <c r="J11" s="230"/>
      <c r="K11" s="230"/>
      <c r="L11" s="230"/>
      <c r="M11" s="230"/>
      <c r="N11" s="230"/>
      <c r="O11" s="231">
        <v>13</v>
      </c>
      <c r="P11" s="232"/>
      <c r="Q11" s="2"/>
      <c r="R11" s="233">
        <f>ROUNDUP(O11*2.5,0)</f>
        <v>33</v>
      </c>
      <c r="S11" s="235"/>
      <c r="U11" s="2"/>
      <c r="V11" s="230" t="s">
        <v>4</v>
      </c>
      <c r="W11" s="230"/>
      <c r="X11" s="230"/>
      <c r="Y11" s="230"/>
      <c r="Z11" s="230"/>
      <c r="AA11" s="230"/>
      <c r="AB11" s="230"/>
      <c r="AC11" s="230"/>
      <c r="AD11" s="230"/>
      <c r="AE11" s="230"/>
      <c r="AF11" s="230"/>
      <c r="AG11" s="230"/>
      <c r="AH11" s="231">
        <v>10</v>
      </c>
      <c r="AI11" s="232"/>
      <c r="AJ11" s="2"/>
      <c r="AK11" s="249">
        <f>ROUNDUP(AH11*2.5,0)</f>
        <v>25</v>
      </c>
      <c r="AL11" s="249"/>
      <c r="AM11" s="2"/>
      <c r="AN11" s="2"/>
      <c r="AO11" s="230" t="s">
        <v>4</v>
      </c>
      <c r="AP11" s="230"/>
      <c r="AQ11" s="230"/>
      <c r="AR11" s="230"/>
      <c r="AS11" s="230"/>
      <c r="AT11" s="230"/>
      <c r="AU11" s="230"/>
      <c r="AV11" s="230"/>
      <c r="AW11" s="230"/>
      <c r="AX11" s="230"/>
      <c r="AY11" s="230"/>
      <c r="AZ11" s="230"/>
      <c r="BA11" s="231">
        <v>12</v>
      </c>
      <c r="BB11" s="232"/>
      <c r="BC11" s="2"/>
      <c r="BD11" s="249">
        <f>ROUNDUP(BA11*2.5,0)</f>
        <v>30</v>
      </c>
      <c r="BE11" s="249"/>
      <c r="BF11" s="27"/>
      <c r="BG11" s="27"/>
      <c r="BI11" s="27"/>
      <c r="BJ11" s="27"/>
    </row>
    <row r="12" spans="1:62" ht="3" customHeight="1" x14ac:dyDescent="0.25">
      <c r="A12" s="228"/>
      <c r="B12" s="2"/>
      <c r="C12" s="230"/>
      <c r="D12" s="230"/>
      <c r="E12" s="230"/>
      <c r="F12" s="230"/>
      <c r="G12" s="230"/>
      <c r="H12" s="230"/>
      <c r="I12" s="230"/>
      <c r="J12" s="230"/>
      <c r="K12" s="230"/>
      <c r="L12" s="230"/>
      <c r="M12" s="230"/>
      <c r="N12" s="230"/>
      <c r="O12" s="2"/>
      <c r="P12" s="2"/>
      <c r="Q12" s="2"/>
      <c r="R12" s="3"/>
      <c r="S12" s="3"/>
      <c r="T12" s="2"/>
      <c r="U12" s="2"/>
      <c r="V12" s="230"/>
      <c r="W12" s="230"/>
      <c r="X12" s="230"/>
      <c r="Y12" s="230"/>
      <c r="Z12" s="230"/>
      <c r="AA12" s="230"/>
      <c r="AB12" s="230"/>
      <c r="AC12" s="230"/>
      <c r="AD12" s="230"/>
      <c r="AE12" s="230"/>
      <c r="AF12" s="230"/>
      <c r="AG12" s="230"/>
      <c r="AH12" s="2"/>
      <c r="AI12" s="2"/>
      <c r="AJ12" s="2"/>
      <c r="AK12" s="3"/>
      <c r="AL12" s="3"/>
      <c r="AM12" s="2"/>
      <c r="AN12" s="2"/>
      <c r="AO12" s="230"/>
      <c r="AP12" s="230"/>
      <c r="AQ12" s="230"/>
      <c r="AR12" s="230"/>
      <c r="AS12" s="230"/>
      <c r="AT12" s="230"/>
      <c r="AU12" s="230"/>
      <c r="AV12" s="230"/>
      <c r="AW12" s="230"/>
      <c r="AX12" s="230"/>
      <c r="AY12" s="230"/>
      <c r="AZ12" s="230"/>
      <c r="BA12" s="2"/>
      <c r="BB12" s="2"/>
      <c r="BC12" s="2"/>
      <c r="BD12" s="3"/>
      <c r="BE12" s="3"/>
      <c r="BF12" s="27"/>
      <c r="BG12" s="27"/>
      <c r="BI12" s="27"/>
      <c r="BJ12" s="27"/>
    </row>
    <row r="13" spans="1:62" ht="15" x14ac:dyDescent="0.25">
      <c r="A13" s="228"/>
      <c r="B13" s="2"/>
      <c r="C13" s="230" t="s">
        <v>5</v>
      </c>
      <c r="D13" s="230"/>
      <c r="E13" s="230"/>
      <c r="F13" s="230"/>
      <c r="G13" s="230"/>
      <c r="H13" s="230"/>
      <c r="I13" s="230"/>
      <c r="J13" s="230"/>
      <c r="K13" s="230"/>
      <c r="L13" s="230"/>
      <c r="M13" s="230"/>
      <c r="N13" s="230"/>
      <c r="O13" s="231">
        <v>3</v>
      </c>
      <c r="P13" s="232"/>
      <c r="Q13" s="2"/>
      <c r="R13" s="249">
        <f>O13*2</f>
        <v>6</v>
      </c>
      <c r="S13" s="249"/>
      <c r="T13" s="2"/>
      <c r="U13" s="2"/>
      <c r="V13" s="230" t="s">
        <v>5</v>
      </c>
      <c r="W13" s="230"/>
      <c r="X13" s="230"/>
      <c r="Y13" s="230"/>
      <c r="Z13" s="230"/>
      <c r="AA13" s="230"/>
      <c r="AB13" s="230"/>
      <c r="AC13" s="230"/>
      <c r="AD13" s="230"/>
      <c r="AE13" s="230"/>
      <c r="AF13" s="230"/>
      <c r="AG13" s="230"/>
      <c r="AH13" s="231">
        <v>4</v>
      </c>
      <c r="AI13" s="232"/>
      <c r="AJ13" s="2"/>
      <c r="AK13" s="249">
        <f>AH13*2</f>
        <v>8</v>
      </c>
      <c r="AL13" s="249"/>
      <c r="AM13" s="2"/>
      <c r="AN13" s="2"/>
      <c r="AO13" s="230" t="s">
        <v>5</v>
      </c>
      <c r="AP13" s="230"/>
      <c r="AQ13" s="230"/>
      <c r="AR13" s="230"/>
      <c r="AS13" s="230"/>
      <c r="AT13" s="230"/>
      <c r="AU13" s="230"/>
      <c r="AV13" s="230"/>
      <c r="AW13" s="230"/>
      <c r="AX13" s="230"/>
      <c r="AY13" s="230"/>
      <c r="AZ13" s="230"/>
      <c r="BA13" s="231">
        <v>3</v>
      </c>
      <c r="BB13" s="232"/>
      <c r="BC13" s="2"/>
      <c r="BD13" s="249">
        <f>BA13*2</f>
        <v>6</v>
      </c>
      <c r="BE13" s="249"/>
      <c r="BF13" s="27"/>
      <c r="BG13" s="27"/>
      <c r="BI13" s="27"/>
      <c r="BJ13" s="27"/>
    </row>
    <row r="14" spans="1:62" ht="3" customHeight="1" x14ac:dyDescent="0.25">
      <c r="A14" s="228"/>
      <c r="B14" s="2"/>
      <c r="C14" s="230"/>
      <c r="D14" s="230"/>
      <c r="E14" s="230"/>
      <c r="F14" s="230"/>
      <c r="G14" s="230"/>
      <c r="H14" s="230"/>
      <c r="I14" s="230"/>
      <c r="J14" s="230"/>
      <c r="K14" s="230"/>
      <c r="L14" s="230"/>
      <c r="M14" s="230"/>
      <c r="N14" s="230"/>
      <c r="O14" s="2"/>
      <c r="P14" s="2"/>
      <c r="Q14" s="2"/>
      <c r="R14" s="3"/>
      <c r="S14" s="3"/>
      <c r="T14" s="2"/>
      <c r="U14" s="2"/>
      <c r="V14" s="230"/>
      <c r="W14" s="230"/>
      <c r="X14" s="230"/>
      <c r="Y14" s="230"/>
      <c r="Z14" s="230"/>
      <c r="AA14" s="230"/>
      <c r="AB14" s="230"/>
      <c r="AC14" s="230"/>
      <c r="AD14" s="230"/>
      <c r="AE14" s="230"/>
      <c r="AF14" s="230"/>
      <c r="AG14" s="230"/>
      <c r="AH14" s="2"/>
      <c r="AI14" s="2"/>
      <c r="AJ14" s="2"/>
      <c r="AK14" s="3"/>
      <c r="AL14" s="3"/>
      <c r="AM14" s="2"/>
      <c r="AN14" s="2"/>
      <c r="AO14" s="230"/>
      <c r="AP14" s="230"/>
      <c r="AQ14" s="230"/>
      <c r="AR14" s="230"/>
      <c r="AS14" s="230"/>
      <c r="AT14" s="230"/>
      <c r="AU14" s="230"/>
      <c r="AV14" s="230"/>
      <c r="AW14" s="230"/>
      <c r="AX14" s="230"/>
      <c r="AY14" s="230"/>
      <c r="AZ14" s="230"/>
      <c r="BA14" s="2"/>
      <c r="BB14" s="2"/>
      <c r="BC14" s="2"/>
      <c r="BD14" s="3"/>
      <c r="BE14" s="3"/>
      <c r="BF14" s="27"/>
      <c r="BG14" s="27"/>
      <c r="BI14" s="27"/>
      <c r="BJ14" s="27"/>
    </row>
    <row r="15" spans="1:62" ht="15" x14ac:dyDescent="0.25">
      <c r="A15" s="228"/>
      <c r="B15" s="2"/>
      <c r="C15" s="247" t="s">
        <v>6</v>
      </c>
      <c r="D15" s="247"/>
      <c r="E15" s="247"/>
      <c r="F15" s="247"/>
      <c r="G15" s="247"/>
      <c r="H15" s="247"/>
      <c r="I15" s="247"/>
      <c r="J15" s="247"/>
      <c r="K15" s="247"/>
      <c r="L15" s="247"/>
      <c r="M15" s="247"/>
      <c r="N15" s="247"/>
      <c r="O15" s="231"/>
      <c r="P15" s="232"/>
      <c r="Q15" s="2"/>
      <c r="R15" s="249">
        <f>O15</f>
        <v>0</v>
      </c>
      <c r="S15" s="249"/>
      <c r="T15" s="11">
        <f>IF(R11&gt;29,30,IF(R11+R13&gt;30,30,R11+R13))</f>
        <v>30</v>
      </c>
      <c r="U15" s="2"/>
      <c r="V15" s="247" t="s">
        <v>6</v>
      </c>
      <c r="W15" s="247"/>
      <c r="X15" s="247"/>
      <c r="Y15" s="247"/>
      <c r="Z15" s="247"/>
      <c r="AA15" s="247"/>
      <c r="AB15" s="247"/>
      <c r="AC15" s="247"/>
      <c r="AD15" s="247"/>
      <c r="AE15" s="247"/>
      <c r="AF15" s="247"/>
      <c r="AG15" s="247"/>
      <c r="AH15" s="231">
        <v>2</v>
      </c>
      <c r="AI15" s="232"/>
      <c r="AJ15" s="2"/>
      <c r="AK15" s="249">
        <f>AH15</f>
        <v>2</v>
      </c>
      <c r="AL15" s="249"/>
      <c r="AM15" s="11">
        <f>IF(AK11&gt;29,30,IF(AK11+AK13&gt;30,30,AK11+AK13))</f>
        <v>30</v>
      </c>
      <c r="AN15" s="2"/>
      <c r="AO15" s="247" t="s">
        <v>6</v>
      </c>
      <c r="AP15" s="247"/>
      <c r="AQ15" s="247"/>
      <c r="AR15" s="247"/>
      <c r="AS15" s="247"/>
      <c r="AT15" s="247"/>
      <c r="AU15" s="247"/>
      <c r="AV15" s="247"/>
      <c r="AW15" s="247"/>
      <c r="AX15" s="247"/>
      <c r="AY15" s="247"/>
      <c r="AZ15" s="247"/>
      <c r="BA15" s="231"/>
      <c r="BB15" s="232"/>
      <c r="BC15" s="2"/>
      <c r="BD15" s="249">
        <f>BA15</f>
        <v>0</v>
      </c>
      <c r="BE15" s="249"/>
      <c r="BF15" s="28">
        <f>IF(BD11&gt;29,30,IF(BD11+BD13&gt;30,30,BD11+BD13))</f>
        <v>30</v>
      </c>
      <c r="BG15" s="27"/>
      <c r="BI15" s="27"/>
      <c r="BJ15" s="27"/>
    </row>
    <row r="16" spans="1:62" ht="3" customHeight="1" x14ac:dyDescent="0.25">
      <c r="A16" s="228"/>
      <c r="B16" s="2"/>
      <c r="C16" s="255"/>
      <c r="D16" s="255"/>
      <c r="E16" s="255"/>
      <c r="F16" s="255"/>
      <c r="G16" s="255"/>
      <c r="H16" s="255"/>
      <c r="I16" s="255"/>
      <c r="J16" s="255"/>
      <c r="K16" s="255"/>
      <c r="L16" s="255"/>
      <c r="M16" s="255"/>
      <c r="N16" s="255"/>
      <c r="O16" s="2"/>
      <c r="P16" s="2"/>
      <c r="Q16" s="2"/>
      <c r="R16" s="2"/>
      <c r="S16" s="2"/>
      <c r="T16" s="2"/>
      <c r="U16" s="2"/>
      <c r="V16" s="255"/>
      <c r="W16" s="255"/>
      <c r="X16" s="255"/>
      <c r="Y16" s="255"/>
      <c r="Z16" s="255"/>
      <c r="AA16" s="255"/>
      <c r="AB16" s="255"/>
      <c r="AC16" s="255"/>
      <c r="AD16" s="255"/>
      <c r="AE16" s="255"/>
      <c r="AF16" s="255"/>
      <c r="AG16" s="255"/>
      <c r="AH16" s="2"/>
      <c r="AI16" s="2"/>
      <c r="AJ16" s="2"/>
      <c r="AK16" s="2"/>
      <c r="AL16" s="2"/>
      <c r="AM16" s="2"/>
      <c r="AN16" s="2"/>
      <c r="AO16" s="255"/>
      <c r="AP16" s="255"/>
      <c r="AQ16" s="255"/>
      <c r="AR16" s="255"/>
      <c r="AS16" s="255"/>
      <c r="AT16" s="255"/>
      <c r="AU16" s="255"/>
      <c r="AV16" s="255"/>
      <c r="AW16" s="255"/>
      <c r="AX16" s="255"/>
      <c r="AY16" s="255"/>
      <c r="AZ16" s="255"/>
      <c r="BA16" s="2"/>
      <c r="BB16" s="2"/>
      <c r="BC16" s="2"/>
      <c r="BD16" s="2"/>
      <c r="BE16" s="2"/>
      <c r="BF16" s="27"/>
      <c r="BG16" s="27"/>
      <c r="BI16" s="27"/>
      <c r="BJ16" s="27"/>
    </row>
    <row r="17" spans="1:63" ht="15" x14ac:dyDescent="0.25">
      <c r="A17" s="229"/>
      <c r="B17" s="2"/>
      <c r="C17" s="233" t="s">
        <v>7</v>
      </c>
      <c r="D17" s="234"/>
      <c r="E17" s="234"/>
      <c r="F17" s="234"/>
      <c r="G17" s="234"/>
      <c r="H17" s="234"/>
      <c r="I17" s="234"/>
      <c r="J17" s="234"/>
      <c r="K17" s="234"/>
      <c r="L17" s="234"/>
      <c r="M17" s="234"/>
      <c r="N17" s="234"/>
      <c r="O17" s="234"/>
      <c r="P17" s="235"/>
      <c r="Q17" s="2"/>
      <c r="R17" s="248">
        <f>SUM(T15+R15)</f>
        <v>30</v>
      </c>
      <c r="S17" s="248"/>
      <c r="T17" s="2"/>
      <c r="U17" s="2"/>
      <c r="V17" s="233" t="s">
        <v>11</v>
      </c>
      <c r="W17" s="234"/>
      <c r="X17" s="234"/>
      <c r="Y17" s="234"/>
      <c r="Z17" s="234"/>
      <c r="AA17" s="234"/>
      <c r="AB17" s="234"/>
      <c r="AC17" s="234"/>
      <c r="AD17" s="234"/>
      <c r="AE17" s="234"/>
      <c r="AF17" s="234"/>
      <c r="AG17" s="234"/>
      <c r="AH17" s="234"/>
      <c r="AI17" s="235"/>
      <c r="AJ17" s="2"/>
      <c r="AK17" s="248">
        <f>SUM(AM15+AK15)</f>
        <v>32</v>
      </c>
      <c r="AL17" s="248"/>
      <c r="AM17" s="2"/>
      <c r="AN17" s="2"/>
      <c r="AO17" s="233" t="s">
        <v>12</v>
      </c>
      <c r="AP17" s="234"/>
      <c r="AQ17" s="234"/>
      <c r="AR17" s="234"/>
      <c r="AS17" s="234"/>
      <c r="AT17" s="234"/>
      <c r="AU17" s="234"/>
      <c r="AV17" s="234"/>
      <c r="AW17" s="234"/>
      <c r="AX17" s="234"/>
      <c r="AY17" s="234"/>
      <c r="AZ17" s="234"/>
      <c r="BA17" s="234"/>
      <c r="BB17" s="235"/>
      <c r="BC17" s="2"/>
      <c r="BD17" s="248">
        <f>SUM(BF15+BA15)</f>
        <v>30</v>
      </c>
      <c r="BE17" s="248"/>
      <c r="BF17" s="27"/>
      <c r="BG17" s="27"/>
      <c r="BI17" s="27"/>
      <c r="BJ17" s="27"/>
    </row>
    <row r="18" spans="1:63" ht="1.5" customHeight="1" x14ac:dyDescent="0.25">
      <c r="A18" s="19"/>
      <c r="B18" s="20"/>
      <c r="C18" s="241"/>
      <c r="D18" s="242"/>
      <c r="E18" s="242"/>
      <c r="F18" s="242"/>
      <c r="G18" s="242"/>
      <c r="H18" s="242"/>
      <c r="I18" s="242"/>
      <c r="J18" s="242"/>
      <c r="K18" s="242"/>
      <c r="L18" s="242"/>
      <c r="M18" s="242"/>
      <c r="N18" s="243"/>
      <c r="O18" s="20"/>
      <c r="P18" s="20"/>
      <c r="Q18" s="20"/>
      <c r="R18" s="21"/>
      <c r="S18" s="22"/>
      <c r="T18" s="20"/>
      <c r="U18" s="20"/>
      <c r="V18" s="241"/>
      <c r="W18" s="242"/>
      <c r="X18" s="242"/>
      <c r="Y18" s="242"/>
      <c r="Z18" s="242"/>
      <c r="AA18" s="242"/>
      <c r="AB18" s="242"/>
      <c r="AC18" s="242"/>
      <c r="AD18" s="242"/>
      <c r="AE18" s="242"/>
      <c r="AF18" s="242"/>
      <c r="AG18" s="243"/>
      <c r="AH18" s="20"/>
      <c r="AI18" s="20"/>
      <c r="AJ18" s="20"/>
      <c r="AK18" s="21"/>
      <c r="AL18" s="22"/>
      <c r="AM18" s="20"/>
      <c r="AN18" s="20"/>
      <c r="AO18" s="241"/>
      <c r="AP18" s="242"/>
      <c r="AQ18" s="242"/>
      <c r="AR18" s="242"/>
      <c r="AS18" s="242"/>
      <c r="AT18" s="242"/>
      <c r="AU18" s="242"/>
      <c r="AV18" s="242"/>
      <c r="AW18" s="242"/>
      <c r="AX18" s="242"/>
      <c r="AY18" s="242"/>
      <c r="AZ18" s="243"/>
      <c r="BA18" s="20"/>
      <c r="BB18" s="20"/>
      <c r="BC18" s="20"/>
      <c r="BD18" s="21"/>
      <c r="BE18" s="22"/>
      <c r="BF18" s="27"/>
      <c r="BG18" s="27"/>
      <c r="BI18" s="27"/>
      <c r="BJ18" s="27"/>
    </row>
    <row r="19" spans="1:63" ht="15" customHeight="1" x14ac:dyDescent="0.25">
      <c r="A19" s="227" t="s">
        <v>15</v>
      </c>
      <c r="B19" s="2"/>
      <c r="C19" s="296" t="s">
        <v>2</v>
      </c>
      <c r="D19" s="296"/>
      <c r="E19" s="296"/>
      <c r="F19" s="296"/>
      <c r="G19" s="296"/>
      <c r="H19" s="296"/>
      <c r="I19" s="296"/>
      <c r="J19" s="245">
        <f>J8</f>
        <v>2014</v>
      </c>
      <c r="K19" s="245"/>
      <c r="L19" s="245"/>
      <c r="M19" s="245"/>
      <c r="N19" s="245"/>
      <c r="O19" s="3"/>
      <c r="P19" s="3"/>
      <c r="Q19" s="3"/>
      <c r="R19" s="13"/>
      <c r="S19" s="14"/>
      <c r="T19" s="3"/>
      <c r="U19" s="3"/>
      <c r="V19" s="244" t="s">
        <v>2</v>
      </c>
      <c r="W19" s="244"/>
      <c r="X19" s="244"/>
      <c r="Y19" s="244"/>
      <c r="Z19" s="244"/>
      <c r="AA19" s="244"/>
      <c r="AB19" s="244"/>
      <c r="AC19" s="245">
        <f>AC8</f>
        <v>2015</v>
      </c>
      <c r="AD19" s="245"/>
      <c r="AE19" s="245"/>
      <c r="AF19" s="245"/>
      <c r="AG19" s="245"/>
      <c r="AH19" s="3"/>
      <c r="AI19" s="3"/>
      <c r="AJ19" s="3"/>
      <c r="AK19" s="13"/>
      <c r="AL19" s="14"/>
      <c r="AM19" s="3"/>
      <c r="AN19" s="3"/>
      <c r="AO19" s="244" t="s">
        <v>2</v>
      </c>
      <c r="AP19" s="244"/>
      <c r="AQ19" s="244"/>
      <c r="AR19" s="244"/>
      <c r="AS19" s="244"/>
      <c r="AT19" s="244"/>
      <c r="AU19" s="244"/>
      <c r="AV19" s="245">
        <f>AV8</f>
        <v>2016</v>
      </c>
      <c r="AW19" s="245"/>
      <c r="AX19" s="245"/>
      <c r="AY19" s="245"/>
      <c r="AZ19" s="245"/>
      <c r="BA19" s="2"/>
      <c r="BB19" s="2"/>
      <c r="BC19" s="2"/>
      <c r="BD19" s="15"/>
      <c r="BE19" s="16"/>
      <c r="BF19" s="27"/>
      <c r="BG19" s="27"/>
      <c r="BI19" s="27"/>
      <c r="BJ19" s="27"/>
    </row>
    <row r="20" spans="1:63" ht="15" x14ac:dyDescent="0.25">
      <c r="A20" s="228"/>
      <c r="B20" s="2"/>
      <c r="C20" s="233" t="s">
        <v>25</v>
      </c>
      <c r="D20" s="234"/>
      <c r="E20" s="234"/>
      <c r="F20" s="234"/>
      <c r="G20" s="234"/>
      <c r="H20" s="234"/>
      <c r="I20" s="235"/>
      <c r="J20" s="238">
        <f>DATE(J8,5,31)</f>
        <v>41790</v>
      </c>
      <c r="K20" s="239"/>
      <c r="L20" s="239"/>
      <c r="M20" s="239"/>
      <c r="N20" s="239"/>
      <c r="O20" s="239"/>
      <c r="P20" s="240"/>
      <c r="Q20" s="2"/>
      <c r="R20" s="15"/>
      <c r="S20" s="16"/>
      <c r="T20" s="12"/>
      <c r="U20" s="2"/>
      <c r="V20" s="230" t="s">
        <v>8</v>
      </c>
      <c r="W20" s="230"/>
      <c r="X20" s="230"/>
      <c r="Y20" s="230"/>
      <c r="Z20" s="230"/>
      <c r="AA20" s="230"/>
      <c r="AB20" s="230"/>
      <c r="AC20" s="236">
        <f>DATE(AC8,5,31)</f>
        <v>42155</v>
      </c>
      <c r="AD20" s="236"/>
      <c r="AE20" s="236"/>
      <c r="AF20" s="236"/>
      <c r="AG20" s="236"/>
      <c r="AH20" s="236"/>
      <c r="AI20" s="236"/>
      <c r="AJ20" s="2"/>
      <c r="AK20" s="15"/>
      <c r="AL20" s="16"/>
      <c r="AM20" s="2"/>
      <c r="AN20" s="2"/>
      <c r="AO20" s="230" t="s">
        <v>24</v>
      </c>
      <c r="AP20" s="230"/>
      <c r="AQ20" s="230"/>
      <c r="AR20" s="230"/>
      <c r="AS20" s="230"/>
      <c r="AT20" s="230"/>
      <c r="AU20" s="230"/>
      <c r="AV20" s="236">
        <f>DATE(AV8,5,31)</f>
        <v>42521</v>
      </c>
      <c r="AW20" s="236"/>
      <c r="AX20" s="236"/>
      <c r="AY20" s="236"/>
      <c r="AZ20" s="236"/>
      <c r="BA20" s="236"/>
      <c r="BB20" s="236"/>
      <c r="BC20" s="2"/>
      <c r="BD20" s="15"/>
      <c r="BE20" s="16"/>
      <c r="BF20" s="27"/>
      <c r="BG20" s="27"/>
      <c r="BI20" s="27"/>
      <c r="BJ20" s="27"/>
    </row>
    <row r="21" spans="1:63" ht="3" customHeight="1" x14ac:dyDescent="0.25">
      <c r="A21" s="228"/>
      <c r="B21" s="2"/>
      <c r="C21" s="235"/>
      <c r="D21" s="230"/>
      <c r="E21" s="230"/>
      <c r="F21" s="230"/>
      <c r="G21" s="230"/>
      <c r="H21" s="230"/>
      <c r="I21" s="230"/>
      <c r="J21" s="254"/>
      <c r="K21" s="254"/>
      <c r="L21" s="254"/>
      <c r="M21" s="254"/>
      <c r="N21" s="276"/>
      <c r="O21" s="2"/>
      <c r="P21" s="2"/>
      <c r="Q21" s="2"/>
      <c r="R21" s="17"/>
      <c r="S21" s="18"/>
      <c r="T21" s="2"/>
      <c r="U21" s="2"/>
      <c r="V21" s="235"/>
      <c r="W21" s="230"/>
      <c r="X21" s="230"/>
      <c r="Y21" s="230"/>
      <c r="Z21" s="230"/>
      <c r="AA21" s="230"/>
      <c r="AB21" s="230"/>
      <c r="AC21" s="230"/>
      <c r="AD21" s="230"/>
      <c r="AE21" s="230"/>
      <c r="AF21" s="230"/>
      <c r="AG21" s="233"/>
      <c r="AH21" s="2"/>
      <c r="AI21" s="2"/>
      <c r="AJ21" s="2"/>
      <c r="AK21" s="17"/>
      <c r="AL21" s="18"/>
      <c r="AM21" s="2"/>
      <c r="AN21" s="2"/>
      <c r="AO21" s="235"/>
      <c r="AP21" s="230"/>
      <c r="AQ21" s="230"/>
      <c r="AR21" s="230"/>
      <c r="AS21" s="230"/>
      <c r="AT21" s="230"/>
      <c r="AU21" s="230"/>
      <c r="AV21" s="230"/>
      <c r="AW21" s="230"/>
      <c r="AX21" s="230"/>
      <c r="AY21" s="230"/>
      <c r="AZ21" s="233"/>
      <c r="BA21" s="2"/>
      <c r="BB21" s="2"/>
      <c r="BC21" s="2"/>
      <c r="BD21" s="17"/>
      <c r="BE21" s="18"/>
      <c r="BF21" s="27"/>
      <c r="BG21" s="27"/>
      <c r="BI21" s="27"/>
      <c r="BJ21" s="27"/>
    </row>
    <row r="22" spans="1:63" ht="15" x14ac:dyDescent="0.25">
      <c r="A22" s="228"/>
      <c r="B22" s="2"/>
      <c r="C22" s="230" t="s">
        <v>10</v>
      </c>
      <c r="D22" s="230"/>
      <c r="E22" s="230"/>
      <c r="F22" s="230"/>
      <c r="G22" s="230"/>
      <c r="H22" s="230"/>
      <c r="I22" s="230"/>
      <c r="J22" s="230"/>
      <c r="K22" s="230"/>
      <c r="L22" s="230"/>
      <c r="M22" s="230"/>
      <c r="N22" s="230"/>
      <c r="O22" s="231">
        <v>42</v>
      </c>
      <c r="P22" s="232"/>
      <c r="Q22" s="2"/>
      <c r="R22" s="233">
        <f>IF(O22/4*2.5&gt;30,30,(ROUNDUP(O22/4*2.5,0)))</f>
        <v>27</v>
      </c>
      <c r="S22" s="235"/>
      <c r="U22" s="2"/>
      <c r="V22" s="230" t="s">
        <v>10</v>
      </c>
      <c r="W22" s="230"/>
      <c r="X22" s="230"/>
      <c r="Y22" s="230"/>
      <c r="Z22" s="230"/>
      <c r="AA22" s="230"/>
      <c r="AB22" s="230"/>
      <c r="AC22" s="230"/>
      <c r="AD22" s="230"/>
      <c r="AE22" s="230"/>
      <c r="AF22" s="230"/>
      <c r="AG22" s="230"/>
      <c r="AH22" s="231">
        <v>4</v>
      </c>
      <c r="AI22" s="232"/>
      <c r="AJ22" s="2"/>
      <c r="AK22" s="230">
        <f>IF(AH22/4*2.5&gt;30,30,(ROUNDUP(AH22/4*2.5,0)))</f>
        <v>3</v>
      </c>
      <c r="AL22" s="230"/>
      <c r="AM22" s="2"/>
      <c r="AN22" s="2"/>
      <c r="AO22" s="230" t="s">
        <v>10</v>
      </c>
      <c r="AP22" s="230"/>
      <c r="AQ22" s="230"/>
      <c r="AR22" s="230"/>
      <c r="AS22" s="230"/>
      <c r="AT22" s="230"/>
      <c r="AU22" s="230"/>
      <c r="AV22" s="230"/>
      <c r="AW22" s="230"/>
      <c r="AX22" s="230"/>
      <c r="AY22" s="230"/>
      <c r="AZ22" s="230"/>
      <c r="BA22" s="231">
        <v>4</v>
      </c>
      <c r="BB22" s="232"/>
      <c r="BC22" s="2"/>
      <c r="BD22" s="230">
        <f>IF(BA22/4*2.5&gt;30,30,(ROUNDUP(BA22/4*2.5,0)))</f>
        <v>3</v>
      </c>
      <c r="BE22" s="230"/>
      <c r="BF22" s="27">
        <f>IF(BD22/4*2.5&gt;30,30,(ROUNDUP(BD22/4*2.5,0)))</f>
        <v>2</v>
      </c>
      <c r="BG22" s="27"/>
      <c r="BI22" s="27"/>
      <c r="BJ22" s="27"/>
    </row>
    <row r="23" spans="1:63" ht="3" customHeight="1" x14ac:dyDescent="0.25">
      <c r="A23" s="228"/>
      <c r="B23" s="2"/>
      <c r="C23" s="230"/>
      <c r="D23" s="230"/>
      <c r="E23" s="230"/>
      <c r="F23" s="230"/>
      <c r="G23" s="230"/>
      <c r="H23" s="230"/>
      <c r="I23" s="230"/>
      <c r="J23" s="230"/>
      <c r="K23" s="230"/>
      <c r="L23" s="230"/>
      <c r="M23" s="230"/>
      <c r="N23" s="230"/>
      <c r="O23" s="2"/>
      <c r="P23" s="2"/>
      <c r="Q23" s="2"/>
      <c r="R23" s="2"/>
      <c r="S23" s="2"/>
      <c r="T23" s="2"/>
      <c r="U23" s="2"/>
      <c r="V23" s="230"/>
      <c r="W23" s="230"/>
      <c r="X23" s="230"/>
      <c r="Y23" s="230"/>
      <c r="Z23" s="230"/>
      <c r="AA23" s="230"/>
      <c r="AB23" s="230"/>
      <c r="AC23" s="230"/>
      <c r="AD23" s="230"/>
      <c r="AE23" s="230"/>
      <c r="AF23" s="230"/>
      <c r="AG23" s="230"/>
      <c r="AH23" s="2"/>
      <c r="AI23" s="2"/>
      <c r="AJ23" s="2"/>
      <c r="AK23" s="2"/>
      <c r="AL23" s="2"/>
      <c r="AM23" s="2"/>
      <c r="AN23" s="2"/>
      <c r="AO23" s="230"/>
      <c r="AP23" s="230"/>
      <c r="AQ23" s="230"/>
      <c r="AR23" s="230"/>
      <c r="AS23" s="230"/>
      <c r="AT23" s="230"/>
      <c r="AU23" s="230"/>
      <c r="AV23" s="230"/>
      <c r="AW23" s="230"/>
      <c r="AX23" s="230"/>
      <c r="AY23" s="230"/>
      <c r="AZ23" s="230"/>
      <c r="BA23" s="2"/>
      <c r="BB23" s="2"/>
      <c r="BC23" s="2"/>
      <c r="BD23" s="2"/>
      <c r="BE23" s="2"/>
      <c r="BF23" s="27"/>
      <c r="BG23" s="27"/>
      <c r="BI23" s="27"/>
      <c r="BJ23" s="27"/>
    </row>
    <row r="24" spans="1:63" ht="15" x14ac:dyDescent="0.25">
      <c r="A24" s="228"/>
      <c r="C24" s="233" t="s">
        <v>23</v>
      </c>
      <c r="D24" s="234"/>
      <c r="E24" s="234"/>
      <c r="F24" s="234"/>
      <c r="G24" s="234"/>
      <c r="H24" s="234"/>
      <c r="I24" s="234"/>
      <c r="J24" s="234"/>
      <c r="K24" s="234"/>
      <c r="L24" s="234"/>
      <c r="M24" s="234"/>
      <c r="N24" s="235"/>
      <c r="O24" s="231">
        <v>4</v>
      </c>
      <c r="P24" s="232"/>
      <c r="R24" s="230">
        <f>ROUNDUP(O24/4*2.5,0)</f>
        <v>3</v>
      </c>
      <c r="S24" s="230"/>
      <c r="V24" s="233" t="s">
        <v>23</v>
      </c>
      <c r="W24" s="234"/>
      <c r="X24" s="234"/>
      <c r="Y24" s="234"/>
      <c r="Z24" s="234"/>
      <c r="AA24" s="234"/>
      <c r="AB24" s="234"/>
      <c r="AC24" s="234"/>
      <c r="AD24" s="234"/>
      <c r="AE24" s="234"/>
      <c r="AF24" s="234"/>
      <c r="AG24" s="235"/>
      <c r="AH24" s="231">
        <v>4</v>
      </c>
      <c r="AI24" s="232"/>
      <c r="AK24" s="230">
        <f>ROUNDUP(AH24/4*2.5,0)</f>
        <v>3</v>
      </c>
      <c r="AL24" s="230"/>
      <c r="AO24" s="233" t="s">
        <v>23</v>
      </c>
      <c r="AP24" s="234"/>
      <c r="AQ24" s="234"/>
      <c r="AR24" s="234"/>
      <c r="AS24" s="234"/>
      <c r="AT24" s="234"/>
      <c r="AU24" s="234"/>
      <c r="AV24" s="234"/>
      <c r="AW24" s="234"/>
      <c r="AX24" s="234"/>
      <c r="AY24" s="234"/>
      <c r="AZ24" s="235"/>
      <c r="BA24" s="231">
        <v>4</v>
      </c>
      <c r="BB24" s="232"/>
      <c r="BD24" s="230">
        <f>ROUNDUP(BA24/4*2.5,0)</f>
        <v>3</v>
      </c>
      <c r="BE24" s="230"/>
      <c r="BF24" s="27"/>
      <c r="BG24" s="27"/>
      <c r="BI24" s="27"/>
      <c r="BJ24" s="27"/>
    </row>
    <row r="25" spans="1:63" ht="3" customHeight="1" x14ac:dyDescent="0.25">
      <c r="A25" s="228"/>
      <c r="C25" s="230"/>
      <c r="D25" s="230"/>
      <c r="E25" s="230"/>
      <c r="F25" s="230"/>
      <c r="G25" s="230"/>
      <c r="H25" s="230"/>
      <c r="I25" s="230"/>
      <c r="J25" s="230"/>
      <c r="K25" s="230"/>
      <c r="L25" s="230"/>
      <c r="M25" s="230"/>
      <c r="N25" s="230"/>
      <c r="O25" s="2"/>
      <c r="V25" s="230"/>
      <c r="W25" s="230"/>
      <c r="X25" s="230"/>
      <c r="Y25" s="230"/>
      <c r="Z25" s="230"/>
      <c r="AA25" s="230"/>
      <c r="AB25" s="230"/>
      <c r="AC25" s="230"/>
      <c r="AD25" s="230"/>
      <c r="AE25" s="230"/>
      <c r="AF25" s="230"/>
      <c r="AG25" s="230"/>
      <c r="AH25" s="2"/>
      <c r="AO25" s="230"/>
      <c r="AP25" s="230"/>
      <c r="AQ25" s="230"/>
      <c r="AR25" s="230"/>
      <c r="AS25" s="230"/>
      <c r="AT25" s="230"/>
      <c r="AU25" s="230"/>
      <c r="AV25" s="230"/>
      <c r="AW25" s="230"/>
      <c r="AX25" s="230"/>
      <c r="AY25" s="230"/>
      <c r="AZ25" s="230"/>
      <c r="BA25" s="2"/>
      <c r="BF25" s="27"/>
      <c r="BG25" s="27"/>
      <c r="BI25" s="27"/>
      <c r="BJ25" s="27"/>
    </row>
    <row r="26" spans="1:63" ht="15" x14ac:dyDescent="0.25">
      <c r="A26" s="228"/>
      <c r="C26" s="233" t="s">
        <v>5</v>
      </c>
      <c r="D26" s="267"/>
      <c r="E26" s="267"/>
      <c r="F26" s="267"/>
      <c r="G26" s="267"/>
      <c r="H26" s="267"/>
      <c r="I26" s="267"/>
      <c r="J26" s="267"/>
      <c r="K26" s="267"/>
      <c r="L26" s="267"/>
      <c r="M26" s="267"/>
      <c r="N26" s="268"/>
      <c r="O26" s="231">
        <v>2</v>
      </c>
      <c r="P26" s="232"/>
      <c r="R26" s="246">
        <f>O26*2</f>
        <v>4</v>
      </c>
      <c r="S26" s="246"/>
      <c r="T26" s="9">
        <f>IF(R22&gt;29,30,IF(R22+R24+R26&gt;30,30,R22+R24+R26))</f>
        <v>30</v>
      </c>
      <c r="V26" s="230" t="s">
        <v>5</v>
      </c>
      <c r="W26" s="230"/>
      <c r="X26" s="230"/>
      <c r="Y26" s="230"/>
      <c r="Z26" s="230"/>
      <c r="AA26" s="230"/>
      <c r="AB26" s="230"/>
      <c r="AC26" s="230"/>
      <c r="AD26" s="230"/>
      <c r="AE26" s="230"/>
      <c r="AF26" s="230"/>
      <c r="AG26" s="230"/>
      <c r="AH26" s="231">
        <v>2</v>
      </c>
      <c r="AI26" s="232"/>
      <c r="AK26" s="246">
        <f>AH26</f>
        <v>2</v>
      </c>
      <c r="AL26" s="246"/>
      <c r="AM26" s="9">
        <f>IF(R22&gt;29,30,IF(R22+R24+R26&gt;30,30,R22+R24+R26))</f>
        <v>30</v>
      </c>
      <c r="AO26" s="230" t="s">
        <v>5</v>
      </c>
      <c r="AP26" s="230"/>
      <c r="AQ26" s="230"/>
      <c r="AR26" s="230"/>
      <c r="AS26" s="230"/>
      <c r="AT26" s="230"/>
      <c r="AU26" s="230"/>
      <c r="AV26" s="230"/>
      <c r="AW26" s="230"/>
      <c r="AX26" s="230"/>
      <c r="AY26" s="230"/>
      <c r="AZ26" s="230"/>
      <c r="BA26" s="231">
        <v>2</v>
      </c>
      <c r="BB26" s="232"/>
      <c r="BD26" s="246">
        <f>BA26</f>
        <v>2</v>
      </c>
      <c r="BE26" s="246"/>
      <c r="BF26" s="28">
        <f>IF(BD22&gt;29,30,IF(BD22+BD24+BD26&gt;30,30,BD22+BD24+BD26))</f>
        <v>8</v>
      </c>
      <c r="BG26" s="27"/>
      <c r="BI26" s="27"/>
      <c r="BJ26" s="27"/>
    </row>
    <row r="27" spans="1:63" ht="3" customHeight="1" x14ac:dyDescent="0.25">
      <c r="A27" s="228"/>
      <c r="C27" s="230"/>
      <c r="D27" s="230"/>
      <c r="E27" s="230"/>
      <c r="F27" s="230"/>
      <c r="G27" s="230"/>
      <c r="H27" s="230"/>
      <c r="I27" s="230"/>
      <c r="J27" s="230"/>
      <c r="K27" s="230"/>
      <c r="L27" s="230"/>
      <c r="M27" s="230"/>
      <c r="N27" s="230"/>
      <c r="O27" s="2"/>
      <c r="V27" s="230"/>
      <c r="W27" s="230"/>
      <c r="X27" s="230"/>
      <c r="Y27" s="230"/>
      <c r="Z27" s="230"/>
      <c r="AA27" s="230"/>
      <c r="AB27" s="230"/>
      <c r="AC27" s="230"/>
      <c r="AD27" s="230"/>
      <c r="AE27" s="230"/>
      <c r="AF27" s="230"/>
      <c r="AG27" s="230"/>
      <c r="AH27" s="2"/>
      <c r="AO27" s="230"/>
      <c r="AP27" s="230"/>
      <c r="AQ27" s="230"/>
      <c r="AR27" s="230"/>
      <c r="AS27" s="230"/>
      <c r="AT27" s="230"/>
      <c r="AU27" s="230"/>
      <c r="AV27" s="230"/>
      <c r="AW27" s="230"/>
      <c r="AX27" s="230"/>
      <c r="AY27" s="230"/>
      <c r="AZ27" s="230"/>
      <c r="BA27" s="2"/>
      <c r="BF27" s="27"/>
      <c r="BG27" s="27"/>
      <c r="BI27" s="27"/>
      <c r="BJ27" s="27"/>
    </row>
    <row r="28" spans="1:63" ht="15" x14ac:dyDescent="0.25">
      <c r="A28" s="228"/>
      <c r="C28" s="247" t="s">
        <v>6</v>
      </c>
      <c r="D28" s="247"/>
      <c r="E28" s="247"/>
      <c r="F28" s="247"/>
      <c r="G28" s="247"/>
      <c r="H28" s="247"/>
      <c r="I28" s="247"/>
      <c r="J28" s="247"/>
      <c r="K28" s="247"/>
      <c r="L28" s="247"/>
      <c r="M28" s="247"/>
      <c r="N28" s="247"/>
      <c r="O28" s="231">
        <v>2</v>
      </c>
      <c r="P28" s="232"/>
      <c r="R28" s="230">
        <f>O28</f>
        <v>2</v>
      </c>
      <c r="S28" s="230"/>
      <c r="V28" s="247" t="s">
        <v>6</v>
      </c>
      <c r="W28" s="247"/>
      <c r="X28" s="247"/>
      <c r="Y28" s="247"/>
      <c r="Z28" s="247"/>
      <c r="AA28" s="247"/>
      <c r="AB28" s="247"/>
      <c r="AC28" s="247"/>
      <c r="AD28" s="247"/>
      <c r="AE28" s="247"/>
      <c r="AF28" s="247"/>
      <c r="AG28" s="247"/>
      <c r="AH28" s="231">
        <v>2</v>
      </c>
      <c r="AI28" s="232"/>
      <c r="AK28" s="230">
        <f>AH28</f>
        <v>2</v>
      </c>
      <c r="AL28" s="230"/>
      <c r="AO28" s="247" t="s">
        <v>6</v>
      </c>
      <c r="AP28" s="247"/>
      <c r="AQ28" s="247"/>
      <c r="AR28" s="247"/>
      <c r="AS28" s="247"/>
      <c r="AT28" s="247"/>
      <c r="AU28" s="247"/>
      <c r="AV28" s="247"/>
      <c r="AW28" s="247"/>
      <c r="AX28" s="247"/>
      <c r="AY28" s="247"/>
      <c r="AZ28" s="247"/>
      <c r="BA28" s="231">
        <v>2</v>
      </c>
      <c r="BB28" s="232"/>
      <c r="BD28" s="230">
        <f>BA28</f>
        <v>2</v>
      </c>
      <c r="BE28" s="230"/>
      <c r="BF28" s="27"/>
      <c r="BG28" s="27"/>
      <c r="BI28" s="27"/>
      <c r="BJ28" s="27"/>
      <c r="BK28" s="1"/>
    </row>
    <row r="29" spans="1:63" ht="3" customHeight="1" x14ac:dyDescent="0.25">
      <c r="A29" s="228"/>
      <c r="R29" s="2"/>
      <c r="S29" s="2"/>
      <c r="AK29" s="2"/>
      <c r="AL29" s="2"/>
      <c r="BD29" s="2"/>
      <c r="BE29" s="2"/>
      <c r="BF29" s="27"/>
      <c r="BG29" s="27"/>
      <c r="BI29" s="27"/>
      <c r="BJ29" s="27"/>
    </row>
    <row r="30" spans="1:63" ht="15" x14ac:dyDescent="0.25">
      <c r="A30" s="229"/>
      <c r="C30" s="233" t="s">
        <v>26</v>
      </c>
      <c r="D30" s="234"/>
      <c r="E30" s="234"/>
      <c r="F30" s="234"/>
      <c r="G30" s="234"/>
      <c r="H30" s="234"/>
      <c r="I30" s="234"/>
      <c r="J30" s="234"/>
      <c r="K30" s="234"/>
      <c r="L30" s="234"/>
      <c r="M30" s="234"/>
      <c r="N30" s="234"/>
      <c r="O30" s="234"/>
      <c r="P30" s="235"/>
      <c r="R30" s="225">
        <f>SUM(T26+R28)</f>
        <v>32</v>
      </c>
      <c r="S30" s="225"/>
      <c r="V30" s="233" t="s">
        <v>9</v>
      </c>
      <c r="W30" s="234"/>
      <c r="X30" s="234"/>
      <c r="Y30" s="234"/>
      <c r="Z30" s="234"/>
      <c r="AA30" s="234"/>
      <c r="AB30" s="234"/>
      <c r="AC30" s="234"/>
      <c r="AD30" s="234"/>
      <c r="AE30" s="234"/>
      <c r="AF30" s="234"/>
      <c r="AG30" s="234"/>
      <c r="AH30" s="234"/>
      <c r="AI30" s="235"/>
      <c r="AK30" s="225">
        <f>AM26+AK28</f>
        <v>32</v>
      </c>
      <c r="AL30" s="225"/>
      <c r="AO30" s="233" t="s">
        <v>12</v>
      </c>
      <c r="AP30" s="234"/>
      <c r="AQ30" s="234"/>
      <c r="AR30" s="234"/>
      <c r="AS30" s="234"/>
      <c r="AT30" s="234"/>
      <c r="AU30" s="234"/>
      <c r="AV30" s="234"/>
      <c r="AW30" s="234"/>
      <c r="AX30" s="234"/>
      <c r="AY30" s="234"/>
      <c r="AZ30" s="234"/>
      <c r="BA30" s="234"/>
      <c r="BB30" s="235"/>
      <c r="BD30" s="225">
        <f>BF26+BD28</f>
        <v>10</v>
      </c>
      <c r="BE30" s="225"/>
      <c r="BF30" s="27"/>
      <c r="BG30" s="27"/>
      <c r="BI30" s="27"/>
      <c r="BJ30" s="27"/>
    </row>
    <row r="31" spans="1:63" ht="3" customHeight="1" x14ac:dyDescent="0.2">
      <c r="BF31" s="27"/>
      <c r="BG31" s="27"/>
      <c r="BI31" s="27"/>
      <c r="BJ31" s="27"/>
    </row>
    <row r="32" spans="1:63" ht="15" x14ac:dyDescent="0.25">
      <c r="C32" s="261" t="s">
        <v>0</v>
      </c>
      <c r="D32" s="261"/>
      <c r="E32" s="261"/>
      <c r="F32" s="261"/>
      <c r="G32" s="261"/>
      <c r="H32" s="261"/>
      <c r="I32" s="261"/>
      <c r="J32" s="261"/>
      <c r="K32" s="261"/>
      <c r="L32" s="261"/>
      <c r="M32" s="261"/>
      <c r="N32" s="261"/>
      <c r="O32" s="261"/>
      <c r="P32" s="261"/>
      <c r="Q32" s="261"/>
      <c r="R32" s="261"/>
      <c r="S32" s="261"/>
      <c r="V32" s="261" t="s">
        <v>0</v>
      </c>
      <c r="W32" s="261"/>
      <c r="X32" s="261"/>
      <c r="Y32" s="261"/>
      <c r="Z32" s="261"/>
      <c r="AA32" s="261"/>
      <c r="AB32" s="261"/>
      <c r="AC32" s="261"/>
      <c r="AD32" s="261"/>
      <c r="AE32" s="261"/>
      <c r="AF32" s="261"/>
      <c r="AG32" s="261"/>
      <c r="AH32" s="261"/>
      <c r="AI32" s="261"/>
      <c r="AJ32" s="261"/>
      <c r="AK32" s="261"/>
      <c r="AL32" s="261"/>
      <c r="AO32" s="261" t="s">
        <v>0</v>
      </c>
      <c r="AP32" s="261"/>
      <c r="AQ32" s="261"/>
      <c r="AR32" s="261"/>
      <c r="AS32" s="261"/>
      <c r="AT32" s="261"/>
      <c r="AU32" s="261"/>
      <c r="AV32" s="261"/>
      <c r="AW32" s="261"/>
      <c r="AX32" s="261"/>
      <c r="AY32" s="261"/>
      <c r="AZ32" s="261"/>
      <c r="BA32" s="261"/>
      <c r="BB32" s="261"/>
      <c r="BC32" s="261"/>
      <c r="BD32" s="261"/>
      <c r="BE32" s="261"/>
      <c r="BF32" s="27"/>
      <c r="BG32" s="27"/>
      <c r="BI32" s="27"/>
      <c r="BJ32" s="27"/>
      <c r="BK32" s="1"/>
    </row>
    <row r="33" spans="1:69" ht="3" customHeight="1" x14ac:dyDescent="0.2">
      <c r="BH33" s="31"/>
    </row>
    <row r="34" spans="1:69" ht="0.75" customHeight="1" x14ac:dyDescent="0.2">
      <c r="BH34" s="31"/>
    </row>
    <row r="35" spans="1:69" ht="15.75" x14ac:dyDescent="0.25">
      <c r="F35" s="206" t="s">
        <v>16</v>
      </c>
      <c r="G35" s="207"/>
      <c r="H35" s="207"/>
      <c r="I35" s="207"/>
      <c r="J35" s="207"/>
      <c r="K35" s="207"/>
      <c r="L35" s="207"/>
      <c r="M35" s="207"/>
      <c r="N35" s="207"/>
      <c r="O35" s="207"/>
      <c r="P35" s="207"/>
      <c r="Q35" s="207"/>
      <c r="R35" s="207"/>
      <c r="S35" s="207"/>
      <c r="T35" s="208"/>
      <c r="U35" s="258">
        <v>30</v>
      </c>
      <c r="V35" s="259"/>
      <c r="W35" s="259"/>
      <c r="X35" s="260"/>
      <c r="AC35" s="7">
        <f>AF35+1</f>
        <v>2017</v>
      </c>
      <c r="AF35" s="33">
        <f>AK35+1</f>
        <v>2016</v>
      </c>
      <c r="AG35" s="32"/>
      <c r="AH35" s="32"/>
      <c r="AK35" s="205">
        <v>2015</v>
      </c>
      <c r="AL35" s="205"/>
      <c r="AM35" s="205"/>
      <c r="AN35" s="205"/>
      <c r="AO35" s="205"/>
      <c r="AP35" s="205"/>
      <c r="AQ35" s="233" t="s">
        <v>19</v>
      </c>
      <c r="AR35" s="234"/>
      <c r="AS35" s="234"/>
      <c r="AT35" s="234"/>
      <c r="AU35" s="234"/>
      <c r="AV35" s="234"/>
      <c r="AW35" s="234"/>
      <c r="AX35" s="234"/>
      <c r="AY35" s="234"/>
      <c r="AZ35" s="234"/>
      <c r="BA35" s="235"/>
      <c r="BH35" s="31"/>
      <c r="BK35" s="1"/>
    </row>
    <row r="36" spans="1:69" ht="4.5" customHeight="1" x14ac:dyDescent="0.25">
      <c r="D36" s="6"/>
      <c r="E36" s="6"/>
      <c r="F36" s="6"/>
      <c r="G36" s="6"/>
      <c r="H36" s="6"/>
      <c r="I36" s="6"/>
      <c r="J36" s="6"/>
      <c r="K36" s="6"/>
      <c r="M36" s="5"/>
      <c r="N36" s="5"/>
      <c r="O36" s="5"/>
      <c r="P36" s="5"/>
      <c r="Q36" s="5"/>
      <c r="R36" s="5"/>
      <c r="S36" s="5"/>
      <c r="T36" s="5"/>
      <c r="U36" s="5"/>
      <c r="W36" s="5"/>
      <c r="X36" s="5"/>
      <c r="Y36" s="5"/>
      <c r="AA36" s="5"/>
      <c r="AB36" s="5"/>
      <c r="AC36" s="5"/>
      <c r="AD36" s="5"/>
      <c r="AF36" s="5"/>
      <c r="AG36" s="5"/>
      <c r="AH36" s="5"/>
      <c r="AI36" s="5"/>
      <c r="AJ36" s="5"/>
      <c r="AK36" s="5"/>
      <c r="AL36" s="5"/>
      <c r="AM36" s="5"/>
      <c r="AN36" s="5"/>
      <c r="AO36" s="5"/>
      <c r="AP36" s="5"/>
      <c r="AQ36" s="2"/>
      <c r="AR36" s="2"/>
      <c r="AS36" s="2"/>
      <c r="AT36" s="2"/>
      <c r="AU36" s="2"/>
      <c r="AV36" s="2"/>
      <c r="AW36" s="2"/>
      <c r="AX36" s="2"/>
      <c r="AY36" s="2"/>
      <c r="AZ36" s="2"/>
      <c r="BA36" s="2"/>
      <c r="BB36" s="2"/>
      <c r="BC36" s="2"/>
      <c r="BE36" s="2"/>
      <c r="BF36" s="2"/>
      <c r="BH36" s="27"/>
    </row>
    <row r="37" spans="1:69" ht="15" x14ac:dyDescent="0.25">
      <c r="A37" s="209" t="s">
        <v>21</v>
      </c>
      <c r="B37" s="210"/>
      <c r="C37" s="210"/>
      <c r="D37" s="210"/>
      <c r="E37" s="210"/>
      <c r="F37" s="210"/>
      <c r="G37" s="210"/>
      <c r="H37" s="211"/>
      <c r="I37" s="31"/>
      <c r="J37" s="269" t="s">
        <v>28</v>
      </c>
      <c r="K37" s="269"/>
      <c r="L37" s="269"/>
      <c r="M37" s="269"/>
      <c r="N37" s="269"/>
      <c r="O37" s="269"/>
      <c r="P37" s="269"/>
      <c r="Q37" s="269"/>
      <c r="R37" s="269"/>
      <c r="S37" s="269"/>
      <c r="T37" s="269"/>
      <c r="U37" s="269" t="s">
        <v>29</v>
      </c>
      <c r="V37" s="269"/>
      <c r="W37" s="269"/>
      <c r="X37" s="269"/>
      <c r="Y37" s="269"/>
      <c r="Z37" s="269"/>
      <c r="AA37" s="269"/>
      <c r="AB37" s="269"/>
      <c r="AC37" s="269"/>
      <c r="AD37" s="269" t="s">
        <v>18</v>
      </c>
      <c r="AE37" s="269"/>
      <c r="AF37" s="269"/>
      <c r="AG37" s="269"/>
      <c r="AH37" s="269"/>
      <c r="AI37" s="269"/>
      <c r="AJ37" s="273" t="s">
        <v>27</v>
      </c>
      <c r="AK37" s="274"/>
      <c r="AL37" s="274"/>
      <c r="AM37" s="274"/>
      <c r="AN37" s="274"/>
      <c r="AO37" s="274"/>
      <c r="AP37" s="275"/>
      <c r="AQ37" s="269" t="s">
        <v>35</v>
      </c>
      <c r="AR37" s="269"/>
      <c r="AS37" s="269"/>
      <c r="AT37" s="269"/>
      <c r="AU37" s="269"/>
      <c r="AV37" s="269"/>
      <c r="AW37" s="269"/>
      <c r="AX37" s="269"/>
      <c r="AY37" s="269"/>
      <c r="AZ37" s="269"/>
      <c r="BA37" s="2"/>
      <c r="BB37" s="11"/>
      <c r="BC37" s="11"/>
      <c r="BD37" s="11"/>
      <c r="BE37" s="11"/>
      <c r="BF37" s="11"/>
      <c r="BG37" s="9"/>
      <c r="BH37" s="9"/>
      <c r="BQ37" s="28"/>
    </row>
    <row r="38" spans="1:69" ht="15" x14ac:dyDescent="0.25">
      <c r="A38" s="212"/>
      <c r="B38" s="213"/>
      <c r="C38" s="213"/>
      <c r="D38" s="213"/>
      <c r="E38" s="213"/>
      <c r="F38" s="213"/>
      <c r="G38" s="213"/>
      <c r="H38" s="214"/>
      <c r="I38" s="39">
        <f t="shared" ref="I38:I45" si="0">IF(OR(AK$35="",J38=""),"",IF(U38&lt;&gt;"",NETWORKDAYS(J38,AQ38,Fer),""))</f>
        <v>9</v>
      </c>
      <c r="J38" s="224">
        <v>42191</v>
      </c>
      <c r="K38" s="224"/>
      <c r="L38" s="224"/>
      <c r="M38" s="224"/>
      <c r="N38" s="224"/>
      <c r="O38" s="224"/>
      <c r="P38" s="224"/>
      <c r="Q38" s="224"/>
      <c r="R38" s="224"/>
      <c r="S38" s="224"/>
      <c r="T38" s="224"/>
      <c r="U38" s="224">
        <v>42205</v>
      </c>
      <c r="V38" s="224"/>
      <c r="W38" s="224"/>
      <c r="X38" s="224"/>
      <c r="Y38" s="224"/>
      <c r="Z38" s="224"/>
      <c r="AA38" s="224"/>
      <c r="AB38" s="224"/>
      <c r="AC38" s="224"/>
      <c r="AD38" s="221">
        <f t="shared" ref="AD38:AD45" si="1">NETWORKDAYS(J38,U38,Fer)</f>
        <v>10</v>
      </c>
      <c r="AE38" s="222"/>
      <c r="AF38" s="222"/>
      <c r="AG38" s="222"/>
      <c r="AH38" s="222"/>
      <c r="AI38" s="223"/>
      <c r="AJ38" s="199">
        <f>IF(AD38="","",U$35-AD38)</f>
        <v>20</v>
      </c>
      <c r="AK38" s="199"/>
      <c r="AL38" s="199"/>
      <c r="AM38" s="199"/>
      <c r="AN38" s="199"/>
      <c r="AO38" s="199"/>
      <c r="AP38" s="199"/>
      <c r="AQ38" s="200">
        <f t="shared" ref="AQ38:AQ45" si="2">IF(OR(J38="",U38=""),"",U38-2)</f>
        <v>42203</v>
      </c>
      <c r="AR38" s="200"/>
      <c r="AS38" s="200"/>
      <c r="AT38" s="200"/>
      <c r="AU38" s="200"/>
      <c r="AV38" s="200"/>
      <c r="AW38" s="200"/>
      <c r="AX38" s="200"/>
      <c r="AY38" s="200"/>
      <c r="AZ38" s="200"/>
      <c r="BA38" s="2"/>
      <c r="BB38" s="299">
        <f t="shared" ref="BB38:BB45" si="3">AQ38-J38-INT((AQ38-J38-IF(WEEKDAY(J38)=1,0,8-WEEKDAY(J38)))/7)-SUMPRODUCT((Fer&gt;=J38)*(Fer&lt;=AQ38)*(WEEKDAY(Fer)&lt;&gt;1))</f>
        <v>11</v>
      </c>
      <c r="BC38" s="299"/>
      <c r="BD38" s="299"/>
      <c r="BE38" s="299"/>
      <c r="BF38" s="11"/>
      <c r="BG38" s="9"/>
      <c r="BH38" s="9"/>
    </row>
    <row r="39" spans="1:69" ht="15" x14ac:dyDescent="0.25">
      <c r="A39" s="215"/>
      <c r="B39" s="216"/>
      <c r="C39" s="216"/>
      <c r="D39" s="216"/>
      <c r="E39" s="216"/>
      <c r="F39" s="216"/>
      <c r="G39" s="216"/>
      <c r="H39" s="217"/>
      <c r="I39" s="39" t="str">
        <f t="shared" si="0"/>
        <v/>
      </c>
      <c r="J39" s="202"/>
      <c r="K39" s="203"/>
      <c r="L39" s="203"/>
      <c r="M39" s="203"/>
      <c r="N39" s="203"/>
      <c r="O39" s="203"/>
      <c r="P39" s="203"/>
      <c r="Q39" s="203"/>
      <c r="R39" s="203"/>
      <c r="S39" s="203"/>
      <c r="T39" s="204"/>
      <c r="U39" s="202"/>
      <c r="V39" s="203"/>
      <c r="W39" s="203"/>
      <c r="X39" s="203"/>
      <c r="Y39" s="203"/>
      <c r="Z39" s="203"/>
      <c r="AA39" s="203"/>
      <c r="AB39" s="203"/>
      <c r="AC39" s="204"/>
      <c r="AD39" s="196">
        <f t="shared" si="1"/>
        <v>0</v>
      </c>
      <c r="AE39" s="197"/>
      <c r="AF39" s="197"/>
      <c r="AG39" s="197"/>
      <c r="AH39" s="197"/>
      <c r="AI39" s="198"/>
      <c r="AJ39" s="199">
        <f t="shared" ref="AJ39:AJ45" si="4">IF(AD39="","",U$35-AD39)</f>
        <v>30</v>
      </c>
      <c r="AK39" s="199"/>
      <c r="AL39" s="199"/>
      <c r="AM39" s="199"/>
      <c r="AN39" s="199"/>
      <c r="AO39" s="199"/>
      <c r="AP39" s="199"/>
      <c r="AQ39" s="200" t="str">
        <f t="shared" si="2"/>
        <v/>
      </c>
      <c r="AR39" s="200"/>
      <c r="AS39" s="200"/>
      <c r="AT39" s="200"/>
      <c r="AU39" s="200"/>
      <c r="AV39" s="200"/>
      <c r="AW39" s="200"/>
      <c r="AX39" s="200"/>
      <c r="AY39" s="200"/>
      <c r="AZ39" s="200"/>
      <c r="BA39" s="2"/>
      <c r="BB39" s="298" t="e">
        <f t="shared" si="3"/>
        <v>#VALUE!</v>
      </c>
      <c r="BC39" s="298"/>
      <c r="BD39" s="298"/>
      <c r="BE39" s="298"/>
      <c r="BF39" s="41"/>
      <c r="BG39" s="41"/>
      <c r="BH39" s="41"/>
    </row>
    <row r="40" spans="1:69" ht="15" x14ac:dyDescent="0.25">
      <c r="A40" s="215"/>
      <c r="B40" s="216"/>
      <c r="C40" s="216"/>
      <c r="D40" s="216"/>
      <c r="E40" s="216"/>
      <c r="F40" s="216"/>
      <c r="G40" s="216"/>
      <c r="H40" s="217"/>
      <c r="I40" s="39" t="str">
        <f t="shared" si="0"/>
        <v/>
      </c>
      <c r="J40" s="202"/>
      <c r="K40" s="203"/>
      <c r="L40" s="203"/>
      <c r="M40" s="203"/>
      <c r="N40" s="203"/>
      <c r="O40" s="203"/>
      <c r="P40" s="203"/>
      <c r="Q40" s="203"/>
      <c r="R40" s="203"/>
      <c r="S40" s="203"/>
      <c r="T40" s="204"/>
      <c r="U40" s="202"/>
      <c r="V40" s="203"/>
      <c r="W40" s="203"/>
      <c r="X40" s="203"/>
      <c r="Y40" s="203"/>
      <c r="Z40" s="203"/>
      <c r="AA40" s="203"/>
      <c r="AB40" s="203"/>
      <c r="AC40" s="204"/>
      <c r="AD40" s="196">
        <f t="shared" si="1"/>
        <v>0</v>
      </c>
      <c r="AE40" s="197"/>
      <c r="AF40" s="197"/>
      <c r="AG40" s="197"/>
      <c r="AH40" s="197"/>
      <c r="AI40" s="198"/>
      <c r="AJ40" s="199">
        <f t="shared" si="4"/>
        <v>30</v>
      </c>
      <c r="AK40" s="199"/>
      <c r="AL40" s="199"/>
      <c r="AM40" s="199"/>
      <c r="AN40" s="199"/>
      <c r="AO40" s="199"/>
      <c r="AP40" s="199"/>
      <c r="AQ40" s="200" t="str">
        <f t="shared" si="2"/>
        <v/>
      </c>
      <c r="AR40" s="200"/>
      <c r="AS40" s="200"/>
      <c r="AT40" s="200"/>
      <c r="AU40" s="200"/>
      <c r="AV40" s="200"/>
      <c r="AW40" s="200"/>
      <c r="AX40" s="200"/>
      <c r="AY40" s="200"/>
      <c r="AZ40" s="200"/>
      <c r="BA40" s="2"/>
      <c r="BB40" s="298" t="e">
        <f t="shared" si="3"/>
        <v>#VALUE!</v>
      </c>
      <c r="BC40" s="298"/>
      <c r="BD40" s="298"/>
      <c r="BE40" s="298"/>
      <c r="BF40" s="11"/>
      <c r="BG40" s="9"/>
      <c r="BH40" s="9"/>
    </row>
    <row r="41" spans="1:69" ht="15" x14ac:dyDescent="0.25">
      <c r="A41" s="215"/>
      <c r="B41" s="216"/>
      <c r="C41" s="216"/>
      <c r="D41" s="216"/>
      <c r="E41" s="216"/>
      <c r="F41" s="216"/>
      <c r="G41" s="216"/>
      <c r="H41" s="217"/>
      <c r="I41" s="39" t="str">
        <f t="shared" si="0"/>
        <v/>
      </c>
      <c r="J41" s="202"/>
      <c r="K41" s="203"/>
      <c r="L41" s="203"/>
      <c r="M41" s="203"/>
      <c r="N41" s="203"/>
      <c r="O41" s="203"/>
      <c r="P41" s="203"/>
      <c r="Q41" s="203"/>
      <c r="R41" s="203"/>
      <c r="S41" s="203"/>
      <c r="T41" s="204"/>
      <c r="U41" s="202"/>
      <c r="V41" s="203"/>
      <c r="W41" s="203"/>
      <c r="X41" s="203"/>
      <c r="Y41" s="203"/>
      <c r="Z41" s="203"/>
      <c r="AA41" s="203"/>
      <c r="AB41" s="203"/>
      <c r="AC41" s="204"/>
      <c r="AD41" s="196">
        <f t="shared" si="1"/>
        <v>0</v>
      </c>
      <c r="AE41" s="197"/>
      <c r="AF41" s="197"/>
      <c r="AG41" s="197"/>
      <c r="AH41" s="197"/>
      <c r="AI41" s="198"/>
      <c r="AJ41" s="199">
        <f t="shared" si="4"/>
        <v>30</v>
      </c>
      <c r="AK41" s="199"/>
      <c r="AL41" s="199"/>
      <c r="AM41" s="199"/>
      <c r="AN41" s="199"/>
      <c r="AO41" s="199"/>
      <c r="AP41" s="199"/>
      <c r="AQ41" s="200" t="str">
        <f t="shared" si="2"/>
        <v/>
      </c>
      <c r="AR41" s="200"/>
      <c r="AS41" s="200"/>
      <c r="AT41" s="200"/>
      <c r="AU41" s="200"/>
      <c r="AV41" s="200"/>
      <c r="AW41" s="200"/>
      <c r="AX41" s="200"/>
      <c r="AY41" s="200"/>
      <c r="AZ41" s="200"/>
      <c r="BA41" s="2"/>
      <c r="BB41" s="297" t="e">
        <f t="shared" si="3"/>
        <v>#VALUE!</v>
      </c>
      <c r="BC41" s="297"/>
      <c r="BD41" s="297"/>
      <c r="BE41" s="297"/>
      <c r="BF41" s="11"/>
      <c r="BG41" s="9"/>
      <c r="BH41" s="9"/>
    </row>
    <row r="42" spans="1:69" ht="15" x14ac:dyDescent="0.25">
      <c r="A42" s="215"/>
      <c r="B42" s="216"/>
      <c r="C42" s="216"/>
      <c r="D42" s="216"/>
      <c r="E42" s="216"/>
      <c r="F42" s="216"/>
      <c r="G42" s="216"/>
      <c r="H42" s="217"/>
      <c r="I42" s="39" t="str">
        <f t="shared" si="0"/>
        <v/>
      </c>
      <c r="J42" s="202"/>
      <c r="K42" s="203"/>
      <c r="L42" s="203"/>
      <c r="M42" s="203"/>
      <c r="N42" s="203"/>
      <c r="O42" s="203"/>
      <c r="P42" s="203"/>
      <c r="Q42" s="203"/>
      <c r="R42" s="203"/>
      <c r="S42" s="203"/>
      <c r="T42" s="204"/>
      <c r="U42" s="202"/>
      <c r="V42" s="203"/>
      <c r="W42" s="203"/>
      <c r="X42" s="203"/>
      <c r="Y42" s="203"/>
      <c r="Z42" s="203"/>
      <c r="AA42" s="203"/>
      <c r="AB42" s="203"/>
      <c r="AC42" s="204"/>
      <c r="AD42" s="196">
        <f t="shared" si="1"/>
        <v>0</v>
      </c>
      <c r="AE42" s="197"/>
      <c r="AF42" s="197"/>
      <c r="AG42" s="197"/>
      <c r="AH42" s="197"/>
      <c r="AI42" s="198"/>
      <c r="AJ42" s="199">
        <f t="shared" si="4"/>
        <v>30</v>
      </c>
      <c r="AK42" s="199"/>
      <c r="AL42" s="199"/>
      <c r="AM42" s="199"/>
      <c r="AN42" s="199"/>
      <c r="AO42" s="199"/>
      <c r="AP42" s="199"/>
      <c r="AQ42" s="200" t="str">
        <f t="shared" si="2"/>
        <v/>
      </c>
      <c r="AR42" s="200"/>
      <c r="AS42" s="200"/>
      <c r="AT42" s="200"/>
      <c r="AU42" s="200"/>
      <c r="AV42" s="200"/>
      <c r="AW42" s="200"/>
      <c r="AX42" s="200"/>
      <c r="AY42" s="200"/>
      <c r="AZ42" s="200"/>
      <c r="BA42" s="2"/>
      <c r="BB42" s="297" t="e">
        <f t="shared" si="3"/>
        <v>#VALUE!</v>
      </c>
      <c r="BC42" s="297"/>
      <c r="BD42" s="297"/>
      <c r="BE42" s="297"/>
      <c r="BF42" s="11"/>
      <c r="BG42" s="9"/>
      <c r="BH42" s="9"/>
    </row>
    <row r="43" spans="1:69" ht="15" x14ac:dyDescent="0.25">
      <c r="A43" s="215"/>
      <c r="B43" s="216"/>
      <c r="C43" s="216"/>
      <c r="D43" s="216"/>
      <c r="E43" s="216"/>
      <c r="F43" s="216"/>
      <c r="G43" s="216"/>
      <c r="H43" s="217"/>
      <c r="I43" s="39" t="str">
        <f t="shared" si="0"/>
        <v/>
      </c>
      <c r="J43" s="202"/>
      <c r="K43" s="203"/>
      <c r="L43" s="203"/>
      <c r="M43" s="203"/>
      <c r="N43" s="203"/>
      <c r="O43" s="203"/>
      <c r="P43" s="203"/>
      <c r="Q43" s="203"/>
      <c r="R43" s="203"/>
      <c r="S43" s="203"/>
      <c r="T43" s="204"/>
      <c r="U43" s="202"/>
      <c r="V43" s="203"/>
      <c r="W43" s="203"/>
      <c r="X43" s="203"/>
      <c r="Y43" s="203"/>
      <c r="Z43" s="203"/>
      <c r="AA43" s="203"/>
      <c r="AB43" s="203"/>
      <c r="AC43" s="204"/>
      <c r="AD43" s="196">
        <f t="shared" si="1"/>
        <v>0</v>
      </c>
      <c r="AE43" s="197"/>
      <c r="AF43" s="197"/>
      <c r="AG43" s="197"/>
      <c r="AH43" s="197"/>
      <c r="AI43" s="198"/>
      <c r="AJ43" s="199">
        <f t="shared" si="4"/>
        <v>30</v>
      </c>
      <c r="AK43" s="199"/>
      <c r="AL43" s="199"/>
      <c r="AM43" s="199"/>
      <c r="AN43" s="199"/>
      <c r="AO43" s="199"/>
      <c r="AP43" s="199"/>
      <c r="AQ43" s="200" t="str">
        <f t="shared" si="2"/>
        <v/>
      </c>
      <c r="AR43" s="200"/>
      <c r="AS43" s="200"/>
      <c r="AT43" s="200"/>
      <c r="AU43" s="200"/>
      <c r="AV43" s="200"/>
      <c r="AW43" s="200"/>
      <c r="AX43" s="200"/>
      <c r="AY43" s="200"/>
      <c r="AZ43" s="200"/>
      <c r="BA43" s="2"/>
      <c r="BB43" s="297" t="e">
        <f t="shared" si="3"/>
        <v>#VALUE!</v>
      </c>
      <c r="BC43" s="297"/>
      <c r="BD43" s="297"/>
      <c r="BE43" s="297"/>
      <c r="BF43" s="11"/>
      <c r="BG43" s="9"/>
      <c r="BH43" s="9"/>
    </row>
    <row r="44" spans="1:69" ht="15" x14ac:dyDescent="0.25">
      <c r="A44" s="218"/>
      <c r="B44" s="219"/>
      <c r="C44" s="219"/>
      <c r="D44" s="219"/>
      <c r="E44" s="219"/>
      <c r="F44" s="219"/>
      <c r="G44" s="219"/>
      <c r="H44" s="220"/>
      <c r="I44" s="39" t="str">
        <f t="shared" si="0"/>
        <v/>
      </c>
      <c r="J44" s="202"/>
      <c r="K44" s="203"/>
      <c r="L44" s="203"/>
      <c r="M44" s="203"/>
      <c r="N44" s="203"/>
      <c r="O44" s="203"/>
      <c r="P44" s="203"/>
      <c r="Q44" s="203"/>
      <c r="R44" s="203"/>
      <c r="S44" s="203"/>
      <c r="T44" s="204"/>
      <c r="U44" s="202"/>
      <c r="V44" s="203"/>
      <c r="W44" s="203"/>
      <c r="X44" s="203"/>
      <c r="Y44" s="203"/>
      <c r="Z44" s="203"/>
      <c r="AA44" s="203"/>
      <c r="AB44" s="203"/>
      <c r="AC44" s="204"/>
      <c r="AD44" s="196">
        <f t="shared" si="1"/>
        <v>0</v>
      </c>
      <c r="AE44" s="197"/>
      <c r="AF44" s="197"/>
      <c r="AG44" s="197"/>
      <c r="AH44" s="197"/>
      <c r="AI44" s="198"/>
      <c r="AJ44" s="199">
        <f t="shared" si="4"/>
        <v>30</v>
      </c>
      <c r="AK44" s="199"/>
      <c r="AL44" s="199"/>
      <c r="AM44" s="199"/>
      <c r="AN44" s="199"/>
      <c r="AO44" s="199"/>
      <c r="AP44" s="199"/>
      <c r="AQ44" s="200" t="str">
        <f t="shared" si="2"/>
        <v/>
      </c>
      <c r="AR44" s="200"/>
      <c r="AS44" s="200"/>
      <c r="AT44" s="200"/>
      <c r="AU44" s="200"/>
      <c r="AV44" s="200"/>
      <c r="AW44" s="200"/>
      <c r="AX44" s="200"/>
      <c r="AY44" s="200"/>
      <c r="AZ44" s="200"/>
      <c r="BA44" s="2"/>
      <c r="BB44" s="297" t="e">
        <f t="shared" si="3"/>
        <v>#VALUE!</v>
      </c>
      <c r="BC44" s="297"/>
      <c r="BD44" s="297"/>
      <c r="BE44" s="297"/>
      <c r="BF44" s="11"/>
      <c r="BG44" s="9"/>
      <c r="BH44" s="9"/>
    </row>
    <row r="45" spans="1:69" ht="15" x14ac:dyDescent="0.25">
      <c r="I45" s="40" t="str">
        <f t="shared" si="0"/>
        <v/>
      </c>
      <c r="J45" s="202"/>
      <c r="K45" s="203"/>
      <c r="L45" s="203"/>
      <c r="M45" s="203"/>
      <c r="N45" s="203"/>
      <c r="O45" s="203"/>
      <c r="P45" s="203"/>
      <c r="Q45" s="203"/>
      <c r="R45" s="203"/>
      <c r="S45" s="203"/>
      <c r="T45" s="204"/>
      <c r="U45" s="202"/>
      <c r="V45" s="203"/>
      <c r="W45" s="203"/>
      <c r="X45" s="203"/>
      <c r="Y45" s="203"/>
      <c r="Z45" s="203"/>
      <c r="AA45" s="203"/>
      <c r="AB45" s="203"/>
      <c r="AC45" s="204"/>
      <c r="AD45" s="196">
        <f t="shared" si="1"/>
        <v>0</v>
      </c>
      <c r="AE45" s="197"/>
      <c r="AF45" s="197"/>
      <c r="AG45" s="197"/>
      <c r="AH45" s="197"/>
      <c r="AI45" s="198"/>
      <c r="AJ45" s="199">
        <f t="shared" si="4"/>
        <v>30</v>
      </c>
      <c r="AK45" s="199"/>
      <c r="AL45" s="199"/>
      <c r="AM45" s="199"/>
      <c r="AN45" s="199"/>
      <c r="AO45" s="199"/>
      <c r="AP45" s="199"/>
      <c r="AQ45" s="200" t="str">
        <f t="shared" si="2"/>
        <v/>
      </c>
      <c r="AR45" s="200"/>
      <c r="AS45" s="200"/>
      <c r="AT45" s="200"/>
      <c r="AU45" s="200"/>
      <c r="AV45" s="200"/>
      <c r="AW45" s="200"/>
      <c r="AX45" s="200"/>
      <c r="AY45" s="200"/>
      <c r="AZ45" s="200"/>
      <c r="BA45" s="2"/>
      <c r="BB45" s="297" t="e">
        <f t="shared" si="3"/>
        <v>#VALUE!</v>
      </c>
      <c r="BC45" s="297"/>
      <c r="BD45" s="297"/>
      <c r="BE45" s="297"/>
      <c r="BF45" s="11"/>
      <c r="BG45" s="9"/>
      <c r="BH45" s="9"/>
    </row>
    <row r="46" spans="1:69" ht="15" x14ac:dyDescent="0.25">
      <c r="A46" s="23"/>
      <c r="B46" s="26" t="s">
        <v>34</v>
      </c>
      <c r="C46" s="10"/>
      <c r="D46" s="10"/>
      <c r="E46" s="10"/>
      <c r="F46" s="10"/>
      <c r="G46" s="10"/>
      <c r="H46" s="10"/>
      <c r="I46" s="10"/>
      <c r="J46" s="10"/>
      <c r="K46" s="10"/>
      <c r="L46" s="10"/>
      <c r="M46" s="10"/>
      <c r="N46" s="10"/>
      <c r="O46" s="10"/>
      <c r="P46" s="10"/>
      <c r="Q46" s="10"/>
      <c r="R46" s="10"/>
      <c r="S46" s="10"/>
      <c r="T46" s="10"/>
      <c r="U46" s="257"/>
      <c r="V46" s="257"/>
      <c r="W46" s="257"/>
      <c r="X46" s="257"/>
      <c r="Y46" s="257"/>
      <c r="Z46" s="257"/>
      <c r="AA46" s="257"/>
      <c r="AB46" s="257"/>
      <c r="AC46" s="257"/>
      <c r="AD46" s="256">
        <f>SUM(AD38:AI45)</f>
        <v>10</v>
      </c>
      <c r="AE46" s="256"/>
      <c r="AF46" s="256"/>
      <c r="AG46" s="256"/>
      <c r="AH46" s="256"/>
      <c r="AI46" s="256"/>
      <c r="AJ46" s="272">
        <f>MIN(AJ38:AP45)</f>
        <v>20</v>
      </c>
      <c r="AK46" s="272"/>
      <c r="AL46" s="272"/>
      <c r="AM46" s="272"/>
      <c r="AN46" s="272"/>
      <c r="AO46" s="272"/>
      <c r="AP46" s="272"/>
      <c r="AQ46" s="300"/>
      <c r="AR46" s="300"/>
      <c r="AS46" s="300"/>
      <c r="AT46" s="300"/>
      <c r="AU46" s="300"/>
      <c r="AV46" s="300"/>
      <c r="AW46" s="300"/>
      <c r="AX46" s="300"/>
      <c r="AY46" s="300"/>
      <c r="AZ46" s="300"/>
      <c r="BA46" s="10"/>
      <c r="BB46" s="10"/>
      <c r="BC46" s="10"/>
      <c r="BD46" s="10"/>
      <c r="BE46" s="10"/>
      <c r="BF46" s="10"/>
      <c r="BG46" s="23"/>
      <c r="BH46" s="23"/>
      <c r="BI46" s="23"/>
    </row>
    <row r="47" spans="1:69" ht="3" customHeight="1" x14ac:dyDescent="0.25"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  <c r="AA47" s="2"/>
      <c r="AB47" s="2"/>
      <c r="AC47" s="2"/>
      <c r="AD47" s="2"/>
      <c r="AE47" s="2"/>
      <c r="AF47" s="2"/>
      <c r="AG47" s="2"/>
      <c r="AH47" s="2"/>
      <c r="AI47" s="2"/>
      <c r="AJ47" s="2"/>
      <c r="AK47" s="2"/>
      <c r="AL47" s="2"/>
      <c r="AM47" s="2"/>
      <c r="AN47" s="2"/>
      <c r="AO47" s="2"/>
      <c r="AP47" s="2"/>
      <c r="AQ47" s="2"/>
      <c r="AR47" s="2"/>
      <c r="AS47" s="2"/>
      <c r="AT47" s="2"/>
      <c r="AU47" s="2"/>
      <c r="AV47" s="2"/>
      <c r="AW47" s="2"/>
      <c r="AX47" s="2"/>
      <c r="AY47" s="2"/>
      <c r="AZ47" s="2"/>
      <c r="BA47" s="2"/>
      <c r="BB47" s="2"/>
      <c r="BC47" s="2"/>
      <c r="BD47" s="2"/>
      <c r="BE47" s="2"/>
      <c r="BF47" s="2"/>
    </row>
    <row r="48" spans="1:69" ht="15" customHeight="1" x14ac:dyDescent="0.25">
      <c r="A48" s="270" t="s">
        <v>30</v>
      </c>
      <c r="B48" s="270"/>
      <c r="C48" s="270"/>
      <c r="D48" s="270"/>
      <c r="E48" s="270"/>
      <c r="F48" s="270"/>
      <c r="G48" s="270"/>
      <c r="H48" s="270"/>
      <c r="I48" s="270"/>
      <c r="J48" s="270"/>
      <c r="K48" s="270"/>
      <c r="L48" s="270"/>
      <c r="M48" s="271"/>
      <c r="N48" s="277">
        <v>3.2</v>
      </c>
      <c r="O48" s="277"/>
      <c r="P48" s="277"/>
      <c r="Q48" s="277"/>
      <c r="R48" s="278"/>
      <c r="T48" s="279">
        <v>19</v>
      </c>
      <c r="U48" s="280"/>
      <c r="V48" s="281"/>
      <c r="W48" s="285" t="s">
        <v>32</v>
      </c>
      <c r="X48" s="286"/>
      <c r="Y48" s="286"/>
      <c r="Z48" s="286"/>
      <c r="AA48" s="286"/>
      <c r="AB48" s="286"/>
      <c r="AC48" s="286"/>
      <c r="AD48" s="286"/>
      <c r="AE48" s="286"/>
      <c r="AF48" s="286"/>
      <c r="AG48" s="286"/>
      <c r="AH48" s="286"/>
      <c r="AI48" s="286"/>
      <c r="AJ48" s="286"/>
      <c r="AK48" s="286"/>
      <c r="AL48" s="24"/>
      <c r="AM48" s="24"/>
      <c r="AN48" s="24"/>
      <c r="AO48" s="24"/>
      <c r="AP48" s="25"/>
      <c r="AQ48" s="290">
        <f>ROUNDUP(T48/6*N49*N48,2)</f>
        <v>309.07</v>
      </c>
      <c r="AR48" s="291"/>
      <c r="AS48" s="291"/>
      <c r="AT48" s="291"/>
      <c r="AU48" s="291"/>
      <c r="AV48" s="291"/>
      <c r="AW48" s="291"/>
      <c r="AX48" s="291"/>
      <c r="AY48" s="291"/>
      <c r="AZ48" s="292"/>
    </row>
    <row r="49" spans="1:52" ht="14.25" customHeight="1" x14ac:dyDescent="0.25">
      <c r="A49" s="262" t="s">
        <v>31</v>
      </c>
      <c r="B49" s="262"/>
      <c r="C49" s="262"/>
      <c r="D49" s="262"/>
      <c r="E49" s="262"/>
      <c r="F49" s="262"/>
      <c r="G49" s="262"/>
      <c r="H49" s="262"/>
      <c r="I49" s="262"/>
      <c r="J49" s="262"/>
      <c r="K49" s="262"/>
      <c r="L49" s="262"/>
      <c r="M49" s="263"/>
      <c r="N49" s="264">
        <v>30.5</v>
      </c>
      <c r="O49" s="265"/>
      <c r="P49" s="265"/>
      <c r="Q49" s="265"/>
      <c r="R49" s="266"/>
      <c r="T49" s="282"/>
      <c r="U49" s="283"/>
      <c r="V49" s="284"/>
      <c r="W49" s="287" t="s">
        <v>33</v>
      </c>
      <c r="X49" s="288"/>
      <c r="Y49" s="288"/>
      <c r="Z49" s="288"/>
      <c r="AA49" s="288"/>
      <c r="AB49" s="288"/>
      <c r="AC49" s="288"/>
      <c r="AD49" s="288"/>
      <c r="AE49" s="288"/>
      <c r="AF49" s="288"/>
      <c r="AG49" s="288"/>
      <c r="AH49" s="288"/>
      <c r="AI49" s="288"/>
      <c r="AJ49" s="288"/>
      <c r="AK49" s="288"/>
      <c r="AL49" s="288"/>
      <c r="AM49" s="288"/>
      <c r="AN49" s="288"/>
      <c r="AO49" s="288"/>
      <c r="AP49" s="289"/>
      <c r="AQ49" s="293"/>
      <c r="AR49" s="294"/>
      <c r="AS49" s="294"/>
      <c r="AT49" s="294"/>
      <c r="AU49" s="294"/>
      <c r="AV49" s="294"/>
      <c r="AW49" s="294"/>
      <c r="AX49" s="294"/>
      <c r="AY49" s="294"/>
      <c r="AZ49" s="295"/>
    </row>
    <row r="50" spans="1:52" ht="15" x14ac:dyDescent="0.25">
      <c r="B50" s="2"/>
    </row>
    <row r="95" spans="69:69" x14ac:dyDescent="0.2">
      <c r="BQ95" s="29"/>
    </row>
  </sheetData>
  <sheetProtection selectLockedCells="1"/>
  <mergeCells count="211">
    <mergeCell ref="BB45:BE45"/>
    <mergeCell ref="BB39:BE39"/>
    <mergeCell ref="BB40:BE40"/>
    <mergeCell ref="BB41:BE41"/>
    <mergeCell ref="BB38:BE38"/>
    <mergeCell ref="BB42:BE42"/>
    <mergeCell ref="BB43:BE43"/>
    <mergeCell ref="BB44:BE44"/>
    <mergeCell ref="AQ46:AZ46"/>
    <mergeCell ref="AQ48:AZ49"/>
    <mergeCell ref="C28:N28"/>
    <mergeCell ref="C10:N10"/>
    <mergeCell ref="C12:N12"/>
    <mergeCell ref="C14:N14"/>
    <mergeCell ref="C16:N16"/>
    <mergeCell ref="C18:N18"/>
    <mergeCell ref="C13:N13"/>
    <mergeCell ref="C15:N15"/>
    <mergeCell ref="C19:I19"/>
    <mergeCell ref="J19:N19"/>
    <mergeCell ref="O11:P11"/>
    <mergeCell ref="O13:P13"/>
    <mergeCell ref="O15:P15"/>
    <mergeCell ref="O22:P22"/>
    <mergeCell ref="O24:P24"/>
    <mergeCell ref="O28:P28"/>
    <mergeCell ref="AH15:AI15"/>
    <mergeCell ref="R11:S11"/>
    <mergeCell ref="R13:S13"/>
    <mergeCell ref="R15:S15"/>
    <mergeCell ref="R17:S17"/>
    <mergeCell ref="AH13:AI13"/>
    <mergeCell ref="V14:AG14"/>
    <mergeCell ref="AQ35:BA35"/>
    <mergeCell ref="A48:M48"/>
    <mergeCell ref="AJ46:AP46"/>
    <mergeCell ref="AK15:AL15"/>
    <mergeCell ref="AK17:AL17"/>
    <mergeCell ref="AK26:AL26"/>
    <mergeCell ref="AK22:AL22"/>
    <mergeCell ref="AK28:AL28"/>
    <mergeCell ref="AK30:AL30"/>
    <mergeCell ref="AK24:AL24"/>
    <mergeCell ref="AO30:BB30"/>
    <mergeCell ref="AO32:BE32"/>
    <mergeCell ref="AQ37:AZ37"/>
    <mergeCell ref="AQ38:AZ38"/>
    <mergeCell ref="AD37:AI37"/>
    <mergeCell ref="AJ37:AP37"/>
    <mergeCell ref="AJ38:AP38"/>
    <mergeCell ref="V8:AB8"/>
    <mergeCell ref="R30:S30"/>
    <mergeCell ref="C32:S32"/>
    <mergeCell ref="U37:AC37"/>
    <mergeCell ref="J37:T37"/>
    <mergeCell ref="J41:T41"/>
    <mergeCell ref="U41:AC41"/>
    <mergeCell ref="J44:T44"/>
    <mergeCell ref="U44:AC44"/>
    <mergeCell ref="R24:S24"/>
    <mergeCell ref="R26:S26"/>
    <mergeCell ref="C21:N21"/>
    <mergeCell ref="C23:N23"/>
    <mergeCell ref="C25:N25"/>
    <mergeCell ref="C27:N27"/>
    <mergeCell ref="C22:N22"/>
    <mergeCell ref="C24:N24"/>
    <mergeCell ref="V15:AG15"/>
    <mergeCell ref="J8:N8"/>
    <mergeCell ref="C8:I8"/>
    <mergeCell ref="C11:N11"/>
    <mergeCell ref="V25:AG25"/>
    <mergeCell ref="AH26:AI26"/>
    <mergeCell ref="U35:X35"/>
    <mergeCell ref="V32:AL32"/>
    <mergeCell ref="A49:M49"/>
    <mergeCell ref="N49:R49"/>
    <mergeCell ref="R28:S28"/>
    <mergeCell ref="C17:P17"/>
    <mergeCell ref="C30:P30"/>
    <mergeCell ref="C26:N26"/>
    <mergeCell ref="O26:P26"/>
    <mergeCell ref="R22:S22"/>
    <mergeCell ref="N48:R48"/>
    <mergeCell ref="T48:V49"/>
    <mergeCell ref="W48:AK48"/>
    <mergeCell ref="W49:AP49"/>
    <mergeCell ref="V27:AG27"/>
    <mergeCell ref="V28:AG28"/>
    <mergeCell ref="AO16:AZ16"/>
    <mergeCell ref="AO17:BB17"/>
    <mergeCell ref="AC8:AG8"/>
    <mergeCell ref="V10:AG10"/>
    <mergeCell ref="V11:AG11"/>
    <mergeCell ref="AH11:AI11"/>
    <mergeCell ref="AD46:AI46"/>
    <mergeCell ref="V21:AG21"/>
    <mergeCell ref="V22:AG22"/>
    <mergeCell ref="AH22:AI22"/>
    <mergeCell ref="V26:AG26"/>
    <mergeCell ref="U46:AC46"/>
    <mergeCell ref="V16:AG16"/>
    <mergeCell ref="V17:AI17"/>
    <mergeCell ref="V18:AG18"/>
    <mergeCell ref="V19:AB19"/>
    <mergeCell ref="AC19:AG19"/>
    <mergeCell ref="V23:AG23"/>
    <mergeCell ref="AH28:AI28"/>
    <mergeCell ref="V30:AI30"/>
    <mergeCell ref="V24:AG24"/>
    <mergeCell ref="AH24:AI24"/>
    <mergeCell ref="BD17:BE17"/>
    <mergeCell ref="BA11:BB11"/>
    <mergeCell ref="BD11:BE11"/>
    <mergeCell ref="AO12:AZ12"/>
    <mergeCell ref="AO13:AZ13"/>
    <mergeCell ref="BA13:BB13"/>
    <mergeCell ref="BD13:BE13"/>
    <mergeCell ref="A4:P4"/>
    <mergeCell ref="R4:BE4"/>
    <mergeCell ref="AO14:AZ14"/>
    <mergeCell ref="AO15:AZ15"/>
    <mergeCell ref="BA15:BB15"/>
    <mergeCell ref="BD15:BE15"/>
    <mergeCell ref="AK11:AL11"/>
    <mergeCell ref="V12:AG12"/>
    <mergeCell ref="V13:AG13"/>
    <mergeCell ref="AK13:AL13"/>
    <mergeCell ref="U6:AJ6"/>
    <mergeCell ref="C6:P6"/>
    <mergeCell ref="AN6:BC6"/>
    <mergeCell ref="AO8:AU8"/>
    <mergeCell ref="AV8:AZ8"/>
    <mergeCell ref="AO10:AZ10"/>
    <mergeCell ref="AO11:AZ11"/>
    <mergeCell ref="AV19:AZ19"/>
    <mergeCell ref="AO21:AZ21"/>
    <mergeCell ref="AO22:AZ22"/>
    <mergeCell ref="BD26:BE26"/>
    <mergeCell ref="AO27:AZ27"/>
    <mergeCell ref="AO28:AZ28"/>
    <mergeCell ref="BA28:BB28"/>
    <mergeCell ref="BD28:BE28"/>
    <mergeCell ref="BA22:BB22"/>
    <mergeCell ref="BD22:BE22"/>
    <mergeCell ref="AO23:AZ23"/>
    <mergeCell ref="AO24:AZ24"/>
    <mergeCell ref="BA24:BB24"/>
    <mergeCell ref="BD30:BE30"/>
    <mergeCell ref="R6:S9"/>
    <mergeCell ref="AK6:AL9"/>
    <mergeCell ref="BD6:BE9"/>
    <mergeCell ref="A8:A17"/>
    <mergeCell ref="A19:A30"/>
    <mergeCell ref="AO25:AZ25"/>
    <mergeCell ref="AO26:AZ26"/>
    <mergeCell ref="BA26:BB26"/>
    <mergeCell ref="C9:I9"/>
    <mergeCell ref="C20:I20"/>
    <mergeCell ref="AC20:AI20"/>
    <mergeCell ref="V20:AB20"/>
    <mergeCell ref="AV20:BB20"/>
    <mergeCell ref="AO20:AU20"/>
    <mergeCell ref="J9:P9"/>
    <mergeCell ref="AC9:AI9"/>
    <mergeCell ref="V9:AB9"/>
    <mergeCell ref="AV9:BB9"/>
    <mergeCell ref="AO9:AU9"/>
    <mergeCell ref="J20:P20"/>
    <mergeCell ref="BD24:BE24"/>
    <mergeCell ref="AO18:AZ18"/>
    <mergeCell ref="AO19:AU19"/>
    <mergeCell ref="AJ43:AP43"/>
    <mergeCell ref="AQ43:AZ43"/>
    <mergeCell ref="AD38:AI38"/>
    <mergeCell ref="U38:AC38"/>
    <mergeCell ref="J38:T38"/>
    <mergeCell ref="J39:T39"/>
    <mergeCell ref="U39:AC39"/>
    <mergeCell ref="AD39:AI39"/>
    <mergeCell ref="AJ39:AP39"/>
    <mergeCell ref="AQ39:AZ39"/>
    <mergeCell ref="J40:T40"/>
    <mergeCell ref="U40:AC40"/>
    <mergeCell ref="AD40:AI40"/>
    <mergeCell ref="AJ40:AP40"/>
    <mergeCell ref="AQ40:AZ40"/>
    <mergeCell ref="AD44:AI44"/>
    <mergeCell ref="AJ44:AP44"/>
    <mergeCell ref="AQ44:AZ44"/>
    <mergeCell ref="A1:BI2"/>
    <mergeCell ref="J45:T45"/>
    <mergeCell ref="U45:AC45"/>
    <mergeCell ref="AD45:AI45"/>
    <mergeCell ref="AJ45:AP45"/>
    <mergeCell ref="AQ45:AZ45"/>
    <mergeCell ref="AK35:AP35"/>
    <mergeCell ref="F35:T35"/>
    <mergeCell ref="A37:H37"/>
    <mergeCell ref="A38:H44"/>
    <mergeCell ref="AD41:AI41"/>
    <mergeCell ref="AJ41:AP41"/>
    <mergeCell ref="AQ41:AZ41"/>
    <mergeCell ref="J42:T42"/>
    <mergeCell ref="U42:AC42"/>
    <mergeCell ref="AD42:AI42"/>
    <mergeCell ref="AJ42:AP42"/>
    <mergeCell ref="AQ42:AZ42"/>
    <mergeCell ref="J43:T43"/>
    <mergeCell ref="U43:AC43"/>
    <mergeCell ref="AD43:AI43"/>
  </mergeCells>
  <pageMargins left="0.4375" right="0.1875" top="0.16666666666666666" bottom="0.75" header="0.3" footer="0.3"/>
  <pageSetup paperSize="9" orientation="landscape" horizontalDpi="4294967293" r:id="rId1"/>
  <headerFooter>
    <oddFooter>&amp;C@ ANAMAAF-SUPNAAFAM-UNSA</oddFooter>
  </headerFooter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6">
    <pageSetUpPr fitToPage="1"/>
  </sheetPr>
  <dimension ref="A1:AB102"/>
  <sheetViews>
    <sheetView topLeftCell="D14" zoomScale="84" zoomScaleNormal="84" zoomScalePageLayoutView="80" workbookViewId="0">
      <selection activeCell="L21" sqref="L21"/>
    </sheetView>
  </sheetViews>
  <sheetFormatPr baseColWidth="10" defaultColWidth="13.83203125" defaultRowHeight="11.25" x14ac:dyDescent="0.2"/>
  <cols>
    <col min="1" max="1" width="3.1640625" customWidth="1"/>
    <col min="2" max="2" width="6" customWidth="1"/>
    <col min="3" max="3" width="29.33203125" customWidth="1"/>
    <col min="4" max="4" width="12" customWidth="1"/>
    <col min="5" max="5" width="7.33203125" customWidth="1"/>
    <col min="6" max="6" width="27.1640625" customWidth="1"/>
    <col min="7" max="7" width="2.6640625" customWidth="1"/>
    <col min="8" max="8" width="28.1640625" customWidth="1"/>
    <col min="9" max="11" width="28" customWidth="1"/>
    <col min="12" max="12" width="25.33203125" customWidth="1"/>
    <col min="13" max="13" width="33.83203125" customWidth="1"/>
    <col min="14" max="14" width="24.33203125" customWidth="1"/>
    <col min="15" max="15" width="16.6640625" customWidth="1"/>
    <col min="16" max="16" width="14.5" customWidth="1"/>
    <col min="17" max="17" width="10" customWidth="1"/>
    <col min="18" max="19" width="13.83203125" customWidth="1"/>
    <col min="20" max="20" width="3.6640625" customWidth="1"/>
    <col min="22" max="22" width="8.6640625" customWidth="1"/>
    <col min="23" max="23" width="3.33203125" customWidth="1"/>
  </cols>
  <sheetData>
    <row r="1" spans="1:22" ht="66.75" customHeight="1" x14ac:dyDescent="0.2">
      <c r="A1" s="353"/>
      <c r="B1" s="353"/>
      <c r="C1" s="353"/>
      <c r="D1" s="353"/>
      <c r="E1" s="353"/>
      <c r="F1" s="353"/>
      <c r="G1" s="353"/>
      <c r="H1" s="353"/>
      <c r="I1" s="353"/>
      <c r="J1" s="353"/>
      <c r="K1" s="353"/>
      <c r="L1" s="353"/>
      <c r="M1" s="353"/>
      <c r="N1" s="353"/>
      <c r="O1" s="353"/>
      <c r="P1" s="353"/>
      <c r="Q1" s="353"/>
      <c r="R1" s="353"/>
      <c r="S1" s="353"/>
      <c r="T1" s="353"/>
      <c r="U1" s="353"/>
      <c r="V1" s="353"/>
    </row>
    <row r="2" spans="1:22" ht="18.75" customHeight="1" x14ac:dyDescent="0.2"/>
    <row r="3" spans="1:22" ht="18.75" customHeight="1" x14ac:dyDescent="0.25">
      <c r="A3" s="354" t="s">
        <v>94</v>
      </c>
      <c r="B3" s="354"/>
      <c r="C3" s="354"/>
      <c r="D3" s="355"/>
      <c r="E3" s="355"/>
      <c r="F3" s="355"/>
      <c r="G3" s="355"/>
      <c r="H3" s="355"/>
      <c r="I3" s="355"/>
      <c r="J3" s="355"/>
      <c r="K3" s="355"/>
      <c r="L3" s="355"/>
      <c r="M3" s="355"/>
      <c r="N3" s="355"/>
      <c r="O3" s="355"/>
      <c r="P3" s="355"/>
      <c r="Q3" s="355"/>
      <c r="R3" s="355"/>
      <c r="S3" s="355"/>
      <c r="T3" s="355"/>
      <c r="U3" s="355"/>
      <c r="V3" s="355"/>
    </row>
    <row r="4" spans="1:22" ht="1.5" customHeight="1" x14ac:dyDescent="0.2">
      <c r="A4" s="54"/>
      <c r="B4" s="54"/>
      <c r="C4" s="54"/>
    </row>
    <row r="5" spans="1:22" ht="18.75" customHeight="1" x14ac:dyDescent="0.25">
      <c r="A5" s="354" t="s">
        <v>44</v>
      </c>
      <c r="B5" s="354"/>
      <c r="C5" s="354"/>
      <c r="D5" s="355"/>
      <c r="E5" s="355"/>
      <c r="F5" s="355"/>
      <c r="G5" s="355"/>
      <c r="H5" s="355"/>
      <c r="I5" s="355"/>
      <c r="J5" s="355"/>
      <c r="K5" s="355"/>
      <c r="L5" s="355"/>
      <c r="M5" s="355"/>
      <c r="N5" s="355"/>
      <c r="O5" s="355"/>
      <c r="P5" s="355"/>
      <c r="Q5" s="355"/>
      <c r="R5" s="355"/>
      <c r="S5" s="355"/>
      <c r="T5" s="355"/>
      <c r="U5" s="355"/>
      <c r="V5" s="355"/>
    </row>
    <row r="6" spans="1:22" ht="1.5" customHeight="1" x14ac:dyDescent="0.2">
      <c r="A6" s="54"/>
      <c r="B6" s="54"/>
      <c r="C6" s="54"/>
    </row>
    <row r="7" spans="1:22" ht="16.5" customHeight="1" x14ac:dyDescent="0.2">
      <c r="F7" s="176" t="s">
        <v>123</v>
      </c>
      <c r="G7" s="176"/>
      <c r="H7" s="176"/>
      <c r="I7" s="176"/>
      <c r="J7" s="176"/>
      <c r="K7" s="176"/>
      <c r="L7" s="176"/>
      <c r="M7" s="176"/>
      <c r="N7" s="176"/>
      <c r="O7" s="176"/>
      <c r="P7" s="177"/>
    </row>
    <row r="8" spans="1:22" ht="21" customHeight="1" x14ac:dyDescent="0.2">
      <c r="B8" s="7">
        <f>oui</f>
        <v>0</v>
      </c>
      <c r="F8" s="178"/>
      <c r="G8" s="178"/>
      <c r="H8" s="176" t="s">
        <v>122</v>
      </c>
      <c r="I8" s="176"/>
      <c r="J8" s="176"/>
      <c r="K8" s="176"/>
      <c r="L8" s="176"/>
      <c r="M8" s="176"/>
      <c r="N8" s="176"/>
      <c r="O8" s="176"/>
      <c r="P8" s="177"/>
    </row>
    <row r="9" spans="1:22" ht="21" customHeight="1" x14ac:dyDescent="0.2">
      <c r="B9" s="346" t="s">
        <v>101</v>
      </c>
      <c r="C9" s="346"/>
      <c r="D9" s="346"/>
      <c r="E9" s="346"/>
    </row>
    <row r="10" spans="1:22" ht="18" customHeight="1" x14ac:dyDescent="0.35">
      <c r="B10" s="160" t="s">
        <v>104</v>
      </c>
      <c r="C10" s="347" t="s">
        <v>105</v>
      </c>
      <c r="D10" s="348"/>
      <c r="E10" s="348"/>
      <c r="F10" s="349" t="str">
        <f>IF(AND(B10="x",B11="x"), "Attention, veuillez saisir une seule cellule recommencez! ","")</f>
        <v/>
      </c>
      <c r="G10" s="350"/>
      <c r="H10" s="350"/>
      <c r="I10" s="350"/>
      <c r="J10" s="350"/>
      <c r="K10" s="350"/>
      <c r="L10" s="350"/>
      <c r="M10" s="350"/>
      <c r="N10" s="350"/>
    </row>
    <row r="11" spans="1:22" ht="19.5" customHeight="1" x14ac:dyDescent="0.25">
      <c r="B11" s="160"/>
      <c r="C11" s="351" t="s">
        <v>106</v>
      </c>
      <c r="D11" s="348"/>
      <c r="E11" s="348"/>
      <c r="F11" s="61"/>
      <c r="G11" s="61"/>
      <c r="H11" s="168" t="s">
        <v>78</v>
      </c>
      <c r="I11" s="168"/>
      <c r="J11" s="168"/>
      <c r="K11" s="168">
        <f>IF(AND(B10="x",B11=""),O23,IF(AND(B10="",B11="x"),X23,""))</f>
        <v>892.30769230769238</v>
      </c>
      <c r="L11" s="168"/>
      <c r="M11" s="168" t="s">
        <v>110</v>
      </c>
      <c r="N11" s="168"/>
      <c r="O11" s="61" t="str">
        <f>IF(AND(B10="x",B11=""),"Montant des CP 11% à percevoir",IF(AND(B10="",B11="x"),"Heures compl/suppl",""))</f>
        <v>Montant des CP 11% à percevoir</v>
      </c>
      <c r="P11" s="61"/>
      <c r="Q11" s="61"/>
      <c r="R11" s="61"/>
      <c r="S11" s="61"/>
      <c r="T11" s="61"/>
    </row>
    <row r="12" spans="1:22" x14ac:dyDescent="0.2">
      <c r="N12" s="27"/>
    </row>
    <row r="13" spans="1:22" ht="15" x14ac:dyDescent="0.25">
      <c r="B13" s="352" t="s">
        <v>107</v>
      </c>
      <c r="C13" s="352"/>
      <c r="D13" s="352"/>
      <c r="E13" s="352"/>
      <c r="F13" s="352"/>
      <c r="H13" s="66">
        <v>42036</v>
      </c>
      <c r="I13" s="2"/>
      <c r="J13" s="2"/>
      <c r="K13" s="2"/>
      <c r="L13" s="2"/>
      <c r="M13" s="2"/>
      <c r="N13" s="2"/>
      <c r="O13" s="2"/>
      <c r="P13" s="2"/>
      <c r="Q13" s="2"/>
      <c r="R13" s="2"/>
    </row>
    <row r="14" spans="1:22" ht="15" x14ac:dyDescent="0.25">
      <c r="B14" s="2"/>
      <c r="C14" s="2"/>
      <c r="D14" s="2"/>
      <c r="E14" s="2"/>
      <c r="F14" s="2"/>
      <c r="H14" s="2"/>
      <c r="I14" s="2"/>
      <c r="J14" s="2"/>
      <c r="K14" s="2"/>
      <c r="L14" s="2"/>
      <c r="M14" s="2"/>
      <c r="N14" s="2"/>
      <c r="Q14" s="2"/>
      <c r="R14" s="2"/>
    </row>
    <row r="15" spans="1:22" ht="18.75" customHeight="1" x14ac:dyDescent="0.25">
      <c r="B15" s="314" t="s">
        <v>79</v>
      </c>
      <c r="C15" s="315"/>
      <c r="D15" s="315"/>
      <c r="E15" s="315"/>
      <c r="F15" s="316"/>
      <c r="H15" s="67">
        <v>41883</v>
      </c>
      <c r="I15" s="317" t="s">
        <v>67</v>
      </c>
      <c r="J15" s="318"/>
      <c r="K15" s="318"/>
      <c r="L15" s="318"/>
      <c r="M15" s="319"/>
      <c r="N15" s="103">
        <v>42155</v>
      </c>
      <c r="P15" s="2"/>
      <c r="Q15" s="2"/>
      <c r="R15" s="2"/>
    </row>
    <row r="16" spans="1:22" ht="18.75" customHeight="1" x14ac:dyDescent="0.25">
      <c r="H16" s="27" t="s">
        <v>113</v>
      </c>
      <c r="I16" s="27" t="s">
        <v>109</v>
      </c>
      <c r="J16" s="27"/>
      <c r="K16" s="27"/>
      <c r="L16" s="27" t="s">
        <v>114</v>
      </c>
      <c r="M16" s="27" t="s">
        <v>110</v>
      </c>
      <c r="P16" s="2"/>
      <c r="Q16" s="2"/>
      <c r="R16" s="2"/>
    </row>
    <row r="17" spans="1:28" ht="18.75" hidden="1" customHeight="1" x14ac:dyDescent="0.25">
      <c r="I17" s="144">
        <f>SUMPRODUCT(I21:I32)</f>
        <v>752.72727272727252</v>
      </c>
      <c r="J17" s="181"/>
      <c r="K17" s="181"/>
      <c r="M17" s="146">
        <f>(((M21+M22+M23+M24+M25+M26+M27+M28+M29+M30+M31+M32)/10)+(M21+M22+M23+M24+M25+M26+M27+M28+M29+M30+M31+M32))</f>
        <v>910.8</v>
      </c>
      <c r="P17" s="2"/>
      <c r="Q17" s="2"/>
      <c r="R17" s="2"/>
    </row>
    <row r="18" spans="1:28" ht="15" customHeight="1" x14ac:dyDescent="0.25">
      <c r="B18" s="99" t="s">
        <v>82</v>
      </c>
      <c r="C18" s="133"/>
      <c r="D18" s="134"/>
      <c r="E18" s="134"/>
      <c r="F18" s="135" t="s">
        <v>40</v>
      </c>
      <c r="H18" s="341" t="s">
        <v>108</v>
      </c>
      <c r="I18" s="342"/>
      <c r="J18" s="165"/>
      <c r="K18" s="165"/>
      <c r="L18" s="163"/>
      <c r="M18" s="53"/>
      <c r="N18" s="322" t="s">
        <v>42</v>
      </c>
      <c r="O18" s="323"/>
      <c r="P18" s="2"/>
      <c r="Q18" s="2"/>
      <c r="R18" s="2"/>
    </row>
    <row r="19" spans="1:28" ht="18" customHeight="1" x14ac:dyDescent="0.25">
      <c r="A19" s="51"/>
      <c r="B19" s="310" t="s">
        <v>1</v>
      </c>
      <c r="C19" s="310"/>
      <c r="D19" s="310"/>
      <c r="E19" s="310"/>
      <c r="F19" s="324" t="s">
        <v>0</v>
      </c>
      <c r="H19" s="335" t="str">
        <f>IF(AND(B10="x",B11=""),"Salaire Brut versé/ mois",IF(AND(B10="",B11="x"),"Salaire BRUT mensualisé",""))</f>
        <v>Salaire Brut versé/ mois</v>
      </c>
      <c r="I19" s="343" t="str">
        <f>IF(AND(B10="x",B11=""),"",IF(AND(B10="",B11="x"),"dont les Congés payés",""))</f>
        <v/>
      </c>
      <c r="J19" s="343"/>
      <c r="K19" s="343"/>
      <c r="L19" s="343" t="str">
        <f>IF(AND(B10="x",B11=""),"Montant des CP 11% à percevoir",IF(AND(B10="",B11="x"),"Heures compl/suppl",""))</f>
        <v>Montant des CP 11% à percevoir</v>
      </c>
      <c r="M19" s="343" t="s">
        <v>126</v>
      </c>
      <c r="N19" s="305" t="s">
        <v>45</v>
      </c>
      <c r="O19" s="305"/>
      <c r="P19" s="64">
        <v>800</v>
      </c>
      <c r="Q19" s="68" t="s">
        <v>51</v>
      </c>
      <c r="R19" s="2"/>
    </row>
    <row r="20" spans="1:28" ht="24.75" customHeight="1" x14ac:dyDescent="0.25">
      <c r="A20" s="51"/>
      <c r="B20" s="310"/>
      <c r="C20" s="310"/>
      <c r="D20" s="310"/>
      <c r="E20" s="310"/>
      <c r="F20" s="325"/>
      <c r="H20" s="335"/>
      <c r="I20" s="344"/>
      <c r="J20" s="344"/>
      <c r="K20" s="344"/>
      <c r="L20" s="344"/>
      <c r="M20" s="345"/>
      <c r="N20" s="305"/>
      <c r="O20" s="305"/>
      <c r="P20" s="2"/>
      <c r="Q20" s="2"/>
      <c r="R20" s="2"/>
    </row>
    <row r="21" spans="1:28" ht="15" x14ac:dyDescent="0.25">
      <c r="A21" s="51"/>
      <c r="B21" s="69" t="s">
        <v>66</v>
      </c>
      <c r="C21" s="70"/>
      <c r="D21" s="71">
        <f>H15</f>
        <v>41883</v>
      </c>
      <c r="E21" s="72">
        <v>2.5</v>
      </c>
      <c r="F21" s="72"/>
      <c r="H21" s="157">
        <v>680</v>
      </c>
      <c r="I21" s="143">
        <f>(H21/110)*10</f>
        <v>61.818181818181813</v>
      </c>
      <c r="J21" s="136"/>
      <c r="K21" s="136"/>
      <c r="L21" s="136">
        <f>H21*11/100</f>
        <v>74.8</v>
      </c>
      <c r="M21" s="104">
        <f>H21/10</f>
        <v>68</v>
      </c>
      <c r="N21" s="175" t="s">
        <v>51</v>
      </c>
      <c r="O21" s="180">
        <f>P19</f>
        <v>800</v>
      </c>
      <c r="P21" s="2"/>
      <c r="Q21" s="2"/>
      <c r="R21" s="2"/>
    </row>
    <row r="22" spans="1:28" ht="15" x14ac:dyDescent="0.25">
      <c r="A22" s="51"/>
      <c r="B22" s="73" t="s">
        <v>65</v>
      </c>
      <c r="C22" s="74"/>
      <c r="D22" s="75">
        <f>EDATE(D21,1)</f>
        <v>41913</v>
      </c>
      <c r="E22" s="76">
        <v>2.5</v>
      </c>
      <c r="F22" s="122"/>
      <c r="H22" s="158">
        <v>680</v>
      </c>
      <c r="I22" s="141">
        <f t="shared" ref="I22:I32" si="0">(H22/110)*10</f>
        <v>61.818181818181813</v>
      </c>
      <c r="J22" s="136"/>
      <c r="K22" s="136"/>
      <c r="L22" s="136">
        <f t="shared" ref="L22:L32" si="1">H22*11/100</f>
        <v>74.8</v>
      </c>
      <c r="M22" s="105">
        <f t="shared" ref="M22:M32" si="2">H22/10</f>
        <v>68</v>
      </c>
      <c r="N22" s="108" t="s">
        <v>52</v>
      </c>
      <c r="O22" s="113">
        <f>P19/26</f>
        <v>30.76923076923077</v>
      </c>
    </row>
    <row r="23" spans="1:28" ht="15.75" thickBot="1" x14ac:dyDescent="0.3">
      <c r="A23" s="51"/>
      <c r="B23" s="73" t="s">
        <v>64</v>
      </c>
      <c r="C23" s="74"/>
      <c r="D23" s="75">
        <f>EDATE(D22,1)</f>
        <v>41944</v>
      </c>
      <c r="E23" s="76">
        <v>2.5</v>
      </c>
      <c r="F23" s="122"/>
      <c r="H23" s="158">
        <v>680</v>
      </c>
      <c r="I23" s="141">
        <f t="shared" si="0"/>
        <v>61.818181818181813</v>
      </c>
      <c r="J23" s="136"/>
      <c r="K23" s="136"/>
      <c r="L23" s="136">
        <f t="shared" si="1"/>
        <v>74.8</v>
      </c>
      <c r="M23" s="105">
        <f t="shared" si="2"/>
        <v>68</v>
      </c>
      <c r="N23" s="110" t="s">
        <v>41</v>
      </c>
      <c r="O23" s="109">
        <f>F35*O22</f>
        <v>892.30769230769238</v>
      </c>
      <c r="S23" s="52"/>
    </row>
    <row r="24" spans="1:28" ht="15.75" thickBot="1" x14ac:dyDescent="0.3">
      <c r="A24" s="51"/>
      <c r="B24" s="73" t="s">
        <v>63</v>
      </c>
      <c r="C24" s="74"/>
      <c r="D24" s="75">
        <f>EDATE(D23,1)</f>
        <v>41974</v>
      </c>
      <c r="E24" s="76">
        <v>2.5</v>
      </c>
      <c r="F24" s="122"/>
      <c r="H24" s="158">
        <v>680</v>
      </c>
      <c r="I24" s="141">
        <f t="shared" si="0"/>
        <v>61.818181818181813</v>
      </c>
      <c r="J24" s="136"/>
      <c r="K24" s="136"/>
      <c r="L24" s="136">
        <f t="shared" si="1"/>
        <v>74.8</v>
      </c>
      <c r="M24" s="105">
        <f t="shared" si="2"/>
        <v>68</v>
      </c>
      <c r="N24" s="129" t="s">
        <v>76</v>
      </c>
      <c r="O24" s="116">
        <f>E37*O22</f>
        <v>984.61538461538464</v>
      </c>
      <c r="R24" s="65"/>
      <c r="S24" s="52"/>
      <c r="U24" s="172"/>
      <c r="V24" s="172"/>
      <c r="W24" s="172"/>
      <c r="X24" s="172"/>
      <c r="Y24" s="172"/>
      <c r="Z24" s="172"/>
      <c r="AA24" s="172"/>
      <c r="AB24" s="172"/>
    </row>
    <row r="25" spans="1:28" ht="15" x14ac:dyDescent="0.25">
      <c r="A25" s="51"/>
      <c r="B25" s="73" t="s">
        <v>62</v>
      </c>
      <c r="C25" s="74"/>
      <c r="D25" s="75">
        <f t="shared" ref="D25:D32" si="3">EDATE(D24,1)</f>
        <v>42005</v>
      </c>
      <c r="E25" s="76">
        <v>2.5</v>
      </c>
      <c r="F25" s="122"/>
      <c r="H25" s="158">
        <v>680</v>
      </c>
      <c r="I25" s="141">
        <f>(H25/110)*10</f>
        <v>61.818181818181813</v>
      </c>
      <c r="J25" s="136"/>
      <c r="K25" s="136"/>
      <c r="L25" s="136">
        <f t="shared" si="1"/>
        <v>74.8</v>
      </c>
      <c r="M25" s="105">
        <f t="shared" si="2"/>
        <v>68</v>
      </c>
      <c r="N25" s="114" t="s">
        <v>68</v>
      </c>
      <c r="O25" s="115">
        <f>F34*O22</f>
        <v>92.307692307692307</v>
      </c>
      <c r="S25" s="52"/>
      <c r="U25" s="172" t="s">
        <v>120</v>
      </c>
      <c r="V25" s="172"/>
      <c r="W25" s="172"/>
      <c r="X25" s="172"/>
      <c r="Y25" s="172"/>
      <c r="Z25" s="172"/>
      <c r="AA25" s="172"/>
      <c r="AB25" s="172"/>
    </row>
    <row r="26" spans="1:28" ht="15" x14ac:dyDescent="0.25">
      <c r="A26" s="51"/>
      <c r="B26" s="73" t="s">
        <v>61</v>
      </c>
      <c r="C26" s="74"/>
      <c r="D26" s="75">
        <f t="shared" si="3"/>
        <v>42036</v>
      </c>
      <c r="E26" s="76">
        <v>2.5</v>
      </c>
      <c r="F26" s="122">
        <v>0</v>
      </c>
      <c r="H26" s="158">
        <v>680</v>
      </c>
      <c r="I26" s="141">
        <f t="shared" si="0"/>
        <v>61.818181818181813</v>
      </c>
      <c r="J26" s="136"/>
      <c r="K26" s="136"/>
      <c r="L26" s="136">
        <f t="shared" si="1"/>
        <v>74.8</v>
      </c>
      <c r="M26" s="105">
        <f t="shared" si="2"/>
        <v>68</v>
      </c>
      <c r="S26" s="52"/>
    </row>
    <row r="27" spans="1:28" ht="15" x14ac:dyDescent="0.25">
      <c r="A27" s="51"/>
      <c r="B27" s="73" t="s">
        <v>60</v>
      </c>
      <c r="C27" s="74"/>
      <c r="D27" s="75">
        <f t="shared" si="3"/>
        <v>42064</v>
      </c>
      <c r="E27" s="76">
        <v>2.5</v>
      </c>
      <c r="F27" s="122"/>
      <c r="H27" s="158">
        <v>680</v>
      </c>
      <c r="I27" s="141">
        <f t="shared" si="0"/>
        <v>61.818181818181813</v>
      </c>
      <c r="J27" s="136"/>
      <c r="K27" s="136"/>
      <c r="L27" s="136">
        <f t="shared" si="1"/>
        <v>74.8</v>
      </c>
      <c r="M27" s="105">
        <f t="shared" si="2"/>
        <v>68</v>
      </c>
      <c r="N27" s="2" t="s">
        <v>73</v>
      </c>
      <c r="O27" s="148">
        <f>(total_cp_acquis-valeur_cp_pris)+(valeur_cp_pris-total_cp_10_cent)</f>
        <v>73.815384615384687</v>
      </c>
      <c r="P27" s="161" t="s">
        <v>111</v>
      </c>
      <c r="Q27" s="27"/>
      <c r="R27" s="27"/>
      <c r="S27" s="169" t="s">
        <v>116</v>
      </c>
      <c r="T27" s="168"/>
      <c r="U27" s="168"/>
      <c r="V27" s="168"/>
      <c r="W27" s="170" t="s">
        <v>125</v>
      </c>
      <c r="X27" s="171"/>
      <c r="Y27" s="171"/>
      <c r="Z27" s="171"/>
    </row>
    <row r="28" spans="1:28" ht="15" x14ac:dyDescent="0.25">
      <c r="A28" s="51"/>
      <c r="B28" s="73" t="s">
        <v>59</v>
      </c>
      <c r="C28" s="74"/>
      <c r="D28" s="75">
        <f t="shared" si="3"/>
        <v>42095</v>
      </c>
      <c r="E28" s="76">
        <v>2.5</v>
      </c>
      <c r="F28" s="122"/>
      <c r="H28" s="158">
        <v>800</v>
      </c>
      <c r="I28" s="141">
        <f t="shared" si="0"/>
        <v>72.72727272727272</v>
      </c>
      <c r="J28" s="136"/>
      <c r="K28" s="136"/>
      <c r="L28" s="136">
        <f t="shared" si="1"/>
        <v>88</v>
      </c>
      <c r="M28" s="105">
        <f t="shared" si="2"/>
        <v>80</v>
      </c>
      <c r="N28" s="2" t="s">
        <v>74</v>
      </c>
      <c r="O28" s="149">
        <f>(total_cp_10_cent+valeur_cp_non_pris)-valeur_cp_pris</f>
        <v>1710.8</v>
      </c>
      <c r="P28" s="161" t="s">
        <v>112</v>
      </c>
      <c r="Q28" s="162"/>
      <c r="R28" s="162"/>
      <c r="S28" s="169" t="s">
        <v>117</v>
      </c>
      <c r="T28" s="167"/>
      <c r="U28" s="167"/>
      <c r="V28" s="168"/>
      <c r="W28" s="336" t="s">
        <v>118</v>
      </c>
      <c r="X28" s="336"/>
      <c r="Y28" s="336"/>
      <c r="Z28" s="336"/>
      <c r="AA28" s="336"/>
    </row>
    <row r="29" spans="1:28" ht="15" x14ac:dyDescent="0.25">
      <c r="A29" s="51"/>
      <c r="B29" s="73" t="s">
        <v>58</v>
      </c>
      <c r="C29" s="74"/>
      <c r="D29" s="75">
        <f t="shared" si="3"/>
        <v>42125</v>
      </c>
      <c r="E29" s="76">
        <v>2.5</v>
      </c>
      <c r="F29" s="122"/>
      <c r="H29" s="158">
        <v>680</v>
      </c>
      <c r="I29" s="141">
        <f t="shared" si="0"/>
        <v>61.818181818181813</v>
      </c>
      <c r="J29" s="136"/>
      <c r="K29" s="136"/>
      <c r="L29" s="136">
        <f t="shared" si="1"/>
        <v>74.8</v>
      </c>
      <c r="M29" s="105">
        <f t="shared" si="2"/>
        <v>68</v>
      </c>
      <c r="Q29" s="65"/>
      <c r="R29" s="65"/>
      <c r="S29" s="52"/>
    </row>
    <row r="30" spans="1:28" ht="15" x14ac:dyDescent="0.25">
      <c r="A30" s="51"/>
      <c r="B30" s="73" t="s">
        <v>55</v>
      </c>
      <c r="C30" s="74"/>
      <c r="D30" s="75">
        <f t="shared" si="3"/>
        <v>42156</v>
      </c>
      <c r="E30" s="76">
        <v>2.5</v>
      </c>
      <c r="F30" s="122"/>
      <c r="H30" s="158">
        <v>680</v>
      </c>
      <c r="I30" s="141">
        <f t="shared" si="0"/>
        <v>61.818181818181813</v>
      </c>
      <c r="J30" s="136"/>
      <c r="K30" s="136"/>
      <c r="L30" s="136">
        <f t="shared" si="1"/>
        <v>74.8</v>
      </c>
      <c r="M30" s="105">
        <f t="shared" si="2"/>
        <v>68</v>
      </c>
      <c r="N30" s="179" t="s">
        <v>124</v>
      </c>
      <c r="O30" s="176"/>
      <c r="P30" s="176"/>
      <c r="Q30" s="176"/>
      <c r="R30" s="176"/>
      <c r="S30" s="176"/>
      <c r="T30" s="177"/>
      <c r="U30" s="177"/>
    </row>
    <row r="31" spans="1:28" ht="15" x14ac:dyDescent="0.25">
      <c r="A31" s="51"/>
      <c r="B31" s="73" t="s">
        <v>56</v>
      </c>
      <c r="C31" s="74"/>
      <c r="D31" s="75">
        <f t="shared" si="3"/>
        <v>42186</v>
      </c>
      <c r="E31" s="76">
        <v>2.5</v>
      </c>
      <c r="F31" s="122">
        <v>3</v>
      </c>
      <c r="H31" s="158">
        <v>680</v>
      </c>
      <c r="I31" s="141">
        <f t="shared" si="0"/>
        <v>61.818181818181813</v>
      </c>
      <c r="J31" s="136"/>
      <c r="K31" s="136"/>
      <c r="L31" s="136">
        <f t="shared" si="1"/>
        <v>74.8</v>
      </c>
      <c r="M31" s="105">
        <f t="shared" si="2"/>
        <v>68</v>
      </c>
      <c r="N31" s="2"/>
      <c r="O31" s="2"/>
      <c r="P31" s="2"/>
      <c r="Q31" s="79"/>
      <c r="R31" s="80" t="s">
        <v>75</v>
      </c>
      <c r="S31" s="57"/>
    </row>
    <row r="32" spans="1:28" ht="15" x14ac:dyDescent="0.25">
      <c r="A32" s="51"/>
      <c r="B32" s="81" t="s">
        <v>57</v>
      </c>
      <c r="C32" s="82"/>
      <c r="D32" s="83">
        <f t="shared" si="3"/>
        <v>42217</v>
      </c>
      <c r="E32" s="84"/>
      <c r="F32" s="123"/>
      <c r="H32" s="158">
        <v>680</v>
      </c>
      <c r="I32" s="142">
        <f t="shared" si="0"/>
        <v>61.818181818181813</v>
      </c>
      <c r="J32" s="119"/>
      <c r="K32" s="119"/>
      <c r="L32" s="136">
        <f t="shared" si="1"/>
        <v>74.8</v>
      </c>
      <c r="M32" s="106">
        <f t="shared" si="2"/>
        <v>68</v>
      </c>
      <c r="N32" s="2"/>
      <c r="O32" s="65"/>
      <c r="P32" s="65"/>
      <c r="Q32" s="65"/>
      <c r="R32" s="65"/>
      <c r="S32" s="52"/>
    </row>
    <row r="33" spans="1:21" ht="15" x14ac:dyDescent="0.25">
      <c r="A33" s="51"/>
      <c r="B33" s="337" t="s">
        <v>121</v>
      </c>
      <c r="C33" s="338"/>
      <c r="D33" s="338"/>
      <c r="E33" s="338"/>
      <c r="F33" s="338"/>
      <c r="G33" s="338"/>
      <c r="H33" s="338"/>
      <c r="I33" s="338"/>
      <c r="J33" s="338"/>
      <c r="K33" s="338"/>
      <c r="L33" s="338"/>
      <c r="M33" s="166">
        <v>90.399999999999991</v>
      </c>
      <c r="N33" s="162" t="s">
        <v>119</v>
      </c>
      <c r="O33" s="65"/>
      <c r="P33" s="65"/>
      <c r="Q33" s="65"/>
      <c r="R33" s="65"/>
      <c r="S33" s="52"/>
    </row>
    <row r="34" spans="1:21" ht="15" x14ac:dyDescent="0.25">
      <c r="A34" s="51"/>
      <c r="B34" s="69" t="s">
        <v>70</v>
      </c>
      <c r="C34" s="70"/>
      <c r="D34" s="86">
        <f>SUM(E21:E32)</f>
        <v>27.5</v>
      </c>
      <c r="E34" s="87">
        <f>ROUNDUP(IF(D34&gt;29,30,IF(D34&gt;30,30,D34)),0)</f>
        <v>28</v>
      </c>
      <c r="F34" s="173">
        <f xml:space="preserve"> SUM(F21:F32)</f>
        <v>3</v>
      </c>
      <c r="H34" s="310" t="s">
        <v>54</v>
      </c>
      <c r="I34" s="330">
        <f>IF(B10="x",0,I17)</f>
        <v>0</v>
      </c>
      <c r="J34" s="182"/>
      <c r="K34" s="182"/>
      <c r="L34" s="331"/>
      <c r="M34" s="339">
        <f>IF(B11="x",0,total_cp_10_cent)</f>
        <v>910.8</v>
      </c>
      <c r="P34" s="65"/>
      <c r="Q34" s="65"/>
      <c r="S34" s="58"/>
      <c r="T34" s="42"/>
      <c r="U34" s="42"/>
    </row>
    <row r="35" spans="1:21" ht="15" x14ac:dyDescent="0.25">
      <c r="A35" s="51"/>
      <c r="B35" s="90" t="s">
        <v>38</v>
      </c>
      <c r="C35" s="91"/>
      <c r="D35" s="92">
        <v>1</v>
      </c>
      <c r="E35" s="118">
        <f>IF(AND(F18="oui"),0,IF(IF(E34=30,30,IF(E34&gt;30,30,E34)),D35*2))</f>
        <v>2</v>
      </c>
      <c r="F35" s="174">
        <f>E37-F34</f>
        <v>29</v>
      </c>
      <c r="H35" s="310"/>
      <c r="I35" s="330"/>
      <c r="J35" s="183"/>
      <c r="K35" s="183"/>
      <c r="L35" s="332"/>
      <c r="M35" s="340"/>
      <c r="P35" s="166">
        <f>SUMPRODUCT(P23:P34)/10</f>
        <v>0</v>
      </c>
      <c r="Q35" s="167" t="s">
        <v>115</v>
      </c>
      <c r="S35" s="42"/>
      <c r="T35" s="42"/>
      <c r="U35" s="42"/>
    </row>
    <row r="36" spans="1:21" ht="15" x14ac:dyDescent="0.25">
      <c r="A36" s="51"/>
      <c r="B36" s="90" t="s">
        <v>53</v>
      </c>
      <c r="C36" s="91"/>
      <c r="D36" s="93"/>
      <c r="E36" s="94">
        <v>2</v>
      </c>
      <c r="F36" s="62"/>
      <c r="H36" s="95"/>
      <c r="I36" s="95"/>
      <c r="J36" s="95"/>
      <c r="K36" s="95"/>
      <c r="L36" s="95"/>
      <c r="M36" s="96"/>
      <c r="N36" s="2"/>
      <c r="O36" s="2"/>
      <c r="P36" s="2"/>
      <c r="Q36" s="2"/>
      <c r="R36" s="2"/>
    </row>
    <row r="37" spans="1:21" ht="15" x14ac:dyDescent="0.25">
      <c r="B37" s="301" t="s">
        <v>71</v>
      </c>
      <c r="C37" s="302"/>
      <c r="D37" s="302"/>
      <c r="E37" s="97">
        <f>IF(E34&gt;30,30,IF(E34+E35+E36&gt;=32,32,E34+E35+E36))</f>
        <v>32</v>
      </c>
      <c r="F37" s="98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</row>
    <row r="38" spans="1:21" ht="14.25" customHeight="1" x14ac:dyDescent="0.25">
      <c r="B38" s="2"/>
      <c r="C38" s="2"/>
      <c r="D38" s="2"/>
      <c r="E38" s="2"/>
      <c r="F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</row>
    <row r="39" spans="1:21" ht="14.25" customHeight="1" x14ac:dyDescent="0.25">
      <c r="A39" s="52"/>
      <c r="B39" s="65"/>
      <c r="C39" s="65"/>
      <c r="D39" s="65"/>
      <c r="E39" s="65"/>
      <c r="F39" s="2"/>
      <c r="H39" s="2"/>
      <c r="I39" s="2"/>
      <c r="J39" s="2"/>
      <c r="K39" s="2"/>
      <c r="L39" s="2"/>
      <c r="M39" s="2"/>
      <c r="N39" s="2"/>
      <c r="O39" s="2"/>
      <c r="P39" s="65"/>
      <c r="Q39" s="65"/>
      <c r="R39" s="65"/>
    </row>
    <row r="40" spans="1:21" ht="18.75" customHeight="1" x14ac:dyDescent="0.25">
      <c r="B40" s="314" t="s">
        <v>103</v>
      </c>
      <c r="C40" s="315"/>
      <c r="D40" s="315"/>
      <c r="E40" s="315"/>
      <c r="F40" s="316"/>
      <c r="H40" s="67">
        <v>42248</v>
      </c>
      <c r="I40" s="317" t="s">
        <v>67</v>
      </c>
      <c r="J40" s="318"/>
      <c r="K40" s="318"/>
      <c r="L40" s="318"/>
      <c r="M40" s="319"/>
      <c r="N40" s="103">
        <f>EDATE(H40,O40)</f>
        <v>42339</v>
      </c>
      <c r="O40" s="117">
        <v>3</v>
      </c>
      <c r="P40" s="2" t="s">
        <v>96</v>
      </c>
      <c r="Q40" s="2"/>
      <c r="R40" s="2"/>
    </row>
    <row r="41" spans="1:21" ht="18.75" customHeight="1" x14ac:dyDescent="0.25">
      <c r="Q41" s="2"/>
      <c r="R41" s="2"/>
    </row>
    <row r="42" spans="1:21" ht="18.75" hidden="1" customHeight="1" x14ac:dyDescent="0.25">
      <c r="I42" s="145">
        <f>SUMPRODUCT(I46:I58)</f>
        <v>545.45454545454538</v>
      </c>
      <c r="J42" s="145"/>
      <c r="K42" s="145"/>
      <c r="M42" s="146">
        <f>(((M46+M47+M48+M49+M50+M51+M52+M53+M54+M55+M56+M57+M58)/10)+(M46+M47+M48+M49+M50+M51+M52+M53+M54+M55+M56+M57+M58))</f>
        <v>660</v>
      </c>
      <c r="Q42" s="2"/>
      <c r="R42" s="2"/>
    </row>
    <row r="43" spans="1:21" ht="14.25" customHeight="1" x14ac:dyDescent="0.25">
      <c r="H43" s="320" t="s">
        <v>69</v>
      </c>
      <c r="I43" s="321"/>
      <c r="J43" s="163"/>
      <c r="K43" s="163"/>
      <c r="L43" s="163"/>
      <c r="M43" s="53"/>
      <c r="N43" s="322" t="s">
        <v>42</v>
      </c>
      <c r="O43" s="323"/>
      <c r="P43" s="2"/>
      <c r="Q43" s="2"/>
      <c r="R43" s="2"/>
    </row>
    <row r="44" spans="1:21" ht="17.25" customHeight="1" x14ac:dyDescent="0.25">
      <c r="B44" s="310" t="s">
        <v>1</v>
      </c>
      <c r="C44" s="310"/>
      <c r="D44" s="310"/>
      <c r="E44" s="310"/>
      <c r="F44" s="324" t="s">
        <v>0</v>
      </c>
      <c r="H44" s="335" t="s">
        <v>78</v>
      </c>
      <c r="I44" s="327" t="s">
        <v>50</v>
      </c>
      <c r="J44" s="164"/>
      <c r="K44" s="164"/>
      <c r="L44" s="303" t="s">
        <v>97</v>
      </c>
      <c r="M44" s="303" t="s">
        <v>98</v>
      </c>
      <c r="N44" s="305" t="s">
        <v>100</v>
      </c>
      <c r="O44" s="305"/>
      <c r="P44" s="64">
        <v>500</v>
      </c>
      <c r="Q44" s="68" t="s">
        <v>51</v>
      </c>
      <c r="R44" s="2"/>
    </row>
    <row r="45" spans="1:21" ht="28.5" customHeight="1" x14ac:dyDescent="0.2">
      <c r="B45" s="310"/>
      <c r="C45" s="310"/>
      <c r="D45" s="310"/>
      <c r="E45" s="310"/>
      <c r="F45" s="325"/>
      <c r="H45" s="335"/>
      <c r="I45" s="328"/>
      <c r="J45" s="184"/>
      <c r="K45" s="184"/>
      <c r="L45" s="329"/>
      <c r="M45" s="304"/>
      <c r="N45" s="305"/>
      <c r="O45" s="305"/>
      <c r="P45" s="63" t="s">
        <v>39</v>
      </c>
      <c r="Q45" s="306" t="s">
        <v>84</v>
      </c>
      <c r="R45" s="306"/>
    </row>
    <row r="46" spans="1:21" ht="12.75" customHeight="1" x14ac:dyDescent="0.25">
      <c r="B46" s="307" t="str">
        <f>IF(P45="oui","Report année précédente","")</f>
        <v>Report année précédente</v>
      </c>
      <c r="C46" s="307"/>
      <c r="D46" s="307"/>
      <c r="E46" s="100">
        <f>IF(P45="oui",F35,0)</f>
        <v>29</v>
      </c>
      <c r="F46" s="124"/>
      <c r="H46" s="102"/>
      <c r="I46" s="139"/>
      <c r="J46" s="120"/>
      <c r="K46" s="120"/>
      <c r="L46" s="120"/>
      <c r="M46" s="104">
        <f>I46/10</f>
        <v>0</v>
      </c>
      <c r="N46" s="2"/>
      <c r="O46" s="2"/>
      <c r="P46" s="2"/>
      <c r="Q46" s="2"/>
      <c r="R46" s="2"/>
    </row>
    <row r="47" spans="1:21" ht="15.75" customHeight="1" x14ac:dyDescent="0.25">
      <c r="B47" s="69" t="s">
        <v>66</v>
      </c>
      <c r="C47" s="70"/>
      <c r="D47" s="71">
        <f>H40</f>
        <v>42248</v>
      </c>
      <c r="E47" s="76">
        <v>2.5</v>
      </c>
      <c r="F47" s="76"/>
      <c r="H47" s="158">
        <v>500</v>
      </c>
      <c r="I47" s="140">
        <f>(H47/110)*10</f>
        <v>45.45454545454546</v>
      </c>
      <c r="J47" s="136"/>
      <c r="K47" s="136"/>
      <c r="L47" s="136"/>
      <c r="M47" s="107">
        <f t="shared" ref="M47:M58" si="4">H47/10</f>
        <v>50</v>
      </c>
      <c r="N47" s="108" t="s">
        <v>85</v>
      </c>
      <c r="O47" s="111">
        <f>P44/26</f>
        <v>19.23076923076923</v>
      </c>
    </row>
    <row r="48" spans="1:21" ht="14.25" customHeight="1" thickBot="1" x14ac:dyDescent="0.3">
      <c r="B48" s="73" t="s">
        <v>65</v>
      </c>
      <c r="C48" s="74"/>
      <c r="D48" s="75">
        <f>EDATE(D47,1)</f>
        <v>42278</v>
      </c>
      <c r="E48" s="76">
        <v>2.5</v>
      </c>
      <c r="F48" s="122"/>
      <c r="H48" s="158">
        <v>500</v>
      </c>
      <c r="I48" s="141">
        <f>(H48/110)*10</f>
        <v>45.45454545454546</v>
      </c>
      <c r="J48" s="137"/>
      <c r="K48" s="137"/>
      <c r="L48" s="137"/>
      <c r="M48" s="105">
        <f t="shared" si="4"/>
        <v>50</v>
      </c>
      <c r="N48" s="110" t="s">
        <v>87</v>
      </c>
      <c r="O48" s="109">
        <f>F61*O47</f>
        <v>1038.4615384615383</v>
      </c>
    </row>
    <row r="49" spans="2:21" ht="15.75" thickBot="1" x14ac:dyDescent="0.3">
      <c r="B49" s="73" t="s">
        <v>64</v>
      </c>
      <c r="C49" s="74"/>
      <c r="D49" s="75">
        <f>EDATE(D48,1)</f>
        <v>42309</v>
      </c>
      <c r="E49" s="76">
        <v>2.5</v>
      </c>
      <c r="F49" s="122">
        <v>2</v>
      </c>
      <c r="H49" s="158">
        <v>500</v>
      </c>
      <c r="I49" s="141">
        <f>(H49/110)*10</f>
        <v>45.45454545454546</v>
      </c>
      <c r="J49" s="137"/>
      <c r="K49" s="137"/>
      <c r="L49" s="137"/>
      <c r="M49" s="105">
        <f t="shared" si="4"/>
        <v>50</v>
      </c>
      <c r="N49" s="129" t="s">
        <v>88</v>
      </c>
      <c r="O49" s="116">
        <f>E63*O47</f>
        <v>1134.6153846153845</v>
      </c>
      <c r="R49" s="65"/>
      <c r="S49" s="52"/>
    </row>
    <row r="50" spans="2:21" ht="15" x14ac:dyDescent="0.25">
      <c r="B50" s="73" t="s">
        <v>63</v>
      </c>
      <c r="C50" s="74"/>
      <c r="D50" s="75">
        <f>EDATE(D49,1)</f>
        <v>42339</v>
      </c>
      <c r="E50" s="76">
        <v>2.5</v>
      </c>
      <c r="F50" s="122"/>
      <c r="H50" s="158">
        <v>500</v>
      </c>
      <c r="I50" s="141">
        <f>(H50/110)*10</f>
        <v>45.45454545454546</v>
      </c>
      <c r="J50" s="137"/>
      <c r="K50" s="137"/>
      <c r="L50" s="137"/>
      <c r="M50" s="105">
        <f t="shared" si="4"/>
        <v>50</v>
      </c>
      <c r="N50" s="130" t="s">
        <v>89</v>
      </c>
      <c r="O50" s="115">
        <f>F60*O47</f>
        <v>96.153846153846146</v>
      </c>
      <c r="S50" s="52"/>
    </row>
    <row r="51" spans="2:21" ht="15" x14ac:dyDescent="0.25">
      <c r="B51" s="73" t="s">
        <v>62</v>
      </c>
      <c r="C51" s="74"/>
      <c r="D51" s="75">
        <f t="shared" ref="D51:D58" si="5">EDATE(D50,1)</f>
        <v>42370</v>
      </c>
      <c r="E51" s="76">
        <v>2.5</v>
      </c>
      <c r="F51" s="122"/>
      <c r="H51" s="158">
        <v>500</v>
      </c>
      <c r="I51" s="141">
        <f>(H51/110)*10</f>
        <v>45.45454545454546</v>
      </c>
      <c r="J51" s="137"/>
      <c r="K51" s="137"/>
      <c r="L51" s="137"/>
      <c r="M51" s="105">
        <f t="shared" si="4"/>
        <v>50</v>
      </c>
      <c r="S51" s="52"/>
    </row>
    <row r="52" spans="2:21" ht="15" x14ac:dyDescent="0.25">
      <c r="B52" s="73" t="s">
        <v>61</v>
      </c>
      <c r="C52" s="74"/>
      <c r="D52" s="75">
        <f t="shared" si="5"/>
        <v>42401</v>
      </c>
      <c r="E52" s="76">
        <v>2.5</v>
      </c>
      <c r="F52" s="122">
        <v>0</v>
      </c>
      <c r="H52" s="158">
        <v>500</v>
      </c>
      <c r="I52" s="141">
        <f t="shared" ref="I52:I58" si="6">(H52/110)*10</f>
        <v>45.45454545454546</v>
      </c>
      <c r="J52" s="137"/>
      <c r="K52" s="137"/>
      <c r="L52" s="137"/>
      <c r="M52" s="105">
        <f t="shared" si="4"/>
        <v>50</v>
      </c>
      <c r="N52" s="2" t="s">
        <v>73</v>
      </c>
      <c r="O52" s="148">
        <f>(total_cp_acquisb-valeur_cp_prisb)+(valeur_cp_prisb-total_cp_10_centb)</f>
        <v>474.61538461538453</v>
      </c>
      <c r="P52" s="89" t="s">
        <v>92</v>
      </c>
      <c r="S52" s="52"/>
    </row>
    <row r="53" spans="2:21" ht="15" x14ac:dyDescent="0.25">
      <c r="B53" s="73" t="s">
        <v>60</v>
      </c>
      <c r="C53" s="74"/>
      <c r="D53" s="75">
        <f t="shared" si="5"/>
        <v>42430</v>
      </c>
      <c r="E53" s="76">
        <v>2.5</v>
      </c>
      <c r="F53" s="122"/>
      <c r="H53" s="158">
        <v>500</v>
      </c>
      <c r="I53" s="141">
        <f t="shared" si="6"/>
        <v>45.45454545454546</v>
      </c>
      <c r="J53" s="137"/>
      <c r="K53" s="137"/>
      <c r="L53" s="137"/>
      <c r="M53" s="105">
        <f t="shared" si="4"/>
        <v>50</v>
      </c>
      <c r="N53" s="2" t="s">
        <v>74</v>
      </c>
      <c r="O53" s="149">
        <f>(total_cp_10_centb+valeur_cp_non_prisb)-valeur_cp_prisb</f>
        <v>1602.3076923076922</v>
      </c>
      <c r="P53" s="89" t="s">
        <v>93</v>
      </c>
      <c r="S53" s="52"/>
    </row>
    <row r="54" spans="2:21" ht="15" x14ac:dyDescent="0.25">
      <c r="B54" s="73" t="s">
        <v>59</v>
      </c>
      <c r="C54" s="74"/>
      <c r="D54" s="75">
        <f t="shared" si="5"/>
        <v>42461</v>
      </c>
      <c r="E54" s="76">
        <v>2.5</v>
      </c>
      <c r="F54" s="122"/>
      <c r="H54" s="158">
        <v>500</v>
      </c>
      <c r="I54" s="141">
        <f t="shared" si="6"/>
        <v>45.45454545454546</v>
      </c>
      <c r="J54" s="137"/>
      <c r="K54" s="137"/>
      <c r="L54" s="137"/>
      <c r="M54" s="105">
        <f t="shared" si="4"/>
        <v>50</v>
      </c>
      <c r="S54" s="52"/>
    </row>
    <row r="55" spans="2:21" ht="15" x14ac:dyDescent="0.25">
      <c r="B55" s="73" t="s">
        <v>58</v>
      </c>
      <c r="C55" s="74"/>
      <c r="D55" s="75">
        <f t="shared" si="5"/>
        <v>42491</v>
      </c>
      <c r="E55" s="76">
        <v>2.5</v>
      </c>
      <c r="F55" s="122"/>
      <c r="H55" s="158">
        <v>500</v>
      </c>
      <c r="I55" s="141">
        <f t="shared" si="6"/>
        <v>45.45454545454546</v>
      </c>
      <c r="J55" s="137"/>
      <c r="K55" s="137"/>
      <c r="L55" s="137"/>
      <c r="M55" s="105">
        <f t="shared" si="4"/>
        <v>50</v>
      </c>
      <c r="Q55" s="65"/>
      <c r="R55" s="65"/>
      <c r="S55" s="52"/>
    </row>
    <row r="56" spans="2:21" ht="15" x14ac:dyDescent="0.25">
      <c r="B56" s="73" t="s">
        <v>55</v>
      </c>
      <c r="C56" s="74"/>
      <c r="D56" s="75">
        <f t="shared" si="5"/>
        <v>42522</v>
      </c>
      <c r="E56" s="76">
        <v>2.5</v>
      </c>
      <c r="F56" s="122"/>
      <c r="H56" s="158">
        <v>500</v>
      </c>
      <c r="I56" s="141">
        <f t="shared" si="6"/>
        <v>45.45454545454546</v>
      </c>
      <c r="J56" s="137"/>
      <c r="K56" s="137"/>
      <c r="L56" s="137"/>
      <c r="M56" s="105">
        <f t="shared" si="4"/>
        <v>50</v>
      </c>
      <c r="N56" s="2"/>
      <c r="O56" s="77"/>
      <c r="P56" s="2"/>
      <c r="Q56" s="78"/>
      <c r="R56" s="78"/>
      <c r="S56" s="56"/>
    </row>
    <row r="57" spans="2:21" ht="15" x14ac:dyDescent="0.25">
      <c r="B57" s="73" t="s">
        <v>56</v>
      </c>
      <c r="C57" s="74"/>
      <c r="D57" s="75">
        <f t="shared" si="5"/>
        <v>42552</v>
      </c>
      <c r="E57" s="76">
        <v>2.5</v>
      </c>
      <c r="F57" s="122">
        <v>3</v>
      </c>
      <c r="H57" s="158">
        <v>500</v>
      </c>
      <c r="I57" s="141">
        <f t="shared" si="6"/>
        <v>45.45454545454546</v>
      </c>
      <c r="J57" s="137"/>
      <c r="K57" s="137"/>
      <c r="L57" s="137"/>
      <c r="M57" s="105">
        <f t="shared" si="4"/>
        <v>50</v>
      </c>
      <c r="N57" s="2"/>
      <c r="O57" s="2"/>
      <c r="P57" s="2"/>
      <c r="Q57" s="79"/>
      <c r="R57" s="80" t="s">
        <v>75</v>
      </c>
      <c r="S57" s="57"/>
    </row>
    <row r="58" spans="2:21" ht="15" x14ac:dyDescent="0.25">
      <c r="B58" s="81" t="s">
        <v>57</v>
      </c>
      <c r="C58" s="82"/>
      <c r="D58" s="83">
        <f t="shared" si="5"/>
        <v>42583</v>
      </c>
      <c r="E58" s="84">
        <v>2.5</v>
      </c>
      <c r="F58" s="123"/>
      <c r="H58" s="159">
        <v>500</v>
      </c>
      <c r="I58" s="142">
        <f t="shared" si="6"/>
        <v>45.45454545454546</v>
      </c>
      <c r="J58" s="185"/>
      <c r="K58" s="185"/>
      <c r="L58" s="138"/>
      <c r="M58" s="106">
        <f t="shared" si="4"/>
        <v>50</v>
      </c>
      <c r="N58" s="2"/>
      <c r="O58" s="65"/>
      <c r="P58" s="65"/>
      <c r="Q58" s="65"/>
      <c r="R58" s="65"/>
      <c r="S58" s="52"/>
    </row>
    <row r="59" spans="2:21" ht="15" x14ac:dyDescent="0.25">
      <c r="B59" s="308" t="s">
        <v>83</v>
      </c>
      <c r="C59" s="309"/>
      <c r="D59" s="309"/>
      <c r="E59" s="309"/>
      <c r="F59" s="309"/>
      <c r="G59" s="309"/>
      <c r="H59" s="309"/>
      <c r="I59" s="85"/>
      <c r="J59" s="85"/>
      <c r="K59" s="85"/>
      <c r="L59" s="131"/>
      <c r="M59" s="112">
        <f>SUMPRODUCT(M46:M58)/10</f>
        <v>60</v>
      </c>
      <c r="N59" s="2"/>
      <c r="O59" s="65"/>
      <c r="P59" s="65"/>
      <c r="Q59" s="65"/>
      <c r="R59" s="65"/>
      <c r="S59" s="52"/>
    </row>
    <row r="60" spans="2:21" ht="15" x14ac:dyDescent="0.25">
      <c r="B60" s="69" t="s">
        <v>70</v>
      </c>
      <c r="C60" s="70"/>
      <c r="D60" s="86">
        <f>SUM(E47:E58)</f>
        <v>30</v>
      </c>
      <c r="E60" s="87">
        <f>ROUNDUP(IF(D60&gt;29,30,IF(D60&gt;30,30,D60)),0)</f>
        <v>30</v>
      </c>
      <c r="F60" s="88">
        <f xml:space="preserve"> SUM(F47:F58)</f>
        <v>5</v>
      </c>
      <c r="G60" s="121"/>
      <c r="H60" s="310" t="s">
        <v>54</v>
      </c>
      <c r="I60" s="330">
        <f>IF(B10="x",0,I42)</f>
        <v>0</v>
      </c>
      <c r="J60" s="182"/>
      <c r="K60" s="182"/>
      <c r="L60" s="331"/>
      <c r="M60" s="333">
        <f>IF(B11="x",0,total_cp_10_centb)</f>
        <v>660</v>
      </c>
      <c r="P60" s="65"/>
      <c r="Q60" s="65"/>
      <c r="S60" s="58"/>
      <c r="U60" s="42"/>
    </row>
    <row r="61" spans="2:21" ht="15" x14ac:dyDescent="0.25">
      <c r="B61" s="154"/>
      <c r="C61" s="155"/>
      <c r="D61" s="156"/>
      <c r="E61" s="126">
        <f>IF(F43="oui",D61*2,0)</f>
        <v>0</v>
      </c>
      <c r="F61" s="150">
        <f>E63-F60</f>
        <v>54</v>
      </c>
      <c r="H61" s="310"/>
      <c r="I61" s="330"/>
      <c r="J61" s="183"/>
      <c r="K61" s="183"/>
      <c r="L61" s="332"/>
      <c r="M61" s="334"/>
      <c r="P61" s="2"/>
      <c r="Q61" s="2"/>
      <c r="S61" s="42"/>
      <c r="U61" s="42"/>
    </row>
    <row r="62" spans="2:21" ht="15" x14ac:dyDescent="0.25">
      <c r="B62" s="90" t="s">
        <v>53</v>
      </c>
      <c r="C62" s="91"/>
      <c r="D62" s="93"/>
      <c r="E62" s="94"/>
      <c r="F62" s="2"/>
      <c r="H62" s="95"/>
      <c r="I62" s="95"/>
      <c r="J62" s="95"/>
      <c r="K62" s="95"/>
      <c r="L62" s="95"/>
      <c r="M62" s="96"/>
      <c r="N62" s="2"/>
      <c r="O62" s="2"/>
      <c r="P62" s="2"/>
      <c r="Q62" s="2"/>
      <c r="R62" s="2"/>
    </row>
    <row r="63" spans="2:21" ht="15" x14ac:dyDescent="0.25">
      <c r="B63" s="301" t="s">
        <v>71</v>
      </c>
      <c r="C63" s="302"/>
      <c r="D63" s="302"/>
      <c r="E63" s="97">
        <f>IF(E60&gt;30,30,IF(E60+E62&gt;32,32,E60+E62))+E46</f>
        <v>59</v>
      </c>
      <c r="F63" s="98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</row>
    <row r="64" spans="2:21" ht="6.75" customHeight="1" x14ac:dyDescent="0.25">
      <c r="B64" s="2"/>
      <c r="C64" s="2"/>
      <c r="D64" s="2"/>
      <c r="E64" s="2"/>
      <c r="F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</row>
    <row r="65" spans="1:19" ht="7.5" customHeight="1" x14ac:dyDescent="0.25">
      <c r="B65" s="65"/>
      <c r="C65" s="65"/>
      <c r="D65" s="65"/>
      <c r="E65" s="65"/>
      <c r="F65" s="2"/>
      <c r="H65" s="2"/>
      <c r="I65" s="2"/>
      <c r="J65" s="2"/>
      <c r="K65" s="2"/>
      <c r="L65" s="2"/>
      <c r="M65" s="2"/>
      <c r="N65" s="2"/>
      <c r="O65" s="2"/>
      <c r="P65" s="65"/>
      <c r="Q65" s="65"/>
      <c r="R65" s="65"/>
    </row>
    <row r="66" spans="1:19" ht="18" customHeight="1" x14ac:dyDescent="0.25">
      <c r="B66" s="314" t="s">
        <v>102</v>
      </c>
      <c r="C66" s="315"/>
      <c r="D66" s="315"/>
      <c r="E66" s="315"/>
      <c r="F66" s="316"/>
      <c r="H66" s="67">
        <v>42614</v>
      </c>
      <c r="I66" s="317" t="s">
        <v>67</v>
      </c>
      <c r="J66" s="318"/>
      <c r="K66" s="318"/>
      <c r="L66" s="318"/>
      <c r="M66" s="319"/>
      <c r="N66" s="103">
        <f>EDATE(H66,O66)</f>
        <v>42705</v>
      </c>
      <c r="O66" s="117">
        <v>3</v>
      </c>
      <c r="P66" s="2" t="s">
        <v>96</v>
      </c>
      <c r="Q66" s="2"/>
      <c r="R66" s="2"/>
    </row>
    <row r="67" spans="1:19" ht="18" customHeight="1" x14ac:dyDescent="0.25">
      <c r="P67" s="2"/>
      <c r="Q67" s="2"/>
      <c r="R67" s="2"/>
    </row>
    <row r="68" spans="1:19" ht="18" hidden="1" customHeight="1" x14ac:dyDescent="0.25">
      <c r="I68" s="145">
        <f>SUMPRODUCT(I72:I84)</f>
        <v>425.45454545454538</v>
      </c>
      <c r="J68" s="145"/>
      <c r="K68" s="145"/>
      <c r="M68" s="147">
        <f>(((M72+M73+M74+M75+M76+M77+M78+M79+M80+M81+M82+M83+M84)/10)+(M72+M73+M74+M75+M76+M77+M78+M79+M80+M81+M82+M83+M84))</f>
        <v>514.79999999999995</v>
      </c>
      <c r="P68" s="2"/>
      <c r="Q68" s="2"/>
      <c r="R68" s="2"/>
    </row>
    <row r="69" spans="1:19" ht="14.25" customHeight="1" x14ac:dyDescent="0.25">
      <c r="H69" s="320" t="s">
        <v>69</v>
      </c>
      <c r="I69" s="321"/>
      <c r="J69" s="163"/>
      <c r="K69" s="163"/>
      <c r="L69" s="163"/>
      <c r="M69" s="53"/>
      <c r="N69" s="322" t="s">
        <v>42</v>
      </c>
      <c r="O69" s="323"/>
      <c r="P69" s="2"/>
      <c r="Q69" s="2"/>
      <c r="R69" s="2"/>
    </row>
    <row r="70" spans="1:19" ht="15" customHeight="1" x14ac:dyDescent="0.25">
      <c r="B70" s="310" t="s">
        <v>1</v>
      </c>
      <c r="C70" s="310"/>
      <c r="D70" s="310"/>
      <c r="E70" s="310"/>
      <c r="F70" s="324" t="s">
        <v>0</v>
      </c>
      <c r="H70" s="326" t="s">
        <v>78</v>
      </c>
      <c r="I70" s="327" t="s">
        <v>50</v>
      </c>
      <c r="J70" s="164"/>
      <c r="K70" s="164"/>
      <c r="L70" s="303" t="s">
        <v>97</v>
      </c>
      <c r="M70" s="303" t="s">
        <v>98</v>
      </c>
      <c r="N70" s="305" t="s">
        <v>99</v>
      </c>
      <c r="O70" s="305"/>
      <c r="P70" s="64">
        <v>520</v>
      </c>
      <c r="Q70" s="68" t="s">
        <v>51</v>
      </c>
      <c r="R70" s="2"/>
    </row>
    <row r="71" spans="1:19" ht="27" customHeight="1" x14ac:dyDescent="0.2">
      <c r="B71" s="310"/>
      <c r="C71" s="310"/>
      <c r="D71" s="310"/>
      <c r="E71" s="310"/>
      <c r="F71" s="325"/>
      <c r="H71" s="326"/>
      <c r="I71" s="328"/>
      <c r="J71" s="184"/>
      <c r="K71" s="184"/>
      <c r="L71" s="329"/>
      <c r="M71" s="304"/>
      <c r="N71" s="305"/>
      <c r="O71" s="305"/>
      <c r="P71" s="63" t="s">
        <v>40</v>
      </c>
      <c r="Q71" s="306" t="s">
        <v>84</v>
      </c>
      <c r="R71" s="306"/>
    </row>
    <row r="72" spans="1:19" ht="12.75" customHeight="1" x14ac:dyDescent="0.25">
      <c r="A72" s="52"/>
      <c r="B72" s="307" t="str">
        <f>IF(P71="oui","Report année précédente","")</f>
        <v/>
      </c>
      <c r="C72" s="307"/>
      <c r="D72" s="307"/>
      <c r="E72" s="101">
        <f>IF(P71="oui",F61,0)</f>
        <v>0</v>
      </c>
      <c r="F72" s="125"/>
      <c r="H72" s="102"/>
      <c r="I72" s="139"/>
      <c r="J72" s="120"/>
      <c r="K72" s="120"/>
      <c r="L72" s="120"/>
      <c r="M72" s="104">
        <f>I72/10</f>
        <v>0</v>
      </c>
      <c r="N72" s="2"/>
      <c r="O72" s="2"/>
      <c r="P72" s="2"/>
      <c r="Q72" s="2"/>
      <c r="R72" s="2"/>
    </row>
    <row r="73" spans="1:19" ht="14.25" customHeight="1" x14ac:dyDescent="0.25">
      <c r="A73" s="52"/>
      <c r="B73" s="69" t="s">
        <v>66</v>
      </c>
      <c r="C73" s="70"/>
      <c r="D73" s="71">
        <f>H66</f>
        <v>42614</v>
      </c>
      <c r="E73" s="76">
        <v>2.5</v>
      </c>
      <c r="F73" s="76"/>
      <c r="H73" s="158">
        <v>520</v>
      </c>
      <c r="I73" s="140">
        <f>(H73/110)*10</f>
        <v>47.272727272727273</v>
      </c>
      <c r="J73" s="136"/>
      <c r="K73" s="136"/>
      <c r="L73" s="136"/>
      <c r="M73" s="107">
        <f t="shared" ref="M73:M84" si="7">H73/10</f>
        <v>52</v>
      </c>
      <c r="N73" s="108" t="s">
        <v>95</v>
      </c>
      <c r="O73" s="113">
        <f>P70/26</f>
        <v>20</v>
      </c>
    </row>
    <row r="74" spans="1:19" ht="17.25" customHeight="1" thickBot="1" x14ac:dyDescent="0.3">
      <c r="A74" s="52"/>
      <c r="B74" s="73" t="s">
        <v>65</v>
      </c>
      <c r="C74" s="74"/>
      <c r="D74" s="75">
        <f>EDATE(D73,1)</f>
        <v>42644</v>
      </c>
      <c r="E74" s="76">
        <v>2.5</v>
      </c>
      <c r="F74" s="122"/>
      <c r="H74" s="158">
        <v>520</v>
      </c>
      <c r="I74" s="141">
        <f>(H74/110)*10</f>
        <v>47.272727272727273</v>
      </c>
      <c r="J74" s="137"/>
      <c r="K74" s="137"/>
      <c r="L74" s="137"/>
      <c r="M74" s="105">
        <f t="shared" si="7"/>
        <v>52</v>
      </c>
      <c r="N74" s="110" t="s">
        <v>90</v>
      </c>
      <c r="O74" s="109">
        <f>F87*O73</f>
        <v>420</v>
      </c>
    </row>
    <row r="75" spans="1:19" ht="13.5" customHeight="1" thickBot="1" x14ac:dyDescent="0.3">
      <c r="A75" s="52"/>
      <c r="B75" s="73" t="s">
        <v>64</v>
      </c>
      <c r="C75" s="74"/>
      <c r="D75" s="75">
        <f>EDATE(D74,1)</f>
        <v>42675</v>
      </c>
      <c r="E75" s="76">
        <v>2.5</v>
      </c>
      <c r="F75" s="122"/>
      <c r="H75" s="158">
        <v>520</v>
      </c>
      <c r="I75" s="141">
        <f>(H75/110)*10</f>
        <v>47.272727272727273</v>
      </c>
      <c r="J75" s="137"/>
      <c r="K75" s="137"/>
      <c r="L75" s="137"/>
      <c r="M75" s="105">
        <f t="shared" si="7"/>
        <v>52</v>
      </c>
      <c r="N75" s="127" t="s">
        <v>86</v>
      </c>
      <c r="O75" s="116">
        <f>E89*O73</f>
        <v>460</v>
      </c>
      <c r="Q75" s="65"/>
      <c r="R75" s="65"/>
      <c r="S75" s="52"/>
    </row>
    <row r="76" spans="1:19" ht="15" x14ac:dyDescent="0.25">
      <c r="A76" s="55"/>
      <c r="B76" s="73" t="s">
        <v>63</v>
      </c>
      <c r="C76" s="74"/>
      <c r="D76" s="75">
        <f>EDATE(D75,1)</f>
        <v>42705</v>
      </c>
      <c r="E76" s="76">
        <v>2.5</v>
      </c>
      <c r="F76" s="122"/>
      <c r="H76" s="158">
        <v>520</v>
      </c>
      <c r="I76" s="141">
        <f>(H76/110)*10</f>
        <v>47.272727272727273</v>
      </c>
      <c r="J76" s="137"/>
      <c r="K76" s="137"/>
      <c r="L76" s="137"/>
      <c r="M76" s="105">
        <f t="shared" si="7"/>
        <v>52</v>
      </c>
      <c r="N76" s="128" t="s">
        <v>91</v>
      </c>
      <c r="O76" s="115">
        <f>F86*O73</f>
        <v>40</v>
      </c>
      <c r="S76" s="52"/>
    </row>
    <row r="77" spans="1:19" ht="15" x14ac:dyDescent="0.25">
      <c r="A77" s="55"/>
      <c r="B77" s="73" t="s">
        <v>62</v>
      </c>
      <c r="C77" s="74"/>
      <c r="D77" s="75">
        <f t="shared" ref="D77:D84" si="8">EDATE(D76,1)</f>
        <v>42736</v>
      </c>
      <c r="E77" s="76">
        <v>2.5</v>
      </c>
      <c r="F77" s="122"/>
      <c r="H77" s="158">
        <v>520</v>
      </c>
      <c r="I77" s="141">
        <f>(H77/110)*10</f>
        <v>47.272727272727273</v>
      </c>
      <c r="J77" s="137"/>
      <c r="K77" s="137"/>
      <c r="L77" s="137"/>
      <c r="M77" s="105">
        <f t="shared" si="7"/>
        <v>52</v>
      </c>
      <c r="S77" s="52"/>
    </row>
    <row r="78" spans="1:19" ht="15" x14ac:dyDescent="0.25">
      <c r="A78" s="55"/>
      <c r="B78" s="73" t="s">
        <v>61</v>
      </c>
      <c r="C78" s="74"/>
      <c r="D78" s="75">
        <f t="shared" si="8"/>
        <v>42767</v>
      </c>
      <c r="E78" s="76">
        <v>2.5</v>
      </c>
      <c r="F78" s="122">
        <v>2</v>
      </c>
      <c r="H78" s="158">
        <v>520</v>
      </c>
      <c r="I78" s="141">
        <f t="shared" ref="I78:I84" si="9">(H78/110)*10</f>
        <v>47.272727272727273</v>
      </c>
      <c r="J78" s="137"/>
      <c r="K78" s="137"/>
      <c r="L78" s="137"/>
      <c r="M78" s="105">
        <f t="shared" si="7"/>
        <v>52</v>
      </c>
      <c r="N78" s="2" t="s">
        <v>73</v>
      </c>
      <c r="O78" s="148">
        <f>(total_cp_acquisc-valeur_cp_prisc)+(valeur_cp_prisc-total_cp_10_centc)</f>
        <v>-54.799999999999955</v>
      </c>
      <c r="P78" s="89" t="s">
        <v>92</v>
      </c>
      <c r="S78" s="52"/>
    </row>
    <row r="79" spans="1:19" ht="15" x14ac:dyDescent="0.25">
      <c r="A79" s="55"/>
      <c r="B79" s="73" t="s">
        <v>60</v>
      </c>
      <c r="C79" s="74"/>
      <c r="D79" s="75">
        <f t="shared" si="8"/>
        <v>42795</v>
      </c>
      <c r="E79" s="76">
        <v>2.5</v>
      </c>
      <c r="F79" s="122"/>
      <c r="H79" s="158">
        <v>520</v>
      </c>
      <c r="I79" s="141">
        <f t="shared" si="9"/>
        <v>47.272727272727273</v>
      </c>
      <c r="J79" s="137"/>
      <c r="K79" s="137"/>
      <c r="L79" s="137"/>
      <c r="M79" s="105">
        <f t="shared" si="7"/>
        <v>52</v>
      </c>
      <c r="N79" s="2" t="s">
        <v>74</v>
      </c>
      <c r="O79" s="149">
        <f>(total_cp_10_centc+valeur_cp_non_prisc)-valeur_cp_prisc</f>
        <v>894.8</v>
      </c>
      <c r="P79" s="89" t="s">
        <v>93</v>
      </c>
      <c r="S79" s="52"/>
    </row>
    <row r="80" spans="1:19" ht="15" x14ac:dyDescent="0.25">
      <c r="A80" s="55"/>
      <c r="B80" s="73" t="s">
        <v>59</v>
      </c>
      <c r="C80" s="74"/>
      <c r="D80" s="75">
        <f t="shared" si="8"/>
        <v>42826</v>
      </c>
      <c r="E80" s="76">
        <v>2.5</v>
      </c>
      <c r="F80" s="122"/>
      <c r="H80" s="158">
        <v>520</v>
      </c>
      <c r="I80" s="141">
        <f t="shared" si="9"/>
        <v>47.272727272727273</v>
      </c>
      <c r="J80" s="137"/>
      <c r="K80" s="137"/>
      <c r="L80" s="137"/>
      <c r="M80" s="105">
        <f t="shared" si="7"/>
        <v>52</v>
      </c>
      <c r="S80" s="52"/>
    </row>
    <row r="81" spans="1:21" ht="15" x14ac:dyDescent="0.25">
      <c r="A81" s="55"/>
      <c r="B81" s="73" t="s">
        <v>58</v>
      </c>
      <c r="C81" s="74"/>
      <c r="D81" s="75">
        <f t="shared" si="8"/>
        <v>42856</v>
      </c>
      <c r="E81" s="76">
        <v>2.5</v>
      </c>
      <c r="F81" s="122"/>
      <c r="H81" s="158">
        <v>520</v>
      </c>
      <c r="I81" s="141">
        <f t="shared" si="9"/>
        <v>47.272727272727273</v>
      </c>
      <c r="J81" s="137"/>
      <c r="K81" s="137"/>
      <c r="L81" s="137"/>
      <c r="M81" s="105">
        <f t="shared" si="7"/>
        <v>52</v>
      </c>
      <c r="S81" s="52"/>
    </row>
    <row r="82" spans="1:21" ht="15" x14ac:dyDescent="0.25">
      <c r="A82" s="55"/>
      <c r="B82" s="73" t="s">
        <v>55</v>
      </c>
      <c r="C82" s="74"/>
      <c r="D82" s="75">
        <f t="shared" si="8"/>
        <v>42887</v>
      </c>
      <c r="E82" s="76"/>
      <c r="F82" s="122"/>
      <c r="H82" s="158"/>
      <c r="I82" s="141">
        <f t="shared" si="9"/>
        <v>0</v>
      </c>
      <c r="J82" s="137"/>
      <c r="K82" s="137"/>
      <c r="L82" s="137"/>
      <c r="M82" s="105">
        <f t="shared" si="7"/>
        <v>0</v>
      </c>
      <c r="N82" s="2"/>
      <c r="O82" s="77"/>
      <c r="P82" s="2"/>
      <c r="Q82" s="78"/>
      <c r="R82" s="78"/>
      <c r="S82" s="56"/>
    </row>
    <row r="83" spans="1:21" ht="15" x14ac:dyDescent="0.25">
      <c r="A83" s="55"/>
      <c r="B83" s="73" t="s">
        <v>56</v>
      </c>
      <c r="C83" s="74"/>
      <c r="D83" s="75">
        <f t="shared" si="8"/>
        <v>42917</v>
      </c>
      <c r="E83" s="76"/>
      <c r="F83" s="122">
        <v>0</v>
      </c>
      <c r="H83" s="158"/>
      <c r="I83" s="141">
        <f t="shared" si="9"/>
        <v>0</v>
      </c>
      <c r="J83" s="137"/>
      <c r="K83" s="137"/>
      <c r="L83" s="137"/>
      <c r="M83" s="105">
        <f t="shared" si="7"/>
        <v>0</v>
      </c>
      <c r="N83" s="2"/>
      <c r="O83" s="2"/>
      <c r="P83" s="2"/>
      <c r="Q83" s="79"/>
      <c r="R83" s="80" t="s">
        <v>75</v>
      </c>
      <c r="S83" s="57"/>
    </row>
    <row r="84" spans="1:21" ht="15" x14ac:dyDescent="0.25">
      <c r="A84" s="55"/>
      <c r="B84" s="81" t="s">
        <v>57</v>
      </c>
      <c r="C84" s="82"/>
      <c r="D84" s="83">
        <f t="shared" si="8"/>
        <v>42948</v>
      </c>
      <c r="E84" s="84"/>
      <c r="F84" s="123"/>
      <c r="H84" s="159"/>
      <c r="I84" s="142">
        <f t="shared" si="9"/>
        <v>0</v>
      </c>
      <c r="J84" s="185"/>
      <c r="K84" s="185"/>
      <c r="L84" s="138"/>
      <c r="M84" s="106">
        <f t="shared" si="7"/>
        <v>0</v>
      </c>
      <c r="N84" s="2"/>
      <c r="O84" s="65"/>
      <c r="P84" s="65"/>
      <c r="Q84" s="65"/>
      <c r="R84" s="65"/>
      <c r="S84" s="52"/>
    </row>
    <row r="85" spans="1:21" ht="15" x14ac:dyDescent="0.25">
      <c r="A85" s="55"/>
      <c r="B85" s="308" t="s">
        <v>83</v>
      </c>
      <c r="C85" s="309"/>
      <c r="D85" s="309"/>
      <c r="E85" s="309"/>
      <c r="F85" s="309"/>
      <c r="G85" s="309"/>
      <c r="H85" s="309"/>
      <c r="I85" s="85"/>
      <c r="J85" s="85"/>
      <c r="K85" s="85"/>
      <c r="L85" s="131"/>
      <c r="M85" s="112">
        <f>SUMPRODUCT(M72:M84)/10</f>
        <v>46.8</v>
      </c>
      <c r="N85" s="2"/>
      <c r="O85" s="65"/>
      <c r="P85" s="65"/>
      <c r="Q85" s="65"/>
      <c r="R85" s="65"/>
      <c r="S85" s="52"/>
    </row>
    <row r="86" spans="1:21" ht="15" x14ac:dyDescent="0.25">
      <c r="A86" s="55"/>
      <c r="B86" s="69" t="s">
        <v>70</v>
      </c>
      <c r="C86" s="70"/>
      <c r="D86" s="86">
        <f>SUM(E73:E84)</f>
        <v>22.5</v>
      </c>
      <c r="E86" s="87">
        <f>ROUNDUP(IF(D86&gt;29,30,IF(D86&gt;30,30,D86)),0)</f>
        <v>23</v>
      </c>
      <c r="F86" s="88">
        <f xml:space="preserve"> SUM(F73:F84)</f>
        <v>2</v>
      </c>
      <c r="H86" s="310" t="s">
        <v>54</v>
      </c>
      <c r="I86" s="311">
        <f>IF(B10="x",0,I68)</f>
        <v>0</v>
      </c>
      <c r="J86" s="186"/>
      <c r="K86" s="186"/>
      <c r="L86" s="119"/>
      <c r="M86" s="312">
        <f>IF(B8="x",0,total_cp_10_centc)</f>
        <v>514.79999999999995</v>
      </c>
      <c r="P86" s="65"/>
      <c r="Q86" s="65"/>
      <c r="S86" s="58"/>
    </row>
    <row r="87" spans="1:21" ht="15" x14ac:dyDescent="0.25">
      <c r="A87" s="55"/>
      <c r="B87" s="151"/>
      <c r="C87" s="152"/>
      <c r="D87" s="153"/>
      <c r="E87" s="126"/>
      <c r="F87" s="150">
        <f>E89-F86</f>
        <v>21</v>
      </c>
      <c r="H87" s="310"/>
      <c r="I87" s="311"/>
      <c r="J87" s="186"/>
      <c r="K87" s="186"/>
      <c r="L87" s="119"/>
      <c r="M87" s="313"/>
      <c r="P87" s="2"/>
      <c r="Q87" s="2"/>
      <c r="S87" s="42"/>
      <c r="U87" s="42"/>
    </row>
    <row r="88" spans="1:21" ht="15" x14ac:dyDescent="0.25">
      <c r="A88" s="55"/>
      <c r="B88" s="90" t="s">
        <v>53</v>
      </c>
      <c r="C88" s="91"/>
      <c r="D88" s="93"/>
      <c r="E88" s="94"/>
      <c r="F88" s="2"/>
      <c r="H88" s="95"/>
      <c r="I88" s="95"/>
      <c r="J88" s="95"/>
      <c r="K88" s="95"/>
      <c r="L88" s="95"/>
      <c r="M88" s="96"/>
      <c r="N88" s="2"/>
      <c r="O88" s="2"/>
      <c r="P88" s="2"/>
      <c r="Q88" s="2"/>
      <c r="R88" s="2"/>
      <c r="U88" s="42"/>
    </row>
    <row r="89" spans="1:21" ht="15" x14ac:dyDescent="0.25">
      <c r="A89" s="55"/>
      <c r="B89" s="301" t="s">
        <v>71</v>
      </c>
      <c r="C89" s="302"/>
      <c r="D89" s="302"/>
      <c r="E89" s="97">
        <f>IF(E86&gt;30,30,IF(E86+E88&gt;32,32,E86+E88))+E72</f>
        <v>23</v>
      </c>
      <c r="F89" s="98"/>
      <c r="H89" s="2"/>
      <c r="I89" s="2"/>
      <c r="J89" s="2"/>
      <c r="K89" s="2"/>
      <c r="L89" s="2"/>
      <c r="M89" s="2"/>
      <c r="O89" s="2"/>
      <c r="P89" s="2"/>
      <c r="Q89" s="2"/>
      <c r="R89" s="2"/>
    </row>
    <row r="90" spans="1:21" ht="15" x14ac:dyDescent="0.25">
      <c r="A90" s="55"/>
      <c r="B90" s="2"/>
      <c r="C90" s="2"/>
      <c r="D90" s="2"/>
      <c r="E90" s="2"/>
      <c r="F90" s="2"/>
      <c r="H90" s="2"/>
      <c r="I90" s="2"/>
      <c r="J90" s="2"/>
      <c r="K90" s="2"/>
      <c r="L90" s="2"/>
      <c r="M90" s="2"/>
      <c r="O90" s="2"/>
      <c r="P90" s="2"/>
      <c r="Q90" s="2"/>
      <c r="R90" s="2"/>
    </row>
    <row r="91" spans="1:21" ht="15" x14ac:dyDescent="0.25">
      <c r="A91" s="55"/>
      <c r="B91" s="65"/>
      <c r="C91" s="65"/>
      <c r="D91" s="65"/>
      <c r="E91" s="65"/>
      <c r="F91" s="2"/>
      <c r="G91" s="2"/>
      <c r="H91" s="2"/>
      <c r="I91" s="2"/>
      <c r="J91" s="2"/>
      <c r="K91" s="2"/>
      <c r="L91" s="2"/>
      <c r="M91" s="2"/>
      <c r="O91" s="2"/>
      <c r="P91" s="65"/>
      <c r="Q91" s="65"/>
      <c r="R91" s="65"/>
    </row>
    <row r="92" spans="1:21" ht="15" x14ac:dyDescent="0.25">
      <c r="A92" s="55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O92" s="2"/>
      <c r="P92" s="2"/>
      <c r="Q92" s="2"/>
      <c r="R92" s="2"/>
    </row>
    <row r="93" spans="1:21" ht="15" x14ac:dyDescent="0.25">
      <c r="A93" s="5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</row>
    <row r="94" spans="1:21" ht="15" x14ac:dyDescent="0.25"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</row>
    <row r="95" spans="1:21" ht="15" x14ac:dyDescent="0.25"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</row>
    <row r="96" spans="1:21" ht="15" x14ac:dyDescent="0.25">
      <c r="B96" s="2"/>
      <c r="C96" s="2"/>
      <c r="D96" s="2"/>
      <c r="E96" s="2"/>
      <c r="F96" s="2"/>
      <c r="G96" s="2"/>
      <c r="H96" s="62" t="s">
        <v>72</v>
      </c>
      <c r="I96" s="2"/>
      <c r="J96" s="2"/>
      <c r="K96" s="2"/>
      <c r="L96" s="2"/>
      <c r="M96" s="2"/>
      <c r="N96" s="2"/>
      <c r="O96" s="2"/>
      <c r="P96" s="2"/>
      <c r="Q96" s="2"/>
      <c r="R96" s="2"/>
    </row>
    <row r="97" spans="6:14" x14ac:dyDescent="0.2">
      <c r="F97" s="59"/>
      <c r="G97" s="59"/>
      <c r="H97" s="59"/>
      <c r="I97" s="59"/>
      <c r="J97" s="59"/>
      <c r="K97" s="59"/>
      <c r="L97" s="59"/>
      <c r="M97" s="59"/>
      <c r="N97" s="60" t="s">
        <v>77</v>
      </c>
    </row>
    <row r="98" spans="6:14" x14ac:dyDescent="0.2">
      <c r="F98" s="59"/>
      <c r="G98" s="59"/>
      <c r="H98" s="59"/>
      <c r="I98" s="59"/>
      <c r="J98" s="59"/>
      <c r="K98" s="59"/>
      <c r="L98" s="59"/>
      <c r="M98" s="59"/>
    </row>
    <row r="99" spans="6:14" x14ac:dyDescent="0.2">
      <c r="F99" s="59"/>
      <c r="G99" s="59"/>
      <c r="H99" s="59"/>
      <c r="I99" s="59"/>
      <c r="J99" s="59"/>
      <c r="K99" s="59"/>
      <c r="L99" s="59"/>
      <c r="M99" s="59"/>
    </row>
    <row r="100" spans="6:14" x14ac:dyDescent="0.2">
      <c r="F100" s="59"/>
      <c r="G100" s="59"/>
      <c r="H100" s="59"/>
      <c r="I100" s="59"/>
      <c r="J100" s="59"/>
      <c r="K100" s="59"/>
      <c r="L100" s="59"/>
      <c r="M100" s="59"/>
    </row>
    <row r="101" spans="6:14" x14ac:dyDescent="0.2">
      <c r="F101" s="59"/>
      <c r="G101" s="59"/>
      <c r="H101" s="59"/>
      <c r="I101" s="59"/>
      <c r="J101" s="59"/>
      <c r="K101" s="59"/>
      <c r="L101" s="59"/>
      <c r="M101" s="59"/>
    </row>
    <row r="102" spans="6:14" x14ac:dyDescent="0.2">
      <c r="F102" s="59"/>
      <c r="G102" s="59"/>
      <c r="H102" s="59"/>
      <c r="I102" s="59"/>
      <c r="J102" s="59"/>
      <c r="K102" s="59"/>
      <c r="L102" s="59"/>
      <c r="M102" s="59"/>
    </row>
  </sheetData>
  <sheetProtection selectLockedCells="1"/>
  <mergeCells count="67">
    <mergeCell ref="A1:V1"/>
    <mergeCell ref="A3:C3"/>
    <mergeCell ref="D3:V3"/>
    <mergeCell ref="A5:C5"/>
    <mergeCell ref="D5:V5"/>
    <mergeCell ref="B9:E9"/>
    <mergeCell ref="C10:E10"/>
    <mergeCell ref="F10:N10"/>
    <mergeCell ref="C11:E11"/>
    <mergeCell ref="B13:F13"/>
    <mergeCell ref="B15:F15"/>
    <mergeCell ref="I15:M15"/>
    <mergeCell ref="H18:I18"/>
    <mergeCell ref="N18:O18"/>
    <mergeCell ref="B19:E20"/>
    <mergeCell ref="F19:F20"/>
    <mergeCell ref="H19:H20"/>
    <mergeCell ref="I19:I20"/>
    <mergeCell ref="J19:J20"/>
    <mergeCell ref="K19:K20"/>
    <mergeCell ref="L19:L20"/>
    <mergeCell ref="M19:M20"/>
    <mergeCell ref="N19:O20"/>
    <mergeCell ref="W28:AA28"/>
    <mergeCell ref="B33:L33"/>
    <mergeCell ref="H34:H35"/>
    <mergeCell ref="I34:I35"/>
    <mergeCell ref="L34:L35"/>
    <mergeCell ref="M34:M35"/>
    <mergeCell ref="B37:D37"/>
    <mergeCell ref="B40:F40"/>
    <mergeCell ref="I40:M40"/>
    <mergeCell ref="H43:I43"/>
    <mergeCell ref="N43:O43"/>
    <mergeCell ref="M44:M45"/>
    <mergeCell ref="N44:O45"/>
    <mergeCell ref="Q45:R45"/>
    <mergeCell ref="B46:D46"/>
    <mergeCell ref="B59:H59"/>
    <mergeCell ref="B44:E45"/>
    <mergeCell ref="F44:F45"/>
    <mergeCell ref="H44:H45"/>
    <mergeCell ref="I44:I45"/>
    <mergeCell ref="L44:L45"/>
    <mergeCell ref="H60:H61"/>
    <mergeCell ref="I60:I61"/>
    <mergeCell ref="L60:L61"/>
    <mergeCell ref="M60:M61"/>
    <mergeCell ref="B63:D63"/>
    <mergeCell ref="B66:F66"/>
    <mergeCell ref="I66:M66"/>
    <mergeCell ref="H69:I69"/>
    <mergeCell ref="N69:O69"/>
    <mergeCell ref="B70:E71"/>
    <mergeCell ref="F70:F71"/>
    <mergeCell ref="H70:H71"/>
    <mergeCell ref="I70:I71"/>
    <mergeCell ref="L70:L71"/>
    <mergeCell ref="B89:D89"/>
    <mergeCell ref="M70:M71"/>
    <mergeCell ref="N70:O71"/>
    <mergeCell ref="Q71:R71"/>
    <mergeCell ref="B72:D72"/>
    <mergeCell ref="B85:H85"/>
    <mergeCell ref="H86:H87"/>
    <mergeCell ref="I86:I87"/>
    <mergeCell ref="M86:M87"/>
  </mergeCells>
  <dataValidations count="1">
    <dataValidation type="list" allowBlank="1" showInputMessage="1" showErrorMessage="1" sqref="P45 F18 P71">
      <formula1>oui_non</formula1>
    </dataValidation>
  </dataValidations>
  <hyperlinks>
    <hyperlink ref="R31" r:id="rId1"/>
    <hyperlink ref="R57" r:id="rId2"/>
    <hyperlink ref="R83" r:id="rId3"/>
  </hyperlinks>
  <pageMargins left="0" right="0" top="0" bottom="0" header="0" footer="0"/>
  <pageSetup paperSize="9" scale="51" orientation="portrait" horizontalDpi="4294967293" r:id="rId4"/>
  <drawing r:id="rId5"/>
  <legacyDrawing r:id="rId6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pageSetUpPr fitToPage="1"/>
  </sheetPr>
  <dimension ref="A1:AO106"/>
  <sheetViews>
    <sheetView tabSelected="1" topLeftCell="A2" zoomScale="80" zoomScaleNormal="80" zoomScalePageLayoutView="80" workbookViewId="0">
      <selection activeCell="C81" sqref="C81"/>
    </sheetView>
  </sheetViews>
  <sheetFormatPr baseColWidth="10" defaultColWidth="13.83203125" defaultRowHeight="11.25" x14ac:dyDescent="0.2"/>
  <cols>
    <col min="1" max="1" width="3.1640625" customWidth="1"/>
    <col min="2" max="2" width="6" customWidth="1"/>
    <col min="3" max="3" width="29.33203125" customWidth="1"/>
    <col min="4" max="4" width="8" customWidth="1"/>
    <col min="5" max="5" width="4.6640625" customWidth="1"/>
    <col min="6" max="6" width="7.33203125" customWidth="1"/>
    <col min="7" max="7" width="27.1640625" customWidth="1"/>
    <col min="8" max="8" width="2" customWidth="1"/>
    <col min="9" max="9" width="19.83203125" customWidth="1"/>
    <col min="10" max="10" width="16.1640625" customWidth="1"/>
    <col min="11" max="11" width="14.6640625" customWidth="1"/>
    <col min="12" max="12" width="14.33203125" customWidth="1"/>
    <col min="13" max="13" width="18.1640625" customWidth="1"/>
    <col min="14" max="14" width="28.1640625" customWidth="1"/>
    <col min="15" max="15" width="16.6640625" customWidth="1"/>
    <col min="16" max="16" width="14.5" customWidth="1"/>
    <col min="17" max="17" width="10" customWidth="1"/>
    <col min="18" max="19" width="13.83203125" customWidth="1"/>
    <col min="20" max="20" width="3.6640625" customWidth="1"/>
    <col min="22" max="22" width="8.6640625" customWidth="1"/>
    <col min="23" max="23" width="3.33203125" customWidth="1"/>
  </cols>
  <sheetData>
    <row r="1" spans="1:22" ht="66.75" customHeight="1" x14ac:dyDescent="0.2">
      <c r="A1" s="385"/>
      <c r="B1" s="385"/>
      <c r="C1" s="385"/>
      <c r="D1" s="385"/>
      <c r="E1" s="385"/>
      <c r="F1" s="385"/>
      <c r="G1" s="385"/>
      <c r="H1" s="385"/>
      <c r="I1" s="385"/>
      <c r="J1" s="385"/>
      <c r="K1" s="385"/>
      <c r="L1" s="385"/>
      <c r="M1" s="385"/>
      <c r="N1" s="385"/>
      <c r="O1" s="385"/>
      <c r="P1" s="385"/>
      <c r="Q1" s="385"/>
      <c r="R1" s="385"/>
      <c r="S1" s="385"/>
      <c r="T1" s="385"/>
      <c r="U1" s="385"/>
      <c r="V1" s="385"/>
    </row>
    <row r="2" spans="1:22" ht="18.75" customHeight="1" x14ac:dyDescent="0.2">
      <c r="A2" s="387"/>
      <c r="B2" s="387"/>
      <c r="C2" s="387"/>
      <c r="D2" s="387"/>
      <c r="E2" s="387"/>
      <c r="F2" s="387"/>
      <c r="G2" s="387"/>
      <c r="H2" s="387"/>
      <c r="I2" s="387"/>
      <c r="J2" s="387"/>
      <c r="K2" s="387"/>
      <c r="L2" s="387"/>
      <c r="M2" s="387"/>
      <c r="N2" s="387"/>
      <c r="O2" s="387"/>
      <c r="P2" s="387"/>
      <c r="Q2" s="387"/>
      <c r="R2" s="387"/>
      <c r="S2" s="387"/>
      <c r="T2" s="387"/>
      <c r="U2" s="387"/>
      <c r="V2" s="387"/>
    </row>
    <row r="3" spans="1:22" ht="18.75" customHeight="1" x14ac:dyDescent="0.25">
      <c r="A3" s="386"/>
      <c r="B3" s="386"/>
      <c r="C3" s="386"/>
      <c r="D3" s="389"/>
      <c r="E3" s="389"/>
      <c r="F3" s="389"/>
      <c r="G3" s="389"/>
      <c r="H3" s="389"/>
      <c r="I3" s="389"/>
      <c r="J3" s="389"/>
      <c r="K3" s="389"/>
      <c r="L3" s="389"/>
      <c r="M3" s="389"/>
      <c r="N3" s="389"/>
      <c r="O3" s="389"/>
      <c r="P3" s="389"/>
      <c r="Q3" s="389"/>
      <c r="R3" s="389"/>
      <c r="S3" s="389"/>
      <c r="T3" s="389"/>
      <c r="U3" s="389"/>
      <c r="V3" s="389"/>
    </row>
    <row r="4" spans="1:22" ht="1.5" customHeight="1" x14ac:dyDescent="0.2">
      <c r="A4" s="390"/>
      <c r="B4" s="390"/>
      <c r="C4" s="390"/>
      <c r="D4" s="391"/>
      <c r="E4" s="391"/>
      <c r="F4" s="391"/>
      <c r="G4" s="391"/>
      <c r="H4" s="391"/>
      <c r="I4" s="391"/>
      <c r="J4" s="391"/>
      <c r="K4" s="391"/>
      <c r="L4" s="391"/>
      <c r="M4" s="391"/>
      <c r="N4" s="391"/>
      <c r="O4" s="391"/>
      <c r="P4" s="391"/>
      <c r="Q4" s="391"/>
      <c r="R4" s="391"/>
      <c r="S4" s="391"/>
      <c r="T4" s="391"/>
      <c r="U4" s="391"/>
      <c r="V4" s="391"/>
    </row>
    <row r="5" spans="1:22" ht="18.75" customHeight="1" x14ac:dyDescent="0.25">
      <c r="A5" s="386"/>
      <c r="B5" s="386"/>
      <c r="C5" s="386"/>
      <c r="D5" s="389"/>
      <c r="E5" s="389"/>
      <c r="F5" s="389"/>
      <c r="G5" s="389"/>
      <c r="H5" s="389"/>
      <c r="I5" s="389"/>
      <c r="J5" s="389"/>
      <c r="K5" s="389"/>
      <c r="L5" s="389"/>
      <c r="M5" s="389"/>
      <c r="N5" s="389"/>
      <c r="O5" s="389"/>
      <c r="P5" s="389"/>
      <c r="Q5" s="389"/>
      <c r="R5" s="389"/>
      <c r="S5" s="389"/>
      <c r="T5" s="389"/>
      <c r="U5" s="389"/>
      <c r="V5" s="389"/>
    </row>
    <row r="6" spans="1:22" ht="1.5" customHeight="1" x14ac:dyDescent="0.2">
      <c r="A6" s="390"/>
      <c r="B6" s="390"/>
      <c r="C6" s="390"/>
      <c r="D6" s="391"/>
      <c r="E6" s="391"/>
      <c r="F6" s="391"/>
      <c r="G6" s="391"/>
      <c r="H6" s="391"/>
      <c r="I6" s="391"/>
      <c r="J6" s="391"/>
      <c r="K6" s="391"/>
      <c r="L6" s="391"/>
      <c r="M6" s="391"/>
      <c r="N6" s="391"/>
      <c r="O6" s="391"/>
      <c r="P6" s="391"/>
      <c r="Q6" s="391"/>
      <c r="R6" s="391"/>
      <c r="S6" s="391"/>
      <c r="T6" s="391"/>
      <c r="U6" s="391"/>
      <c r="V6" s="391"/>
    </row>
    <row r="7" spans="1:22" ht="16.5" customHeight="1" x14ac:dyDescent="0.2">
      <c r="A7" s="391"/>
      <c r="B7" s="391"/>
      <c r="C7" s="391"/>
      <c r="D7" s="391"/>
      <c r="E7" s="391"/>
      <c r="F7" s="391"/>
      <c r="G7" s="392"/>
      <c r="H7" s="392"/>
      <c r="I7" s="392"/>
      <c r="J7" s="392"/>
      <c r="K7" s="392"/>
      <c r="L7" s="392"/>
      <c r="M7" s="392"/>
      <c r="N7" s="392"/>
      <c r="O7" s="392"/>
      <c r="P7" s="393"/>
      <c r="Q7" s="391"/>
      <c r="R7" s="391"/>
      <c r="S7" s="391"/>
      <c r="T7" s="391"/>
      <c r="U7" s="391"/>
      <c r="V7" s="391"/>
    </row>
    <row r="8" spans="1:22" ht="21" customHeight="1" x14ac:dyDescent="0.2">
      <c r="A8" s="391"/>
      <c r="B8" s="394"/>
      <c r="C8" s="391"/>
      <c r="D8" s="391"/>
      <c r="E8" s="391"/>
      <c r="F8" s="391"/>
      <c r="G8" s="395"/>
      <c r="H8" s="395"/>
      <c r="I8" s="392"/>
      <c r="J8" s="392"/>
      <c r="K8" s="392"/>
      <c r="L8" s="392"/>
      <c r="M8" s="392"/>
      <c r="N8" s="392"/>
      <c r="O8" s="392"/>
      <c r="P8" s="393"/>
      <c r="Q8" s="391"/>
      <c r="R8" s="391"/>
      <c r="S8" s="396"/>
      <c r="T8" s="396"/>
      <c r="U8" s="396"/>
      <c r="V8" s="391"/>
    </row>
    <row r="9" spans="1:22" ht="21" customHeight="1" x14ac:dyDescent="0.2">
      <c r="A9" s="391"/>
      <c r="B9" s="397"/>
      <c r="C9" s="397"/>
      <c r="D9" s="397"/>
      <c r="E9" s="397"/>
      <c r="F9" s="397"/>
      <c r="G9" s="391"/>
      <c r="H9" s="391"/>
      <c r="I9" s="391"/>
      <c r="J9" s="391"/>
      <c r="K9" s="391"/>
      <c r="L9" s="391"/>
      <c r="M9" s="391"/>
      <c r="N9" s="391"/>
      <c r="O9" s="391"/>
      <c r="P9" s="391"/>
      <c r="Q9" s="391"/>
      <c r="R9" s="391"/>
      <c r="S9" s="396"/>
      <c r="T9" s="396"/>
      <c r="U9" s="396"/>
      <c r="V9" s="391"/>
    </row>
    <row r="10" spans="1:22" ht="18" customHeight="1" x14ac:dyDescent="0.35">
      <c r="A10" s="391"/>
      <c r="B10" s="398"/>
      <c r="C10" s="399"/>
      <c r="D10" s="400"/>
      <c r="E10" s="400"/>
      <c r="F10" s="400"/>
      <c r="G10" s="401"/>
      <c r="H10" s="401"/>
      <c r="I10" s="401"/>
      <c r="J10" s="401"/>
      <c r="K10" s="401"/>
      <c r="L10" s="401"/>
      <c r="M10" s="401"/>
      <c r="N10" s="401"/>
      <c r="O10" s="391"/>
      <c r="P10" s="391"/>
      <c r="Q10" s="391"/>
      <c r="R10" s="391"/>
      <c r="S10" s="396"/>
      <c r="T10" s="396"/>
      <c r="U10" s="396"/>
      <c r="V10" s="391"/>
    </row>
    <row r="11" spans="1:22" ht="19.5" customHeight="1" x14ac:dyDescent="0.25">
      <c r="A11" s="391"/>
      <c r="B11" s="398"/>
      <c r="C11" s="402"/>
      <c r="D11" s="400"/>
      <c r="E11" s="400"/>
      <c r="F11" s="400"/>
      <c r="G11" s="403"/>
      <c r="H11" s="403"/>
      <c r="I11" s="404"/>
      <c r="J11" s="404"/>
      <c r="K11" s="404"/>
      <c r="L11" s="404"/>
      <c r="M11" s="404"/>
      <c r="N11" s="404"/>
      <c r="O11" s="405"/>
      <c r="P11" s="403"/>
      <c r="Q11" s="403"/>
      <c r="R11" s="403"/>
      <c r="S11" s="406"/>
      <c r="T11" s="406"/>
      <c r="U11" s="396"/>
      <c r="V11" s="391"/>
    </row>
    <row r="12" spans="1:22" x14ac:dyDescent="0.2">
      <c r="A12" s="391"/>
      <c r="B12" s="391"/>
      <c r="C12" s="391"/>
      <c r="D12" s="391"/>
      <c r="E12" s="391"/>
      <c r="F12" s="391"/>
      <c r="G12" s="391"/>
      <c r="H12" s="391"/>
      <c r="I12" s="391"/>
      <c r="J12" s="391"/>
      <c r="K12" s="391"/>
      <c r="L12" s="391"/>
      <c r="M12" s="391"/>
      <c r="N12" s="407"/>
      <c r="O12" s="391"/>
      <c r="P12" s="391"/>
      <c r="Q12" s="391"/>
      <c r="R12" s="391"/>
      <c r="S12" s="396"/>
      <c r="T12" s="396"/>
      <c r="U12" s="396"/>
      <c r="V12" s="391"/>
    </row>
    <row r="13" spans="1:22" ht="15" x14ac:dyDescent="0.25">
      <c r="B13" s="352" t="s">
        <v>107</v>
      </c>
      <c r="C13" s="352"/>
      <c r="D13" s="352"/>
      <c r="E13" s="352"/>
      <c r="F13" s="352"/>
      <c r="G13" s="352"/>
      <c r="I13" s="66">
        <v>42036</v>
      </c>
      <c r="J13" s="2"/>
      <c r="K13" s="2"/>
      <c r="L13" s="2"/>
      <c r="M13" s="2"/>
      <c r="N13" s="2"/>
      <c r="O13" s="2"/>
      <c r="P13" s="2"/>
      <c r="Q13" s="2"/>
      <c r="R13" s="2"/>
      <c r="S13" s="388"/>
      <c r="T13" s="388"/>
      <c r="U13" s="388"/>
    </row>
    <row r="14" spans="1:22" ht="3.75" customHeight="1" x14ac:dyDescent="0.25">
      <c r="B14" s="2"/>
      <c r="C14" s="2"/>
      <c r="D14" s="2"/>
      <c r="E14" s="2"/>
      <c r="F14" s="2"/>
      <c r="G14" s="2"/>
      <c r="I14" s="2"/>
      <c r="J14" s="2"/>
      <c r="K14" s="2"/>
      <c r="L14" s="2"/>
      <c r="M14" s="2"/>
      <c r="N14" s="2"/>
      <c r="O14" s="187" t="str">
        <f>IF(AND(B10="x",B11=""),I25/10,IF(AND(B10="",B11="x"),(I25/110)*10,""))</f>
        <v/>
      </c>
      <c r="Q14" s="2"/>
      <c r="R14" s="2"/>
    </row>
    <row r="15" spans="1:22" ht="18.75" customHeight="1" x14ac:dyDescent="0.25">
      <c r="B15" s="314" t="s">
        <v>79</v>
      </c>
      <c r="C15" s="315"/>
      <c r="D15" s="315"/>
      <c r="E15" s="315"/>
      <c r="F15" s="315"/>
      <c r="G15" s="316"/>
      <c r="I15" s="67">
        <v>42045</v>
      </c>
      <c r="J15" s="317" t="s">
        <v>67</v>
      </c>
      <c r="K15" s="318"/>
      <c r="L15" s="318"/>
      <c r="M15" s="319"/>
      <c r="N15" s="188">
        <v>42155</v>
      </c>
      <c r="O15" s="189"/>
      <c r="P15" s="2"/>
      <c r="Q15" s="2"/>
      <c r="R15" s="2"/>
    </row>
    <row r="16" spans="1:22" ht="18.75" customHeight="1" x14ac:dyDescent="0.25">
      <c r="I16" s="27"/>
      <c r="J16" s="27"/>
      <c r="K16" s="27"/>
      <c r="L16" s="27"/>
      <c r="M16" s="27"/>
      <c r="P16" s="2"/>
      <c r="Q16" s="2"/>
      <c r="R16" s="2"/>
    </row>
    <row r="17" spans="1:41" ht="18.75" customHeight="1" x14ac:dyDescent="0.25">
      <c r="I17" s="27"/>
      <c r="J17" s="27"/>
      <c r="K17" s="27"/>
      <c r="L17" s="27"/>
      <c r="M17" s="27"/>
      <c r="P17" s="2"/>
      <c r="Q17" s="2"/>
      <c r="R17" s="2"/>
    </row>
    <row r="18" spans="1:41" ht="18.75" customHeight="1" x14ac:dyDescent="0.25">
      <c r="C18" s="373" t="s">
        <v>128</v>
      </c>
      <c r="D18" s="373" t="s">
        <v>128</v>
      </c>
      <c r="I18" s="27"/>
      <c r="J18" s="27"/>
      <c r="K18" s="27"/>
      <c r="L18" s="27"/>
      <c r="M18" s="27"/>
      <c r="P18" s="2"/>
      <c r="Q18" s="2"/>
      <c r="R18" s="2"/>
    </row>
    <row r="19" spans="1:41" ht="18.75" customHeight="1" x14ac:dyDescent="0.25">
      <c r="C19" s="374" t="str">
        <f>"&gt;=" &amp; $I$15</f>
        <v>&gt;=42045</v>
      </c>
      <c r="D19" s="374" t="str">
        <f>"&lt;=" &amp; $N$15</f>
        <v>&lt;=42155</v>
      </c>
      <c r="I19" s="27"/>
      <c r="J19" s="27"/>
      <c r="K19" s="27"/>
      <c r="L19" s="27"/>
      <c r="M19" s="27"/>
      <c r="P19" s="2"/>
      <c r="Q19" s="2"/>
      <c r="R19" s="2"/>
    </row>
    <row r="20" spans="1:41" ht="18.75" customHeight="1" x14ac:dyDescent="0.25">
      <c r="I20" s="27"/>
      <c r="J20" s="27"/>
      <c r="K20" s="27"/>
      <c r="L20" s="27"/>
      <c r="M20" s="27"/>
      <c r="P20" s="2"/>
      <c r="Q20" s="2"/>
      <c r="R20" s="2"/>
    </row>
    <row r="21" spans="1:41" ht="6" customHeight="1" x14ac:dyDescent="0.25">
      <c r="P21" s="2"/>
      <c r="Q21" s="2"/>
      <c r="R21" s="2"/>
    </row>
    <row r="22" spans="1:41" ht="37.5" customHeight="1" x14ac:dyDescent="0.25">
      <c r="B22" s="99" t="s">
        <v>82</v>
      </c>
      <c r="C22" s="133"/>
      <c r="D22" s="134"/>
      <c r="E22" s="134"/>
      <c r="F22" s="134"/>
      <c r="G22" s="135" t="s">
        <v>40</v>
      </c>
      <c r="I22" s="425"/>
      <c r="J22" s="426"/>
      <c r="K22" s="426"/>
      <c r="L22" s="425"/>
      <c r="M22" s="425"/>
      <c r="N22" s="427"/>
      <c r="O22" s="427"/>
      <c r="R22" s="2"/>
    </row>
    <row r="23" spans="1:41" ht="18" customHeight="1" x14ac:dyDescent="0.25">
      <c r="A23" s="51"/>
      <c r="B23" s="375" t="s">
        <v>1</v>
      </c>
      <c r="C23" s="376"/>
      <c r="D23" s="376"/>
      <c r="E23" s="376"/>
      <c r="F23" s="377"/>
      <c r="G23" s="324" t="s">
        <v>0</v>
      </c>
      <c r="I23" s="429"/>
      <c r="J23" s="430"/>
      <c r="K23" s="430"/>
      <c r="L23" s="430"/>
      <c r="M23" s="431"/>
      <c r="P23" s="433"/>
      <c r="Q23" s="408"/>
      <c r="R23" s="424"/>
      <c r="S23" s="391"/>
      <c r="T23" s="391"/>
      <c r="U23" s="391"/>
      <c r="V23" s="391"/>
      <c r="W23" s="391"/>
      <c r="X23" s="391"/>
      <c r="Y23" s="391"/>
      <c r="Z23" s="391"/>
      <c r="AA23" s="391"/>
      <c r="AB23" s="391"/>
      <c r="AC23" s="391"/>
      <c r="AD23" s="391"/>
      <c r="AE23" s="391"/>
      <c r="AF23" s="391"/>
      <c r="AG23" s="391"/>
      <c r="AH23" s="391"/>
      <c r="AI23" s="391"/>
      <c r="AJ23" s="391"/>
      <c r="AK23" s="391"/>
      <c r="AL23" s="391"/>
      <c r="AM23" s="391"/>
      <c r="AN23" s="391"/>
      <c r="AO23" s="391"/>
    </row>
    <row r="24" spans="1:41" ht="48" customHeight="1" x14ac:dyDescent="0.25">
      <c r="A24" s="51"/>
      <c r="B24" s="378"/>
      <c r="C24" s="379"/>
      <c r="D24" s="379"/>
      <c r="E24" s="379"/>
      <c r="F24" s="380"/>
      <c r="G24" s="325"/>
      <c r="I24" s="429"/>
      <c r="J24" s="430"/>
      <c r="K24" s="430"/>
      <c r="L24" s="430"/>
      <c r="M24" s="431"/>
      <c r="P24" s="424"/>
      <c r="Q24" s="391"/>
      <c r="R24" s="434"/>
      <c r="S24" s="391"/>
      <c r="T24" s="391"/>
      <c r="U24" s="391"/>
      <c r="V24" s="391"/>
      <c r="W24" s="391"/>
      <c r="X24" s="391"/>
      <c r="Y24" s="391"/>
      <c r="Z24" s="391"/>
      <c r="AA24" s="391"/>
      <c r="AB24" s="391"/>
      <c r="AC24" s="391"/>
      <c r="AD24" s="391"/>
      <c r="AE24" s="391"/>
      <c r="AF24" s="391"/>
      <c r="AG24" s="391"/>
      <c r="AH24" s="391"/>
      <c r="AI24" s="391"/>
      <c r="AJ24" s="391"/>
      <c r="AK24" s="391"/>
      <c r="AL24" s="391"/>
      <c r="AM24" s="391"/>
      <c r="AN24" s="391"/>
      <c r="AO24" s="391"/>
    </row>
    <row r="25" spans="1:41" ht="15" x14ac:dyDescent="0.25">
      <c r="A25" s="51"/>
      <c r="B25" s="69" t="s">
        <v>127</v>
      </c>
      <c r="C25" s="70"/>
      <c r="D25" s="381">
        <f>H25</f>
        <v>42045</v>
      </c>
      <c r="E25" s="382">
        <f>H25</f>
        <v>42045</v>
      </c>
      <c r="F25" s="72">
        <v>2.5</v>
      </c>
      <c r="G25" s="72"/>
      <c r="H25" s="190">
        <f>I15</f>
        <v>42045</v>
      </c>
      <c r="I25" s="436"/>
      <c r="J25" s="195"/>
      <c r="K25" s="195"/>
      <c r="L25" s="437"/>
      <c r="M25" s="438"/>
      <c r="N25" s="408"/>
      <c r="O25" s="438"/>
      <c r="P25" s="424"/>
      <c r="Q25" s="439"/>
      <c r="R25" s="424"/>
      <c r="S25" s="391"/>
      <c r="T25" s="391"/>
      <c r="U25" s="391"/>
      <c r="V25" s="391"/>
      <c r="W25" s="391"/>
      <c r="X25" s="391"/>
      <c r="Y25" s="391"/>
      <c r="Z25" s="391"/>
      <c r="AA25" s="391"/>
      <c r="AB25" s="391"/>
      <c r="AC25" s="391"/>
      <c r="AD25" s="391"/>
      <c r="AE25" s="391"/>
      <c r="AF25" s="391"/>
      <c r="AG25" s="391"/>
      <c r="AH25" s="391"/>
      <c r="AI25" s="391"/>
      <c r="AJ25" s="391"/>
      <c r="AK25" s="391"/>
      <c r="AL25" s="391"/>
      <c r="AM25" s="391"/>
      <c r="AN25" s="391"/>
      <c r="AO25" s="391"/>
    </row>
    <row r="26" spans="1:41" ht="15" x14ac:dyDescent="0.25">
      <c r="A26" s="51"/>
      <c r="B26" s="73" t="s">
        <v>65</v>
      </c>
      <c r="C26" s="74"/>
      <c r="D26" s="383">
        <f>EDATE(D25,1)</f>
        <v>42073</v>
      </c>
      <c r="E26" s="194">
        <f t="shared" ref="E26:E36" si="0">H26</f>
        <v>42073</v>
      </c>
      <c r="F26" s="76">
        <v>2.5</v>
      </c>
      <c r="G26" s="122"/>
      <c r="H26" s="191">
        <f>EDATE(H25,1)</f>
        <v>42073</v>
      </c>
      <c r="I26" s="436"/>
      <c r="J26" s="195"/>
      <c r="K26" s="195"/>
      <c r="L26" s="437"/>
      <c r="M26" s="438"/>
      <c r="N26" s="440"/>
      <c r="O26" s="441"/>
      <c r="P26" s="391"/>
      <c r="Q26" s="391"/>
      <c r="R26" s="391"/>
      <c r="S26" s="391"/>
      <c r="T26" s="391"/>
      <c r="U26" s="391"/>
      <c r="V26" s="391"/>
      <c r="W26" s="391"/>
      <c r="X26" s="391"/>
      <c r="Y26" s="391"/>
      <c r="Z26" s="391"/>
      <c r="AA26" s="391"/>
      <c r="AB26" s="391"/>
      <c r="AC26" s="391"/>
      <c r="AD26" s="391"/>
      <c r="AE26" s="391"/>
      <c r="AF26" s="391"/>
      <c r="AG26" s="391"/>
      <c r="AH26" s="391"/>
      <c r="AI26" s="391"/>
      <c r="AJ26" s="391"/>
      <c r="AK26" s="391"/>
      <c r="AL26" s="391"/>
      <c r="AM26" s="391"/>
      <c r="AN26" s="391"/>
      <c r="AO26" s="391"/>
    </row>
    <row r="27" spans="1:41" ht="15" x14ac:dyDescent="0.25">
      <c r="A27" s="51"/>
      <c r="B27" s="73" t="s">
        <v>64</v>
      </c>
      <c r="C27" s="74"/>
      <c r="D27" s="383">
        <f t="shared" ref="D27:D36" si="1">EDATE(D26,1)</f>
        <v>42104</v>
      </c>
      <c r="E27" s="194">
        <f t="shared" si="0"/>
        <v>42104</v>
      </c>
      <c r="F27" s="76">
        <v>2.5</v>
      </c>
      <c r="G27" s="122"/>
      <c r="H27" s="191">
        <f>EDATE(H26,1)</f>
        <v>42104</v>
      </c>
      <c r="I27" s="436"/>
      <c r="J27" s="195"/>
      <c r="K27" s="195"/>
      <c r="L27" s="437"/>
      <c r="M27" s="438"/>
      <c r="N27" s="408"/>
      <c r="O27" s="442"/>
      <c r="P27" s="391"/>
      <c r="Q27" s="391"/>
      <c r="R27" s="391"/>
      <c r="S27" s="443"/>
      <c r="T27" s="391"/>
      <c r="U27" s="391"/>
      <c r="V27" s="391"/>
      <c r="W27" s="391"/>
      <c r="X27" s="391"/>
      <c r="Y27" s="391"/>
      <c r="Z27" s="391"/>
      <c r="AA27" s="391"/>
      <c r="AB27" s="391"/>
      <c r="AC27" s="391"/>
      <c r="AD27" s="391"/>
      <c r="AE27" s="391"/>
      <c r="AF27" s="391"/>
      <c r="AG27" s="391"/>
      <c r="AH27" s="391"/>
      <c r="AI27" s="391"/>
      <c r="AJ27" s="391"/>
      <c r="AK27" s="391"/>
      <c r="AL27" s="391"/>
      <c r="AM27" s="391"/>
      <c r="AN27" s="391"/>
      <c r="AO27" s="391"/>
    </row>
    <row r="28" spans="1:41" ht="15" x14ac:dyDescent="0.25">
      <c r="A28" s="51"/>
      <c r="B28" s="73" t="s">
        <v>63</v>
      </c>
      <c r="C28" s="74"/>
      <c r="D28" s="383">
        <f t="shared" si="1"/>
        <v>42134</v>
      </c>
      <c r="E28" s="194">
        <f t="shared" si="0"/>
        <v>42134</v>
      </c>
      <c r="F28" s="76">
        <v>2.5</v>
      </c>
      <c r="G28" s="122"/>
      <c r="H28" s="191">
        <f>EDATE(H27,1)</f>
        <v>42134</v>
      </c>
      <c r="I28" s="436"/>
      <c r="J28" s="195"/>
      <c r="K28" s="195"/>
      <c r="L28" s="437"/>
      <c r="M28" s="438"/>
      <c r="N28" s="444"/>
      <c r="O28" s="441"/>
      <c r="P28" s="391"/>
      <c r="Q28" s="391"/>
      <c r="R28" s="445"/>
      <c r="S28" s="443"/>
      <c r="T28" s="391"/>
      <c r="U28" s="391"/>
      <c r="V28" s="391"/>
      <c r="W28" s="391"/>
      <c r="X28" s="391"/>
      <c r="Y28" s="391"/>
      <c r="Z28" s="391"/>
      <c r="AA28" s="391"/>
      <c r="AB28" s="391"/>
      <c r="AC28" s="391"/>
      <c r="AD28" s="391"/>
      <c r="AE28" s="391"/>
      <c r="AF28" s="391"/>
      <c r="AG28" s="391"/>
      <c r="AH28" s="391"/>
      <c r="AI28" s="391"/>
      <c r="AJ28" s="391"/>
      <c r="AK28" s="391"/>
      <c r="AL28" s="391"/>
      <c r="AM28" s="391"/>
      <c r="AN28" s="391"/>
      <c r="AO28" s="391"/>
    </row>
    <row r="29" spans="1:41" ht="15" x14ac:dyDescent="0.25">
      <c r="A29" s="51"/>
      <c r="B29" s="73" t="s">
        <v>62</v>
      </c>
      <c r="C29" s="74"/>
      <c r="D29" s="383">
        <f t="shared" si="1"/>
        <v>42165</v>
      </c>
      <c r="E29" s="194">
        <f t="shared" si="0"/>
        <v>42165</v>
      </c>
      <c r="F29" s="76">
        <v>2.5</v>
      </c>
      <c r="G29" s="122"/>
      <c r="H29" s="191">
        <f t="shared" ref="H29:H36" si="2">EDATE(H28,1)</f>
        <v>42165</v>
      </c>
      <c r="I29" s="436"/>
      <c r="J29" s="195"/>
      <c r="K29" s="195"/>
      <c r="L29" s="437"/>
      <c r="M29" s="438"/>
      <c r="N29" s="408"/>
      <c r="O29" s="441"/>
      <c r="P29" s="391"/>
      <c r="Q29" s="391"/>
      <c r="R29" s="391"/>
      <c r="S29" s="443"/>
      <c r="T29" s="391"/>
      <c r="U29" s="391"/>
      <c r="V29" s="391"/>
      <c r="W29" s="391"/>
      <c r="X29" s="391"/>
      <c r="Y29" s="391"/>
      <c r="Z29" s="391"/>
      <c r="AA29" s="391"/>
      <c r="AB29" s="391"/>
      <c r="AC29" s="391"/>
      <c r="AD29" s="391"/>
      <c r="AE29" s="391"/>
      <c r="AF29" s="391"/>
      <c r="AG29" s="391"/>
      <c r="AH29" s="391"/>
      <c r="AI29" s="391"/>
      <c r="AJ29" s="391"/>
      <c r="AK29" s="391"/>
      <c r="AL29" s="391"/>
      <c r="AM29" s="391"/>
      <c r="AN29" s="391"/>
      <c r="AO29" s="391"/>
    </row>
    <row r="30" spans="1:41" ht="15" x14ac:dyDescent="0.25">
      <c r="A30" s="51"/>
      <c r="B30" s="73" t="s">
        <v>61</v>
      </c>
      <c r="C30" s="74"/>
      <c r="D30" s="383">
        <f t="shared" si="1"/>
        <v>42195</v>
      </c>
      <c r="E30" s="194">
        <f t="shared" si="0"/>
        <v>42195</v>
      </c>
      <c r="F30" s="76">
        <v>2.5</v>
      </c>
      <c r="G30" s="122"/>
      <c r="H30" s="191">
        <f t="shared" si="2"/>
        <v>42195</v>
      </c>
      <c r="I30" s="436"/>
      <c r="J30" s="195"/>
      <c r="K30" s="195"/>
      <c r="L30" s="437"/>
      <c r="M30" s="438"/>
      <c r="N30" s="391"/>
      <c r="O30" s="391"/>
      <c r="P30" s="391"/>
      <c r="Q30" s="391"/>
      <c r="R30" s="391"/>
      <c r="S30" s="443"/>
      <c r="T30" s="391"/>
      <c r="U30" s="391"/>
      <c r="V30" s="391"/>
      <c r="W30" s="391"/>
      <c r="X30" s="391"/>
      <c r="Y30" s="391"/>
      <c r="Z30" s="391"/>
      <c r="AA30" s="391"/>
      <c r="AB30" s="391"/>
      <c r="AC30" s="391"/>
      <c r="AD30" s="391"/>
      <c r="AE30" s="391"/>
      <c r="AF30" s="391"/>
      <c r="AG30" s="391"/>
      <c r="AH30" s="391"/>
      <c r="AI30" s="391"/>
      <c r="AJ30" s="391"/>
      <c r="AK30" s="391"/>
      <c r="AL30" s="391"/>
      <c r="AM30" s="391"/>
      <c r="AN30" s="391"/>
      <c r="AO30" s="391"/>
    </row>
    <row r="31" spans="1:41" ht="15" x14ac:dyDescent="0.25">
      <c r="A31" s="51"/>
      <c r="B31" s="73" t="s">
        <v>60</v>
      </c>
      <c r="C31" s="74"/>
      <c r="D31" s="383">
        <f t="shared" si="1"/>
        <v>42226</v>
      </c>
      <c r="E31" s="194">
        <f t="shared" si="0"/>
        <v>42226</v>
      </c>
      <c r="F31" s="76">
        <v>2.5</v>
      </c>
      <c r="G31" s="122"/>
      <c r="H31" s="191">
        <f t="shared" si="2"/>
        <v>42226</v>
      </c>
      <c r="I31" s="436"/>
      <c r="J31" s="195"/>
      <c r="K31" s="195"/>
      <c r="L31" s="437"/>
      <c r="M31" s="438"/>
      <c r="N31" s="424"/>
      <c r="O31" s="446"/>
      <c r="P31" s="161"/>
      <c r="Q31" s="407"/>
      <c r="R31" s="407"/>
      <c r="S31" s="169"/>
      <c r="T31" s="404"/>
      <c r="U31" s="404"/>
      <c r="V31" s="404"/>
      <c r="W31" s="447"/>
      <c r="X31" s="448"/>
      <c r="Y31" s="448"/>
      <c r="Z31" s="448"/>
      <c r="AA31" s="391"/>
      <c r="AB31" s="391"/>
      <c r="AC31" s="391"/>
      <c r="AD31" s="391"/>
      <c r="AE31" s="391"/>
      <c r="AF31" s="391"/>
      <c r="AG31" s="391"/>
      <c r="AH31" s="391"/>
      <c r="AI31" s="391"/>
      <c r="AJ31" s="391"/>
      <c r="AK31" s="391"/>
      <c r="AL31" s="391"/>
      <c r="AM31" s="391"/>
      <c r="AN31" s="391"/>
      <c r="AO31" s="391"/>
    </row>
    <row r="32" spans="1:41" ht="15" x14ac:dyDescent="0.25">
      <c r="A32" s="51"/>
      <c r="B32" s="73" t="s">
        <v>59</v>
      </c>
      <c r="C32" s="74"/>
      <c r="D32" s="383">
        <f t="shared" si="1"/>
        <v>42257</v>
      </c>
      <c r="E32" s="194">
        <f t="shared" si="0"/>
        <v>42257</v>
      </c>
      <c r="F32" s="76">
        <v>2.5</v>
      </c>
      <c r="G32" s="122"/>
      <c r="H32" s="191">
        <f t="shared" si="2"/>
        <v>42257</v>
      </c>
      <c r="I32" s="436"/>
      <c r="J32" s="195"/>
      <c r="K32" s="195"/>
      <c r="L32" s="437"/>
      <c r="M32" s="438"/>
      <c r="N32" s="424"/>
      <c r="O32" s="449"/>
      <c r="P32" s="161"/>
      <c r="Q32" s="450"/>
      <c r="R32" s="450"/>
      <c r="S32" s="169"/>
      <c r="T32" s="451"/>
      <c r="U32" s="451"/>
      <c r="V32" s="404"/>
      <c r="W32" s="452"/>
      <c r="X32" s="452"/>
      <c r="Y32" s="452"/>
      <c r="Z32" s="452"/>
      <c r="AA32" s="452"/>
      <c r="AB32" s="391"/>
      <c r="AC32" s="391"/>
      <c r="AD32" s="391"/>
      <c r="AE32" s="391"/>
      <c r="AF32" s="391"/>
      <c r="AG32" s="391"/>
      <c r="AH32" s="391"/>
      <c r="AI32" s="391"/>
      <c r="AJ32" s="391"/>
      <c r="AK32" s="391"/>
      <c r="AL32" s="391"/>
      <c r="AM32" s="391"/>
      <c r="AN32" s="391"/>
      <c r="AO32" s="391"/>
    </row>
    <row r="33" spans="1:41" ht="15" x14ac:dyDescent="0.25">
      <c r="A33" s="51"/>
      <c r="B33" s="73" t="s">
        <v>58</v>
      </c>
      <c r="C33" s="74"/>
      <c r="D33" s="383">
        <f t="shared" si="1"/>
        <v>42287</v>
      </c>
      <c r="E33" s="194">
        <f t="shared" si="0"/>
        <v>42287</v>
      </c>
      <c r="F33" s="76">
        <v>2.5</v>
      </c>
      <c r="G33" s="122"/>
      <c r="H33" s="191">
        <f t="shared" si="2"/>
        <v>42287</v>
      </c>
      <c r="I33" s="436"/>
      <c r="J33" s="195"/>
      <c r="K33" s="195"/>
      <c r="L33" s="437"/>
      <c r="M33" s="438"/>
      <c r="N33" s="391"/>
      <c r="O33" s="391"/>
      <c r="P33" s="391"/>
      <c r="Q33" s="445"/>
      <c r="R33" s="445"/>
      <c r="S33" s="443"/>
      <c r="T33" s="391"/>
      <c r="U33" s="391"/>
      <c r="V33" s="391"/>
      <c r="W33" s="391"/>
      <c r="X33" s="391"/>
      <c r="Y33" s="391"/>
      <c r="Z33" s="432"/>
      <c r="AA33" s="432"/>
      <c r="AB33" s="391"/>
      <c r="AC33" s="391"/>
      <c r="AD33" s="391"/>
      <c r="AE33" s="391"/>
      <c r="AF33" s="391"/>
      <c r="AG33" s="391"/>
      <c r="AH33" s="391"/>
      <c r="AI33" s="391"/>
      <c r="AJ33" s="391"/>
      <c r="AK33" s="391"/>
      <c r="AL33" s="391"/>
      <c r="AM33" s="391"/>
      <c r="AN33" s="391"/>
      <c r="AO33" s="391"/>
    </row>
    <row r="34" spans="1:41" ht="15" x14ac:dyDescent="0.25">
      <c r="A34" s="51"/>
      <c r="B34" s="73" t="s">
        <v>55</v>
      </c>
      <c r="C34" s="74"/>
      <c r="D34" s="383">
        <f t="shared" si="1"/>
        <v>42318</v>
      </c>
      <c r="E34" s="194">
        <f t="shared" si="0"/>
        <v>42318</v>
      </c>
      <c r="F34" s="76">
        <v>2.5</v>
      </c>
      <c r="G34" s="122"/>
      <c r="H34" s="191">
        <f t="shared" si="2"/>
        <v>42318</v>
      </c>
      <c r="I34" s="436"/>
      <c r="J34" s="195"/>
      <c r="K34" s="195"/>
      <c r="L34" s="437"/>
      <c r="M34" s="438"/>
      <c r="N34" s="392"/>
      <c r="O34" s="392"/>
      <c r="P34" s="392"/>
      <c r="Q34" s="392"/>
      <c r="R34" s="392"/>
      <c r="S34" s="392"/>
      <c r="T34" s="393"/>
      <c r="U34" s="393"/>
      <c r="V34" s="391"/>
      <c r="W34" s="391"/>
      <c r="X34" s="391"/>
      <c r="Y34" s="391"/>
      <c r="Z34" s="432"/>
      <c r="AA34" s="432"/>
      <c r="AB34" s="391"/>
      <c r="AC34" s="391"/>
      <c r="AD34" s="391"/>
      <c r="AE34" s="391"/>
      <c r="AF34" s="391"/>
      <c r="AG34" s="391"/>
      <c r="AH34" s="391"/>
      <c r="AI34" s="391"/>
      <c r="AJ34" s="391"/>
      <c r="AK34" s="391"/>
      <c r="AL34" s="391"/>
      <c r="AM34" s="391"/>
      <c r="AN34" s="391"/>
      <c r="AO34" s="391"/>
    </row>
    <row r="35" spans="1:41" ht="15" x14ac:dyDescent="0.25">
      <c r="A35" s="51"/>
      <c r="B35" s="73" t="s">
        <v>56</v>
      </c>
      <c r="C35" s="74"/>
      <c r="D35" s="383">
        <f t="shared" si="1"/>
        <v>42348</v>
      </c>
      <c r="E35" s="194">
        <f t="shared" si="0"/>
        <v>42348</v>
      </c>
      <c r="F35" s="76">
        <v>2.5</v>
      </c>
      <c r="G35" s="122"/>
      <c r="H35" s="191">
        <f t="shared" si="2"/>
        <v>42348</v>
      </c>
      <c r="I35" s="436"/>
      <c r="J35" s="195"/>
      <c r="K35" s="195"/>
      <c r="L35" s="437"/>
      <c r="M35" s="438"/>
      <c r="N35" s="424"/>
      <c r="O35" s="424"/>
      <c r="P35" s="424"/>
      <c r="Q35" s="453"/>
      <c r="R35" s="454"/>
      <c r="S35" s="455"/>
      <c r="T35" s="391"/>
      <c r="U35" s="391"/>
      <c r="V35" s="391"/>
      <c r="W35" s="391"/>
      <c r="X35" s="391"/>
      <c r="Y35" s="391"/>
      <c r="Z35" s="391"/>
      <c r="AA35" s="391"/>
      <c r="AB35" s="391"/>
      <c r="AC35" s="391"/>
      <c r="AD35" s="391"/>
      <c r="AE35" s="391"/>
      <c r="AF35" s="391"/>
      <c r="AG35" s="391"/>
      <c r="AH35" s="391"/>
      <c r="AI35" s="391"/>
      <c r="AJ35" s="391"/>
      <c r="AK35" s="391"/>
      <c r="AL35" s="391"/>
      <c r="AM35" s="391"/>
      <c r="AN35" s="391"/>
      <c r="AO35" s="391"/>
    </row>
    <row r="36" spans="1:41" ht="15" x14ac:dyDescent="0.25">
      <c r="A36" s="51"/>
      <c r="B36" s="81" t="s">
        <v>57</v>
      </c>
      <c r="C36" s="82"/>
      <c r="D36" s="384">
        <f t="shared" si="1"/>
        <v>42379</v>
      </c>
      <c r="E36" s="193">
        <f t="shared" si="0"/>
        <v>42379</v>
      </c>
      <c r="F36" s="84"/>
      <c r="G36" s="123"/>
      <c r="H36" s="192">
        <f t="shared" si="2"/>
        <v>42379</v>
      </c>
      <c r="I36" s="436"/>
      <c r="J36" s="195"/>
      <c r="K36" s="195"/>
      <c r="L36" s="437"/>
      <c r="M36" s="438"/>
      <c r="N36" s="424"/>
      <c r="O36" s="445"/>
      <c r="P36" s="445"/>
      <c r="Q36" s="445"/>
      <c r="R36" s="445"/>
      <c r="S36" s="443"/>
      <c r="T36" s="391"/>
      <c r="U36" s="391"/>
      <c r="V36" s="391"/>
      <c r="W36" s="391"/>
      <c r="X36" s="391"/>
      <c r="Y36" s="391"/>
      <c r="Z36" s="391"/>
      <c r="AA36" s="391"/>
      <c r="AB36" s="391"/>
      <c r="AC36" s="391"/>
      <c r="AD36" s="391"/>
      <c r="AE36" s="391"/>
      <c r="AF36" s="391"/>
      <c r="AG36" s="391"/>
      <c r="AH36" s="391"/>
      <c r="AI36" s="391"/>
      <c r="AJ36" s="391"/>
      <c r="AK36" s="391"/>
      <c r="AL36" s="391"/>
      <c r="AM36" s="391"/>
      <c r="AN36" s="391"/>
      <c r="AO36" s="391"/>
    </row>
    <row r="37" spans="1:41" ht="15" x14ac:dyDescent="0.25">
      <c r="A37" s="51"/>
      <c r="B37" s="504" t="str">
        <f>IF(AND(B10="x",B11=""),"Régularisation Congés payés fin d'année de référence  (Autre formule 10%/10%)",IF(AND(B10="",B11="x"),"",""))</f>
        <v/>
      </c>
      <c r="C37" s="456"/>
      <c r="D37" s="503"/>
      <c r="E37" s="456"/>
      <c r="F37" s="456"/>
      <c r="G37" s="456"/>
      <c r="H37" s="456"/>
      <c r="I37" s="456"/>
      <c r="J37" s="457"/>
      <c r="K37" s="458"/>
      <c r="L37" s="459"/>
      <c r="M37" s="119"/>
      <c r="N37" s="450"/>
      <c r="O37" s="453"/>
      <c r="P37" s="445"/>
      <c r="Q37" s="445"/>
      <c r="R37" s="445"/>
      <c r="S37" s="443"/>
      <c r="T37" s="391"/>
      <c r="U37" s="391"/>
      <c r="V37" s="391"/>
      <c r="W37" s="391"/>
      <c r="X37" s="391"/>
      <c r="Y37" s="391"/>
      <c r="Z37" s="391"/>
      <c r="AA37" s="391"/>
      <c r="AB37" s="391"/>
      <c r="AC37" s="391"/>
      <c r="AD37" s="391"/>
      <c r="AE37" s="391"/>
      <c r="AF37" s="391"/>
      <c r="AG37" s="391"/>
      <c r="AH37" s="391"/>
      <c r="AI37" s="391"/>
      <c r="AJ37" s="391"/>
      <c r="AK37" s="391"/>
      <c r="AL37" s="391"/>
      <c r="AM37" s="391"/>
      <c r="AN37" s="391"/>
      <c r="AO37" s="391"/>
    </row>
    <row r="38" spans="1:41" ht="15" x14ac:dyDescent="0.25">
      <c r="A38" s="502"/>
      <c r="B38" s="409"/>
      <c r="C38" s="409"/>
      <c r="D38" s="410"/>
      <c r="E38" s="410"/>
      <c r="F38" s="411"/>
      <c r="G38" s="417"/>
      <c r="H38" s="391"/>
      <c r="I38" s="460"/>
      <c r="J38" s="461"/>
      <c r="K38" s="461"/>
      <c r="L38" s="412"/>
      <c r="M38" s="462"/>
      <c r="N38" s="391"/>
      <c r="O38" s="391"/>
      <c r="P38" s="445"/>
      <c r="Q38" s="445"/>
      <c r="R38" s="391"/>
      <c r="S38" s="443"/>
      <c r="T38" s="391"/>
      <c r="U38" s="391"/>
      <c r="V38" s="391"/>
      <c r="W38" s="391"/>
      <c r="X38" s="391"/>
      <c r="Y38" s="391"/>
      <c r="Z38" s="391"/>
      <c r="AA38" s="391"/>
      <c r="AB38" s="391"/>
      <c r="AC38" s="391"/>
      <c r="AD38" s="391"/>
      <c r="AE38" s="391"/>
      <c r="AF38" s="391"/>
      <c r="AG38" s="391"/>
      <c r="AH38" s="391"/>
      <c r="AI38" s="391"/>
      <c r="AJ38" s="391"/>
      <c r="AK38" s="391"/>
      <c r="AL38" s="391"/>
      <c r="AM38" s="391"/>
      <c r="AN38" s="391"/>
      <c r="AO38" s="391"/>
    </row>
    <row r="39" spans="1:41" ht="15" x14ac:dyDescent="0.25">
      <c r="A39" s="502"/>
      <c r="B39" s="413"/>
      <c r="C39" s="413"/>
      <c r="D39" s="463"/>
      <c r="E39" s="463"/>
      <c r="F39" s="464"/>
      <c r="G39" s="421"/>
      <c r="H39" s="391"/>
      <c r="I39" s="460"/>
      <c r="J39" s="461"/>
      <c r="K39" s="461"/>
      <c r="L39" s="412"/>
      <c r="M39" s="462"/>
      <c r="N39" s="391"/>
      <c r="O39" s="391"/>
      <c r="P39" s="119"/>
      <c r="Q39" s="451"/>
      <c r="R39" s="391"/>
      <c r="S39" s="391"/>
      <c r="T39" s="391"/>
      <c r="U39" s="391"/>
      <c r="V39" s="391"/>
      <c r="W39" s="391"/>
      <c r="X39" s="391"/>
      <c r="Y39" s="391"/>
      <c r="Z39" s="391"/>
      <c r="AA39" s="391"/>
      <c r="AB39" s="391"/>
      <c r="AC39" s="391"/>
      <c r="AD39" s="391"/>
      <c r="AE39" s="391"/>
      <c r="AF39" s="391"/>
      <c r="AG39" s="391"/>
      <c r="AH39" s="391"/>
      <c r="AI39" s="391"/>
      <c r="AJ39" s="391"/>
      <c r="AK39" s="391"/>
      <c r="AL39" s="391"/>
      <c r="AM39" s="391"/>
      <c r="AN39" s="391"/>
      <c r="AO39" s="391"/>
    </row>
    <row r="40" spans="1:41" ht="15" x14ac:dyDescent="0.25">
      <c r="A40" s="502"/>
      <c r="B40" s="413"/>
      <c r="C40" s="413"/>
      <c r="D40" s="424"/>
      <c r="E40" s="424"/>
      <c r="F40" s="465"/>
      <c r="G40" s="466"/>
      <c r="H40" s="391"/>
      <c r="I40" s="438"/>
      <c r="J40" s="438"/>
      <c r="K40" s="438"/>
      <c r="L40" s="438"/>
      <c r="M40" s="467"/>
      <c r="N40" s="424"/>
      <c r="O40" s="424"/>
      <c r="P40" s="424"/>
      <c r="Q40" s="424"/>
      <c r="R40" s="424"/>
      <c r="S40" s="391"/>
      <c r="T40" s="391"/>
      <c r="U40" s="391"/>
      <c r="V40" s="391"/>
      <c r="W40" s="391"/>
      <c r="X40" s="391"/>
      <c r="Y40" s="391"/>
      <c r="Z40" s="391"/>
      <c r="AA40" s="391"/>
      <c r="AB40" s="391"/>
      <c r="AC40" s="391"/>
      <c r="AD40" s="391"/>
      <c r="AE40" s="391"/>
      <c r="AF40" s="391"/>
      <c r="AG40" s="391"/>
      <c r="AH40" s="391"/>
      <c r="AI40" s="391"/>
      <c r="AJ40" s="391"/>
      <c r="AK40" s="391"/>
      <c r="AL40" s="391"/>
      <c r="AM40" s="391"/>
      <c r="AN40" s="391"/>
      <c r="AO40" s="391"/>
    </row>
    <row r="41" spans="1:41" ht="15" x14ac:dyDescent="0.25">
      <c r="A41" s="391"/>
      <c r="B41" s="414"/>
      <c r="C41" s="414"/>
      <c r="D41" s="414"/>
      <c r="E41" s="415"/>
      <c r="F41" s="416"/>
      <c r="G41" s="468"/>
      <c r="H41" s="391"/>
      <c r="I41" s="424"/>
      <c r="J41" s="424"/>
      <c r="K41" s="424"/>
      <c r="L41" s="424"/>
      <c r="M41" s="453"/>
      <c r="N41" s="424"/>
      <c r="O41" s="424"/>
      <c r="P41" s="424"/>
      <c r="Q41" s="424"/>
      <c r="R41" s="424"/>
      <c r="S41" s="391"/>
      <c r="T41" s="391"/>
      <c r="U41" s="391"/>
      <c r="V41" s="391"/>
      <c r="W41" s="391"/>
      <c r="X41" s="391"/>
      <c r="Y41" s="391"/>
      <c r="Z41" s="391"/>
      <c r="AA41" s="391"/>
      <c r="AB41" s="391"/>
      <c r="AC41" s="391"/>
      <c r="AD41" s="391"/>
      <c r="AE41" s="391"/>
      <c r="AF41" s="391"/>
      <c r="AG41" s="391"/>
      <c r="AH41" s="391"/>
      <c r="AI41" s="391"/>
      <c r="AJ41" s="391"/>
      <c r="AK41" s="391"/>
      <c r="AL41" s="391"/>
      <c r="AM41" s="391"/>
      <c r="AN41" s="391"/>
      <c r="AO41" s="391"/>
    </row>
    <row r="42" spans="1:41" ht="14.25" customHeight="1" x14ac:dyDescent="0.25">
      <c r="A42" s="391"/>
      <c r="B42" s="424"/>
      <c r="C42" s="424"/>
      <c r="D42" s="424"/>
      <c r="E42" s="424"/>
      <c r="F42" s="424"/>
      <c r="G42" s="424"/>
      <c r="H42" s="391"/>
      <c r="I42" s="424"/>
      <c r="J42" s="438"/>
      <c r="K42" s="424"/>
      <c r="L42" s="424"/>
      <c r="M42" s="424"/>
      <c r="N42" s="424"/>
      <c r="O42" s="424"/>
      <c r="P42" s="424"/>
      <c r="Q42" s="424"/>
      <c r="R42" s="424"/>
      <c r="S42" s="391"/>
      <c r="T42" s="391"/>
      <c r="U42" s="391"/>
      <c r="V42" s="391"/>
      <c r="W42" s="391"/>
      <c r="X42" s="391"/>
      <c r="Y42" s="391"/>
      <c r="Z42" s="391"/>
      <c r="AA42" s="391"/>
      <c r="AB42" s="391"/>
      <c r="AC42" s="391"/>
      <c r="AD42" s="391"/>
      <c r="AE42" s="391"/>
      <c r="AF42" s="391"/>
      <c r="AG42" s="391"/>
      <c r="AH42" s="391"/>
      <c r="AI42" s="391"/>
      <c r="AJ42" s="391"/>
      <c r="AK42" s="391"/>
      <c r="AL42" s="391"/>
      <c r="AM42" s="391"/>
      <c r="AN42" s="391"/>
      <c r="AO42" s="391"/>
    </row>
    <row r="43" spans="1:41" ht="14.25" customHeight="1" x14ac:dyDescent="0.25">
      <c r="A43" s="443"/>
      <c r="B43" s="445"/>
      <c r="C43" s="445"/>
      <c r="D43" s="445"/>
      <c r="E43" s="445"/>
      <c r="F43" s="445"/>
      <c r="G43" s="424"/>
      <c r="H43" s="391"/>
      <c r="I43" s="424"/>
      <c r="J43" s="424"/>
      <c r="K43" s="424"/>
      <c r="L43" s="424"/>
      <c r="M43" s="424"/>
      <c r="N43" s="424"/>
      <c r="O43" s="424"/>
      <c r="P43" s="445"/>
      <c r="Q43" s="445"/>
      <c r="R43" s="445"/>
      <c r="S43" s="391"/>
      <c r="T43" s="391"/>
      <c r="U43" s="391"/>
      <c r="V43" s="391"/>
      <c r="W43" s="391"/>
      <c r="X43" s="391"/>
      <c r="Y43" s="391"/>
      <c r="Z43" s="391"/>
      <c r="AA43" s="391"/>
      <c r="AB43" s="391"/>
      <c r="AC43" s="391"/>
      <c r="AD43" s="391"/>
      <c r="AE43" s="391"/>
      <c r="AF43" s="391"/>
      <c r="AG43" s="391"/>
      <c r="AH43" s="391"/>
      <c r="AI43" s="391"/>
      <c r="AJ43" s="391"/>
      <c r="AK43" s="391"/>
      <c r="AL43" s="391"/>
      <c r="AM43" s="391"/>
      <c r="AN43" s="391"/>
      <c r="AO43" s="391"/>
    </row>
    <row r="44" spans="1:41" ht="18.75" customHeight="1" x14ac:dyDescent="0.25">
      <c r="A44" s="391"/>
      <c r="B44" s="469"/>
      <c r="C44" s="469"/>
      <c r="D44" s="469"/>
      <c r="E44" s="469"/>
      <c r="F44" s="469"/>
      <c r="G44" s="469"/>
      <c r="H44" s="391"/>
      <c r="I44" s="470"/>
      <c r="J44" s="471"/>
      <c r="K44" s="471"/>
      <c r="L44" s="471"/>
      <c r="M44" s="471"/>
      <c r="N44" s="472"/>
      <c r="O44" s="473"/>
      <c r="P44" s="424"/>
      <c r="Q44" s="424"/>
      <c r="R44" s="424"/>
      <c r="S44" s="391"/>
      <c r="T44" s="391"/>
      <c r="U44" s="391"/>
      <c r="V44" s="391"/>
      <c r="W44" s="391"/>
      <c r="X44" s="391"/>
      <c r="Y44" s="391"/>
      <c r="Z44" s="391"/>
      <c r="AA44" s="391"/>
      <c r="AB44" s="391"/>
      <c r="AC44" s="391"/>
      <c r="AD44" s="391"/>
      <c r="AE44" s="391"/>
      <c r="AF44" s="391"/>
      <c r="AG44" s="391"/>
      <c r="AH44" s="391"/>
      <c r="AI44" s="391"/>
      <c r="AJ44" s="391"/>
      <c r="AK44" s="391"/>
      <c r="AL44" s="391"/>
      <c r="AM44" s="391"/>
      <c r="AN44" s="391"/>
      <c r="AO44" s="391"/>
    </row>
    <row r="45" spans="1:41" ht="18.75" customHeight="1" x14ac:dyDescent="0.25">
      <c r="B45" s="391"/>
      <c r="C45" s="391"/>
      <c r="D45" s="391"/>
      <c r="E45" s="391"/>
      <c r="F45" s="391"/>
      <c r="G45" s="391"/>
      <c r="H45" s="391"/>
      <c r="I45" s="391"/>
      <c r="J45" s="391"/>
      <c r="K45" s="391"/>
      <c r="L45" s="391"/>
      <c r="M45" s="391"/>
      <c r="N45" s="391"/>
      <c r="O45" s="391"/>
      <c r="P45" s="391"/>
      <c r="Q45" s="424"/>
      <c r="R45" s="424"/>
      <c r="S45" s="391"/>
      <c r="T45" s="391"/>
    </row>
    <row r="46" spans="1:41" ht="18.75" hidden="1" customHeight="1" x14ac:dyDescent="0.25">
      <c r="B46" s="391"/>
      <c r="C46" s="391"/>
      <c r="D46" s="391"/>
      <c r="E46" s="391"/>
      <c r="F46" s="391"/>
      <c r="G46" s="391"/>
      <c r="H46" s="391"/>
      <c r="I46" s="391"/>
      <c r="J46" s="474"/>
      <c r="K46" s="391"/>
      <c r="L46" s="391"/>
      <c r="M46" s="475"/>
      <c r="N46" s="391"/>
      <c r="O46" s="391"/>
      <c r="P46" s="391"/>
      <c r="Q46" s="424"/>
      <c r="R46" s="424"/>
      <c r="S46" s="391"/>
      <c r="T46" s="391"/>
    </row>
    <row r="47" spans="1:41" ht="14.25" customHeight="1" x14ac:dyDescent="0.25">
      <c r="B47" s="391"/>
      <c r="C47" s="391"/>
      <c r="D47" s="391"/>
      <c r="E47" s="391"/>
      <c r="F47" s="391"/>
      <c r="G47" s="391"/>
      <c r="H47" s="391"/>
      <c r="I47" s="476"/>
      <c r="J47" s="476"/>
      <c r="K47" s="477"/>
      <c r="L47" s="477"/>
      <c r="M47" s="470"/>
      <c r="N47" s="471"/>
      <c r="O47" s="471"/>
      <c r="P47" s="424"/>
      <c r="Q47" s="424"/>
      <c r="R47" s="424"/>
      <c r="S47" s="391"/>
      <c r="T47" s="391"/>
    </row>
    <row r="48" spans="1:41" ht="17.25" customHeight="1" x14ac:dyDescent="0.25">
      <c r="B48" s="460"/>
      <c r="C48" s="460"/>
      <c r="D48" s="460"/>
      <c r="E48" s="460"/>
      <c r="F48" s="460"/>
      <c r="G48" s="428"/>
      <c r="H48" s="391"/>
      <c r="I48" s="429"/>
      <c r="J48" s="478"/>
      <c r="K48" s="479"/>
      <c r="L48" s="480"/>
      <c r="M48" s="479"/>
      <c r="N48" s="432"/>
      <c r="O48" s="432"/>
      <c r="P48" s="433"/>
      <c r="Q48" s="408"/>
      <c r="R48" s="424"/>
      <c r="S48" s="391"/>
      <c r="T48" s="391"/>
    </row>
    <row r="49" spans="2:21" ht="28.5" customHeight="1" x14ac:dyDescent="0.2">
      <c r="B49" s="460"/>
      <c r="C49" s="460"/>
      <c r="D49" s="460"/>
      <c r="E49" s="460"/>
      <c r="F49" s="460"/>
      <c r="G49" s="428"/>
      <c r="H49" s="391"/>
      <c r="I49" s="429"/>
      <c r="J49" s="478"/>
      <c r="K49" s="479"/>
      <c r="L49" s="480"/>
      <c r="M49" s="479"/>
      <c r="N49" s="432"/>
      <c r="O49" s="432"/>
      <c r="P49" s="481"/>
      <c r="Q49" s="397"/>
      <c r="R49" s="397"/>
      <c r="S49" s="391"/>
      <c r="T49" s="391"/>
    </row>
    <row r="50" spans="2:21" ht="12.75" customHeight="1" x14ac:dyDescent="0.25">
      <c r="B50" s="482"/>
      <c r="C50" s="482"/>
      <c r="D50" s="482"/>
      <c r="E50" s="483"/>
      <c r="F50" s="484"/>
      <c r="G50" s="424"/>
      <c r="H50" s="391"/>
      <c r="I50" s="485"/>
      <c r="J50" s="486"/>
      <c r="K50" s="486"/>
      <c r="L50" s="486"/>
      <c r="M50" s="468"/>
      <c r="N50" s="424"/>
      <c r="O50" s="424"/>
      <c r="P50" s="424"/>
      <c r="Q50" s="424"/>
      <c r="R50" s="424"/>
      <c r="S50" s="391"/>
      <c r="T50" s="391"/>
    </row>
    <row r="51" spans="2:21" ht="15.75" customHeight="1" x14ac:dyDescent="0.25">
      <c r="B51" s="409"/>
      <c r="C51" s="409"/>
      <c r="D51" s="487"/>
      <c r="E51" s="487"/>
      <c r="F51" s="435"/>
      <c r="G51" s="435"/>
      <c r="H51" s="391"/>
      <c r="I51" s="436"/>
      <c r="J51" s="119"/>
      <c r="K51" s="119"/>
      <c r="L51" s="119"/>
      <c r="M51" s="468"/>
      <c r="N51" s="440"/>
      <c r="O51" s="488"/>
      <c r="P51" s="391"/>
      <c r="Q51" s="391"/>
      <c r="R51" s="391"/>
      <c r="S51" s="391"/>
      <c r="T51" s="391"/>
    </row>
    <row r="52" spans="2:21" ht="14.25" customHeight="1" x14ac:dyDescent="0.25">
      <c r="B52" s="409"/>
      <c r="C52" s="409"/>
      <c r="D52" s="487"/>
      <c r="E52" s="487"/>
      <c r="F52" s="435"/>
      <c r="G52" s="435"/>
      <c r="H52" s="391"/>
      <c r="I52" s="436"/>
      <c r="J52" s="119"/>
      <c r="K52" s="119"/>
      <c r="L52" s="119"/>
      <c r="M52" s="468"/>
      <c r="N52" s="408"/>
      <c r="O52" s="442"/>
      <c r="P52" s="391"/>
      <c r="Q52" s="391"/>
      <c r="R52" s="391"/>
      <c r="S52" s="391"/>
      <c r="T52" s="391"/>
    </row>
    <row r="53" spans="2:21" ht="15" x14ac:dyDescent="0.25">
      <c r="B53" s="409"/>
      <c r="C53" s="409"/>
      <c r="D53" s="487"/>
      <c r="E53" s="487"/>
      <c r="F53" s="435"/>
      <c r="G53" s="435"/>
      <c r="H53" s="391"/>
      <c r="I53" s="436"/>
      <c r="J53" s="119"/>
      <c r="K53" s="119"/>
      <c r="L53" s="119"/>
      <c r="M53" s="468"/>
      <c r="N53" s="444"/>
      <c r="O53" s="441"/>
      <c r="P53" s="391"/>
      <c r="Q53" s="391"/>
      <c r="R53" s="445"/>
      <c r="S53" s="443"/>
      <c r="T53" s="391"/>
    </row>
    <row r="54" spans="2:21" ht="15" x14ac:dyDescent="0.25">
      <c r="B54" s="409"/>
      <c r="C54" s="409"/>
      <c r="D54" s="487"/>
      <c r="E54" s="487"/>
      <c r="F54" s="435"/>
      <c r="G54" s="435"/>
      <c r="H54" s="391"/>
      <c r="I54" s="436"/>
      <c r="J54" s="119"/>
      <c r="K54" s="119"/>
      <c r="L54" s="119"/>
      <c r="M54" s="468"/>
      <c r="N54" s="444"/>
      <c r="O54" s="441"/>
      <c r="P54" s="391"/>
      <c r="Q54" s="391"/>
      <c r="R54" s="391"/>
      <c r="S54" s="443"/>
      <c r="T54" s="391"/>
    </row>
    <row r="55" spans="2:21" ht="15" x14ac:dyDescent="0.25">
      <c r="B55" s="409"/>
      <c r="C55" s="409"/>
      <c r="D55" s="487"/>
      <c r="E55" s="487"/>
      <c r="F55" s="435"/>
      <c r="G55" s="435"/>
      <c r="H55" s="391"/>
      <c r="I55" s="436"/>
      <c r="J55" s="119"/>
      <c r="K55" s="119"/>
      <c r="L55" s="119"/>
      <c r="M55" s="468"/>
      <c r="N55" s="391"/>
      <c r="O55" s="391"/>
      <c r="P55" s="391"/>
      <c r="Q55" s="391"/>
      <c r="R55" s="391"/>
      <c r="S55" s="443"/>
      <c r="T55" s="391"/>
    </row>
    <row r="56" spans="2:21" ht="15" x14ac:dyDescent="0.25">
      <c r="B56" s="409"/>
      <c r="C56" s="409"/>
      <c r="D56" s="487"/>
      <c r="E56" s="487"/>
      <c r="F56" s="435"/>
      <c r="G56" s="435"/>
      <c r="H56" s="391"/>
      <c r="I56" s="436"/>
      <c r="J56" s="119"/>
      <c r="K56" s="119"/>
      <c r="L56" s="119"/>
      <c r="M56" s="468"/>
      <c r="N56" s="424"/>
      <c r="O56" s="446"/>
      <c r="P56" s="89"/>
      <c r="Q56" s="391"/>
      <c r="R56" s="391"/>
      <c r="S56" s="443"/>
      <c r="T56" s="391"/>
    </row>
    <row r="57" spans="2:21" ht="15" x14ac:dyDescent="0.25">
      <c r="B57" s="409"/>
      <c r="C57" s="409"/>
      <c r="D57" s="487"/>
      <c r="E57" s="487"/>
      <c r="F57" s="435"/>
      <c r="G57" s="435"/>
      <c r="H57" s="391"/>
      <c r="I57" s="436"/>
      <c r="J57" s="119"/>
      <c r="K57" s="119"/>
      <c r="L57" s="119"/>
      <c r="M57" s="468"/>
      <c r="N57" s="424"/>
      <c r="O57" s="449"/>
      <c r="P57" s="89"/>
      <c r="Q57" s="391"/>
      <c r="R57" s="391"/>
      <c r="S57" s="443"/>
      <c r="T57" s="391"/>
    </row>
    <row r="58" spans="2:21" ht="15" x14ac:dyDescent="0.25">
      <c r="B58" s="409"/>
      <c r="C58" s="409"/>
      <c r="D58" s="487"/>
      <c r="E58" s="487"/>
      <c r="F58" s="435"/>
      <c r="G58" s="435"/>
      <c r="H58" s="391"/>
      <c r="I58" s="436"/>
      <c r="J58" s="119"/>
      <c r="K58" s="119"/>
      <c r="L58" s="119"/>
      <c r="M58" s="468"/>
      <c r="N58" s="391"/>
      <c r="O58" s="391"/>
      <c r="P58" s="391"/>
      <c r="Q58" s="391"/>
      <c r="R58" s="391"/>
      <c r="S58" s="443"/>
      <c r="T58" s="391"/>
    </row>
    <row r="59" spans="2:21" ht="15" x14ac:dyDescent="0.25">
      <c r="B59" s="409"/>
      <c r="C59" s="409"/>
      <c r="D59" s="487"/>
      <c r="E59" s="487"/>
      <c r="F59" s="435"/>
      <c r="G59" s="435"/>
      <c r="H59" s="391"/>
      <c r="I59" s="436"/>
      <c r="J59" s="119"/>
      <c r="K59" s="119"/>
      <c r="L59" s="119"/>
      <c r="M59" s="468"/>
      <c r="N59" s="391"/>
      <c r="O59" s="391"/>
      <c r="P59" s="391"/>
      <c r="Q59" s="445"/>
      <c r="R59" s="445"/>
      <c r="S59" s="443"/>
      <c r="T59" s="391"/>
    </row>
    <row r="60" spans="2:21" ht="15" x14ac:dyDescent="0.25">
      <c r="B60" s="409"/>
      <c r="C60" s="409"/>
      <c r="D60" s="487"/>
      <c r="E60" s="487"/>
      <c r="F60" s="435"/>
      <c r="G60" s="435"/>
      <c r="H60" s="391"/>
      <c r="I60" s="436"/>
      <c r="J60" s="119"/>
      <c r="K60" s="119"/>
      <c r="L60" s="119"/>
      <c r="M60" s="468"/>
      <c r="N60" s="424"/>
      <c r="O60" s="489"/>
      <c r="P60" s="424"/>
      <c r="Q60" s="490"/>
      <c r="R60" s="490"/>
      <c r="S60" s="491"/>
      <c r="T60" s="391"/>
    </row>
    <row r="61" spans="2:21" ht="15" x14ac:dyDescent="0.25">
      <c r="B61" s="409"/>
      <c r="C61" s="409"/>
      <c r="D61" s="487"/>
      <c r="E61" s="487"/>
      <c r="F61" s="435"/>
      <c r="G61" s="435"/>
      <c r="H61" s="391"/>
      <c r="I61" s="436"/>
      <c r="J61" s="119"/>
      <c r="K61" s="119"/>
      <c r="L61" s="119"/>
      <c r="M61" s="468"/>
      <c r="N61" s="424"/>
      <c r="O61" s="424"/>
      <c r="P61" s="424"/>
      <c r="Q61" s="453"/>
      <c r="R61" s="454"/>
      <c r="S61" s="455"/>
      <c r="T61" s="391"/>
    </row>
    <row r="62" spans="2:21" ht="15" x14ac:dyDescent="0.25">
      <c r="B62" s="409"/>
      <c r="C62" s="409"/>
      <c r="D62" s="487"/>
      <c r="E62" s="487"/>
      <c r="F62" s="435"/>
      <c r="G62" s="435"/>
      <c r="H62" s="391"/>
      <c r="I62" s="436"/>
      <c r="J62" s="119"/>
      <c r="K62" s="119"/>
      <c r="L62" s="119"/>
      <c r="M62" s="468"/>
      <c r="N62" s="424"/>
      <c r="O62" s="445"/>
      <c r="P62" s="445"/>
      <c r="Q62" s="445"/>
      <c r="R62" s="445"/>
      <c r="S62" s="443"/>
      <c r="T62" s="391"/>
    </row>
    <row r="63" spans="2:21" ht="15" x14ac:dyDescent="0.25">
      <c r="B63" s="492"/>
      <c r="C63" s="492"/>
      <c r="D63" s="492"/>
      <c r="E63" s="492"/>
      <c r="F63" s="492"/>
      <c r="G63" s="492"/>
      <c r="H63" s="492"/>
      <c r="I63" s="492"/>
      <c r="J63" s="119"/>
      <c r="K63" s="119"/>
      <c r="L63" s="119"/>
      <c r="M63" s="468"/>
      <c r="N63" s="424"/>
      <c r="O63" s="445"/>
      <c r="P63" s="445"/>
      <c r="Q63" s="445"/>
      <c r="R63" s="445"/>
      <c r="S63" s="443"/>
      <c r="T63" s="391"/>
    </row>
    <row r="64" spans="2:21" ht="15" x14ac:dyDescent="0.25">
      <c r="B64" s="409"/>
      <c r="C64" s="409"/>
      <c r="D64" s="410"/>
      <c r="E64" s="410"/>
      <c r="F64" s="411"/>
      <c r="G64" s="417"/>
      <c r="H64" s="417"/>
      <c r="I64" s="460"/>
      <c r="J64" s="461"/>
      <c r="K64" s="412"/>
      <c r="L64" s="119"/>
      <c r="M64" s="493"/>
      <c r="N64" s="391"/>
      <c r="O64" s="391"/>
      <c r="P64" s="445"/>
      <c r="Q64" s="445"/>
      <c r="R64" s="391"/>
      <c r="S64" s="443"/>
      <c r="T64" s="391"/>
      <c r="U64" s="42"/>
    </row>
    <row r="65" spans="1:21" ht="15" x14ac:dyDescent="0.25">
      <c r="B65" s="418"/>
      <c r="C65" s="418"/>
      <c r="D65" s="419"/>
      <c r="E65" s="419"/>
      <c r="F65" s="420"/>
      <c r="G65" s="421"/>
      <c r="H65" s="391"/>
      <c r="I65" s="460"/>
      <c r="J65" s="461"/>
      <c r="K65" s="412"/>
      <c r="L65" s="119"/>
      <c r="M65" s="493"/>
      <c r="N65" s="391"/>
      <c r="O65" s="391"/>
      <c r="P65" s="424"/>
      <c r="Q65" s="424"/>
      <c r="R65" s="391"/>
      <c r="S65" s="391"/>
      <c r="T65" s="391"/>
      <c r="U65" s="42"/>
    </row>
    <row r="66" spans="1:21" ht="15" x14ac:dyDescent="0.25">
      <c r="B66" s="413"/>
      <c r="C66" s="413"/>
      <c r="D66" s="424"/>
      <c r="E66" s="424"/>
      <c r="F66" s="465"/>
      <c r="G66" s="424"/>
      <c r="H66" s="391"/>
      <c r="I66" s="438"/>
      <c r="J66" s="438"/>
      <c r="K66" s="438"/>
      <c r="L66" s="438"/>
      <c r="M66" s="494"/>
      <c r="N66" s="424"/>
      <c r="O66" s="424"/>
      <c r="P66" s="424"/>
      <c r="Q66" s="424"/>
      <c r="R66" s="424"/>
      <c r="S66" s="391"/>
      <c r="T66" s="391"/>
    </row>
    <row r="67" spans="1:21" ht="15" x14ac:dyDescent="0.25">
      <c r="B67" s="414"/>
      <c r="C67" s="414"/>
      <c r="D67" s="414"/>
      <c r="E67" s="415"/>
      <c r="F67" s="416"/>
      <c r="G67" s="468"/>
      <c r="H67" s="391"/>
      <c r="I67" s="424"/>
      <c r="J67" s="424"/>
      <c r="K67" s="424"/>
      <c r="L67" s="424"/>
      <c r="M67" s="424"/>
      <c r="N67" s="424"/>
      <c r="O67" s="424"/>
      <c r="P67" s="424"/>
      <c r="Q67" s="424"/>
      <c r="R67" s="424"/>
      <c r="S67" s="391"/>
      <c r="T67" s="391"/>
    </row>
    <row r="68" spans="1:21" ht="6.75" customHeight="1" x14ac:dyDescent="0.25">
      <c r="B68" s="424"/>
      <c r="C68" s="424"/>
      <c r="D68" s="424"/>
      <c r="E68" s="424"/>
      <c r="F68" s="424"/>
      <c r="G68" s="424"/>
      <c r="H68" s="391"/>
      <c r="I68" s="424"/>
      <c r="J68" s="424"/>
      <c r="K68" s="424"/>
      <c r="L68" s="424"/>
      <c r="M68" s="424"/>
      <c r="N68" s="424"/>
      <c r="O68" s="424"/>
      <c r="P68" s="424"/>
      <c r="Q68" s="424"/>
      <c r="R68" s="424"/>
      <c r="S68" s="391"/>
      <c r="T68" s="391"/>
    </row>
    <row r="69" spans="1:21" ht="7.5" customHeight="1" x14ac:dyDescent="0.25">
      <c r="B69" s="445"/>
      <c r="C69" s="445"/>
      <c r="D69" s="445"/>
      <c r="E69" s="445"/>
      <c r="F69" s="445"/>
      <c r="G69" s="424"/>
      <c r="H69" s="391"/>
      <c r="I69" s="424"/>
      <c r="J69" s="424"/>
      <c r="K69" s="424"/>
      <c r="L69" s="424"/>
      <c r="M69" s="424"/>
      <c r="N69" s="424"/>
      <c r="O69" s="424"/>
      <c r="P69" s="445"/>
      <c r="Q69" s="445"/>
      <c r="R69" s="445"/>
      <c r="S69" s="391"/>
      <c r="T69" s="391"/>
    </row>
    <row r="70" spans="1:21" ht="18" customHeight="1" x14ac:dyDescent="0.25">
      <c r="B70" s="469"/>
      <c r="C70" s="469"/>
      <c r="D70" s="469"/>
      <c r="E70" s="469"/>
      <c r="F70" s="469"/>
      <c r="G70" s="469"/>
      <c r="H70" s="391"/>
      <c r="I70" s="470"/>
      <c r="J70" s="471"/>
      <c r="K70" s="471"/>
      <c r="L70" s="471"/>
      <c r="M70" s="471"/>
      <c r="N70" s="472"/>
      <c r="O70" s="473"/>
      <c r="P70" s="424"/>
      <c r="Q70" s="424"/>
      <c r="R70" s="424"/>
      <c r="S70" s="391"/>
      <c r="T70" s="391"/>
    </row>
    <row r="71" spans="1:21" ht="18" customHeight="1" x14ac:dyDescent="0.25">
      <c r="B71" s="391"/>
      <c r="C71" s="391"/>
      <c r="D71" s="391"/>
      <c r="E71" s="391"/>
      <c r="F71" s="391"/>
      <c r="G71" s="391"/>
      <c r="H71" s="391"/>
      <c r="I71" s="391"/>
      <c r="J71" s="391"/>
      <c r="K71" s="391"/>
      <c r="L71" s="391"/>
      <c r="M71" s="391"/>
      <c r="N71" s="391"/>
      <c r="O71" s="391"/>
      <c r="P71" s="424"/>
      <c r="Q71" s="424"/>
      <c r="R71" s="424"/>
      <c r="S71" s="391"/>
      <c r="T71" s="391"/>
    </row>
    <row r="72" spans="1:21" ht="18" hidden="1" customHeight="1" x14ac:dyDescent="0.25">
      <c r="B72" s="391"/>
      <c r="C72" s="391"/>
      <c r="D72" s="391"/>
      <c r="E72" s="391"/>
      <c r="F72" s="391"/>
      <c r="G72" s="391"/>
      <c r="H72" s="391"/>
      <c r="I72" s="391"/>
      <c r="J72" s="474"/>
      <c r="K72" s="391"/>
      <c r="L72" s="391"/>
      <c r="M72" s="495"/>
      <c r="N72" s="391"/>
      <c r="O72" s="391"/>
      <c r="P72" s="424"/>
      <c r="Q72" s="424"/>
      <c r="R72" s="424"/>
      <c r="S72" s="391"/>
      <c r="T72" s="391"/>
    </row>
    <row r="73" spans="1:21" ht="14.25" customHeight="1" x14ac:dyDescent="0.25">
      <c r="B73" s="391"/>
      <c r="C73" s="391"/>
      <c r="D73" s="391"/>
      <c r="E73" s="391"/>
      <c r="F73" s="391"/>
      <c r="G73" s="391"/>
      <c r="H73" s="391"/>
      <c r="I73" s="476"/>
      <c r="J73" s="476"/>
      <c r="K73" s="477"/>
      <c r="L73" s="477"/>
      <c r="M73" s="470"/>
      <c r="N73" s="471"/>
      <c r="O73" s="471"/>
      <c r="P73" s="424"/>
      <c r="Q73" s="424"/>
      <c r="R73" s="424"/>
      <c r="S73" s="391"/>
      <c r="T73" s="391"/>
    </row>
    <row r="74" spans="1:21" ht="15" customHeight="1" x14ac:dyDescent="0.25">
      <c r="B74" s="460"/>
      <c r="C74" s="460"/>
      <c r="D74" s="460"/>
      <c r="E74" s="460"/>
      <c r="F74" s="460"/>
      <c r="G74" s="428"/>
      <c r="H74" s="391"/>
      <c r="I74" s="496"/>
      <c r="J74" s="478"/>
      <c r="K74" s="479"/>
      <c r="L74" s="480"/>
      <c r="M74" s="479"/>
      <c r="N74" s="432"/>
      <c r="O74" s="432"/>
      <c r="P74" s="433"/>
      <c r="Q74" s="408"/>
      <c r="R74" s="424"/>
      <c r="S74" s="391"/>
      <c r="T74" s="391"/>
    </row>
    <row r="75" spans="1:21" ht="27" customHeight="1" x14ac:dyDescent="0.2">
      <c r="B75" s="460"/>
      <c r="C75" s="460"/>
      <c r="D75" s="460"/>
      <c r="E75" s="460"/>
      <c r="F75" s="460"/>
      <c r="G75" s="428"/>
      <c r="H75" s="391"/>
      <c r="I75" s="496"/>
      <c r="J75" s="478"/>
      <c r="K75" s="479"/>
      <c r="L75" s="480"/>
      <c r="M75" s="479"/>
      <c r="N75" s="432"/>
      <c r="O75" s="432"/>
      <c r="P75" s="481"/>
      <c r="Q75" s="397"/>
      <c r="R75" s="397"/>
      <c r="S75" s="391"/>
      <c r="T75" s="391"/>
    </row>
    <row r="76" spans="1:21" ht="12.75" customHeight="1" x14ac:dyDescent="0.25">
      <c r="A76" s="52"/>
      <c r="B76" s="482"/>
      <c r="C76" s="482"/>
      <c r="D76" s="482"/>
      <c r="E76" s="483"/>
      <c r="F76" s="497"/>
      <c r="G76" s="445"/>
      <c r="H76" s="391"/>
      <c r="I76" s="485"/>
      <c r="J76" s="486"/>
      <c r="K76" s="486"/>
      <c r="L76" s="486"/>
      <c r="M76" s="468"/>
      <c r="N76" s="424"/>
      <c r="O76" s="424"/>
      <c r="P76" s="424"/>
      <c r="Q76" s="424"/>
      <c r="R76" s="424"/>
      <c r="S76" s="391"/>
      <c r="T76" s="391"/>
    </row>
    <row r="77" spans="1:21" ht="14.25" customHeight="1" x14ac:dyDescent="0.25">
      <c r="A77" s="52"/>
      <c r="B77" s="409"/>
      <c r="C77" s="409"/>
      <c r="D77" s="498"/>
      <c r="E77" s="498"/>
      <c r="F77" s="435"/>
      <c r="G77" s="435"/>
      <c r="H77" s="391"/>
      <c r="I77" s="436"/>
      <c r="J77" s="119"/>
      <c r="K77" s="119"/>
      <c r="L77" s="119"/>
      <c r="M77" s="468"/>
      <c r="N77" s="440"/>
      <c r="O77" s="441"/>
      <c r="P77" s="391"/>
      <c r="Q77" s="391"/>
      <c r="R77" s="391"/>
      <c r="S77" s="391"/>
      <c r="T77" s="391"/>
    </row>
    <row r="78" spans="1:21" ht="17.25" customHeight="1" x14ac:dyDescent="0.25">
      <c r="A78" s="52"/>
      <c r="B78" s="409"/>
      <c r="C78" s="409"/>
      <c r="D78" s="498"/>
      <c r="E78" s="498"/>
      <c r="F78" s="435"/>
      <c r="G78" s="435"/>
      <c r="H78" s="391"/>
      <c r="I78" s="436"/>
      <c r="J78" s="119"/>
      <c r="K78" s="119"/>
      <c r="L78" s="119"/>
      <c r="M78" s="468"/>
      <c r="N78" s="408"/>
      <c r="O78" s="442"/>
      <c r="P78" s="391"/>
      <c r="Q78" s="391"/>
      <c r="R78" s="391"/>
      <c r="S78" s="391"/>
      <c r="T78" s="391"/>
    </row>
    <row r="79" spans="1:21" ht="13.5" customHeight="1" x14ac:dyDescent="0.25">
      <c r="A79" s="52"/>
      <c r="B79" s="409"/>
      <c r="C79" s="409"/>
      <c r="D79" s="498"/>
      <c r="E79" s="498"/>
      <c r="F79" s="435"/>
      <c r="G79" s="435"/>
      <c r="H79" s="391"/>
      <c r="I79" s="436"/>
      <c r="J79" s="119"/>
      <c r="K79" s="119"/>
      <c r="L79" s="119"/>
      <c r="M79" s="468"/>
      <c r="N79" s="499"/>
      <c r="O79" s="441"/>
      <c r="P79" s="391"/>
      <c r="Q79" s="445"/>
      <c r="R79" s="445"/>
      <c r="S79" s="443"/>
      <c r="T79" s="391"/>
    </row>
    <row r="80" spans="1:21" ht="15" x14ac:dyDescent="0.25">
      <c r="A80" s="55"/>
      <c r="B80" s="409"/>
      <c r="C80" s="409"/>
      <c r="D80" s="498"/>
      <c r="E80" s="498"/>
      <c r="F80" s="435"/>
      <c r="G80" s="435"/>
      <c r="H80" s="391"/>
      <c r="I80" s="436"/>
      <c r="J80" s="119"/>
      <c r="K80" s="119"/>
      <c r="L80" s="119"/>
      <c r="M80" s="468"/>
      <c r="N80" s="499"/>
      <c r="O80" s="441"/>
      <c r="P80" s="391"/>
      <c r="Q80" s="391"/>
      <c r="R80" s="391"/>
      <c r="S80" s="443"/>
      <c r="T80" s="391"/>
    </row>
    <row r="81" spans="1:21" ht="15" x14ac:dyDescent="0.25">
      <c r="A81" s="55"/>
      <c r="B81" s="409"/>
      <c r="C81" s="409"/>
      <c r="D81" s="498"/>
      <c r="E81" s="498"/>
      <c r="F81" s="435"/>
      <c r="G81" s="435"/>
      <c r="H81" s="391"/>
      <c r="I81" s="436"/>
      <c r="J81" s="119"/>
      <c r="K81" s="119"/>
      <c r="L81" s="119"/>
      <c r="M81" s="468"/>
      <c r="N81" s="391"/>
      <c r="O81" s="391"/>
      <c r="P81" s="391"/>
      <c r="Q81" s="391"/>
      <c r="R81" s="391"/>
      <c r="S81" s="443"/>
      <c r="T81" s="391"/>
    </row>
    <row r="82" spans="1:21" ht="15" x14ac:dyDescent="0.25">
      <c r="A82" s="55"/>
      <c r="B82" s="409"/>
      <c r="C82" s="409"/>
      <c r="D82" s="498"/>
      <c r="E82" s="498"/>
      <c r="F82" s="435"/>
      <c r="G82" s="435"/>
      <c r="H82" s="391"/>
      <c r="I82" s="436"/>
      <c r="J82" s="119"/>
      <c r="K82" s="119"/>
      <c r="L82" s="119"/>
      <c r="M82" s="468"/>
      <c r="N82" s="424"/>
      <c r="O82" s="446"/>
      <c r="P82" s="89"/>
      <c r="Q82" s="391"/>
      <c r="R82" s="391"/>
      <c r="S82" s="443"/>
      <c r="T82" s="391"/>
    </row>
    <row r="83" spans="1:21" ht="15" x14ac:dyDescent="0.25">
      <c r="A83" s="55"/>
      <c r="B83" s="409"/>
      <c r="C83" s="409"/>
      <c r="D83" s="498"/>
      <c r="E83" s="498"/>
      <c r="F83" s="435"/>
      <c r="G83" s="435"/>
      <c r="H83" s="391"/>
      <c r="I83" s="436"/>
      <c r="J83" s="119"/>
      <c r="K83" s="119"/>
      <c r="L83" s="119"/>
      <c r="M83" s="468"/>
      <c r="N83" s="424"/>
      <c r="O83" s="449"/>
      <c r="P83" s="89"/>
      <c r="Q83" s="391"/>
      <c r="R83" s="391"/>
      <c r="S83" s="443"/>
      <c r="T83" s="391"/>
    </row>
    <row r="84" spans="1:21" ht="15" x14ac:dyDescent="0.25">
      <c r="A84" s="55"/>
      <c r="B84" s="409"/>
      <c r="C84" s="409"/>
      <c r="D84" s="498"/>
      <c r="E84" s="498"/>
      <c r="F84" s="435"/>
      <c r="G84" s="435"/>
      <c r="H84" s="391"/>
      <c r="I84" s="436"/>
      <c r="J84" s="119"/>
      <c r="K84" s="119"/>
      <c r="L84" s="119"/>
      <c r="M84" s="468"/>
      <c r="N84" s="391"/>
      <c r="O84" s="391"/>
      <c r="P84" s="391"/>
      <c r="Q84" s="391"/>
      <c r="R84" s="391"/>
      <c r="S84" s="443"/>
      <c r="T84" s="391"/>
    </row>
    <row r="85" spans="1:21" ht="15" x14ac:dyDescent="0.25">
      <c r="A85" s="55"/>
      <c r="B85" s="409"/>
      <c r="C85" s="409"/>
      <c r="D85" s="498"/>
      <c r="E85" s="498"/>
      <c r="F85" s="435"/>
      <c r="G85" s="435"/>
      <c r="H85" s="391"/>
      <c r="I85" s="436"/>
      <c r="J85" s="119"/>
      <c r="K85" s="119"/>
      <c r="L85" s="119"/>
      <c r="M85" s="468"/>
      <c r="N85" s="391"/>
      <c r="O85" s="391"/>
      <c r="P85" s="391"/>
      <c r="Q85" s="391"/>
      <c r="R85" s="391"/>
      <c r="S85" s="443"/>
      <c r="T85" s="391"/>
    </row>
    <row r="86" spans="1:21" ht="15" x14ac:dyDescent="0.25">
      <c r="A86" s="55"/>
      <c r="B86" s="409"/>
      <c r="C86" s="409"/>
      <c r="D86" s="498"/>
      <c r="E86" s="498"/>
      <c r="F86" s="435"/>
      <c r="G86" s="435"/>
      <c r="H86" s="391"/>
      <c r="I86" s="436"/>
      <c r="J86" s="119"/>
      <c r="K86" s="119"/>
      <c r="L86" s="119"/>
      <c r="M86" s="468"/>
      <c r="N86" s="424"/>
      <c r="O86" s="489"/>
      <c r="P86" s="424"/>
      <c r="Q86" s="490"/>
      <c r="R86" s="490"/>
      <c r="S86" s="491"/>
      <c r="T86" s="391"/>
    </row>
    <row r="87" spans="1:21" ht="15" x14ac:dyDescent="0.25">
      <c r="A87" s="55"/>
      <c r="B87" s="409"/>
      <c r="C87" s="409"/>
      <c r="D87" s="498"/>
      <c r="E87" s="498"/>
      <c r="F87" s="435"/>
      <c r="G87" s="435"/>
      <c r="H87" s="391"/>
      <c r="I87" s="436"/>
      <c r="J87" s="119"/>
      <c r="K87" s="119"/>
      <c r="L87" s="119"/>
      <c r="M87" s="468"/>
      <c r="N87" s="424"/>
      <c r="O87" s="424"/>
      <c r="P87" s="424"/>
      <c r="Q87" s="453"/>
      <c r="R87" s="454"/>
      <c r="S87" s="455"/>
      <c r="T87" s="391"/>
    </row>
    <row r="88" spans="1:21" ht="15" x14ac:dyDescent="0.25">
      <c r="A88" s="55"/>
      <c r="B88" s="409"/>
      <c r="C88" s="409"/>
      <c r="D88" s="498"/>
      <c r="E88" s="498"/>
      <c r="F88" s="435"/>
      <c r="G88" s="435"/>
      <c r="H88" s="391"/>
      <c r="I88" s="436"/>
      <c r="J88" s="119"/>
      <c r="K88" s="119"/>
      <c r="L88" s="119"/>
      <c r="M88" s="468"/>
      <c r="N88" s="424"/>
      <c r="O88" s="445"/>
      <c r="P88" s="445"/>
      <c r="Q88" s="445"/>
      <c r="R88" s="445"/>
      <c r="S88" s="443"/>
      <c r="T88" s="391"/>
    </row>
    <row r="89" spans="1:21" ht="15" x14ac:dyDescent="0.25">
      <c r="A89" s="55"/>
      <c r="B89" s="492"/>
      <c r="C89" s="492"/>
      <c r="D89" s="492"/>
      <c r="E89" s="492"/>
      <c r="F89" s="492"/>
      <c r="G89" s="492"/>
      <c r="H89" s="492"/>
      <c r="I89" s="492"/>
      <c r="J89" s="119"/>
      <c r="K89" s="119"/>
      <c r="L89" s="119"/>
      <c r="M89" s="468"/>
      <c r="N89" s="424"/>
      <c r="O89" s="445"/>
      <c r="P89" s="445"/>
      <c r="Q89" s="445"/>
      <c r="R89" s="445"/>
      <c r="S89" s="443"/>
      <c r="T89" s="391"/>
    </row>
    <row r="90" spans="1:21" ht="15" x14ac:dyDescent="0.25">
      <c r="A90" s="55"/>
      <c r="B90" s="409"/>
      <c r="C90" s="409"/>
      <c r="D90" s="410"/>
      <c r="E90" s="410"/>
      <c r="F90" s="411"/>
      <c r="G90" s="417"/>
      <c r="H90" s="391"/>
      <c r="I90" s="460"/>
      <c r="J90" s="500"/>
      <c r="K90" s="119"/>
      <c r="L90" s="119"/>
      <c r="M90" s="397"/>
      <c r="N90" s="391"/>
      <c r="O90" s="391"/>
      <c r="P90" s="445"/>
      <c r="Q90" s="445"/>
      <c r="R90" s="391"/>
      <c r="S90" s="443"/>
      <c r="T90" s="391"/>
    </row>
    <row r="91" spans="1:21" ht="15" x14ac:dyDescent="0.25">
      <c r="A91" s="55"/>
      <c r="B91" s="422"/>
      <c r="C91" s="422"/>
      <c r="D91" s="423"/>
      <c r="E91" s="423"/>
      <c r="F91" s="420"/>
      <c r="G91" s="421"/>
      <c r="H91" s="391"/>
      <c r="I91" s="460"/>
      <c r="J91" s="500"/>
      <c r="K91" s="119"/>
      <c r="L91" s="119"/>
      <c r="M91" s="397"/>
      <c r="N91" s="391"/>
      <c r="O91" s="391"/>
      <c r="P91" s="424"/>
      <c r="Q91" s="424"/>
      <c r="R91" s="391"/>
      <c r="S91" s="391"/>
      <c r="T91" s="391"/>
      <c r="U91" s="42"/>
    </row>
    <row r="92" spans="1:21" ht="15" x14ac:dyDescent="0.25">
      <c r="A92" s="55"/>
      <c r="B92" s="413"/>
      <c r="C92" s="413"/>
      <c r="D92" s="424"/>
      <c r="E92" s="424"/>
      <c r="F92" s="465"/>
      <c r="G92" s="424"/>
      <c r="H92" s="391"/>
      <c r="I92" s="438"/>
      <c r="J92" s="438"/>
      <c r="K92" s="438"/>
      <c r="L92" s="438"/>
      <c r="M92" s="494"/>
      <c r="N92" s="424"/>
      <c r="O92" s="424"/>
      <c r="P92" s="424"/>
      <c r="Q92" s="424"/>
      <c r="R92" s="424"/>
      <c r="S92" s="391"/>
      <c r="T92" s="391"/>
      <c r="U92" s="42"/>
    </row>
    <row r="93" spans="1:21" ht="15" x14ac:dyDescent="0.25">
      <c r="A93" s="55"/>
      <c r="B93" s="414"/>
      <c r="C93" s="414"/>
      <c r="D93" s="414"/>
      <c r="E93" s="415"/>
      <c r="F93" s="416"/>
      <c r="G93" s="468"/>
      <c r="H93" s="391"/>
      <c r="I93" s="424"/>
      <c r="J93" s="424"/>
      <c r="K93" s="424"/>
      <c r="L93" s="424"/>
      <c r="M93" s="424"/>
      <c r="N93" s="391"/>
      <c r="O93" s="424"/>
      <c r="P93" s="424"/>
      <c r="Q93" s="424"/>
      <c r="R93" s="424"/>
    </row>
    <row r="94" spans="1:21" ht="15" x14ac:dyDescent="0.25">
      <c r="A94" s="55"/>
      <c r="B94" s="424"/>
      <c r="C94" s="424"/>
      <c r="D94" s="424"/>
      <c r="E94" s="424"/>
      <c r="F94" s="424"/>
      <c r="G94" s="424"/>
      <c r="H94" s="391"/>
      <c r="I94" s="424"/>
      <c r="J94" s="424"/>
      <c r="K94" s="424"/>
      <c r="L94" s="424"/>
      <c r="M94" s="424"/>
      <c r="N94" s="391"/>
      <c r="O94" s="424"/>
      <c r="P94" s="424"/>
      <c r="Q94" s="424"/>
      <c r="R94" s="424"/>
    </row>
    <row r="95" spans="1:21" ht="15" x14ac:dyDescent="0.25">
      <c r="A95" s="55"/>
      <c r="B95" s="445"/>
      <c r="C95" s="445"/>
      <c r="D95" s="445"/>
      <c r="E95" s="445"/>
      <c r="F95" s="445"/>
      <c r="G95" s="424"/>
      <c r="H95" s="424"/>
      <c r="I95" s="424"/>
      <c r="J95" s="424"/>
      <c r="K95" s="424"/>
      <c r="L95" s="424"/>
      <c r="M95" s="424"/>
      <c r="N95" s="391"/>
      <c r="O95" s="424"/>
      <c r="P95" s="445"/>
      <c r="Q95" s="445"/>
      <c r="R95" s="445"/>
    </row>
    <row r="96" spans="1:21" ht="15" x14ac:dyDescent="0.25">
      <c r="A96" s="55"/>
      <c r="B96" s="424"/>
      <c r="C96" s="424"/>
      <c r="D96" s="424"/>
      <c r="E96" s="424"/>
      <c r="F96" s="424"/>
      <c r="G96" s="424"/>
      <c r="H96" s="424"/>
      <c r="I96" s="424"/>
      <c r="J96" s="424"/>
      <c r="K96" s="424"/>
      <c r="L96" s="424"/>
      <c r="M96" s="424"/>
      <c r="N96" s="391"/>
      <c r="O96" s="424"/>
      <c r="P96" s="424"/>
      <c r="Q96" s="424"/>
      <c r="R96" s="424"/>
    </row>
    <row r="97" spans="1:18" ht="15" x14ac:dyDescent="0.25">
      <c r="A97" s="52"/>
      <c r="B97" s="424"/>
      <c r="C97" s="424"/>
      <c r="D97" s="424"/>
      <c r="E97" s="424"/>
      <c r="F97" s="424"/>
      <c r="G97" s="424"/>
      <c r="H97" s="424"/>
      <c r="I97" s="424"/>
      <c r="J97" s="424"/>
      <c r="K97" s="424"/>
      <c r="L97" s="424"/>
      <c r="M97" s="424"/>
      <c r="N97" s="424"/>
      <c r="O97" s="424"/>
      <c r="P97" s="424"/>
      <c r="Q97" s="424"/>
      <c r="R97" s="424"/>
    </row>
    <row r="98" spans="1:18" ht="15" x14ac:dyDescent="0.25">
      <c r="B98" s="424"/>
      <c r="C98" s="424"/>
      <c r="D98" s="424"/>
      <c r="E98" s="424"/>
      <c r="F98" s="424"/>
      <c r="G98" s="424"/>
      <c r="H98" s="424"/>
      <c r="I98" s="424"/>
      <c r="J98" s="424"/>
      <c r="K98" s="424"/>
      <c r="L98" s="424"/>
      <c r="M98" s="424"/>
      <c r="N98" s="424"/>
      <c r="O98" s="424"/>
      <c r="P98" s="424"/>
      <c r="Q98" s="424"/>
      <c r="R98" s="424"/>
    </row>
    <row r="99" spans="1:18" ht="15" x14ac:dyDescent="0.25">
      <c r="B99" s="424"/>
      <c r="C99" s="424"/>
      <c r="D99" s="424"/>
      <c r="E99" s="424"/>
      <c r="F99" s="424"/>
      <c r="G99" s="424"/>
      <c r="H99" s="424"/>
      <c r="I99" s="424"/>
      <c r="J99" s="424"/>
      <c r="K99" s="424"/>
      <c r="L99" s="424"/>
      <c r="M99" s="424"/>
      <c r="N99" s="424"/>
      <c r="O99" s="424"/>
      <c r="P99" s="424"/>
      <c r="Q99" s="424"/>
      <c r="R99" s="424"/>
    </row>
    <row r="100" spans="1:18" ht="15" x14ac:dyDescent="0.25">
      <c r="B100" s="424"/>
      <c r="C100" s="424"/>
      <c r="D100" s="424"/>
      <c r="E100" s="424"/>
      <c r="F100" s="424"/>
      <c r="G100" s="424"/>
      <c r="H100" s="424"/>
      <c r="I100" s="466"/>
      <c r="J100" s="424"/>
      <c r="K100" s="424"/>
      <c r="L100" s="424"/>
      <c r="M100" s="424"/>
      <c r="N100" s="424"/>
      <c r="O100" s="424"/>
      <c r="P100" s="424"/>
      <c r="Q100" s="424"/>
      <c r="R100" s="424"/>
    </row>
    <row r="101" spans="1:18" x14ac:dyDescent="0.2">
      <c r="B101" s="391"/>
      <c r="C101" s="391"/>
      <c r="D101" s="391"/>
      <c r="E101" s="391"/>
      <c r="F101" s="391"/>
      <c r="G101" s="391"/>
      <c r="H101" s="391"/>
      <c r="I101" s="391"/>
      <c r="J101" s="391"/>
      <c r="K101" s="391"/>
      <c r="L101" s="391"/>
      <c r="M101" s="391"/>
      <c r="N101" s="501"/>
      <c r="O101" s="391"/>
      <c r="P101" s="391"/>
      <c r="Q101" s="391"/>
      <c r="R101" s="391"/>
    </row>
    <row r="102" spans="1:18" x14ac:dyDescent="0.2">
      <c r="B102" s="391"/>
      <c r="C102" s="391"/>
      <c r="D102" s="391"/>
      <c r="E102" s="391"/>
      <c r="F102" s="391"/>
      <c r="G102" s="391"/>
      <c r="H102" s="391"/>
      <c r="I102" s="391"/>
      <c r="J102" s="391"/>
      <c r="K102" s="391"/>
      <c r="L102" s="391"/>
      <c r="M102" s="391"/>
      <c r="N102" s="391"/>
      <c r="O102" s="391"/>
      <c r="P102" s="391"/>
      <c r="Q102" s="391"/>
      <c r="R102" s="391"/>
    </row>
    <row r="103" spans="1:18" x14ac:dyDescent="0.2">
      <c r="B103" s="391"/>
      <c r="C103" s="391"/>
      <c r="D103" s="391"/>
      <c r="E103" s="391"/>
      <c r="F103" s="391"/>
      <c r="G103" s="391"/>
      <c r="H103" s="391"/>
      <c r="I103" s="391"/>
      <c r="J103" s="391"/>
      <c r="K103" s="391"/>
      <c r="L103" s="391"/>
      <c r="M103" s="391"/>
      <c r="N103" s="391"/>
      <c r="O103" s="391"/>
      <c r="P103" s="391"/>
      <c r="Q103" s="391"/>
      <c r="R103" s="391"/>
    </row>
    <row r="104" spans="1:18" x14ac:dyDescent="0.2">
      <c r="B104" s="391"/>
      <c r="C104" s="391"/>
      <c r="D104" s="391"/>
      <c r="E104" s="391"/>
      <c r="F104" s="391"/>
      <c r="G104" s="391"/>
      <c r="H104" s="391"/>
      <c r="I104" s="391"/>
      <c r="J104" s="391"/>
      <c r="K104" s="391"/>
      <c r="L104" s="391"/>
      <c r="M104" s="391"/>
      <c r="N104" s="391"/>
      <c r="O104" s="391"/>
      <c r="P104" s="391"/>
      <c r="Q104" s="391"/>
      <c r="R104" s="391"/>
    </row>
    <row r="105" spans="1:18" x14ac:dyDescent="0.2">
      <c r="B105" s="391"/>
      <c r="C105" s="391"/>
      <c r="D105" s="391"/>
      <c r="E105" s="391"/>
      <c r="F105" s="391"/>
      <c r="G105" s="391"/>
      <c r="H105" s="391"/>
      <c r="I105" s="391"/>
      <c r="J105" s="391"/>
      <c r="K105" s="391"/>
      <c r="L105" s="391"/>
      <c r="M105" s="391"/>
      <c r="N105" s="391"/>
      <c r="O105" s="391"/>
      <c r="P105" s="391"/>
      <c r="Q105" s="391"/>
      <c r="R105" s="391"/>
    </row>
    <row r="106" spans="1:18" x14ac:dyDescent="0.2">
      <c r="B106" s="391"/>
      <c r="C106" s="391"/>
      <c r="D106" s="391"/>
      <c r="E106" s="391"/>
      <c r="F106" s="391"/>
      <c r="G106" s="391"/>
      <c r="H106" s="391"/>
      <c r="I106" s="391"/>
      <c r="J106" s="391"/>
      <c r="K106" s="391"/>
      <c r="L106" s="391"/>
      <c r="M106" s="391"/>
      <c r="N106" s="391"/>
      <c r="O106" s="391"/>
      <c r="P106" s="391"/>
      <c r="Q106" s="391"/>
      <c r="R106" s="391"/>
    </row>
  </sheetData>
  <sheetProtection selectLockedCells="1"/>
  <mergeCells count="76">
    <mergeCell ref="W32:AA32"/>
    <mergeCell ref="M64:M65"/>
    <mergeCell ref="C10:F10"/>
    <mergeCell ref="C11:F11"/>
    <mergeCell ref="K64:K65"/>
    <mergeCell ref="G10:N10"/>
    <mergeCell ref="Z33:AA34"/>
    <mergeCell ref="K23:K24"/>
    <mergeCell ref="J22:K22"/>
    <mergeCell ref="N48:O49"/>
    <mergeCell ref="K48:K49"/>
    <mergeCell ref="N22:O22"/>
    <mergeCell ref="I47:J47"/>
    <mergeCell ref="N47:O47"/>
    <mergeCell ref="B48:F49"/>
    <mergeCell ref="D52:E52"/>
    <mergeCell ref="L23:L24"/>
    <mergeCell ref="L38:L39"/>
    <mergeCell ref="A3:C3"/>
    <mergeCell ref="A5:C5"/>
    <mergeCell ref="B44:G44"/>
    <mergeCell ref="J15:M15"/>
    <mergeCell ref="I38:I39"/>
    <mergeCell ref="M38:M39"/>
    <mergeCell ref="J38:K39"/>
    <mergeCell ref="B9:F9"/>
    <mergeCell ref="M23:M24"/>
    <mergeCell ref="B41:D41"/>
    <mergeCell ref="I23:I24"/>
    <mergeCell ref="A1:V1"/>
    <mergeCell ref="D3:V3"/>
    <mergeCell ref="D5:V5"/>
    <mergeCell ref="Q75:R75"/>
    <mergeCell ref="J74:J75"/>
    <mergeCell ref="M74:M75"/>
    <mergeCell ref="K74:K75"/>
    <mergeCell ref="B50:D50"/>
    <mergeCell ref="I48:I49"/>
    <mergeCell ref="Q49:R49"/>
    <mergeCell ref="B70:G70"/>
    <mergeCell ref="J70:M70"/>
    <mergeCell ref="I73:J73"/>
    <mergeCell ref="N74:O75"/>
    <mergeCell ref="N73:O73"/>
    <mergeCell ref="B74:F75"/>
    <mergeCell ref="B93:D93"/>
    <mergeCell ref="B13:G13"/>
    <mergeCell ref="B89:I89"/>
    <mergeCell ref="I90:I91"/>
    <mergeCell ref="J90:J91"/>
    <mergeCell ref="B76:D76"/>
    <mergeCell ref="G74:G75"/>
    <mergeCell ref="I74:I75"/>
    <mergeCell ref="B67:D67"/>
    <mergeCell ref="G48:G49"/>
    <mergeCell ref="J48:J49"/>
    <mergeCell ref="J44:M44"/>
    <mergeCell ref="B15:G15"/>
    <mergeCell ref="G23:G24"/>
    <mergeCell ref="J23:J24"/>
    <mergeCell ref="M48:M49"/>
    <mergeCell ref="M90:M91"/>
    <mergeCell ref="B63:I63"/>
    <mergeCell ref="I64:I65"/>
    <mergeCell ref="D51:E51"/>
    <mergeCell ref="J64:J65"/>
    <mergeCell ref="D57:E57"/>
    <mergeCell ref="D53:E53"/>
    <mergeCell ref="D54:E54"/>
    <mergeCell ref="D55:E55"/>
    <mergeCell ref="D56:E56"/>
    <mergeCell ref="D58:E58"/>
    <mergeCell ref="D59:E59"/>
    <mergeCell ref="D60:E60"/>
    <mergeCell ref="D61:E61"/>
    <mergeCell ref="D62:E62"/>
  </mergeCells>
  <conditionalFormatting sqref="L25:L36">
    <cfRule type="expression" dxfId="3" priority="3" stopIfTrue="1">
      <formula>$B$10="X"</formula>
    </cfRule>
  </conditionalFormatting>
  <conditionalFormatting sqref="K74:M88 K48:M62 M64">
    <cfRule type="expression" dxfId="2" priority="2" stopIfTrue="1">
      <formula>$B$11="X"</formula>
    </cfRule>
  </conditionalFormatting>
  <conditionalFormatting sqref="F50 F76">
    <cfRule type="cellIs" dxfId="1" priority="1" stopIfTrue="1" operator="equal">
      <formula>0</formula>
    </cfRule>
  </conditionalFormatting>
  <conditionalFormatting sqref="B39:F39">
    <cfRule type="expression" dxfId="0" priority="5" stopIfTrue="1">
      <formula>$G$22="oui"</formula>
    </cfRule>
  </conditionalFormatting>
  <dataValidations count="1">
    <dataValidation type="list" allowBlank="1" showInputMessage="1" showErrorMessage="1" sqref="P49 G22 P75">
      <formula1>oui_non</formula1>
    </dataValidation>
  </dataValidations>
  <pageMargins left="0" right="0" top="0" bottom="0" header="0" footer="0"/>
  <pageSetup paperSize="9" scale="34" orientation="portrait" horizontalDpi="4294967293" r:id="rId1"/>
  <ignoredErrors>
    <ignoredError sqref="D26" formula="1"/>
  </ignoredError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A2"/>
  <sheetViews>
    <sheetView view="pageLayout" workbookViewId="0">
      <selection activeCell="B10" sqref="B10"/>
    </sheetView>
  </sheetViews>
  <sheetFormatPr baseColWidth="10" defaultRowHeight="11.25" x14ac:dyDescent="0.2"/>
  <sheetData>
    <row r="1" spans="1:1" ht="15.75" x14ac:dyDescent="0.25">
      <c r="A1" s="132" t="s">
        <v>80</v>
      </c>
    </row>
    <row r="2" spans="1:1" ht="15.75" x14ac:dyDescent="0.25">
      <c r="A2" s="132" t="s">
        <v>81</v>
      </c>
    </row>
  </sheetData>
  <pageMargins left="0.7" right="0.7" top="0.75" bottom="0.75" header="0.3" footer="0.3"/>
  <pageSetup paperSize="9" orientation="portrait" horizontalDpi="4294967293" r:id="rId1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/>
  <dimension ref="A1:BX39"/>
  <sheetViews>
    <sheetView view="pageLayout" zoomScale="95" zoomScaleNormal="100" zoomScalePageLayoutView="95" workbookViewId="0">
      <selection activeCell="BB38" sqref="BA38:BB38"/>
    </sheetView>
  </sheetViews>
  <sheetFormatPr baseColWidth="10" defaultColWidth="1.83203125" defaultRowHeight="11.25" x14ac:dyDescent="0.2"/>
  <cols>
    <col min="3" max="6" width="1.83203125" customWidth="1"/>
    <col min="7" max="7" width="2.83203125" customWidth="1"/>
    <col min="8" max="12" width="1.83203125" customWidth="1"/>
    <col min="13" max="13" width="9.1640625" customWidth="1"/>
    <col min="14" max="16" width="1.83203125" customWidth="1"/>
    <col min="17" max="17" width="1.1640625" customWidth="1"/>
    <col min="18" max="18" width="1.83203125" customWidth="1"/>
    <col min="19" max="19" width="3.6640625" customWidth="1"/>
    <col min="20" max="20" width="7.6640625" customWidth="1"/>
    <col min="21" max="23" width="1.83203125" customWidth="1"/>
    <col min="24" max="24" width="5.6640625" customWidth="1"/>
    <col min="25" max="25" width="1.33203125" customWidth="1"/>
    <col min="26" max="26" width="1.83203125" customWidth="1"/>
    <col min="27" max="27" width="4" customWidth="1"/>
    <col min="28" max="28" width="4.1640625" customWidth="1"/>
    <col min="29" max="29" width="1.5" customWidth="1"/>
    <col min="30" max="37" width="3.33203125" customWidth="1"/>
    <col min="38" max="38" width="4.6640625" customWidth="1"/>
    <col min="39" max="41" width="3.33203125" customWidth="1"/>
    <col min="42" max="42" width="4.33203125" customWidth="1"/>
    <col min="43" max="43" width="4" customWidth="1"/>
    <col min="44" max="50" width="1.83203125" customWidth="1"/>
    <col min="51" max="51" width="3.6640625" customWidth="1"/>
    <col min="52" max="52" width="3.33203125" customWidth="1"/>
    <col min="53" max="56" width="1.83203125" customWidth="1"/>
    <col min="57" max="57" width="0.5" customWidth="1"/>
    <col min="58" max="62" width="1.83203125" customWidth="1"/>
    <col min="63" max="63" width="3.6640625" customWidth="1"/>
    <col min="64" max="64" width="3.5" customWidth="1"/>
    <col min="65" max="65" width="3.1640625" customWidth="1"/>
    <col min="66" max="66" width="8.5" customWidth="1"/>
    <col min="67" max="88" width="1.83203125" customWidth="1"/>
    <col min="89" max="89" width="1.33203125" customWidth="1"/>
    <col min="90" max="97" width="1.83203125" customWidth="1"/>
    <col min="98" max="98" width="1.33203125" customWidth="1"/>
    <col min="99" max="106" width="1.83203125" customWidth="1"/>
    <col min="107" max="107" width="1.33203125" customWidth="1"/>
    <col min="108" max="108" width="1" customWidth="1"/>
  </cols>
  <sheetData>
    <row r="1" spans="1:76" ht="12.75" customHeight="1" x14ac:dyDescent="0.2">
      <c r="A1" s="357" t="s">
        <v>37</v>
      </c>
      <c r="B1" s="357"/>
      <c r="C1" s="357"/>
      <c r="D1" s="357"/>
      <c r="E1" s="357"/>
      <c r="F1" s="357"/>
      <c r="G1" s="357"/>
      <c r="H1" s="357"/>
      <c r="I1" s="357"/>
      <c r="J1" s="357"/>
      <c r="K1" s="357"/>
      <c r="L1" s="357"/>
      <c r="M1" s="357"/>
      <c r="N1" s="357"/>
      <c r="O1" s="357"/>
      <c r="P1" s="357"/>
      <c r="Q1" s="357"/>
      <c r="R1" s="357"/>
      <c r="S1" s="357"/>
      <c r="T1" s="357"/>
      <c r="U1" s="357"/>
      <c r="V1" s="357"/>
      <c r="W1" s="357"/>
      <c r="X1" s="357"/>
      <c r="Y1" s="357"/>
      <c r="Z1" s="357"/>
      <c r="AA1" s="357"/>
      <c r="AB1" s="357"/>
      <c r="AC1" s="357"/>
      <c r="AD1" s="357"/>
      <c r="AE1" s="357"/>
      <c r="AF1" s="357"/>
      <c r="AG1" s="357"/>
      <c r="AH1" s="357"/>
      <c r="AI1" s="357"/>
      <c r="AJ1" s="357"/>
      <c r="AK1" s="357"/>
      <c r="AL1" s="357"/>
      <c r="AM1" s="357"/>
      <c r="AN1" s="357"/>
      <c r="AO1" s="357"/>
      <c r="AP1" s="357"/>
      <c r="AQ1" s="357"/>
      <c r="AR1" s="357"/>
      <c r="AS1" s="357"/>
      <c r="AT1" s="357"/>
      <c r="AU1" s="357"/>
      <c r="AV1" s="357"/>
      <c r="AW1" s="357"/>
      <c r="AX1" s="357"/>
      <c r="AY1" s="357"/>
      <c r="AZ1" s="357"/>
      <c r="BA1" s="357"/>
      <c r="BB1" s="357"/>
      <c r="BC1" s="357"/>
      <c r="BD1" s="357"/>
      <c r="BE1" s="357"/>
      <c r="BF1" s="357"/>
      <c r="BG1" s="357"/>
      <c r="BH1" s="357"/>
      <c r="BI1" s="357"/>
      <c r="BJ1" s="357"/>
      <c r="BK1" s="357"/>
      <c r="BL1" s="357"/>
      <c r="BM1" s="357"/>
      <c r="BN1" s="357"/>
      <c r="BO1" s="357"/>
      <c r="BP1" s="357"/>
      <c r="BQ1" s="357"/>
      <c r="BR1" s="357"/>
      <c r="BS1" s="357"/>
      <c r="BT1" s="357"/>
      <c r="BU1" s="357"/>
      <c r="BV1" s="357"/>
      <c r="BW1" s="357"/>
      <c r="BX1" s="357"/>
    </row>
    <row r="2" spans="1:76" ht="12.75" customHeight="1" x14ac:dyDescent="0.2">
      <c r="A2" s="357"/>
      <c r="B2" s="357"/>
      <c r="C2" s="357"/>
      <c r="D2" s="357"/>
      <c r="E2" s="357"/>
      <c r="F2" s="357"/>
      <c r="G2" s="357"/>
      <c r="H2" s="357"/>
      <c r="I2" s="357"/>
      <c r="J2" s="357"/>
      <c r="K2" s="357"/>
      <c r="L2" s="357"/>
      <c r="M2" s="357"/>
      <c r="N2" s="357"/>
      <c r="O2" s="357"/>
      <c r="P2" s="357"/>
      <c r="Q2" s="357"/>
      <c r="R2" s="357"/>
      <c r="S2" s="357"/>
      <c r="T2" s="357"/>
      <c r="U2" s="357"/>
      <c r="V2" s="357"/>
      <c r="W2" s="357"/>
      <c r="X2" s="357"/>
      <c r="Y2" s="357"/>
      <c r="Z2" s="357"/>
      <c r="AA2" s="357"/>
      <c r="AB2" s="357"/>
      <c r="AC2" s="357"/>
      <c r="AD2" s="357"/>
      <c r="AE2" s="357"/>
      <c r="AF2" s="357"/>
      <c r="AG2" s="357"/>
      <c r="AH2" s="357"/>
      <c r="AI2" s="357"/>
      <c r="AJ2" s="357"/>
      <c r="AK2" s="357"/>
      <c r="AL2" s="357"/>
      <c r="AM2" s="357"/>
      <c r="AN2" s="357"/>
      <c r="AO2" s="357"/>
      <c r="AP2" s="357"/>
      <c r="AQ2" s="357"/>
      <c r="AR2" s="357"/>
      <c r="AS2" s="357"/>
      <c r="AT2" s="357"/>
      <c r="AU2" s="357"/>
      <c r="AV2" s="357"/>
      <c r="AW2" s="357"/>
      <c r="AX2" s="357"/>
      <c r="AY2" s="357"/>
      <c r="AZ2" s="357"/>
      <c r="BA2" s="357"/>
      <c r="BB2" s="357"/>
      <c r="BC2" s="357"/>
      <c r="BD2" s="357"/>
      <c r="BE2" s="357"/>
      <c r="BF2" s="357"/>
      <c r="BG2" s="357"/>
      <c r="BH2" s="357"/>
      <c r="BI2" s="357"/>
      <c r="BJ2" s="357"/>
      <c r="BK2" s="357"/>
      <c r="BL2" s="357"/>
      <c r="BM2" s="357"/>
      <c r="BN2" s="357"/>
      <c r="BO2" s="357"/>
      <c r="BP2" s="357"/>
      <c r="BQ2" s="357"/>
      <c r="BR2" s="357"/>
      <c r="BS2" s="357"/>
      <c r="BT2" s="357"/>
      <c r="BU2" s="357"/>
      <c r="BV2" s="357"/>
      <c r="BW2" s="357"/>
      <c r="BX2" s="357"/>
    </row>
    <row r="3" spans="1:76" ht="23.25" customHeight="1" x14ac:dyDescent="0.2"/>
    <row r="4" spans="1:76" ht="12.75" customHeight="1" x14ac:dyDescent="0.25">
      <c r="A4" s="45" t="s">
        <v>43</v>
      </c>
      <c r="B4" s="45"/>
      <c r="C4" s="45"/>
      <c r="D4" s="45"/>
      <c r="E4" s="45"/>
      <c r="F4" s="45"/>
      <c r="G4" s="45"/>
      <c r="H4" s="45"/>
      <c r="I4" s="45"/>
      <c r="J4" s="45"/>
      <c r="K4" s="45"/>
      <c r="L4" s="45"/>
      <c r="M4" s="45"/>
      <c r="N4" s="45"/>
      <c r="O4" s="45"/>
      <c r="P4" s="45"/>
      <c r="Q4" s="45"/>
      <c r="R4" s="45"/>
      <c r="S4" s="358"/>
      <c r="T4" s="359"/>
      <c r="U4" s="359"/>
      <c r="V4" s="359"/>
      <c r="W4" s="359"/>
      <c r="X4" s="359"/>
      <c r="Y4" s="359"/>
      <c r="Z4" s="359"/>
      <c r="AA4" s="359"/>
      <c r="AB4" s="359"/>
      <c r="AC4" s="359"/>
      <c r="AD4" s="359"/>
      <c r="AE4" s="359"/>
      <c r="AF4" s="359"/>
      <c r="AG4" s="359"/>
      <c r="AH4" s="359"/>
      <c r="AI4" s="359"/>
      <c r="AJ4" s="359"/>
      <c r="AK4" s="359"/>
      <c r="AL4" s="359"/>
      <c r="AM4" s="359"/>
      <c r="AN4" s="359"/>
      <c r="AO4" s="359"/>
      <c r="AP4" s="359"/>
      <c r="AQ4" s="359"/>
      <c r="AR4" s="359"/>
      <c r="AS4" s="359"/>
      <c r="AT4" s="359"/>
      <c r="AU4" s="359"/>
      <c r="AV4" s="359"/>
      <c r="AW4" s="359"/>
      <c r="AX4" s="359"/>
      <c r="AY4" s="359"/>
      <c r="AZ4" s="359"/>
      <c r="BA4" s="359"/>
      <c r="BB4" s="359"/>
      <c r="BC4" s="359"/>
      <c r="BD4" s="359"/>
      <c r="BE4" s="359"/>
      <c r="BF4" s="359"/>
      <c r="BG4" s="359"/>
      <c r="BH4" s="359"/>
      <c r="BI4" s="359"/>
      <c r="BJ4" s="359"/>
      <c r="BK4" s="360"/>
    </row>
    <row r="5" spans="1:76" ht="12.75" customHeight="1" x14ac:dyDescent="0.25">
      <c r="A5" s="46" t="s">
        <v>44</v>
      </c>
      <c r="B5" s="46"/>
      <c r="C5" s="46"/>
      <c r="D5" s="46"/>
      <c r="E5" s="46"/>
      <c r="F5" s="46"/>
      <c r="G5" s="46"/>
      <c r="H5" s="46"/>
      <c r="I5" s="46"/>
      <c r="J5" s="46"/>
      <c r="K5" s="46"/>
      <c r="L5" s="46"/>
      <c r="M5" s="46"/>
      <c r="N5" s="46"/>
      <c r="O5" s="46"/>
      <c r="P5" s="46"/>
      <c r="Q5" s="46"/>
      <c r="R5" s="46"/>
      <c r="S5" s="358"/>
      <c r="T5" s="359"/>
      <c r="U5" s="359"/>
      <c r="V5" s="359"/>
      <c r="W5" s="359"/>
      <c r="X5" s="359"/>
      <c r="Y5" s="359"/>
      <c r="Z5" s="359"/>
      <c r="AA5" s="359"/>
      <c r="AB5" s="359"/>
      <c r="AC5" s="359"/>
      <c r="AD5" s="359"/>
      <c r="AE5" s="359"/>
      <c r="AF5" s="359"/>
      <c r="AG5" s="359"/>
      <c r="AH5" s="359"/>
      <c r="AI5" s="359"/>
      <c r="AJ5" s="359"/>
      <c r="AK5" s="359"/>
      <c r="AL5" s="359"/>
      <c r="AM5" s="359"/>
      <c r="AN5" s="359"/>
      <c r="AO5" s="359"/>
      <c r="AP5" s="359"/>
      <c r="AQ5" s="359"/>
      <c r="AR5" s="359"/>
      <c r="AS5" s="359"/>
      <c r="AT5" s="359"/>
      <c r="AU5" s="359"/>
      <c r="AV5" s="359"/>
      <c r="AW5" s="359"/>
      <c r="AX5" s="359"/>
      <c r="AY5" s="359"/>
      <c r="AZ5" s="359"/>
      <c r="BA5" s="359"/>
      <c r="BB5" s="359"/>
      <c r="BC5" s="359"/>
      <c r="BD5" s="359"/>
      <c r="BE5" s="359"/>
      <c r="BF5" s="359"/>
      <c r="BG5" s="359"/>
      <c r="BH5" s="359"/>
      <c r="BI5" s="359"/>
      <c r="BJ5" s="359"/>
      <c r="BK5" s="360"/>
    </row>
    <row r="6" spans="1:76" ht="3" customHeight="1" x14ac:dyDescent="0.2">
      <c r="C6" s="48"/>
      <c r="D6" s="48"/>
      <c r="E6" s="48"/>
      <c r="F6" s="48"/>
      <c r="G6" s="48"/>
      <c r="H6" s="48"/>
      <c r="I6" s="48"/>
      <c r="J6" s="48"/>
      <c r="K6" s="48"/>
      <c r="L6" s="48"/>
      <c r="M6" s="48"/>
      <c r="N6" s="48"/>
      <c r="O6" s="48"/>
      <c r="P6" s="48"/>
      <c r="Q6" s="48"/>
      <c r="R6" s="48"/>
      <c r="S6" s="48"/>
      <c r="T6" s="48"/>
      <c r="U6" s="42"/>
      <c r="V6" s="42"/>
      <c r="W6" s="42"/>
      <c r="X6" s="42"/>
      <c r="Y6" s="42"/>
      <c r="Z6" s="42"/>
      <c r="AA6" s="42"/>
      <c r="AB6" s="42"/>
      <c r="AC6" s="42"/>
      <c r="AD6" s="42"/>
      <c r="AE6" s="42"/>
      <c r="AF6" s="42"/>
      <c r="AG6" s="42"/>
      <c r="AH6" s="42"/>
      <c r="AI6" s="42"/>
      <c r="AJ6" s="42"/>
      <c r="AK6" s="42"/>
      <c r="AL6" s="42"/>
      <c r="AM6" s="42"/>
      <c r="AN6" s="42"/>
      <c r="AO6" s="42"/>
      <c r="AP6" s="42"/>
      <c r="AQ6" s="42"/>
      <c r="AR6" s="42"/>
      <c r="AS6" s="42"/>
      <c r="AT6" s="42"/>
      <c r="AU6" s="42"/>
      <c r="AV6" s="42"/>
      <c r="AW6" s="42"/>
      <c r="AX6" s="42"/>
      <c r="AY6" s="42"/>
      <c r="AZ6" s="42"/>
      <c r="BA6" s="42"/>
      <c r="BB6" s="42"/>
      <c r="BC6" s="42"/>
      <c r="BD6" s="42"/>
      <c r="BE6" s="42"/>
      <c r="BF6" s="42"/>
      <c r="BG6" s="42"/>
    </row>
    <row r="7" spans="1:76" ht="12.75" customHeight="1" x14ac:dyDescent="0.25">
      <c r="A7" s="47" t="s">
        <v>46</v>
      </c>
      <c r="B7" s="47"/>
      <c r="C7" s="47"/>
      <c r="D7" s="47"/>
      <c r="E7" s="47"/>
      <c r="F7" s="47"/>
      <c r="G7" s="47"/>
      <c r="H7" s="47"/>
      <c r="I7" s="47"/>
      <c r="J7" s="47"/>
      <c r="K7" s="47"/>
      <c r="L7" s="47"/>
      <c r="M7" s="47"/>
      <c r="N7" s="47"/>
      <c r="O7" s="47"/>
      <c r="P7" s="47"/>
      <c r="Q7" s="47"/>
      <c r="R7" s="47"/>
      <c r="S7" s="358"/>
      <c r="T7" s="359"/>
      <c r="U7" s="359"/>
      <c r="V7" s="359"/>
      <c r="W7" s="359"/>
      <c r="X7" s="359"/>
      <c r="Y7" s="359"/>
      <c r="Z7" s="359"/>
      <c r="AA7" s="359"/>
      <c r="AB7" s="359"/>
      <c r="AC7" s="359"/>
      <c r="AD7" s="359"/>
      <c r="AE7" s="359"/>
      <c r="AF7" s="359"/>
      <c r="AG7" s="359"/>
      <c r="AH7" s="359"/>
      <c r="AI7" s="359"/>
      <c r="AJ7" s="359"/>
      <c r="AK7" s="359"/>
      <c r="AL7" s="359"/>
      <c r="AM7" s="359"/>
      <c r="AN7" s="359"/>
      <c r="AO7" s="359"/>
      <c r="AP7" s="359"/>
      <c r="AQ7" s="359"/>
      <c r="AR7" s="359"/>
      <c r="AS7" s="359"/>
      <c r="AT7" s="359"/>
      <c r="AU7" s="359"/>
      <c r="AV7" s="359"/>
      <c r="AW7" s="359"/>
      <c r="AX7" s="359"/>
      <c r="AY7" s="359"/>
      <c r="AZ7" s="359"/>
      <c r="BA7" s="359"/>
      <c r="BB7" s="359"/>
      <c r="BC7" s="359"/>
      <c r="BD7" s="359"/>
      <c r="BE7" s="359"/>
      <c r="BF7" s="359"/>
      <c r="BG7" s="359"/>
      <c r="BH7" s="359"/>
      <c r="BI7" s="359"/>
      <c r="BJ7" s="359"/>
      <c r="BK7" s="360"/>
      <c r="BX7" s="50"/>
    </row>
    <row r="8" spans="1:76" ht="8.25" customHeight="1" x14ac:dyDescent="0.2"/>
    <row r="9" spans="1:76" ht="11.25" customHeight="1" x14ac:dyDescent="0.25">
      <c r="C9" s="361" t="s">
        <v>48</v>
      </c>
      <c r="D9" s="361"/>
      <c r="E9" s="361"/>
      <c r="F9" s="361"/>
      <c r="G9" s="361"/>
      <c r="H9" s="361"/>
      <c r="I9" s="361"/>
      <c r="J9" s="361"/>
      <c r="K9" s="361"/>
      <c r="L9" s="361"/>
      <c r="M9" s="361"/>
      <c r="N9" s="362">
        <v>42005</v>
      </c>
      <c r="O9" s="363"/>
      <c r="P9" s="363"/>
      <c r="Q9" s="363"/>
      <c r="R9" s="363"/>
      <c r="S9" s="363"/>
      <c r="T9" s="363"/>
      <c r="U9" s="363"/>
      <c r="V9" s="363"/>
      <c r="W9" s="363"/>
      <c r="X9" s="363"/>
      <c r="Y9" s="363"/>
      <c r="Z9" s="363"/>
      <c r="AA9" s="364"/>
    </row>
    <row r="11" spans="1:76" ht="10.5" customHeight="1" x14ac:dyDescent="0.2">
      <c r="C11" s="49" t="s">
        <v>47</v>
      </c>
      <c r="D11" s="49"/>
      <c r="E11" s="49"/>
      <c r="F11" s="49"/>
      <c r="G11" s="49"/>
      <c r="H11" s="49"/>
      <c r="I11" s="49"/>
      <c r="J11" s="49"/>
      <c r="K11" s="49"/>
      <c r="L11" s="49"/>
      <c r="M11" s="49"/>
      <c r="N11" s="49"/>
      <c r="O11" s="49"/>
      <c r="P11" s="49"/>
      <c r="Q11" s="49"/>
      <c r="R11" s="49"/>
      <c r="S11" s="49"/>
      <c r="T11" s="49"/>
      <c r="U11" s="49"/>
      <c r="V11" s="49"/>
      <c r="W11" s="49"/>
      <c r="X11" s="49"/>
      <c r="Y11" s="49"/>
      <c r="Z11" s="49"/>
      <c r="AA11" s="49"/>
      <c r="AB11" s="49"/>
      <c r="AC11" s="49"/>
      <c r="AD11" s="49"/>
      <c r="AE11" s="49"/>
      <c r="AF11" s="49"/>
      <c r="AG11" s="49"/>
      <c r="AH11" s="49"/>
      <c r="AI11" s="49"/>
      <c r="AJ11" s="49"/>
      <c r="AK11" s="49"/>
      <c r="AL11" s="49"/>
      <c r="AM11" s="49"/>
      <c r="AN11" s="49"/>
      <c r="AO11" s="49"/>
      <c r="AP11" s="49"/>
      <c r="AQ11" s="49"/>
      <c r="AR11" s="49"/>
      <c r="AS11" s="49"/>
      <c r="AT11" s="49"/>
      <c r="AU11" s="49"/>
      <c r="AV11" s="49"/>
      <c r="AW11" s="49"/>
      <c r="AX11" s="49"/>
      <c r="AY11" s="49"/>
      <c r="AZ11" s="49"/>
      <c r="BA11" s="49"/>
      <c r="BB11" s="49"/>
      <c r="BC11" s="49"/>
      <c r="BD11" s="49"/>
      <c r="BE11" s="49"/>
      <c r="BF11" s="49"/>
      <c r="BG11" s="49"/>
      <c r="BH11" s="49"/>
      <c r="BI11" s="49"/>
      <c r="BJ11" s="49"/>
      <c r="BK11" s="49"/>
      <c r="BL11" s="49"/>
      <c r="BM11" s="49"/>
      <c r="BN11" s="49"/>
      <c r="BO11" s="49"/>
      <c r="BP11" s="49"/>
      <c r="BQ11" s="49"/>
      <c r="BR11" s="49"/>
      <c r="BS11" s="49"/>
      <c r="BT11" s="49"/>
      <c r="BU11" s="49"/>
      <c r="BV11" s="49"/>
      <c r="BW11" s="49"/>
    </row>
    <row r="12" spans="1:76" ht="15" customHeight="1" x14ac:dyDescent="0.2">
      <c r="C12" s="49"/>
      <c r="D12" s="49"/>
      <c r="E12" s="49"/>
      <c r="F12" s="49"/>
      <c r="G12" s="49"/>
      <c r="H12" s="49"/>
      <c r="I12" s="49"/>
      <c r="J12" s="49"/>
      <c r="K12" s="49"/>
      <c r="L12" s="49"/>
      <c r="M12" s="49"/>
      <c r="N12" s="49"/>
      <c r="O12" s="49"/>
      <c r="P12" s="49"/>
      <c r="Q12" s="49"/>
      <c r="R12" s="49"/>
      <c r="S12" s="49"/>
      <c r="T12" s="49"/>
      <c r="U12" s="49"/>
      <c r="V12" s="49"/>
      <c r="W12" s="49"/>
      <c r="X12" s="49"/>
      <c r="Y12" s="49"/>
      <c r="Z12" s="49"/>
      <c r="AA12" s="49"/>
      <c r="AB12" s="49"/>
      <c r="AC12" s="49"/>
      <c r="AD12" s="49"/>
      <c r="AE12" s="49"/>
      <c r="AF12" s="49"/>
      <c r="AG12" s="49"/>
      <c r="AH12" s="49"/>
      <c r="AI12" s="49"/>
      <c r="AJ12" s="49"/>
      <c r="AK12" s="49"/>
      <c r="AL12" s="49"/>
      <c r="AM12" s="49"/>
      <c r="AN12" s="49"/>
      <c r="AO12" s="49"/>
      <c r="AP12" s="49"/>
      <c r="AQ12" s="49"/>
      <c r="AR12" s="49"/>
      <c r="AS12" s="49"/>
      <c r="AT12" s="49"/>
      <c r="AU12" s="49"/>
      <c r="AV12" s="49"/>
      <c r="AW12" s="49"/>
      <c r="AX12" s="49"/>
      <c r="AY12" s="49"/>
      <c r="AZ12" s="49"/>
      <c r="BA12" s="49"/>
      <c r="BB12" s="49"/>
      <c r="BC12" s="49"/>
      <c r="BD12" s="49"/>
      <c r="BE12" s="49"/>
      <c r="BF12" s="49"/>
      <c r="BG12" s="49"/>
      <c r="BH12" s="49"/>
      <c r="BI12" s="49"/>
      <c r="BJ12" s="49"/>
      <c r="BK12" s="49"/>
      <c r="BL12" s="49"/>
      <c r="BM12" s="49"/>
      <c r="BN12" s="49"/>
      <c r="BO12" s="49"/>
      <c r="BP12" s="49"/>
      <c r="BQ12" s="49"/>
      <c r="BR12" s="49"/>
      <c r="BS12" s="49"/>
      <c r="BT12" s="49"/>
      <c r="BU12" s="49"/>
      <c r="BV12" s="49"/>
      <c r="BW12" s="49"/>
    </row>
    <row r="13" spans="1:76" ht="17.25" customHeight="1" x14ac:dyDescent="0.2"/>
    <row r="14" spans="1:76" ht="16.5" customHeight="1" x14ac:dyDescent="0.2">
      <c r="C14" s="43"/>
      <c r="D14" s="43"/>
      <c r="E14" s="43"/>
      <c r="F14" s="43"/>
      <c r="G14" s="43"/>
      <c r="H14" s="43"/>
      <c r="I14" s="43"/>
      <c r="J14" s="43"/>
      <c r="K14" s="43"/>
      <c r="L14" s="43"/>
      <c r="M14" s="43"/>
      <c r="N14" s="43"/>
      <c r="O14" s="43"/>
      <c r="P14" s="43"/>
      <c r="Q14" s="43"/>
      <c r="R14" s="43"/>
      <c r="S14" s="43"/>
      <c r="T14" s="43"/>
      <c r="U14" s="43"/>
      <c r="V14" s="43"/>
      <c r="W14" s="43"/>
      <c r="X14" s="43"/>
      <c r="Y14" s="43"/>
      <c r="Z14" s="43"/>
      <c r="AA14" s="43"/>
      <c r="AB14" s="43"/>
      <c r="AC14" s="43"/>
      <c r="AD14" s="43"/>
      <c r="AE14" s="43"/>
      <c r="AF14" s="43"/>
      <c r="AG14" s="43"/>
      <c r="AH14" s="43"/>
      <c r="AI14" s="43"/>
      <c r="AJ14" s="43"/>
      <c r="AK14" s="43"/>
      <c r="AL14" s="43"/>
      <c r="AM14" s="43"/>
      <c r="AN14" s="43"/>
      <c r="AO14" s="43"/>
      <c r="AP14" s="43"/>
      <c r="AQ14" s="43"/>
      <c r="AR14" s="43"/>
      <c r="AS14" s="43"/>
      <c r="AT14" s="43"/>
      <c r="AU14" s="43"/>
      <c r="BH14" s="356" t="s">
        <v>49</v>
      </c>
      <c r="BI14" s="356"/>
      <c r="BJ14" s="356"/>
      <c r="BK14" s="356"/>
      <c r="BL14" s="356"/>
      <c r="BM14" s="356"/>
      <c r="BN14" s="356"/>
    </row>
    <row r="15" spans="1:76" ht="15" x14ac:dyDescent="0.25">
      <c r="R15" s="365" t="s">
        <v>0</v>
      </c>
      <c r="S15" s="365"/>
      <c r="T15" s="365"/>
      <c r="U15" s="365"/>
      <c r="V15" s="365"/>
      <c r="W15" s="365"/>
      <c r="X15" s="365"/>
      <c r="Y15" s="365"/>
      <c r="Z15" s="365"/>
      <c r="AA15" s="365"/>
      <c r="AB15" s="365"/>
      <c r="AC15" s="365"/>
      <c r="AD15" s="365"/>
      <c r="AE15" s="365"/>
      <c r="AF15" s="365"/>
      <c r="AG15" s="365"/>
      <c r="AH15" s="365"/>
      <c r="AI15" s="365"/>
      <c r="AJ15" s="365"/>
      <c r="AK15" s="365"/>
      <c r="AL15" s="365"/>
      <c r="AM15" s="365"/>
      <c r="AN15" s="365"/>
      <c r="AO15" s="365"/>
      <c r="AP15" s="365"/>
      <c r="AQ15" s="365"/>
    </row>
    <row r="16" spans="1:76" ht="15" x14ac:dyDescent="0.25">
      <c r="R16" s="366" t="s">
        <v>28</v>
      </c>
      <c r="S16" s="366"/>
      <c r="T16" s="366"/>
      <c r="U16" s="366"/>
      <c r="V16" s="366"/>
      <c r="W16" s="366"/>
      <c r="X16" s="366"/>
      <c r="Y16" s="366"/>
      <c r="Z16" s="366"/>
      <c r="AA16" s="366"/>
      <c r="AB16" s="366"/>
      <c r="AC16" s="366" t="s">
        <v>29</v>
      </c>
      <c r="AD16" s="366"/>
      <c r="AE16" s="366"/>
      <c r="AF16" s="366"/>
      <c r="AG16" s="366"/>
      <c r="AH16" s="366"/>
      <c r="AI16" s="366"/>
      <c r="AJ16" s="366"/>
      <c r="AK16" s="366"/>
      <c r="AL16" s="366" t="s">
        <v>18</v>
      </c>
      <c r="AM16" s="366"/>
      <c r="AN16" s="366"/>
      <c r="AO16" s="366"/>
      <c r="AP16" s="366"/>
      <c r="AQ16" s="366"/>
      <c r="AR16" s="261" t="s">
        <v>27</v>
      </c>
      <c r="AS16" s="261"/>
      <c r="AT16" s="261"/>
      <c r="AU16" s="261"/>
      <c r="AV16" s="261"/>
      <c r="AW16" s="261"/>
      <c r="AX16" s="261"/>
      <c r="AY16" s="261"/>
      <c r="AZ16" s="261"/>
    </row>
    <row r="17" spans="18:53" ht="15" x14ac:dyDescent="0.25">
      <c r="R17" s="224">
        <v>42191</v>
      </c>
      <c r="S17" s="224"/>
      <c r="T17" s="224"/>
      <c r="U17" s="224"/>
      <c r="V17" s="224"/>
      <c r="W17" s="224"/>
      <c r="X17" s="224"/>
      <c r="Y17" s="224"/>
      <c r="Z17" s="224"/>
      <c r="AA17" s="224"/>
      <c r="AB17" s="224"/>
      <c r="AC17" s="224">
        <v>42205</v>
      </c>
      <c r="AD17" s="224"/>
      <c r="AE17" s="224"/>
      <c r="AF17" s="224"/>
      <c r="AG17" s="224"/>
      <c r="AH17" s="224"/>
      <c r="AI17" s="224"/>
      <c r="AJ17" s="224"/>
      <c r="AK17" s="224"/>
      <c r="AL17" s="221">
        <f>NETWORKDAYS(R17,AC17,Fer)</f>
        <v>10</v>
      </c>
      <c r="AM17" s="222"/>
      <c r="AN17" s="222"/>
      <c r="AO17" s="222"/>
      <c r="AP17" s="222"/>
      <c r="AQ17" s="223"/>
      <c r="AR17" s="367"/>
      <c r="AS17" s="368"/>
      <c r="AT17" s="368"/>
      <c r="AU17" s="368"/>
      <c r="AV17" s="368"/>
      <c r="AW17" s="368"/>
      <c r="AX17" s="368"/>
      <c r="AY17" s="368"/>
      <c r="AZ17" s="368"/>
      <c r="BA17" s="44">
        <f>AR17</f>
        <v>0</v>
      </c>
    </row>
    <row r="18" spans="18:53" ht="15" x14ac:dyDescent="0.25">
      <c r="R18" s="202"/>
      <c r="S18" s="203"/>
      <c r="T18" s="203"/>
      <c r="U18" s="203"/>
      <c r="V18" s="203"/>
      <c r="W18" s="203"/>
      <c r="X18" s="203"/>
      <c r="Y18" s="203"/>
      <c r="Z18" s="203"/>
      <c r="AA18" s="203"/>
      <c r="AB18" s="204"/>
      <c r="AC18" s="202"/>
      <c r="AD18" s="203"/>
      <c r="AE18" s="203"/>
      <c r="AF18" s="203"/>
      <c r="AG18" s="203"/>
      <c r="AH18" s="203"/>
      <c r="AI18" s="203"/>
      <c r="AJ18" s="203"/>
      <c r="AK18" s="204"/>
      <c r="AL18" s="196">
        <f>NETWORKDAYS(R18,AC18,Fer)</f>
        <v>0</v>
      </c>
      <c r="AM18" s="197"/>
      <c r="AN18" s="197"/>
      <c r="AO18" s="197"/>
      <c r="AP18" s="197"/>
      <c r="AQ18" s="198"/>
    </row>
    <row r="19" spans="18:53" ht="15" x14ac:dyDescent="0.25">
      <c r="R19" s="202"/>
      <c r="S19" s="203"/>
      <c r="T19" s="203"/>
      <c r="U19" s="203"/>
      <c r="V19" s="203"/>
      <c r="W19" s="203"/>
      <c r="X19" s="203"/>
      <c r="Y19" s="203"/>
      <c r="Z19" s="203"/>
      <c r="AA19" s="203"/>
      <c r="AB19" s="204"/>
      <c r="AC19" s="202"/>
      <c r="AD19" s="203"/>
      <c r="AE19" s="203"/>
      <c r="AF19" s="203"/>
      <c r="AG19" s="203"/>
      <c r="AH19" s="203"/>
      <c r="AI19" s="203"/>
      <c r="AJ19" s="203"/>
      <c r="AK19" s="204"/>
      <c r="AL19" s="196">
        <f>NETWORKDAYS(R19,AC19,Fer)</f>
        <v>0</v>
      </c>
      <c r="AM19" s="197"/>
      <c r="AN19" s="197"/>
      <c r="AO19" s="197"/>
      <c r="AP19" s="197"/>
      <c r="AQ19" s="198"/>
    </row>
    <row r="20" spans="18:53" ht="15" x14ac:dyDescent="0.25">
      <c r="R20" s="202"/>
      <c r="S20" s="203"/>
      <c r="T20" s="203"/>
      <c r="U20" s="203"/>
      <c r="V20" s="203"/>
      <c r="W20" s="203"/>
      <c r="X20" s="203"/>
      <c r="Y20" s="203"/>
      <c r="Z20" s="203"/>
      <c r="AA20" s="203"/>
      <c r="AB20" s="204"/>
      <c r="AC20" s="202"/>
      <c r="AD20" s="203"/>
      <c r="AE20" s="203"/>
      <c r="AF20" s="203"/>
      <c r="AG20" s="203"/>
      <c r="AH20" s="203"/>
      <c r="AI20" s="203"/>
      <c r="AJ20" s="203"/>
      <c r="AK20" s="204"/>
      <c r="AL20" s="196">
        <f>NETWORKDAYS(R20,AC20,Fer)</f>
        <v>0</v>
      </c>
      <c r="AM20" s="197"/>
      <c r="AN20" s="197"/>
      <c r="AO20" s="197"/>
      <c r="AP20" s="197"/>
      <c r="AQ20" s="198"/>
    </row>
    <row r="21" spans="18:53" ht="15" x14ac:dyDescent="0.25">
      <c r="R21" s="202"/>
      <c r="S21" s="203"/>
      <c r="T21" s="203"/>
      <c r="U21" s="203"/>
      <c r="V21" s="203"/>
      <c r="W21" s="203"/>
      <c r="X21" s="203"/>
      <c r="Y21" s="203"/>
      <c r="Z21" s="203"/>
      <c r="AA21" s="203"/>
      <c r="AB21" s="204"/>
      <c r="AC21" s="202"/>
      <c r="AD21" s="203"/>
      <c r="AE21" s="203"/>
      <c r="AF21" s="203"/>
      <c r="AG21" s="203"/>
      <c r="AH21" s="203"/>
      <c r="AI21" s="203"/>
      <c r="AJ21" s="203"/>
      <c r="AK21" s="204"/>
      <c r="AL21" s="196">
        <f>NETWORKDAYS(R21,AC21,Fer)</f>
        <v>0</v>
      </c>
      <c r="AM21" s="197"/>
      <c r="AN21" s="197"/>
      <c r="AO21" s="197"/>
      <c r="AP21" s="197"/>
      <c r="AQ21" s="198"/>
    </row>
    <row r="22" spans="18:53" ht="20.25" customHeight="1" x14ac:dyDescent="0.25">
      <c r="AL22" s="369">
        <f>AL17+AL18+AL19+AL20+AL21</f>
        <v>10</v>
      </c>
      <c r="AM22" s="369"/>
      <c r="AN22" s="369"/>
      <c r="AO22" s="369"/>
      <c r="AP22" s="369"/>
      <c r="AQ22" s="370"/>
    </row>
    <row r="23" spans="18:53" ht="15.75" customHeight="1" x14ac:dyDescent="0.2"/>
    <row r="24" spans="18:53" ht="15" x14ac:dyDescent="0.25">
      <c r="R24" s="365" t="s">
        <v>0</v>
      </c>
      <c r="S24" s="365"/>
      <c r="T24" s="365"/>
      <c r="U24" s="365"/>
      <c r="V24" s="365"/>
      <c r="W24" s="365"/>
      <c r="X24" s="365"/>
      <c r="Y24" s="365"/>
      <c r="Z24" s="365"/>
      <c r="AA24" s="365"/>
      <c r="AB24" s="365"/>
      <c r="AC24" s="365"/>
      <c r="AD24" s="365"/>
      <c r="AE24" s="365"/>
      <c r="AF24" s="365"/>
      <c r="AG24" s="365"/>
      <c r="AH24" s="365"/>
      <c r="AI24" s="365"/>
      <c r="AJ24" s="365"/>
      <c r="AK24" s="365"/>
      <c r="AL24" s="365"/>
      <c r="AM24" s="365"/>
      <c r="AN24" s="365"/>
      <c r="AO24" s="365"/>
      <c r="AP24" s="365"/>
      <c r="AQ24" s="365"/>
    </row>
    <row r="25" spans="18:53" ht="15" x14ac:dyDescent="0.25">
      <c r="R25" s="366" t="s">
        <v>28</v>
      </c>
      <c r="S25" s="366"/>
      <c r="T25" s="366"/>
      <c r="U25" s="366"/>
      <c r="V25" s="366"/>
      <c r="W25" s="366"/>
      <c r="X25" s="366"/>
      <c r="Y25" s="366"/>
      <c r="Z25" s="366"/>
      <c r="AA25" s="366"/>
      <c r="AB25" s="366"/>
      <c r="AC25" s="366" t="s">
        <v>29</v>
      </c>
      <c r="AD25" s="366"/>
      <c r="AE25" s="366"/>
      <c r="AF25" s="366"/>
      <c r="AG25" s="366"/>
      <c r="AH25" s="366"/>
      <c r="AI25" s="366"/>
      <c r="AJ25" s="366"/>
      <c r="AK25" s="366"/>
      <c r="AL25" s="366" t="s">
        <v>18</v>
      </c>
      <c r="AM25" s="366"/>
      <c r="AN25" s="366"/>
      <c r="AO25" s="366"/>
      <c r="AP25" s="366"/>
      <c r="AQ25" s="366"/>
      <c r="AR25" s="261" t="s">
        <v>27</v>
      </c>
      <c r="AS25" s="261"/>
      <c r="AT25" s="261"/>
      <c r="AU25" s="261"/>
      <c r="AV25" s="261"/>
      <c r="AW25" s="261"/>
      <c r="AX25" s="261"/>
      <c r="AY25" s="261"/>
      <c r="AZ25" s="261"/>
    </row>
    <row r="26" spans="18:53" ht="15" x14ac:dyDescent="0.25">
      <c r="R26" s="224">
        <v>42191</v>
      </c>
      <c r="S26" s="224"/>
      <c r="T26" s="224"/>
      <c r="U26" s="224"/>
      <c r="V26" s="224"/>
      <c r="W26" s="224"/>
      <c r="X26" s="224"/>
      <c r="Y26" s="224"/>
      <c r="Z26" s="224"/>
      <c r="AA26" s="224"/>
      <c r="AB26" s="224"/>
      <c r="AC26" s="224">
        <v>42212</v>
      </c>
      <c r="AD26" s="224"/>
      <c r="AE26" s="224"/>
      <c r="AF26" s="224"/>
      <c r="AG26" s="224"/>
      <c r="AH26" s="224"/>
      <c r="AI26" s="224"/>
      <c r="AJ26" s="224"/>
      <c r="AK26" s="224"/>
      <c r="AL26" s="221">
        <f>NETWORKDAYS(R26,AC26,Fer)</f>
        <v>15</v>
      </c>
      <c r="AM26" s="222"/>
      <c r="AN26" s="222"/>
      <c r="AO26" s="222"/>
      <c r="AP26" s="222"/>
      <c r="AQ26" s="223"/>
      <c r="AR26" s="367"/>
      <c r="AS26" s="368"/>
      <c r="AT26" s="368"/>
      <c r="AU26" s="368"/>
      <c r="AV26" s="368"/>
      <c r="AW26" s="368"/>
      <c r="AX26" s="368"/>
      <c r="AY26" s="368"/>
      <c r="AZ26" s="368"/>
    </row>
    <row r="27" spans="18:53" ht="15" x14ac:dyDescent="0.25">
      <c r="R27" s="202"/>
      <c r="S27" s="203"/>
      <c r="T27" s="203"/>
      <c r="U27" s="203"/>
      <c r="V27" s="203"/>
      <c r="W27" s="203"/>
      <c r="X27" s="203"/>
      <c r="Y27" s="203"/>
      <c r="Z27" s="203"/>
      <c r="AA27" s="203"/>
      <c r="AB27" s="204"/>
      <c r="AC27" s="202"/>
      <c r="AD27" s="203"/>
      <c r="AE27" s="203"/>
      <c r="AF27" s="203"/>
      <c r="AG27" s="203"/>
      <c r="AH27" s="203"/>
      <c r="AI27" s="203"/>
      <c r="AJ27" s="203"/>
      <c r="AK27" s="204"/>
      <c r="AL27" s="196">
        <f>NETWORKDAYS(R27,AC27,Fer)</f>
        <v>0</v>
      </c>
      <c r="AM27" s="197"/>
      <c r="AN27" s="197"/>
      <c r="AO27" s="197"/>
      <c r="AP27" s="197"/>
      <c r="AQ27" s="198"/>
    </row>
    <row r="28" spans="18:53" ht="15" x14ac:dyDescent="0.25">
      <c r="R28" s="202"/>
      <c r="S28" s="203"/>
      <c r="T28" s="203"/>
      <c r="U28" s="203"/>
      <c r="V28" s="203"/>
      <c r="W28" s="203"/>
      <c r="X28" s="203"/>
      <c r="Y28" s="203"/>
      <c r="Z28" s="203"/>
      <c r="AA28" s="203"/>
      <c r="AB28" s="204"/>
      <c r="AC28" s="202"/>
      <c r="AD28" s="203"/>
      <c r="AE28" s="203"/>
      <c r="AF28" s="203"/>
      <c r="AG28" s="203"/>
      <c r="AH28" s="203"/>
      <c r="AI28" s="203"/>
      <c r="AJ28" s="203"/>
      <c r="AK28" s="204"/>
      <c r="AL28" s="196">
        <f>NETWORKDAYS(R28,AC28,Fer)</f>
        <v>0</v>
      </c>
      <c r="AM28" s="197"/>
      <c r="AN28" s="197"/>
      <c r="AO28" s="197"/>
      <c r="AP28" s="197"/>
      <c r="AQ28" s="198"/>
    </row>
    <row r="29" spans="18:53" ht="15" x14ac:dyDescent="0.25">
      <c r="R29" s="202"/>
      <c r="S29" s="203"/>
      <c r="T29" s="203"/>
      <c r="U29" s="203"/>
      <c r="V29" s="203"/>
      <c r="W29" s="203"/>
      <c r="X29" s="203"/>
      <c r="Y29" s="203"/>
      <c r="Z29" s="203"/>
      <c r="AA29" s="203"/>
      <c r="AB29" s="204"/>
      <c r="AC29" s="202"/>
      <c r="AD29" s="203"/>
      <c r="AE29" s="203"/>
      <c r="AF29" s="203"/>
      <c r="AG29" s="203"/>
      <c r="AH29" s="203"/>
      <c r="AI29" s="203"/>
      <c r="AJ29" s="203"/>
      <c r="AK29" s="204"/>
      <c r="AL29" s="196">
        <f>NETWORKDAYS(R29,AC29,Fer)</f>
        <v>0</v>
      </c>
      <c r="AM29" s="197"/>
      <c r="AN29" s="197"/>
      <c r="AO29" s="197"/>
      <c r="AP29" s="197"/>
      <c r="AQ29" s="198"/>
    </row>
    <row r="30" spans="18:53" ht="15" x14ac:dyDescent="0.25">
      <c r="R30" s="202"/>
      <c r="S30" s="203"/>
      <c r="T30" s="203"/>
      <c r="U30" s="203"/>
      <c r="V30" s="203"/>
      <c r="W30" s="203"/>
      <c r="X30" s="203"/>
      <c r="Y30" s="203"/>
      <c r="Z30" s="203"/>
      <c r="AA30" s="203"/>
      <c r="AB30" s="204"/>
      <c r="AC30" s="202"/>
      <c r="AD30" s="203"/>
      <c r="AE30" s="203"/>
      <c r="AF30" s="203"/>
      <c r="AG30" s="203"/>
      <c r="AH30" s="203"/>
      <c r="AI30" s="203"/>
      <c r="AJ30" s="203"/>
      <c r="AK30" s="204"/>
      <c r="AL30" s="196">
        <f>NETWORKDAYS(R30,AC30,Fer)</f>
        <v>0</v>
      </c>
      <c r="AM30" s="197"/>
      <c r="AN30" s="197"/>
      <c r="AO30" s="197"/>
      <c r="AP30" s="197"/>
      <c r="AQ30" s="198"/>
    </row>
    <row r="31" spans="18:53" ht="15" x14ac:dyDescent="0.25">
      <c r="AL31" s="369">
        <f>AL26+AL27+AL28+AL29+AL30</f>
        <v>15</v>
      </c>
      <c r="AM31" s="369"/>
      <c r="AN31" s="369"/>
      <c r="AO31" s="369"/>
      <c r="AP31" s="369"/>
      <c r="AQ31" s="370"/>
    </row>
    <row r="32" spans="18:53" ht="15" x14ac:dyDescent="0.25">
      <c r="R32" s="365" t="s">
        <v>0</v>
      </c>
      <c r="S32" s="365"/>
      <c r="T32" s="365"/>
      <c r="U32" s="365"/>
      <c r="V32" s="365"/>
      <c r="W32" s="365"/>
      <c r="X32" s="365"/>
      <c r="Y32" s="365"/>
      <c r="Z32" s="365"/>
      <c r="AA32" s="365"/>
      <c r="AB32" s="365"/>
      <c r="AC32" s="365"/>
      <c r="AD32" s="365"/>
      <c r="AE32" s="365"/>
      <c r="AF32" s="365"/>
      <c r="AG32" s="365"/>
      <c r="AH32" s="365"/>
      <c r="AI32" s="365"/>
      <c r="AJ32" s="365"/>
      <c r="AK32" s="365"/>
      <c r="AL32" s="365"/>
      <c r="AM32" s="365"/>
      <c r="AN32" s="365"/>
      <c r="AO32" s="365"/>
      <c r="AP32" s="365"/>
      <c r="AQ32" s="365"/>
    </row>
    <row r="33" spans="18:52" ht="15" x14ac:dyDescent="0.25">
      <c r="R33" s="366" t="s">
        <v>28</v>
      </c>
      <c r="S33" s="366"/>
      <c r="T33" s="366"/>
      <c r="U33" s="366"/>
      <c r="V33" s="366"/>
      <c r="W33" s="366"/>
      <c r="X33" s="366"/>
      <c r="Y33" s="366"/>
      <c r="Z33" s="366"/>
      <c r="AA33" s="366"/>
      <c r="AB33" s="366"/>
      <c r="AC33" s="366" t="s">
        <v>29</v>
      </c>
      <c r="AD33" s="366"/>
      <c r="AE33" s="366"/>
      <c r="AF33" s="366"/>
      <c r="AG33" s="366"/>
      <c r="AH33" s="366"/>
      <c r="AI33" s="366"/>
      <c r="AJ33" s="366"/>
      <c r="AK33" s="366"/>
      <c r="AL33" s="366" t="s">
        <v>18</v>
      </c>
      <c r="AM33" s="366"/>
      <c r="AN33" s="366"/>
      <c r="AO33" s="366"/>
      <c r="AP33" s="366"/>
      <c r="AQ33" s="366"/>
      <c r="AR33" s="261" t="s">
        <v>27</v>
      </c>
      <c r="AS33" s="261"/>
      <c r="AT33" s="261"/>
      <c r="AU33" s="261"/>
      <c r="AV33" s="261"/>
      <c r="AW33" s="261"/>
      <c r="AX33" s="261"/>
      <c r="AY33" s="261"/>
      <c r="AZ33" s="261"/>
    </row>
    <row r="34" spans="18:52" ht="15" x14ac:dyDescent="0.25">
      <c r="R34" s="224">
        <v>42191</v>
      </c>
      <c r="S34" s="224"/>
      <c r="T34" s="224"/>
      <c r="U34" s="224"/>
      <c r="V34" s="224"/>
      <c r="W34" s="224"/>
      <c r="X34" s="224"/>
      <c r="Y34" s="224"/>
      <c r="Z34" s="224"/>
      <c r="AA34" s="224"/>
      <c r="AB34" s="224"/>
      <c r="AC34" s="224">
        <v>42205</v>
      </c>
      <c r="AD34" s="224"/>
      <c r="AE34" s="224"/>
      <c r="AF34" s="224"/>
      <c r="AG34" s="224"/>
      <c r="AH34" s="224"/>
      <c r="AI34" s="224"/>
      <c r="AJ34" s="224"/>
      <c r="AK34" s="224"/>
      <c r="AL34" s="221">
        <f>NETWORKDAYS(R34,AC34,Fer)</f>
        <v>10</v>
      </c>
      <c r="AM34" s="222"/>
      <c r="AN34" s="222"/>
      <c r="AO34" s="222"/>
      <c r="AP34" s="222"/>
      <c r="AQ34" s="223"/>
      <c r="AR34" s="367">
        <f>IF(AL39="","",U30-AL39)</f>
        <v>-10</v>
      </c>
      <c r="AS34" s="368"/>
      <c r="AT34" s="368"/>
      <c r="AU34" s="368"/>
      <c r="AV34" s="368"/>
      <c r="AW34" s="368"/>
      <c r="AX34" s="368"/>
      <c r="AY34" s="368"/>
      <c r="AZ34" s="368"/>
    </row>
    <row r="35" spans="18:52" ht="15" x14ac:dyDescent="0.25">
      <c r="R35" s="202"/>
      <c r="S35" s="203"/>
      <c r="T35" s="203"/>
      <c r="U35" s="203"/>
      <c r="V35" s="203"/>
      <c r="W35" s="203"/>
      <c r="X35" s="203"/>
      <c r="Y35" s="203"/>
      <c r="Z35" s="203"/>
      <c r="AA35" s="203"/>
      <c r="AB35" s="204"/>
      <c r="AC35" s="202"/>
      <c r="AD35" s="203"/>
      <c r="AE35" s="203"/>
      <c r="AF35" s="203"/>
      <c r="AG35" s="203"/>
      <c r="AH35" s="203"/>
      <c r="AI35" s="203"/>
      <c r="AJ35" s="203"/>
      <c r="AK35" s="204"/>
      <c r="AL35" s="196">
        <f>NETWORKDAYS(R35,AC35,Fer)</f>
        <v>0</v>
      </c>
      <c r="AM35" s="197"/>
      <c r="AN35" s="197"/>
      <c r="AO35" s="197"/>
      <c r="AP35" s="197"/>
      <c r="AQ35" s="198"/>
    </row>
    <row r="36" spans="18:52" ht="15" x14ac:dyDescent="0.25">
      <c r="R36" s="202"/>
      <c r="S36" s="203"/>
      <c r="T36" s="203"/>
      <c r="U36" s="203"/>
      <c r="V36" s="203"/>
      <c r="W36" s="203"/>
      <c r="X36" s="203"/>
      <c r="Y36" s="203"/>
      <c r="Z36" s="203"/>
      <c r="AA36" s="203"/>
      <c r="AB36" s="204"/>
      <c r="AC36" s="202"/>
      <c r="AD36" s="203"/>
      <c r="AE36" s="203"/>
      <c r="AF36" s="203"/>
      <c r="AG36" s="203"/>
      <c r="AH36" s="203"/>
      <c r="AI36" s="203"/>
      <c r="AJ36" s="203"/>
      <c r="AK36" s="204"/>
      <c r="AL36" s="196">
        <f>NETWORKDAYS(R36,AC36,Fer)</f>
        <v>0</v>
      </c>
      <c r="AM36" s="197"/>
      <c r="AN36" s="197"/>
      <c r="AO36" s="197"/>
      <c r="AP36" s="197"/>
      <c r="AQ36" s="198"/>
    </row>
    <row r="37" spans="18:52" ht="15" x14ac:dyDescent="0.25">
      <c r="R37" s="202"/>
      <c r="S37" s="203"/>
      <c r="T37" s="203"/>
      <c r="U37" s="203"/>
      <c r="V37" s="203"/>
      <c r="W37" s="203"/>
      <c r="X37" s="203"/>
      <c r="Y37" s="203"/>
      <c r="Z37" s="203"/>
      <c r="AA37" s="203"/>
      <c r="AB37" s="204"/>
      <c r="AC37" s="202"/>
      <c r="AD37" s="203"/>
      <c r="AE37" s="203"/>
      <c r="AF37" s="203"/>
      <c r="AG37" s="203"/>
      <c r="AH37" s="203"/>
      <c r="AI37" s="203"/>
      <c r="AJ37" s="203"/>
      <c r="AK37" s="204"/>
      <c r="AL37" s="196">
        <f>NETWORKDAYS(R37,AC37,Fer)</f>
        <v>0</v>
      </c>
      <c r="AM37" s="197"/>
      <c r="AN37" s="197"/>
      <c r="AO37" s="197"/>
      <c r="AP37" s="197"/>
      <c r="AQ37" s="198"/>
    </row>
    <row r="38" spans="18:52" ht="15" x14ac:dyDescent="0.25">
      <c r="R38" s="202"/>
      <c r="S38" s="203"/>
      <c r="T38" s="203"/>
      <c r="U38" s="203"/>
      <c r="V38" s="203"/>
      <c r="W38" s="203"/>
      <c r="X38" s="203"/>
      <c r="Y38" s="203"/>
      <c r="Z38" s="203"/>
      <c r="AA38" s="203"/>
      <c r="AB38" s="204"/>
      <c r="AC38" s="202"/>
      <c r="AD38" s="203"/>
      <c r="AE38" s="203"/>
      <c r="AF38" s="203"/>
      <c r="AG38" s="203"/>
      <c r="AH38" s="203"/>
      <c r="AI38" s="203"/>
      <c r="AJ38" s="203"/>
      <c r="AK38" s="204"/>
      <c r="AL38" s="196">
        <f>NETWORKDAYS(R38,AC38,Fer)</f>
        <v>0</v>
      </c>
      <c r="AM38" s="197"/>
      <c r="AN38" s="197"/>
      <c r="AO38" s="197"/>
      <c r="AP38" s="197"/>
      <c r="AQ38" s="198"/>
    </row>
    <row r="39" spans="18:52" ht="15" x14ac:dyDescent="0.25">
      <c r="AL39" s="371">
        <f>AL34+AL35+AL36+AL37+AL38</f>
        <v>10</v>
      </c>
      <c r="AM39" s="371"/>
      <c r="AN39" s="371"/>
      <c r="AO39" s="371"/>
      <c r="AP39" s="371"/>
      <c r="AQ39" s="372"/>
    </row>
  </sheetData>
  <sheetProtection selectLockedCells="1"/>
  <mergeCells count="73">
    <mergeCell ref="R38:AB38"/>
    <mergeCell ref="AC38:AK38"/>
    <mergeCell ref="AL38:AQ38"/>
    <mergeCell ref="AL39:AQ39"/>
    <mergeCell ref="R36:AB36"/>
    <mergeCell ref="AC36:AK36"/>
    <mergeCell ref="AL36:AQ36"/>
    <mergeCell ref="R37:AB37"/>
    <mergeCell ref="AC37:AK37"/>
    <mergeCell ref="AL37:AQ37"/>
    <mergeCell ref="R30:AB30"/>
    <mergeCell ref="AC30:AK30"/>
    <mergeCell ref="AL30:AQ30"/>
    <mergeCell ref="AL31:AQ31"/>
    <mergeCell ref="AR33:AZ33"/>
    <mergeCell ref="R32:AQ32"/>
    <mergeCell ref="R33:AB33"/>
    <mergeCell ref="AC33:AK33"/>
    <mergeCell ref="AL33:AQ33"/>
    <mergeCell ref="R34:AB34"/>
    <mergeCell ref="AC34:AK34"/>
    <mergeCell ref="AL34:AQ34"/>
    <mergeCell ref="AR34:AZ34"/>
    <mergeCell ref="R35:AB35"/>
    <mergeCell ref="AC35:AK35"/>
    <mergeCell ref="AL35:AQ35"/>
    <mergeCell ref="R28:AB28"/>
    <mergeCell ref="AC28:AK28"/>
    <mergeCell ref="AL28:AQ28"/>
    <mergeCell ref="R29:AB29"/>
    <mergeCell ref="AC29:AK29"/>
    <mergeCell ref="AL29:AQ29"/>
    <mergeCell ref="AR25:AZ25"/>
    <mergeCell ref="R26:AB26"/>
    <mergeCell ref="AC26:AK26"/>
    <mergeCell ref="AL26:AQ26"/>
    <mergeCell ref="AR26:AZ26"/>
    <mergeCell ref="R27:AB27"/>
    <mergeCell ref="AC27:AK27"/>
    <mergeCell ref="AL27:AQ27"/>
    <mergeCell ref="R21:AB21"/>
    <mergeCell ref="AC21:AK21"/>
    <mergeCell ref="AL21:AQ21"/>
    <mergeCell ref="AL22:AQ22"/>
    <mergeCell ref="R24:AQ24"/>
    <mergeCell ref="R25:AB25"/>
    <mergeCell ref="AC25:AK25"/>
    <mergeCell ref="AL25:AQ25"/>
    <mergeCell ref="R19:AB19"/>
    <mergeCell ref="AC19:AK19"/>
    <mergeCell ref="AL19:AQ19"/>
    <mergeCell ref="R20:AB20"/>
    <mergeCell ref="AC20:AK20"/>
    <mergeCell ref="AL20:AQ20"/>
    <mergeCell ref="R17:AB17"/>
    <mergeCell ref="AC17:AK17"/>
    <mergeCell ref="AL17:AQ17"/>
    <mergeCell ref="AR17:AZ17"/>
    <mergeCell ref="R18:AB18"/>
    <mergeCell ref="AC18:AK18"/>
    <mergeCell ref="AL18:AQ18"/>
    <mergeCell ref="R15:AQ15"/>
    <mergeCell ref="R16:AB16"/>
    <mergeCell ref="AC16:AK16"/>
    <mergeCell ref="AL16:AQ16"/>
    <mergeCell ref="AR16:AZ16"/>
    <mergeCell ref="BH14:BN14"/>
    <mergeCell ref="A1:BX2"/>
    <mergeCell ref="S4:BK4"/>
    <mergeCell ref="S5:BK5"/>
    <mergeCell ref="S7:BK7"/>
    <mergeCell ref="C9:M9"/>
    <mergeCell ref="N9:AA9"/>
  </mergeCells>
  <hyperlinks>
    <hyperlink ref="BH14" r:id="rId1"/>
  </hyperlinks>
  <pageMargins left="0.19132653061224489" right="0.16666666666666666" top="0.19791666666666666" bottom="0.31887755102040816" header="0.3" footer="0.3"/>
  <pageSetup paperSize="9" orientation="landscape" horizontalDpi="4294967293" r:id="rId2"/>
  <drawing r:id="rId3"/>
  <legacyDrawing r:id="rId4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AY40"/>
  <sheetViews>
    <sheetView topLeftCell="AJ1" workbookViewId="0">
      <selection activeCell="AX14" sqref="AX14"/>
    </sheetView>
  </sheetViews>
  <sheetFormatPr baseColWidth="10" defaultRowHeight="11.25" x14ac:dyDescent="0.2"/>
  <cols>
    <col min="1" max="1" width="13.33203125" bestFit="1" customWidth="1"/>
  </cols>
  <sheetData>
    <row r="1" spans="1:51" x14ac:dyDescent="0.2">
      <c r="A1" t="s">
        <v>36</v>
      </c>
      <c r="P1" t="s">
        <v>39</v>
      </c>
      <c r="W1">
        <v>1</v>
      </c>
      <c r="AH1">
        <v>0</v>
      </c>
      <c r="AY1">
        <v>2.5</v>
      </c>
    </row>
    <row r="2" spans="1:51" x14ac:dyDescent="0.2">
      <c r="A2" s="34">
        <f>DATE(prévision!AK35,1,1)</f>
        <v>42005</v>
      </c>
      <c r="P2" t="s">
        <v>40</v>
      </c>
      <c r="W2">
        <v>2</v>
      </c>
      <c r="AH2">
        <v>1</v>
      </c>
      <c r="AY2">
        <v>5</v>
      </c>
    </row>
    <row r="3" spans="1:51" x14ac:dyDescent="0.2">
      <c r="A3" s="35">
        <f>DATE(prévision!AK35,3,29.56+0.979*MOD(204-11*MOD(prévision!AK35,19),30)-WEEKDAY(DATE(prévision!AK35,3,28.56+0.979*MOD(204-11*MOD(prévision!AK35,19),30))))</f>
        <v>42099</v>
      </c>
      <c r="W3">
        <v>3</v>
      </c>
      <c r="AH3">
        <v>2</v>
      </c>
      <c r="AY3">
        <v>7.5</v>
      </c>
    </row>
    <row r="4" spans="1:51" x14ac:dyDescent="0.2">
      <c r="A4" s="35">
        <f>A3+1</f>
        <v>42100</v>
      </c>
      <c r="AH4">
        <v>3</v>
      </c>
      <c r="AY4">
        <v>10</v>
      </c>
    </row>
    <row r="5" spans="1:51" x14ac:dyDescent="0.2">
      <c r="A5" s="35">
        <f>DATE(prévision!AK35,5,1)</f>
        <v>42125</v>
      </c>
      <c r="AH5">
        <v>4</v>
      </c>
      <c r="AY5">
        <v>12.5</v>
      </c>
    </row>
    <row r="6" spans="1:51" x14ac:dyDescent="0.2">
      <c r="A6" s="35">
        <f>DATE(prévision!AK35,5,8)</f>
        <v>42132</v>
      </c>
      <c r="AH6">
        <v>5</v>
      </c>
      <c r="AY6">
        <v>15</v>
      </c>
    </row>
    <row r="7" spans="1:51" x14ac:dyDescent="0.2">
      <c r="A7" s="36">
        <f>A3+39</f>
        <v>42138</v>
      </c>
      <c r="AH7">
        <v>6</v>
      </c>
      <c r="AY7">
        <v>17.5</v>
      </c>
    </row>
    <row r="8" spans="1:51" x14ac:dyDescent="0.2">
      <c r="A8" s="36">
        <f>A3+49</f>
        <v>42148</v>
      </c>
      <c r="AY8">
        <v>20</v>
      </c>
    </row>
    <row r="9" spans="1:51" x14ac:dyDescent="0.2">
      <c r="A9" s="36">
        <f>A3+50</f>
        <v>42149</v>
      </c>
      <c r="AY9">
        <v>22.5</v>
      </c>
    </row>
    <row r="10" spans="1:51" x14ac:dyDescent="0.2">
      <c r="A10" s="35">
        <f>DATE(prévision!AK35,7,14)</f>
        <v>42199</v>
      </c>
      <c r="AY10">
        <v>25</v>
      </c>
    </row>
    <row r="11" spans="1:51" x14ac:dyDescent="0.2">
      <c r="A11" s="35">
        <f>DATE(prévision!AK35,8,15)</f>
        <v>42231</v>
      </c>
      <c r="AY11">
        <v>27.5</v>
      </c>
    </row>
    <row r="12" spans="1:51" x14ac:dyDescent="0.2">
      <c r="A12" s="35">
        <f>DATE(prévision!AK35,11,1)</f>
        <v>42309</v>
      </c>
      <c r="AY12">
        <v>30</v>
      </c>
    </row>
    <row r="13" spans="1:51" x14ac:dyDescent="0.2">
      <c r="A13" s="35">
        <f>DATE(prévision!AK35,11,11)</f>
        <v>42319</v>
      </c>
    </row>
    <row r="14" spans="1:51" x14ac:dyDescent="0.2">
      <c r="A14" s="34">
        <f>DATE(prévision!AK35,12,25)</f>
        <v>42363</v>
      </c>
    </row>
    <row r="15" spans="1:51" x14ac:dyDescent="0.2">
      <c r="A15" s="35">
        <f>DATE(prévision!AF35,1,1)</f>
        <v>42370</v>
      </c>
      <c r="B15" s="37"/>
    </row>
    <row r="16" spans="1:51" x14ac:dyDescent="0.2">
      <c r="A16" s="35">
        <f>DATE(prévision!AF35,3,29.56+0.979*MOD(204-11*MOD(prévision!AF35,19),30)-WEEKDAY(DATE(prévision!AF35,3,28.56+0.979*MOD(204-11*MOD(prévision!AF35,19),30))))</f>
        <v>42456</v>
      </c>
    </row>
    <row r="17" spans="1:2" x14ac:dyDescent="0.2">
      <c r="A17" s="35">
        <f>A16+1</f>
        <v>42457</v>
      </c>
    </row>
    <row r="18" spans="1:2" x14ac:dyDescent="0.2">
      <c r="A18" s="35">
        <f>DATE(prévision!AF35,5,1)</f>
        <v>42491</v>
      </c>
    </row>
    <row r="19" spans="1:2" x14ac:dyDescent="0.2">
      <c r="A19" s="35">
        <f>DATE(prévision!AF35,5,8)</f>
        <v>42498</v>
      </c>
    </row>
    <row r="20" spans="1:2" x14ac:dyDescent="0.2">
      <c r="A20" s="35">
        <f>A16+39</f>
        <v>42495</v>
      </c>
    </row>
    <row r="21" spans="1:2" x14ac:dyDescent="0.2">
      <c r="A21" s="35">
        <f>A16+49</f>
        <v>42505</v>
      </c>
    </row>
    <row r="22" spans="1:2" x14ac:dyDescent="0.2">
      <c r="A22" s="35">
        <f>A16+50</f>
        <v>42506</v>
      </c>
    </row>
    <row r="23" spans="1:2" x14ac:dyDescent="0.2">
      <c r="A23" s="35">
        <f>DATE(prévision!AF35,7,14)</f>
        <v>42565</v>
      </c>
    </row>
    <row r="24" spans="1:2" x14ac:dyDescent="0.2">
      <c r="A24" s="35">
        <f>DATE(prévision!AF35,8,15)</f>
        <v>42597</v>
      </c>
    </row>
    <row r="25" spans="1:2" x14ac:dyDescent="0.2">
      <c r="A25" s="35">
        <f>DATE(prévision!AF35,11,1)</f>
        <v>42675</v>
      </c>
    </row>
    <row r="26" spans="1:2" x14ac:dyDescent="0.2">
      <c r="A26" s="35">
        <f>DATE(prévision!AF35,11,11)</f>
        <v>42685</v>
      </c>
    </row>
    <row r="27" spans="1:2" x14ac:dyDescent="0.2">
      <c r="A27" s="34">
        <f>DATE(prévision!AF35,12,25)</f>
        <v>42729</v>
      </c>
    </row>
    <row r="28" spans="1:2" x14ac:dyDescent="0.2">
      <c r="A28" s="38">
        <f>DATE(prévision!AC35,1,1)</f>
        <v>42736</v>
      </c>
      <c r="B28" s="37"/>
    </row>
    <row r="29" spans="1:2" x14ac:dyDescent="0.2">
      <c r="A29" s="35">
        <f>DATE(prévision!AC35,3,29.56+0.979*MOD(204-11*MOD(prévision!AC35,19),30)-WEEKDAY(DATE(prévision!AC35,3,28.56+0.979*MOD(204-11*MOD(prévision!AC35,19),30))))</f>
        <v>42841</v>
      </c>
    </row>
    <row r="30" spans="1:2" x14ac:dyDescent="0.2">
      <c r="A30" s="35">
        <f>A29+1</f>
        <v>42842</v>
      </c>
    </row>
    <row r="31" spans="1:2" x14ac:dyDescent="0.2">
      <c r="A31" s="35">
        <f>DATE(prévision!AC35,5,1)</f>
        <v>42856</v>
      </c>
    </row>
    <row r="32" spans="1:2" x14ac:dyDescent="0.2">
      <c r="A32" s="35">
        <f>DATE(prévision!AC35,5,8)</f>
        <v>42863</v>
      </c>
    </row>
    <row r="33" spans="1:1" x14ac:dyDescent="0.2">
      <c r="A33" s="36">
        <f>A29+39</f>
        <v>42880</v>
      </c>
    </row>
    <row r="34" spans="1:1" x14ac:dyDescent="0.2">
      <c r="A34" s="36">
        <f>A29+49</f>
        <v>42890</v>
      </c>
    </row>
    <row r="35" spans="1:1" x14ac:dyDescent="0.2">
      <c r="A35" s="36">
        <f>A29+50</f>
        <v>42891</v>
      </c>
    </row>
    <row r="36" spans="1:1" x14ac:dyDescent="0.2">
      <c r="A36" s="35">
        <f>DATE(prévision!AC35,7,14)</f>
        <v>42930</v>
      </c>
    </row>
    <row r="37" spans="1:1" x14ac:dyDescent="0.2">
      <c r="A37" s="35">
        <f>DATE(prévision!AC35,8,15)</f>
        <v>42962</v>
      </c>
    </row>
    <row r="38" spans="1:1" x14ac:dyDescent="0.2">
      <c r="A38" s="35">
        <f>DATE(prévision!AC35,11,1)</f>
        <v>43040</v>
      </c>
    </row>
    <row r="39" spans="1:1" x14ac:dyDescent="0.2">
      <c r="A39" s="35">
        <f>DATE(prévision!AC35,11,11)</f>
        <v>43050</v>
      </c>
    </row>
    <row r="40" spans="1:1" x14ac:dyDescent="0.2">
      <c r="A40" s="34">
        <f>DATE(prévision!AC35,12,25)</f>
        <v>43094</v>
      </c>
    </row>
  </sheetData>
  <sheetProtection selectLockedCells="1" selectUnlockedCells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34</vt:i4>
      </vt:variant>
    </vt:vector>
  </HeadingPairs>
  <TitlesOfParts>
    <vt:vector size="40" baseType="lpstr">
      <vt:lpstr>prévision</vt:lpstr>
      <vt:lpstr>calcul_cp (2)</vt:lpstr>
      <vt:lpstr>calcul_cp</vt:lpstr>
      <vt:lpstr>Feuil2</vt:lpstr>
      <vt:lpstr>congés delai</vt:lpstr>
      <vt:lpstr>Feuil1</vt:lpstr>
      <vt:lpstr>CP</vt:lpstr>
      <vt:lpstr>critère</vt:lpstr>
      <vt:lpstr>calcul_cp!Criteres</vt:lpstr>
      <vt:lpstr>enfants</vt:lpstr>
      <vt:lpstr>Fer</vt:lpstr>
      <vt:lpstr>jours_ouvrables</vt:lpstr>
      <vt:lpstr>'calcul_cp (2)'!oui</vt:lpstr>
      <vt:lpstr>oui</vt:lpstr>
      <vt:lpstr>oui_non</vt:lpstr>
      <vt:lpstr>reference</vt:lpstr>
      <vt:lpstr>'calcul_cp (2)'!total_cp_10_cent</vt:lpstr>
      <vt:lpstr>total_cp_10_cent</vt:lpstr>
      <vt:lpstr>'calcul_cp (2)'!total_cp_10_centb</vt:lpstr>
      <vt:lpstr>total_cp_10_centb</vt:lpstr>
      <vt:lpstr>'calcul_cp (2)'!total_cp_10_centc</vt:lpstr>
      <vt:lpstr>total_cp_10_centc</vt:lpstr>
      <vt:lpstr>'calcul_cp (2)'!total_cp_acquis</vt:lpstr>
      <vt:lpstr>total_cp_acquis</vt:lpstr>
      <vt:lpstr>'calcul_cp (2)'!total_cp_acquisb</vt:lpstr>
      <vt:lpstr>total_cp_acquisb</vt:lpstr>
      <vt:lpstr>'calcul_cp (2)'!total_cp_acquisc</vt:lpstr>
      <vt:lpstr>total_cp_acquisc</vt:lpstr>
      <vt:lpstr>'calcul_cp (2)'!valeur_cp_non_pris</vt:lpstr>
      <vt:lpstr>valeur_cp_non_pris</vt:lpstr>
      <vt:lpstr>'calcul_cp (2)'!valeur_cp_non_prisb</vt:lpstr>
      <vt:lpstr>valeur_cp_non_prisb</vt:lpstr>
      <vt:lpstr>'calcul_cp (2)'!valeur_cp_non_prisc</vt:lpstr>
      <vt:lpstr>valeur_cp_non_prisc</vt:lpstr>
      <vt:lpstr>'calcul_cp (2)'!valeur_cp_pris</vt:lpstr>
      <vt:lpstr>valeur_cp_pris</vt:lpstr>
      <vt:lpstr>'calcul_cp (2)'!valeur_cp_prisb</vt:lpstr>
      <vt:lpstr>valeur_cp_prisb</vt:lpstr>
      <vt:lpstr>'calcul_cp (2)'!valeur_cp_prisc</vt:lpstr>
      <vt:lpstr>valeur_cp_prisc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unsa</dc:creator>
  <cp:lastModifiedBy>Nous</cp:lastModifiedBy>
  <cp:lastPrinted>2015-09-15T21:10:42Z</cp:lastPrinted>
  <dcterms:created xsi:type="dcterms:W3CDTF">2011-10-19T07:06:28Z</dcterms:created>
  <dcterms:modified xsi:type="dcterms:W3CDTF">2015-10-14T11:58:51Z</dcterms:modified>
</cp:coreProperties>
</file>