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28.xml" ContentType="application/vnd.ms-excel.controlproperties+xml"/>
  <Override PartName="/xl/ctrlProps/ctrlProp19.xml" ContentType="application/vnd.ms-excel.controlproperties+xml"/>
  <Override PartName="/xl/worksheets/sheet6.xml" ContentType="application/vnd.openxmlformats-officedocument.spreadsheetml.worksheet+xml"/>
  <Override PartName="/xl/vbaProject.bin" ContentType="application/vnd.ms-office.vbaProject"/>
  <Override PartName="/xl/ctrlProps/ctrlProp18.xml" ContentType="application/vnd.ms-excel.controlproperties+xml"/>
  <Override PartName="/xl/ctrlProps/ctrlProp17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5.xml" ContentType="application/vnd.ms-excel.controlproperties+xml"/>
  <Override PartName="/xl/ctrlProps/ctrlProp9.xml" ContentType="application/vnd.ms-excel.controlproperties+xml"/>
  <Override PartName="/xl/ctrlProps/ctrlProp25.xml" ContentType="application/vnd.ms-excel.controlproperties+xml"/>
  <Override PartName="/xl/ctrlProps/ctrlProp16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22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20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0490" windowHeight="7365" tabRatio="805" activeTab="1"/>
  </bookViews>
  <sheets>
    <sheet name="accueil" sheetId="75" r:id="rId1"/>
    <sheet name="novembre" sheetId="92" r:id="rId2"/>
    <sheet name="Cycles" sheetId="59" r:id="rId3"/>
    <sheet name="ParamètresCouleurs" sheetId="1" r:id="rId4"/>
    <sheet name="Année" sheetId="12" r:id="rId5"/>
    <sheet name="Feuil2" sheetId="76" r:id="rId6"/>
  </sheets>
  <definedNames>
    <definedName name="Année">accueil!$A$10</definedName>
    <definedName name="Cycle_Alain">Cycles!$E$14:$Y$14</definedName>
    <definedName name="Cycle_Ben">Cycles!$E$26:$Y$26</definedName>
    <definedName name="Cycle_Bruno">Cycles!$E$4:$Y$4</definedName>
    <definedName name="Cycle_Cathy">Cycles!$E$19:$Y$19</definedName>
    <definedName name="Cycle_Charles">Cycles!$E$9:$Y$9</definedName>
    <definedName name="Cycle_Claude">Cycles!$E$28:$Y$28</definedName>
    <definedName name="Cycle_Elie">Cycles!$E$25:$Y$25</definedName>
    <definedName name="Cycle_Hubert">Cycles!$E$6:$Y$6</definedName>
    <definedName name="Cycle_JM">Cycles!$E$21:$Y$21</definedName>
    <definedName name="Cycle_JMichel">Cycles!$E$30:$Y$30</definedName>
    <definedName name="Cycle_Joel">Cycles!$E$24:$Y$24</definedName>
    <definedName name="Cycle_Kader">Cycles!$E$15:$Y$15</definedName>
    <definedName name="Cycle_Konde">Cycles!$E$34:$Y$34</definedName>
    <definedName name="Cycle_Lionel">Cycles!$E$12:$Y$12</definedName>
    <definedName name="Cycle_Low">Cycles!$E$5:$Y$5</definedName>
    <definedName name="Cycle_Manu">Cycles!$E$20:$Y$20</definedName>
    <definedName name="Cycle_Marie_Line">Cycles!$E$13:$Y$13</definedName>
    <definedName name="Cycle_Max">Cycles!$E$11:$Y$11</definedName>
    <definedName name="Cycle_Naga">Cycles!$E$3:$Y$3</definedName>
    <definedName name="Cycle_Paquiri">Cycles!$E$22:$Y$22</definedName>
    <definedName name="Cycle_Pat">Cycles!$E$23:$Y$23</definedName>
    <definedName name="Cycle_Paulo">Cycles!$E$7:$Y$7</definedName>
    <definedName name="Cycle_Raymond">Cycles!$E$16:$Y$16</definedName>
    <definedName name="Cycle_Serge">Cycles!$E$31:$Y$31</definedName>
    <definedName name="Cycle_Thierry">Cycles!$E$8:$Y$8</definedName>
    <definedName name="Cycle_Tommy">Cycles!$E$17:$Y$17</definedName>
    <definedName name="Cycle_Verino">Cycles!$E$33:$Y$33</definedName>
    <definedName name="départ">Cycles!$A$5</definedName>
    <definedName name="durée">Cycles!$A$2</definedName>
    <definedName name="Fériés">Cycles!$B$25:$B$46</definedName>
    <definedName name="jours_fériés">Année!$C$2:$C$12</definedName>
    <definedName name="MesCouleurs">ParamètresCouleurs!$A$5:$AQ$5</definedName>
    <definedName name="MotifsCongés">ParamètresCouleurs!$A$6:$AQ$6</definedName>
    <definedName name="_xlnm.Print_Area" localSheetId="1">novembre!$A$1:$AG$46</definedName>
  </definedNames>
  <calcPr calcId="125725"/>
</workbook>
</file>

<file path=xl/calcChain.xml><?xml version="1.0" encoding="utf-8"?>
<calcChain xmlns="http://schemas.openxmlformats.org/spreadsheetml/2006/main">
  <c r="A2" i="92"/>
  <c r="CD26" l="1"/>
  <c r="CD6"/>
  <c r="CD5"/>
  <c r="CF4"/>
  <c r="CF5" s="1"/>
  <c r="AI4" a="1"/>
  <c r="BV4" s="1"/>
  <c r="C4"/>
  <c r="C3" s="1"/>
  <c r="B3"/>
  <c r="C1"/>
  <c r="D4" l="1"/>
  <c r="D3" s="1"/>
  <c r="BV20"/>
  <c r="BV12"/>
  <c r="AL4"/>
  <c r="AN4"/>
  <c r="AR4"/>
  <c r="AV4"/>
  <c r="AZ4"/>
  <c r="BB4"/>
  <c r="BF4"/>
  <c r="BJ4"/>
  <c r="BN4"/>
  <c r="BR4"/>
  <c r="BT4"/>
  <c r="BX4"/>
  <c r="AI4"/>
  <c r="AK4"/>
  <c r="AM4"/>
  <c r="AO4"/>
  <c r="AQ4"/>
  <c r="AS4"/>
  <c r="AU4"/>
  <c r="AW4"/>
  <c r="AY4"/>
  <c r="BA4"/>
  <c r="BC4"/>
  <c r="BE4"/>
  <c r="BG4"/>
  <c r="BI4"/>
  <c r="BK4"/>
  <c r="BM4"/>
  <c r="BO4"/>
  <c r="BQ4"/>
  <c r="BS4"/>
  <c r="BU4"/>
  <c r="BW4"/>
  <c r="BY4"/>
  <c r="C5"/>
  <c r="C7"/>
  <c r="C8"/>
  <c r="C9"/>
  <c r="C10"/>
  <c r="C11"/>
  <c r="AJ4"/>
  <c r="AP4"/>
  <c r="AT4"/>
  <c r="AX4"/>
  <c r="BD4"/>
  <c r="BH4"/>
  <c r="BL4"/>
  <c r="BP4"/>
  <c r="CF36"/>
  <c r="CF35"/>
  <c r="CF32"/>
  <c r="CF33"/>
  <c r="CF30"/>
  <c r="CF28"/>
  <c r="CF27"/>
  <c r="CF25"/>
  <c r="CF24"/>
  <c r="CF23"/>
  <c r="CF26"/>
  <c r="CF22"/>
  <c r="CF19"/>
  <c r="CF18"/>
  <c r="CF21"/>
  <c r="CF17"/>
  <c r="CF16"/>
  <c r="CF15"/>
  <c r="CF14"/>
  <c r="CF13"/>
  <c r="C6"/>
  <c r="CF6"/>
  <c r="CF7"/>
  <c r="CF8"/>
  <c r="CF9"/>
  <c r="CF10"/>
  <c r="CF11"/>
  <c r="D8" l="1"/>
  <c r="E4"/>
  <c r="E3" s="1"/>
  <c r="D7"/>
  <c r="D11"/>
  <c r="D5"/>
  <c r="D10"/>
  <c r="D6"/>
  <c r="D9"/>
  <c r="CF45"/>
  <c r="BP20"/>
  <c r="BP12"/>
  <c r="BH20"/>
  <c r="BH12"/>
  <c r="AX20"/>
  <c r="AX12"/>
  <c r="AP20"/>
  <c r="AP12"/>
  <c r="BW20"/>
  <c r="BW12"/>
  <c r="BS20"/>
  <c r="BS12"/>
  <c r="BO20"/>
  <c r="BO12"/>
  <c r="BK20"/>
  <c r="BK12"/>
  <c r="BG20"/>
  <c r="BG12"/>
  <c r="BC20"/>
  <c r="BC12"/>
  <c r="AY20"/>
  <c r="AY12"/>
  <c r="AU20"/>
  <c r="AU12"/>
  <c r="AQ20"/>
  <c r="AQ12"/>
  <c r="AM20"/>
  <c r="AM12"/>
  <c r="AI20"/>
  <c r="AI12"/>
  <c r="BT20"/>
  <c r="BT12"/>
  <c r="BN20"/>
  <c r="BN12"/>
  <c r="BF20"/>
  <c r="BF12"/>
  <c r="AZ20"/>
  <c r="AZ12"/>
  <c r="AR20"/>
  <c r="AR12"/>
  <c r="AL20"/>
  <c r="AL12"/>
  <c r="E10"/>
  <c r="E7"/>
  <c r="CF39"/>
  <c r="CF41"/>
  <c r="CF44"/>
  <c r="BL20"/>
  <c r="BL12"/>
  <c r="BD20"/>
  <c r="BD12"/>
  <c r="AT20"/>
  <c r="AT12"/>
  <c r="AJ20"/>
  <c r="AJ12"/>
  <c r="BY20"/>
  <c r="BY12"/>
  <c r="BU20"/>
  <c r="BU12"/>
  <c r="BQ20"/>
  <c r="BQ12"/>
  <c r="BM20"/>
  <c r="BM12"/>
  <c r="BI20"/>
  <c r="BI12"/>
  <c r="BE20"/>
  <c r="BE12"/>
  <c r="BA20"/>
  <c r="BA12"/>
  <c r="AW20"/>
  <c r="AW12"/>
  <c r="AS20"/>
  <c r="AS12"/>
  <c r="AO20"/>
  <c r="AO12"/>
  <c r="AK20"/>
  <c r="AK12"/>
  <c r="BX20"/>
  <c r="BX12"/>
  <c r="BR20"/>
  <c r="BR12"/>
  <c r="BJ20"/>
  <c r="BJ12"/>
  <c r="BB20"/>
  <c r="BB12"/>
  <c r="AV20"/>
  <c r="AV12"/>
  <c r="AN20"/>
  <c r="AN12"/>
  <c r="CF40"/>
  <c r="CF43"/>
  <c r="E5" l="1"/>
  <c r="E11"/>
  <c r="F4"/>
  <c r="F3" s="1"/>
  <c r="E9"/>
  <c r="E8"/>
  <c r="E6"/>
  <c r="CF46"/>
  <c r="CF37"/>
  <c r="F7" l="1"/>
  <c r="F11"/>
  <c r="F5"/>
  <c r="F10"/>
  <c r="F6"/>
  <c r="F9"/>
  <c r="G4"/>
  <c r="G3" s="1"/>
  <c r="F8"/>
  <c r="G6"/>
  <c r="G11" l="1"/>
  <c r="G8"/>
  <c r="G7"/>
  <c r="G5"/>
  <c r="G10"/>
  <c r="H4"/>
  <c r="H3" s="1"/>
  <c r="G9"/>
  <c r="H9" l="1"/>
  <c r="H8"/>
  <c r="I4"/>
  <c r="I3" s="1"/>
  <c r="H6"/>
  <c r="H7"/>
  <c r="H11"/>
  <c r="H5"/>
  <c r="H10"/>
  <c r="I6"/>
  <c r="I11"/>
  <c r="I10"/>
  <c r="I9"/>
  <c r="I8"/>
  <c r="I7"/>
  <c r="I5"/>
  <c r="J4"/>
  <c r="J3" s="1"/>
  <c r="J11" l="1"/>
  <c r="J10"/>
  <c r="J9"/>
  <c r="J8"/>
  <c r="J7"/>
  <c r="J5"/>
  <c r="J6"/>
  <c r="K4"/>
  <c r="K3" s="1"/>
  <c r="K6" l="1"/>
  <c r="K11"/>
  <c r="K10"/>
  <c r="K9"/>
  <c r="K8"/>
  <c r="K7"/>
  <c r="K5"/>
  <c r="L4"/>
  <c r="L3" s="1"/>
  <c r="L11" l="1"/>
  <c r="L10"/>
  <c r="L9"/>
  <c r="L8"/>
  <c r="L7"/>
  <c r="L5"/>
  <c r="L6"/>
  <c r="M4"/>
  <c r="M3" s="1"/>
  <c r="M6" l="1"/>
  <c r="M11"/>
  <c r="M10"/>
  <c r="M9"/>
  <c r="M8"/>
  <c r="M7"/>
  <c r="M5"/>
  <c r="N4"/>
  <c r="N3" s="1"/>
  <c r="N11" l="1"/>
  <c r="N10"/>
  <c r="N9"/>
  <c r="N8"/>
  <c r="N7"/>
  <c r="N5"/>
  <c r="N6"/>
  <c r="O4"/>
  <c r="O3" s="1"/>
  <c r="O6" l="1"/>
  <c r="O11"/>
  <c r="O10"/>
  <c r="O9"/>
  <c r="O8"/>
  <c r="O7"/>
  <c r="O5"/>
  <c r="P4"/>
  <c r="P3" s="1"/>
  <c r="P11" l="1"/>
  <c r="P10"/>
  <c r="P9"/>
  <c r="P8"/>
  <c r="P7"/>
  <c r="P5"/>
  <c r="P6"/>
  <c r="Q4"/>
  <c r="Q3" s="1"/>
  <c r="Q6" l="1"/>
  <c r="Q11"/>
  <c r="Q10"/>
  <c r="Q9"/>
  <c r="Q8"/>
  <c r="Q7"/>
  <c r="Q5"/>
  <c r="R4"/>
  <c r="R3" s="1"/>
  <c r="A8" i="59"/>
  <c r="A10"/>
  <c r="A12" s="1"/>
  <c r="A14" s="1"/>
  <c r="A16" s="1"/>
  <c r="B25"/>
  <c r="B26"/>
  <c r="B27"/>
  <c r="B28"/>
  <c r="B29"/>
  <c r="B30"/>
  <c r="B31"/>
  <c r="B32"/>
  <c r="B33"/>
  <c r="B34"/>
  <c r="B35" s="1"/>
  <c r="B37"/>
  <c r="B38"/>
  <c r="B39"/>
  <c r="B40"/>
  <c r="B41"/>
  <c r="B42"/>
  <c r="B43" s="1"/>
  <c r="B45"/>
  <c r="B46"/>
  <c r="B47"/>
  <c r="R11" i="92" l="1"/>
  <c r="R10"/>
  <c r="R9"/>
  <c r="R8"/>
  <c r="R7"/>
  <c r="R5"/>
  <c r="R6"/>
  <c r="S4"/>
  <c r="S3" s="1"/>
  <c r="B44" i="59"/>
  <c r="B36"/>
  <c r="S6" i="92" l="1"/>
  <c r="S11"/>
  <c r="S10"/>
  <c r="S9"/>
  <c r="S8"/>
  <c r="S7"/>
  <c r="S5"/>
  <c r="T4"/>
  <c r="T3" s="1"/>
  <c r="T11" l="1"/>
  <c r="T10"/>
  <c r="T9"/>
  <c r="T8"/>
  <c r="T7"/>
  <c r="T5"/>
  <c r="T6"/>
  <c r="U4"/>
  <c r="U3" s="1"/>
  <c r="U6" l="1"/>
  <c r="U11"/>
  <c r="U10"/>
  <c r="U9"/>
  <c r="U8"/>
  <c r="U7"/>
  <c r="U5"/>
  <c r="V4"/>
  <c r="V3" s="1"/>
  <c r="V11" l="1"/>
  <c r="V10"/>
  <c r="V9"/>
  <c r="V8"/>
  <c r="V7"/>
  <c r="V5"/>
  <c r="V6"/>
  <c r="W4"/>
  <c r="W3" s="1"/>
  <c r="W6" l="1"/>
  <c r="W11"/>
  <c r="W10"/>
  <c r="W9"/>
  <c r="W8"/>
  <c r="W7"/>
  <c r="W5"/>
  <c r="X4"/>
  <c r="X3" s="1"/>
  <c r="X11" l="1"/>
  <c r="X10"/>
  <c r="X9"/>
  <c r="X8"/>
  <c r="X7"/>
  <c r="X5"/>
  <c r="X6"/>
  <c r="Y4"/>
  <c r="Y3" s="1"/>
  <c r="Y6" l="1"/>
  <c r="Y11"/>
  <c r="Y10"/>
  <c r="Y9"/>
  <c r="Y8"/>
  <c r="Y7"/>
  <c r="Y5"/>
  <c r="Z4"/>
  <c r="Z3" s="1"/>
  <c r="Z11" l="1"/>
  <c r="Z10"/>
  <c r="Z9"/>
  <c r="Z8"/>
  <c r="Z7"/>
  <c r="Z5"/>
  <c r="Z6"/>
  <c r="AA4"/>
  <c r="AA3" s="1"/>
  <c r="AA6" l="1"/>
  <c r="AA11"/>
  <c r="AA10"/>
  <c r="AA9"/>
  <c r="AA8"/>
  <c r="AA7"/>
  <c r="AA5"/>
  <c r="AB4"/>
  <c r="AB3" s="1"/>
  <c r="AB11" l="1"/>
  <c r="AB10"/>
  <c r="AB9"/>
  <c r="AB8"/>
  <c r="AB7"/>
  <c r="AB5"/>
  <c r="AB6"/>
  <c r="AC4"/>
  <c r="AC3" s="1"/>
  <c r="AC6" l="1"/>
  <c r="AC11"/>
  <c r="AC10"/>
  <c r="AC9"/>
  <c r="AC8"/>
  <c r="AC7"/>
  <c r="AC5"/>
  <c r="AD4"/>
  <c r="AD3" s="1"/>
  <c r="AD11" l="1"/>
  <c r="AD10"/>
  <c r="AD9"/>
  <c r="AD8"/>
  <c r="AD7"/>
  <c r="AD5"/>
  <c r="AD6"/>
  <c r="AE4"/>
  <c r="AE3" s="1"/>
  <c r="AE6" l="1"/>
  <c r="AE11"/>
  <c r="AE10"/>
  <c r="AE9"/>
  <c r="AE8"/>
  <c r="AE7"/>
  <c r="AE5"/>
  <c r="AF4"/>
  <c r="AF3" s="1"/>
  <c r="AF11" l="1"/>
  <c r="AF10"/>
  <c r="AF9"/>
  <c r="AF8"/>
  <c r="AF7"/>
  <c r="AF5"/>
  <c r="AF6"/>
  <c r="AG4"/>
  <c r="AG3" s="1"/>
  <c r="AG6" l="1"/>
  <c r="AG11"/>
  <c r="AG10"/>
  <c r="AG9"/>
  <c r="AG8"/>
  <c r="AG7"/>
  <c r="AG5"/>
  <c r="BV7" l="1"/>
  <c r="AM7"/>
  <c r="BH7"/>
  <c r="AI7"/>
  <c r="BP7"/>
  <c r="BW7"/>
  <c r="AR7"/>
  <c r="BS7"/>
  <c r="AU7"/>
  <c r="BO7"/>
  <c r="AQ7"/>
  <c r="AL7"/>
  <c r="BK7"/>
  <c r="BT7"/>
  <c r="AY7"/>
  <c r="AZ7"/>
  <c r="BC7"/>
  <c r="BG7"/>
  <c r="AX7"/>
  <c r="BF7"/>
  <c r="AP7"/>
  <c r="BN7"/>
  <c r="AJ7"/>
  <c r="AO7"/>
  <c r="AW7"/>
  <c r="AT7"/>
  <c r="AK7"/>
  <c r="BR7"/>
  <c r="BQ7"/>
  <c r="BJ7"/>
  <c r="AN7"/>
  <c r="BA7"/>
  <c r="BI7"/>
  <c r="AV7"/>
  <c r="BE7"/>
  <c r="BM7"/>
  <c r="BB7"/>
  <c r="BL7"/>
  <c r="AS7"/>
  <c r="BD7"/>
  <c r="BY7"/>
  <c r="BX7"/>
  <c r="BU7"/>
  <c r="BV9"/>
  <c r="BH9"/>
  <c r="AU9"/>
  <c r="BO9"/>
  <c r="AQ9"/>
  <c r="AL9"/>
  <c r="AM9"/>
  <c r="BK9"/>
  <c r="BP9"/>
  <c r="BW9"/>
  <c r="BF9"/>
  <c r="BS9"/>
  <c r="BC9"/>
  <c r="AR9"/>
  <c r="AP9"/>
  <c r="AX9"/>
  <c r="AI9"/>
  <c r="BN9"/>
  <c r="AZ9"/>
  <c r="BT9"/>
  <c r="AY9"/>
  <c r="BG9"/>
  <c r="AO9"/>
  <c r="BL9"/>
  <c r="AS9"/>
  <c r="BU9"/>
  <c r="AN9"/>
  <c r="BQ9"/>
  <c r="BJ9"/>
  <c r="AJ9"/>
  <c r="AT9"/>
  <c r="AK9"/>
  <c r="BM9"/>
  <c r="BE9"/>
  <c r="BR9"/>
  <c r="BA9"/>
  <c r="BY9"/>
  <c r="BX9"/>
  <c r="BD9"/>
  <c r="BI9"/>
  <c r="AV9"/>
  <c r="BB9"/>
  <c r="AW9"/>
  <c r="BV11"/>
  <c r="BH11"/>
  <c r="BC11"/>
  <c r="AL11"/>
  <c r="AX11"/>
  <c r="AU11"/>
  <c r="BN11"/>
  <c r="BW11"/>
  <c r="AR11"/>
  <c r="AY11"/>
  <c r="BT11"/>
  <c r="AI11"/>
  <c r="BK11"/>
  <c r="AQ11"/>
  <c r="BO11"/>
  <c r="AZ11"/>
  <c r="BS11"/>
  <c r="BG11"/>
  <c r="BP11"/>
  <c r="BF11"/>
  <c r="AP11"/>
  <c r="AM11"/>
  <c r="AN11"/>
  <c r="BA11"/>
  <c r="BL11"/>
  <c r="AS11"/>
  <c r="BD11"/>
  <c r="AW11"/>
  <c r="AT11"/>
  <c r="AK11"/>
  <c r="AJ11"/>
  <c r="AO11"/>
  <c r="BY11"/>
  <c r="BX11"/>
  <c r="BU11"/>
  <c r="BR11"/>
  <c r="BQ11"/>
  <c r="BJ11"/>
  <c r="BM11"/>
  <c r="BB11"/>
  <c r="BI11"/>
  <c r="AV11"/>
  <c r="BE11"/>
  <c r="BV13"/>
  <c r="BG13"/>
  <c r="BF13"/>
  <c r="AU13"/>
  <c r="BK13"/>
  <c r="BN13"/>
  <c r="BP13"/>
  <c r="AR13"/>
  <c r="BH13"/>
  <c r="AM13"/>
  <c r="AZ13"/>
  <c r="BT13"/>
  <c r="BC13"/>
  <c r="AX13"/>
  <c r="AQ13"/>
  <c r="AI13"/>
  <c r="AP13"/>
  <c r="BS13"/>
  <c r="AY13"/>
  <c r="AL13"/>
  <c r="BO13"/>
  <c r="BW13"/>
  <c r="BJ13"/>
  <c r="AN13"/>
  <c r="BQ13"/>
  <c r="BR13"/>
  <c r="BM13"/>
  <c r="AS13"/>
  <c r="BD13"/>
  <c r="AO13"/>
  <c r="AT13"/>
  <c r="BA13"/>
  <c r="BE13"/>
  <c r="BB13"/>
  <c r="BI13"/>
  <c r="BL13"/>
  <c r="AW13"/>
  <c r="AV13"/>
  <c r="AJ13"/>
  <c r="BX13"/>
  <c r="BU13"/>
  <c r="AK13"/>
  <c r="BY13"/>
  <c r="BV18"/>
  <c r="AX18"/>
  <c r="AO18"/>
  <c r="BX18"/>
  <c r="BI18"/>
  <c r="AK18"/>
  <c r="BL18"/>
  <c r="AI18"/>
  <c r="BT18"/>
  <c r="AM18"/>
  <c r="BN18"/>
  <c r="BH18"/>
  <c r="AL18"/>
  <c r="AU18"/>
  <c r="BP18"/>
  <c r="AY18"/>
  <c r="BW18"/>
  <c r="AW18"/>
  <c r="AJ18"/>
  <c r="AN18"/>
  <c r="BM18"/>
  <c r="BY18"/>
  <c r="AT18"/>
  <c r="BA18"/>
  <c r="BD18"/>
  <c r="BR18"/>
  <c r="AS18"/>
  <c r="AR18"/>
  <c r="AP18"/>
  <c r="AZ18"/>
  <c r="AQ18"/>
  <c r="BC18"/>
  <c r="BO18"/>
  <c r="BG18"/>
  <c r="BS18"/>
  <c r="BK18"/>
  <c r="BF18"/>
  <c r="BJ18"/>
  <c r="AV18"/>
  <c r="BE18"/>
  <c r="BQ18"/>
  <c r="BB18"/>
  <c r="BU18"/>
  <c r="BV15"/>
  <c r="BW15"/>
  <c r="BP15"/>
  <c r="BK15"/>
  <c r="BF15"/>
  <c r="AI15"/>
  <c r="AQ15"/>
  <c r="BC15"/>
  <c r="AR15"/>
  <c r="AP15"/>
  <c r="AL15"/>
  <c r="AX15"/>
  <c r="BT15"/>
  <c r="AY15"/>
  <c r="BG15"/>
  <c r="BS15"/>
  <c r="AU15"/>
  <c r="BH15"/>
  <c r="AZ15"/>
  <c r="BN15"/>
  <c r="AM15"/>
  <c r="BO15"/>
  <c r="AJ15"/>
  <c r="AK15"/>
  <c r="BY15"/>
  <c r="BX15"/>
  <c r="BU15"/>
  <c r="BR15"/>
  <c r="BQ15"/>
  <c r="BJ15"/>
  <c r="BM15"/>
  <c r="BB15"/>
  <c r="BI15"/>
  <c r="AV15"/>
  <c r="BE15"/>
  <c r="AN15"/>
  <c r="BA15"/>
  <c r="BL15"/>
  <c r="AW15"/>
  <c r="BD15"/>
  <c r="AS15"/>
  <c r="AT15"/>
  <c r="AO15"/>
  <c r="BV17"/>
  <c r="BP17"/>
  <c r="BO17"/>
  <c r="BW17"/>
  <c r="BS17"/>
  <c r="BK17"/>
  <c r="BT17"/>
  <c r="AU17"/>
  <c r="BH17"/>
  <c r="AZ17"/>
  <c r="BN17"/>
  <c r="BC17"/>
  <c r="AL17"/>
  <c r="AX17"/>
  <c r="BF17"/>
  <c r="AY17"/>
  <c r="BG17"/>
  <c r="AI17"/>
  <c r="AQ17"/>
  <c r="AM17"/>
  <c r="AR17"/>
  <c r="AP17"/>
  <c r="BI17"/>
  <c r="AT17"/>
  <c r="BE17"/>
  <c r="AN17"/>
  <c r="BQ17"/>
  <c r="BL17"/>
  <c r="BX17"/>
  <c r="BD17"/>
  <c r="AS17"/>
  <c r="AV17"/>
  <c r="AO17"/>
  <c r="BM17"/>
  <c r="BB17"/>
  <c r="BY17"/>
  <c r="AW17"/>
  <c r="BU17"/>
  <c r="BR17"/>
  <c r="BA17"/>
  <c r="BJ17"/>
  <c r="AJ17"/>
  <c r="AK17"/>
  <c r="BV22"/>
  <c r="BP22"/>
  <c r="AU22"/>
  <c r="BF22"/>
  <c r="AI22"/>
  <c r="BN22"/>
  <c r="BC22"/>
  <c r="AP22"/>
  <c r="BW22"/>
  <c r="AL22"/>
  <c r="BK22"/>
  <c r="BT22"/>
  <c r="AY22"/>
  <c r="AQ22"/>
  <c r="BS22"/>
  <c r="AR22"/>
  <c r="BH22"/>
  <c r="AZ22"/>
  <c r="AX22"/>
  <c r="AM22"/>
  <c r="BO22"/>
  <c r="BG22"/>
  <c r="BQ22"/>
  <c r="BJ22"/>
  <c r="BM22"/>
  <c r="BB22"/>
  <c r="BI22"/>
  <c r="AV22"/>
  <c r="BE22"/>
  <c r="AN22"/>
  <c r="BA22"/>
  <c r="BL22"/>
  <c r="AW22"/>
  <c r="BD22"/>
  <c r="AS22"/>
  <c r="AT22"/>
  <c r="AO22"/>
  <c r="AJ22"/>
  <c r="AK22"/>
  <c r="BY22"/>
  <c r="BX22"/>
  <c r="BU22"/>
  <c r="BR22"/>
  <c r="BV24"/>
  <c r="BH24"/>
  <c r="AT24"/>
  <c r="AO24"/>
  <c r="BE24"/>
  <c r="AV24"/>
  <c r="BI24"/>
  <c r="AN24"/>
  <c r="BC24"/>
  <c r="BT24"/>
  <c r="BG24"/>
  <c r="AY24"/>
  <c r="AL24"/>
  <c r="AR24"/>
  <c r="BO24"/>
  <c r="AZ24"/>
  <c r="BS24"/>
  <c r="BK24"/>
  <c r="BJ24"/>
  <c r="BY24"/>
  <c r="AS24"/>
  <c r="BL24"/>
  <c r="BA24"/>
  <c r="BX24"/>
  <c r="AJ24"/>
  <c r="AW24"/>
  <c r="BU24"/>
  <c r="AK24"/>
  <c r="BN24"/>
  <c r="BP24"/>
  <c r="AI24"/>
  <c r="AQ24"/>
  <c r="BW24"/>
  <c r="AX24"/>
  <c r="AU24"/>
  <c r="AP24"/>
  <c r="BF24"/>
  <c r="AM24"/>
  <c r="BD24"/>
  <c r="BQ24"/>
  <c r="BR24"/>
  <c r="BB24"/>
  <c r="BM24"/>
  <c r="BV26"/>
  <c r="BI26"/>
  <c r="BX26"/>
  <c r="BM26"/>
  <c r="BY26"/>
  <c r="BR26"/>
  <c r="BU26"/>
  <c r="AU26"/>
  <c r="AP26"/>
  <c r="AY26"/>
  <c r="AL26"/>
  <c r="AI26"/>
  <c r="BT26"/>
  <c r="BG26"/>
  <c r="AX26"/>
  <c r="BK26"/>
  <c r="BH26"/>
  <c r="BO26"/>
  <c r="AN26"/>
  <c r="AK26"/>
  <c r="BE26"/>
  <c r="AJ26"/>
  <c r="AS26"/>
  <c r="BL26"/>
  <c r="AO26"/>
  <c r="AT26"/>
  <c r="AW26"/>
  <c r="AV26"/>
  <c r="AZ26"/>
  <c r="BC26"/>
  <c r="AQ26"/>
  <c r="BW26"/>
  <c r="BN26"/>
  <c r="BP26"/>
  <c r="AR26"/>
  <c r="BF26"/>
  <c r="AM26"/>
  <c r="BS26"/>
  <c r="BD26"/>
  <c r="BA26"/>
  <c r="BJ26"/>
  <c r="BQ26"/>
  <c r="BB26"/>
  <c r="AX33"/>
  <c r="AV33"/>
  <c r="BB33"/>
  <c r="AO33"/>
  <c r="AS33"/>
  <c r="AK33"/>
  <c r="AM33"/>
  <c r="AU33"/>
  <c r="BH33"/>
  <c r="BF33"/>
  <c r="BN33"/>
  <c r="AP33"/>
  <c r="BK33"/>
  <c r="BA33"/>
  <c r="BD33"/>
  <c r="BM33"/>
  <c r="BE33"/>
  <c r="AW33"/>
  <c r="BL33"/>
  <c r="BJ33"/>
  <c r="AR33"/>
  <c r="AY33"/>
  <c r="AZ33"/>
  <c r="BG33"/>
  <c r="AQ33"/>
  <c r="AL33"/>
  <c r="BC33"/>
  <c r="AI33"/>
  <c r="BI33"/>
  <c r="AN33"/>
  <c r="AT33"/>
  <c r="AJ33"/>
  <c r="BV28"/>
  <c r="AP28"/>
  <c r="BK28"/>
  <c r="AL28"/>
  <c r="AR28"/>
  <c r="AY28"/>
  <c r="BG28"/>
  <c r="AM28"/>
  <c r="BW28"/>
  <c r="BT28"/>
  <c r="BH28"/>
  <c r="AX28"/>
  <c r="AQ28"/>
  <c r="BO28"/>
  <c r="BC28"/>
  <c r="AU28"/>
  <c r="BS28"/>
  <c r="AZ28"/>
  <c r="BP28"/>
  <c r="AI28"/>
  <c r="BN28"/>
  <c r="BF28"/>
  <c r="AS28"/>
  <c r="AJ28"/>
  <c r="BX28"/>
  <c r="BU28"/>
  <c r="AK28"/>
  <c r="BY28"/>
  <c r="BB28"/>
  <c r="BM28"/>
  <c r="BQ28"/>
  <c r="BE28"/>
  <c r="BJ28"/>
  <c r="BI28"/>
  <c r="BD28"/>
  <c r="AW28"/>
  <c r="AV28"/>
  <c r="BA28"/>
  <c r="AT28"/>
  <c r="AO28"/>
  <c r="BL28"/>
  <c r="BR28"/>
  <c r="AN28"/>
  <c r="BN32"/>
  <c r="AZ32"/>
  <c r="AM32"/>
  <c r="AU32"/>
  <c r="AP32"/>
  <c r="BC32"/>
  <c r="BK32"/>
  <c r="AX32"/>
  <c r="AI32"/>
  <c r="BH32"/>
  <c r="AL32"/>
  <c r="AR32"/>
  <c r="BF32"/>
  <c r="AQ32"/>
  <c r="AY32"/>
  <c r="BG32"/>
  <c r="AS32"/>
  <c r="BJ32"/>
  <c r="BI32"/>
  <c r="BD32"/>
  <c r="AO32"/>
  <c r="AW32"/>
  <c r="AN32"/>
  <c r="BB32"/>
  <c r="BM32"/>
  <c r="BL32"/>
  <c r="AV32"/>
  <c r="AJ32"/>
  <c r="BA32"/>
  <c r="AK32"/>
  <c r="AT32"/>
  <c r="BE32"/>
  <c r="BN5"/>
  <c r="BH5"/>
  <c r="AI5"/>
  <c r="BC5"/>
  <c r="BP5"/>
  <c r="AZ5"/>
  <c r="BW5"/>
  <c r="AR5"/>
  <c r="AX5"/>
  <c r="AL5"/>
  <c r="BG5"/>
  <c r="BV5"/>
  <c r="BS5"/>
  <c r="AM5"/>
  <c r="AP5"/>
  <c r="BT5"/>
  <c r="AQ5"/>
  <c r="AY5"/>
  <c r="AU5"/>
  <c r="BO5"/>
  <c r="BF5"/>
  <c r="BK5"/>
  <c r="BR5"/>
  <c r="BA5"/>
  <c r="BL5"/>
  <c r="BX5"/>
  <c r="AK5"/>
  <c r="BY5"/>
  <c r="BB5"/>
  <c r="BE5"/>
  <c r="BI5"/>
  <c r="BM5"/>
  <c r="AW5"/>
  <c r="AJ5"/>
  <c r="BJ5"/>
  <c r="BU5"/>
  <c r="AO5"/>
  <c r="AN5"/>
  <c r="AS5"/>
  <c r="AT5"/>
  <c r="BQ5"/>
  <c r="AV5"/>
  <c r="BD5"/>
  <c r="BV8"/>
  <c r="AL8"/>
  <c r="AP8"/>
  <c r="AI8"/>
  <c r="BC8"/>
  <c r="AU8"/>
  <c r="AY8"/>
  <c r="BF8"/>
  <c r="BT8"/>
  <c r="AR8"/>
  <c r="AX8"/>
  <c r="BW8"/>
  <c r="AQ8"/>
  <c r="BN8"/>
  <c r="AM8"/>
  <c r="BH8"/>
  <c r="BK8"/>
  <c r="BP8"/>
  <c r="BS8"/>
  <c r="BG8"/>
  <c r="BO8"/>
  <c r="AZ8"/>
  <c r="BD8"/>
  <c r="BY8"/>
  <c r="BU8"/>
  <c r="AN8"/>
  <c r="BA8"/>
  <c r="BE8"/>
  <c r="AV8"/>
  <c r="BI8"/>
  <c r="AW8"/>
  <c r="AT8"/>
  <c r="BQ8"/>
  <c r="BR8"/>
  <c r="BB8"/>
  <c r="BJ8"/>
  <c r="BM8"/>
  <c r="AO8"/>
  <c r="AJ8"/>
  <c r="AK8"/>
  <c r="BX8"/>
  <c r="AS8"/>
  <c r="BL8"/>
  <c r="BV10"/>
  <c r="AU10"/>
  <c r="BP10"/>
  <c r="BK10"/>
  <c r="BS10"/>
  <c r="BW10"/>
  <c r="AX10"/>
  <c r="AL10"/>
  <c r="BG10"/>
  <c r="AP10"/>
  <c r="AZ10"/>
  <c r="BH10"/>
  <c r="BC10"/>
  <c r="AY10"/>
  <c r="AR10"/>
  <c r="BO10"/>
  <c r="BF10"/>
  <c r="AM10"/>
  <c r="BT10"/>
  <c r="AQ10"/>
  <c r="AI10"/>
  <c r="BN10"/>
  <c r="AS10"/>
  <c r="BD10"/>
  <c r="AK10"/>
  <c r="BL10"/>
  <c r="BM10"/>
  <c r="BY10"/>
  <c r="AO10"/>
  <c r="AJ10"/>
  <c r="BI10"/>
  <c r="BR10"/>
  <c r="AT10"/>
  <c r="BJ10"/>
  <c r="BQ10"/>
  <c r="BX10"/>
  <c r="BA10"/>
  <c r="AN10"/>
  <c r="BE10"/>
  <c r="AV10"/>
  <c r="BB10"/>
  <c r="BU10"/>
  <c r="AW10"/>
  <c r="AX6"/>
  <c r="BV6"/>
  <c r="BG6"/>
  <c r="BP6"/>
  <c r="BC6"/>
  <c r="AZ6"/>
  <c r="BT6"/>
  <c r="AP6"/>
  <c r="AU6"/>
  <c r="AL6"/>
  <c r="AQ6"/>
  <c r="AY6"/>
  <c r="BN6"/>
  <c r="BO6"/>
  <c r="BF6"/>
  <c r="AM6"/>
  <c r="AR6"/>
  <c r="AI6"/>
  <c r="BW6"/>
  <c r="BH6"/>
  <c r="BS6"/>
  <c r="BK6"/>
  <c r="BD6"/>
  <c r="BB6"/>
  <c r="BM6"/>
  <c r="AN6"/>
  <c r="BL6"/>
  <c r="BR6"/>
  <c r="BI6"/>
  <c r="AS6"/>
  <c r="AV6"/>
  <c r="BE6"/>
  <c r="BX6"/>
  <c r="AJ6"/>
  <c r="AW6"/>
  <c r="BY6"/>
  <c r="AK6"/>
  <c r="AT6"/>
  <c r="AO6"/>
  <c r="BA6"/>
  <c r="BJ6"/>
  <c r="BQ6"/>
  <c r="BU6"/>
  <c r="BV14"/>
  <c r="BT14"/>
  <c r="AP14"/>
  <c r="BK14"/>
  <c r="AX14"/>
  <c r="BW14"/>
  <c r="AU14"/>
  <c r="BS14"/>
  <c r="AM14"/>
  <c r="AR14"/>
  <c r="AI14"/>
  <c r="AQ14"/>
  <c r="BP14"/>
  <c r="BN14"/>
  <c r="BO14"/>
  <c r="AZ14"/>
  <c r="AY14"/>
  <c r="AL14"/>
  <c r="BG14"/>
  <c r="BF14"/>
  <c r="BC14"/>
  <c r="BH14"/>
  <c r="BQ14"/>
  <c r="BD14"/>
  <c r="BB14"/>
  <c r="AT14"/>
  <c r="BJ14"/>
  <c r="BY14"/>
  <c r="AK14"/>
  <c r="BA14"/>
  <c r="BI14"/>
  <c r="BE14"/>
  <c r="AN14"/>
  <c r="BU14"/>
  <c r="BR14"/>
  <c r="AJ14"/>
  <c r="AV14"/>
  <c r="AW14"/>
  <c r="BL14"/>
  <c r="BX14"/>
  <c r="AO14"/>
  <c r="BM14"/>
  <c r="AS14"/>
  <c r="BV19"/>
  <c r="BP19"/>
  <c r="AY19"/>
  <c r="BN19"/>
  <c r="BK19"/>
  <c r="BS19"/>
  <c r="AQ19"/>
  <c r="BW19"/>
  <c r="BT19"/>
  <c r="AP19"/>
  <c r="BF19"/>
  <c r="AM19"/>
  <c r="AX19"/>
  <c r="BG19"/>
  <c r="BO19"/>
  <c r="AR19"/>
  <c r="AU19"/>
  <c r="BH19"/>
  <c r="BC19"/>
  <c r="AZ19"/>
  <c r="AI19"/>
  <c r="AL19"/>
  <c r="BD19"/>
  <c r="BX19"/>
  <c r="AK19"/>
  <c r="BY19"/>
  <c r="AW19"/>
  <c r="BJ19"/>
  <c r="BI19"/>
  <c r="BR19"/>
  <c r="AN19"/>
  <c r="AS19"/>
  <c r="BA19"/>
  <c r="AV19"/>
  <c r="BM19"/>
  <c r="BU19"/>
  <c r="BB19"/>
  <c r="AT19"/>
  <c r="BE19"/>
  <c r="BL19"/>
  <c r="BQ19"/>
  <c r="AO19"/>
  <c r="AJ19"/>
  <c r="BV16"/>
  <c r="AU16"/>
  <c r="AL16"/>
  <c r="BW16"/>
  <c r="AY16"/>
  <c r="BT16"/>
  <c r="BK16"/>
  <c r="AZ16"/>
  <c r="AR16"/>
  <c r="BS16"/>
  <c r="AQ16"/>
  <c r="BC16"/>
  <c r="BO16"/>
  <c r="AM16"/>
  <c r="AX16"/>
  <c r="BP16"/>
  <c r="BG16"/>
  <c r="BH16"/>
  <c r="AI16"/>
  <c r="BF16"/>
  <c r="AP16"/>
  <c r="BN16"/>
  <c r="BQ16"/>
  <c r="BI16"/>
  <c r="AV16"/>
  <c r="AO16"/>
  <c r="BX16"/>
  <c r="BY16"/>
  <c r="AK16"/>
  <c r="AJ16"/>
  <c r="AW16"/>
  <c r="BB16"/>
  <c r="AS16"/>
  <c r="BD16"/>
  <c r="BA16"/>
  <c r="BR16"/>
  <c r="AT16"/>
  <c r="AN16"/>
  <c r="BE16"/>
  <c r="BU16"/>
  <c r="BL16"/>
  <c r="BM16"/>
  <c r="BJ16"/>
  <c r="BP21"/>
  <c r="BV21"/>
  <c r="BN21"/>
  <c r="AU21"/>
  <c r="BC21"/>
  <c r="AZ21"/>
  <c r="BH21"/>
  <c r="BF21"/>
  <c r="AX21"/>
  <c r="AL21"/>
  <c r="BG21"/>
  <c r="BK21"/>
  <c r="AI21"/>
  <c r="AP21"/>
  <c r="AR21"/>
  <c r="AM21"/>
  <c r="AQ21"/>
  <c r="AY21"/>
  <c r="BW21"/>
  <c r="BO21"/>
  <c r="BT21"/>
  <c r="BS21"/>
  <c r="BD21"/>
  <c r="AK21"/>
  <c r="BU21"/>
  <c r="BL21"/>
  <c r="BX21"/>
  <c r="BY21"/>
  <c r="AV21"/>
  <c r="BQ21"/>
  <c r="AO21"/>
  <c r="AT21"/>
  <c r="AS21"/>
  <c r="AW21"/>
  <c r="AJ21"/>
  <c r="BA21"/>
  <c r="AN21"/>
  <c r="BE21"/>
  <c r="BR21"/>
  <c r="BI21"/>
  <c r="BB21"/>
  <c r="BM21"/>
  <c r="BJ21"/>
  <c r="BV23"/>
  <c r="AP23"/>
  <c r="AR23"/>
  <c r="BP23"/>
  <c r="BO23"/>
  <c r="BW23"/>
  <c r="AU23"/>
  <c r="AM23"/>
  <c r="BF23"/>
  <c r="BC23"/>
  <c r="BH23"/>
  <c r="AQ23"/>
  <c r="AX23"/>
  <c r="AZ23"/>
  <c r="BT23"/>
  <c r="BS23"/>
  <c r="AL23"/>
  <c r="BN23"/>
  <c r="BK23"/>
  <c r="AY23"/>
  <c r="BG23"/>
  <c r="AI23"/>
  <c r="BD23"/>
  <c r="BA23"/>
  <c r="BL23"/>
  <c r="AS23"/>
  <c r="AJ23"/>
  <c r="AO23"/>
  <c r="AT23"/>
  <c r="AK23"/>
  <c r="BU23"/>
  <c r="BR23"/>
  <c r="BY23"/>
  <c r="BX23"/>
  <c r="BM23"/>
  <c r="BB23"/>
  <c r="BQ23"/>
  <c r="BJ23"/>
  <c r="BE23"/>
  <c r="AN23"/>
  <c r="BI23"/>
  <c r="AV23"/>
  <c r="AW23"/>
  <c r="BV25"/>
  <c r="BP25"/>
  <c r="AX25"/>
  <c r="AM25"/>
  <c r="BH25"/>
  <c r="AI25"/>
  <c r="AQ25"/>
  <c r="BS25"/>
  <c r="BW25"/>
  <c r="BT25"/>
  <c r="BG25"/>
  <c r="AY25"/>
  <c r="AR25"/>
  <c r="AU25"/>
  <c r="BN25"/>
  <c r="AZ25"/>
  <c r="AP25"/>
  <c r="BF25"/>
  <c r="BC25"/>
  <c r="AL25"/>
  <c r="BO25"/>
  <c r="BK25"/>
  <c r="AV25"/>
  <c r="AK25"/>
  <c r="BD25"/>
  <c r="BA25"/>
  <c r="BJ25"/>
  <c r="AS25"/>
  <c r="BM25"/>
  <c r="BB25"/>
  <c r="AT25"/>
  <c r="AW25"/>
  <c r="BU25"/>
  <c r="BR25"/>
  <c r="BI25"/>
  <c r="BX25"/>
  <c r="AJ25"/>
  <c r="AO25"/>
  <c r="BQ25"/>
  <c r="BL25"/>
  <c r="BE25"/>
  <c r="AN25"/>
  <c r="BY25"/>
  <c r="BV27"/>
  <c r="AQ27"/>
  <c r="AX27"/>
  <c r="BK27"/>
  <c r="BF27"/>
  <c r="AR27"/>
  <c r="AY27"/>
  <c r="AM27"/>
  <c r="BC27"/>
  <c r="BG27"/>
  <c r="BO27"/>
  <c r="AZ27"/>
  <c r="AI27"/>
  <c r="BN27"/>
  <c r="AP27"/>
  <c r="BS27"/>
  <c r="AL27"/>
  <c r="BP27"/>
  <c r="BH27"/>
  <c r="BW27"/>
  <c r="BT27"/>
  <c r="AU27"/>
  <c r="BM27"/>
  <c r="BI27"/>
  <c r="BE27"/>
  <c r="BJ27"/>
  <c r="BU27"/>
  <c r="BX27"/>
  <c r="BL27"/>
  <c r="BQ27"/>
  <c r="AJ27"/>
  <c r="AO27"/>
  <c r="BY27"/>
  <c r="BB27"/>
  <c r="AN27"/>
  <c r="BD27"/>
  <c r="AT27"/>
  <c r="AS27"/>
  <c r="AK27"/>
  <c r="AW27"/>
  <c r="BR27"/>
  <c r="BA27"/>
  <c r="AV27"/>
  <c r="BH35"/>
  <c r="BF35"/>
  <c r="BK35"/>
  <c r="AQ35"/>
  <c r="AY35"/>
  <c r="AM35"/>
  <c r="BG35"/>
  <c r="AZ35"/>
  <c r="AX35"/>
  <c r="AP35"/>
  <c r="AR35"/>
  <c r="AI35"/>
  <c r="BC35"/>
  <c r="AU35"/>
  <c r="BN35"/>
  <c r="AL35"/>
  <c r="BL35"/>
  <c r="AK35"/>
  <c r="AS35"/>
  <c r="BJ35"/>
  <c r="BE35"/>
  <c r="AJ35"/>
  <c r="BD35"/>
  <c r="AO35"/>
  <c r="AW35"/>
  <c r="AV35"/>
  <c r="BM35"/>
  <c r="AT35"/>
  <c r="BI35"/>
  <c r="BB35"/>
  <c r="BA35"/>
  <c r="AN35"/>
  <c r="BV30"/>
  <c r="BP30"/>
  <c r="BN30"/>
  <c r="AX30"/>
  <c r="BO30"/>
  <c r="BW30"/>
  <c r="AZ30"/>
  <c r="BC30"/>
  <c r="AL30"/>
  <c r="BK30"/>
  <c r="AM30"/>
  <c r="AU30"/>
  <c r="BG30"/>
  <c r="AI30"/>
  <c r="AQ30"/>
  <c r="BT30"/>
  <c r="AR30"/>
  <c r="BS30"/>
  <c r="BH30"/>
  <c r="BF30"/>
  <c r="AP30"/>
  <c r="AY30"/>
  <c r="BB30"/>
  <c r="AT30"/>
  <c r="BX30"/>
  <c r="AV30"/>
  <c r="AW30"/>
  <c r="AJ30"/>
  <c r="BM30"/>
  <c r="BQ30"/>
  <c r="AS30"/>
  <c r="BL30"/>
  <c r="BR30"/>
  <c r="AK30"/>
  <c r="BD30"/>
  <c r="BY30"/>
  <c r="BJ30"/>
  <c r="BE30"/>
  <c r="BI30"/>
  <c r="BU30"/>
  <c r="AO30"/>
  <c r="AN30"/>
  <c r="BA30"/>
  <c r="AX36"/>
  <c r="AL36"/>
  <c r="BN36"/>
  <c r="AZ36"/>
  <c r="AM36"/>
  <c r="BG36"/>
  <c r="AI36"/>
  <c r="BK36"/>
  <c r="BH36"/>
  <c r="AQ36"/>
  <c r="BC36"/>
  <c r="AR36"/>
  <c r="BF36"/>
  <c r="AY36"/>
  <c r="AU36"/>
  <c r="AP36"/>
  <c r="AK36"/>
  <c r="BA36"/>
  <c r="AT36"/>
  <c r="BB36"/>
  <c r="AO36"/>
  <c r="AW36"/>
  <c r="BE36"/>
  <c r="BM36"/>
  <c r="BL36"/>
  <c r="BJ36"/>
  <c r="AJ36"/>
  <c r="AN36"/>
  <c r="AS36"/>
  <c r="BI36"/>
  <c r="AV36"/>
  <c r="BD36"/>
  <c r="CA23" l="1"/>
  <c r="CA19"/>
  <c r="CA36"/>
  <c r="CA30"/>
  <c r="CA35"/>
  <c r="CA27"/>
  <c r="CA25"/>
  <c r="CA16"/>
  <c r="CA14"/>
  <c r="CA6"/>
  <c r="CA10"/>
  <c r="CA8"/>
  <c r="CA5"/>
  <c r="CA28"/>
  <c r="CA33"/>
  <c r="CA22"/>
  <c r="CA17"/>
  <c r="CA18"/>
  <c r="CA11"/>
  <c r="CA9"/>
  <c r="CA7"/>
  <c r="CA21"/>
  <c r="CA32"/>
  <c r="CA26"/>
  <c r="CA24"/>
  <c r="CA15"/>
  <c r="CA13"/>
  <c r="C2" i="12" l="1"/>
  <c r="E2"/>
  <c r="C11" s="1"/>
  <c r="C3"/>
  <c r="C4"/>
  <c r="C5"/>
  <c r="C6"/>
  <c r="C7"/>
  <c r="C8"/>
  <c r="C9"/>
  <c r="C12" l="1"/>
  <c r="C10"/>
</calcChain>
</file>

<file path=xl/comments1.xml><?xml version="1.0" encoding="utf-8"?>
<comments xmlns="http://schemas.openxmlformats.org/spreadsheetml/2006/main">
  <authors>
    <author>Alain_Teuber</author>
  </authors>
  <commentList>
    <comment ref="A1" authorId="0">
      <text>
        <r>
          <rPr>
            <sz val="7"/>
            <color indexed="81"/>
            <rFont val="Tverdana"/>
          </rPr>
          <t>Journée : 8h30 _ 17h01</t>
        </r>
      </text>
    </comment>
  </commentList>
</comments>
</file>

<file path=xl/comments2.xml><?xml version="1.0" encoding="utf-8"?>
<comments xmlns="http://schemas.openxmlformats.org/spreadsheetml/2006/main">
  <authors>
    <author>alain</author>
  </authors>
  <commentList>
    <comment ref="R11" authorId="0">
      <text>
        <r>
          <rPr>
            <sz val="7"/>
            <color indexed="81"/>
            <rFont val="Tverdana"/>
          </rPr>
          <t>Réunion</t>
        </r>
      </text>
    </comment>
    <comment ref="AA12" authorId="0">
      <text>
        <r>
          <rPr>
            <sz val="7"/>
            <color indexed="81"/>
            <rFont val="Tverdana"/>
          </rPr>
          <t>c'est bien</t>
        </r>
      </text>
    </comment>
  </commentList>
</comments>
</file>

<file path=xl/sharedStrings.xml><?xml version="1.0" encoding="utf-8"?>
<sst xmlns="http://schemas.openxmlformats.org/spreadsheetml/2006/main" count="763" uniqueCount="157">
  <si>
    <t>Couleurs</t>
  </si>
  <si>
    <t>Année</t>
  </si>
  <si>
    <t>Pâques</t>
  </si>
  <si>
    <t>Accueil</t>
  </si>
  <si>
    <t>=Année!$A$2</t>
  </si>
  <si>
    <t>ChampMFC</t>
  </si>
  <si>
    <t>=ParamètresCouleurs!$U$5</t>
  </si>
  <si>
    <t>jours_fériés</t>
  </si>
  <si>
    <t>=Année!$C$2:$C$12</t>
  </si>
  <si>
    <t>MesCouleurs</t>
  </si>
  <si>
    <t>=ParamètresCouleurs!$A$5:$Q$5</t>
  </si>
  <si>
    <t>Noms de champs</t>
  </si>
  <si>
    <t>Jours Fériés</t>
  </si>
  <si>
    <t>M</t>
  </si>
  <si>
    <t>S</t>
  </si>
  <si>
    <t>S3</t>
  </si>
  <si>
    <t xml:space="preserve">CP </t>
  </si>
  <si>
    <t>CA</t>
  </si>
  <si>
    <t>Repos</t>
  </si>
  <si>
    <t>Congé Ancienneté</t>
  </si>
  <si>
    <t>Reduct Temps Travail</t>
  </si>
  <si>
    <t>MAT</t>
  </si>
  <si>
    <t>Nagaradjou</t>
  </si>
  <si>
    <t>B.Vanpouille</t>
  </si>
  <si>
    <t>W.LoH</t>
  </si>
  <si>
    <t>H.Darraidou</t>
  </si>
  <si>
    <t>P.Nepost</t>
  </si>
  <si>
    <t>T.Lionet</t>
  </si>
  <si>
    <t>CH.Cyrille</t>
  </si>
  <si>
    <t>C.Beranger</t>
  </si>
  <si>
    <t>L.Harduin</t>
  </si>
  <si>
    <t>M.Matou</t>
  </si>
  <si>
    <t>A.Teuber</t>
  </si>
  <si>
    <t>K.Moussaoui</t>
  </si>
  <si>
    <t>R.Meyzindi</t>
  </si>
  <si>
    <t>T.Jean-Charles</t>
  </si>
  <si>
    <t>C.Arguedas</t>
  </si>
  <si>
    <t>M.Muller</t>
  </si>
  <si>
    <t>JM.Pedrol</t>
  </si>
  <si>
    <t>Paquiri</t>
  </si>
  <si>
    <t>P.Langlois</t>
  </si>
  <si>
    <t>J.Theophile</t>
  </si>
  <si>
    <t>E.Elbaz</t>
  </si>
  <si>
    <t>EL.Barbari</t>
  </si>
  <si>
    <t>C.Midjola</t>
  </si>
  <si>
    <t>JM.Simon</t>
  </si>
  <si>
    <t>S.Boudar</t>
  </si>
  <si>
    <t>C.Verino</t>
  </si>
  <si>
    <t>M.Konde</t>
  </si>
  <si>
    <t>J1</t>
  </si>
  <si>
    <t>CH</t>
  </si>
  <si>
    <t>CE</t>
  </si>
  <si>
    <t>DP</t>
  </si>
  <si>
    <t>DEL</t>
  </si>
  <si>
    <t>FOR</t>
  </si>
  <si>
    <t>MAL</t>
  </si>
  <si>
    <t>ABS</t>
  </si>
  <si>
    <t>HOS</t>
  </si>
  <si>
    <t>FRA</t>
  </si>
  <si>
    <t>BON</t>
  </si>
  <si>
    <t>CHSCT</t>
  </si>
  <si>
    <t>Comité_d'Entreprise</t>
  </si>
  <si>
    <t>Délégué du Personnel</t>
  </si>
  <si>
    <t>Délégation</t>
  </si>
  <si>
    <t>Formation</t>
  </si>
  <si>
    <t>Maladie</t>
  </si>
  <si>
    <t>Abscent</t>
  </si>
  <si>
    <t>Hospitalisation</t>
  </si>
  <si>
    <t>Congé de Fractionnement</t>
  </si>
  <si>
    <t>Congé de Bonification</t>
  </si>
  <si>
    <t>R/T</t>
  </si>
  <si>
    <t>J</t>
  </si>
  <si>
    <t>Journée : 8h30 _ 17h01</t>
  </si>
  <si>
    <t>Journée : 8h00 _ 16h31</t>
  </si>
  <si>
    <t>S1</t>
  </si>
  <si>
    <t>Soirée : 15h09 _ 23h40</t>
  </si>
  <si>
    <t>Soirée : 13h29 _ 22h00</t>
  </si>
  <si>
    <t>Soirée :  15h29 _ 00h00</t>
  </si>
  <si>
    <t>M1</t>
  </si>
  <si>
    <t>Matinée : 6h00 _ 14h31</t>
  </si>
  <si>
    <t>Matinée : 5h00 _ 13h31</t>
  </si>
  <si>
    <t>M2</t>
  </si>
  <si>
    <t>Matinée : 6h30 _ 15h01</t>
  </si>
  <si>
    <t>S0</t>
  </si>
  <si>
    <t>Soirée : 12h00 _ 20h31</t>
  </si>
  <si>
    <t>S2</t>
  </si>
  <si>
    <t>Soirée : 15h39 _ 00h10</t>
  </si>
  <si>
    <t>Congés _ Payés</t>
  </si>
  <si>
    <t>M0</t>
  </si>
  <si>
    <t>Matinée : 6h00 _ 14h48</t>
  </si>
  <si>
    <t>Repos place Travail</t>
  </si>
  <si>
    <t>ENF</t>
  </si>
  <si>
    <t>RS</t>
  </si>
  <si>
    <t>Rentrée _ Scolaire</t>
  </si>
  <si>
    <t>R</t>
  </si>
  <si>
    <t>NOMS</t>
  </si>
  <si>
    <t>CCE</t>
  </si>
  <si>
    <t>CD</t>
  </si>
  <si>
    <t>Journée _ Enfant</t>
  </si>
  <si>
    <t>Convocation _ Direction</t>
  </si>
  <si>
    <t>MOIS</t>
  </si>
  <si>
    <t>Noël</t>
  </si>
  <si>
    <t>Armistice 14-18</t>
  </si>
  <si>
    <t>Toussaint</t>
  </si>
  <si>
    <t>Lundi de Pentecôte</t>
  </si>
  <si>
    <t>Ascension</t>
  </si>
  <si>
    <t>Lundi de Pâques</t>
  </si>
  <si>
    <t>Assomption</t>
  </si>
  <si>
    <t>Fête nationale</t>
  </si>
  <si>
    <t>Victoire 45</t>
  </si>
  <si>
    <t>Fête du travail</t>
  </si>
  <si>
    <t>Jour de l'an</t>
  </si>
  <si>
    <t>FERIES</t>
  </si>
  <si>
    <t>etc</t>
  </si>
  <si>
    <t>ou bien</t>
  </si>
  <si>
    <t>départ</t>
  </si>
  <si>
    <t>durée</t>
  </si>
  <si>
    <t>Mal</t>
  </si>
  <si>
    <t>accueil</t>
  </si>
  <si>
    <t>Planning congés mensuel</t>
  </si>
  <si>
    <t>Choix de l'année</t>
  </si>
  <si>
    <t>Choix du mois</t>
  </si>
  <si>
    <t>Janvier</t>
  </si>
  <si>
    <t>Fevrier</t>
  </si>
  <si>
    <t>Mars</t>
  </si>
  <si>
    <t>Avril</t>
  </si>
  <si>
    <t>Mai</t>
  </si>
  <si>
    <t>Juin</t>
  </si>
  <si>
    <t>Juillet</t>
  </si>
  <si>
    <t>à</t>
  </si>
  <si>
    <t>MISE à JOUR  LE</t>
  </si>
  <si>
    <t>Aout</t>
  </si>
  <si>
    <t>Septembre</t>
  </si>
  <si>
    <t>Octobre</t>
  </si>
  <si>
    <t>Novembre</t>
  </si>
  <si>
    <t>Decembre</t>
  </si>
  <si>
    <t>RECAP</t>
  </si>
  <si>
    <t>RTT</t>
  </si>
  <si>
    <t>REC</t>
  </si>
  <si>
    <t>ANJ</t>
  </si>
  <si>
    <t>Abscence non justifiée</t>
  </si>
  <si>
    <t>V</t>
  </si>
  <si>
    <t>D</t>
  </si>
  <si>
    <t>L</t>
  </si>
  <si>
    <t>Remise                   à                     Zéro</t>
  </si>
  <si>
    <t>Cellules                   début de                     Cycle</t>
  </si>
  <si>
    <t>Récupération_Jour_Fériée</t>
  </si>
  <si>
    <t>Total</t>
  </si>
  <si>
    <t>Comité_Central_Entreprise</t>
  </si>
  <si>
    <t>RUN</t>
  </si>
  <si>
    <t>RC</t>
  </si>
  <si>
    <t>Repos_Compensateur</t>
  </si>
  <si>
    <t>RJF</t>
  </si>
  <si>
    <t>Récupération_Jours_Fériés</t>
  </si>
  <si>
    <t>Réunion</t>
  </si>
  <si>
    <t>OK</t>
  </si>
  <si>
    <t>c'est bien</t>
  </si>
</sst>
</file>

<file path=xl/styles.xml><?xml version="1.0" encoding="utf-8"?>
<styleSheet xmlns="http://schemas.openxmlformats.org/spreadsheetml/2006/main">
  <numFmts count="15">
    <numFmt numFmtId="164" formatCode="mmmm\ yy"/>
    <numFmt numFmtId="165" formatCode="#.##0\.00"/>
    <numFmt numFmtId="166" formatCode="\$#\.00"/>
    <numFmt numFmtId="167" formatCode="#\.00"/>
    <numFmt numFmtId="168" formatCode="_-* #,##0.00\ [$€-1]_-;\-* #,##0.00\ [$€-1]_-;_-* &quot;-&quot;??\ [$€-1]_-"/>
    <numFmt numFmtId="169" formatCode="d\-mmm\-yy"/>
    <numFmt numFmtId="170" formatCode="ddd\-dd"/>
    <numFmt numFmtId="171" formatCode="ddd* dd\-mm\-yyyy"/>
    <numFmt numFmtId="172" formatCode="&quot; &quot;ddd\ * dd\-mm\-yy"/>
    <numFmt numFmtId="173" formatCode="mmmm\ "/>
    <numFmt numFmtId="174" formatCode="dd\-mmm\ hh:mm"/>
    <numFmt numFmtId="175" formatCode="[$-40C]dddd\ d\ mmmm"/>
    <numFmt numFmtId="176" formatCode="hh\ &quot;h&quot;\ mm\ &quot;mn&quot;"/>
    <numFmt numFmtId="177" formatCode="General;;&quot;0&quot;"/>
    <numFmt numFmtId="178" formatCode="h:mm;@"/>
  </numFmts>
  <fonts count="54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b/>
      <sz val="9"/>
      <name val="Verdana"/>
      <family val="2"/>
    </font>
    <font>
      <b/>
      <i/>
      <sz val="8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sz val="8"/>
      <color indexed="8"/>
      <name val="Verdana"/>
      <family val="2"/>
    </font>
    <font>
      <sz val="10"/>
      <name val="Verdana"/>
      <family val="2"/>
    </font>
    <font>
      <b/>
      <sz val="8"/>
      <color indexed="8"/>
      <name val="Verdana"/>
      <family val="2"/>
    </font>
    <font>
      <u/>
      <sz val="8"/>
      <color indexed="8"/>
      <name val="Arial"/>
      <family val="2"/>
    </font>
    <font>
      <b/>
      <sz val="8"/>
      <color theme="1"/>
      <name val="Verdana"/>
      <family val="2"/>
    </font>
    <font>
      <b/>
      <sz val="8"/>
      <color theme="0"/>
      <name val="Verdana"/>
      <family val="2"/>
    </font>
    <font>
      <b/>
      <sz val="10"/>
      <name val="Arial"/>
      <family val="2"/>
    </font>
    <font>
      <sz val="8"/>
      <color rgb="FFFF0000"/>
      <name val="Verdana"/>
      <family val="2"/>
    </font>
    <font>
      <sz val="8"/>
      <color theme="0"/>
      <name val="Verdana"/>
      <family val="2"/>
    </font>
    <font>
      <sz val="10"/>
      <name val="Arial"/>
      <family val="2"/>
    </font>
    <font>
      <b/>
      <sz val="10"/>
      <name val="Courier New"/>
      <family val="3"/>
    </font>
    <font>
      <sz val="10"/>
      <color indexed="18"/>
      <name val="Arial"/>
      <family val="2"/>
    </font>
    <font>
      <b/>
      <sz val="12"/>
      <name val="Verdana"/>
      <family val="2"/>
    </font>
    <font>
      <sz val="12"/>
      <name val="Verdana"/>
      <family val="2"/>
    </font>
    <font>
      <sz val="8"/>
      <color theme="1"/>
      <name val="Verdana"/>
      <family val="2"/>
    </font>
    <font>
      <sz val="10"/>
      <name val="Arial"/>
      <family val="2"/>
    </font>
    <font>
      <b/>
      <u/>
      <sz val="22"/>
      <color indexed="12"/>
      <name val="Arial"/>
      <family val="2"/>
    </font>
    <font>
      <sz val="14"/>
      <name val="Arial"/>
      <family val="2"/>
    </font>
    <font>
      <sz val="22"/>
      <name val="Arial"/>
      <family val="2"/>
    </font>
    <font>
      <b/>
      <sz val="16"/>
      <color indexed="8"/>
      <name val="Calibri"/>
      <family val="2"/>
    </font>
    <font>
      <b/>
      <sz val="22"/>
      <color indexed="9"/>
      <name val="Verdana"/>
      <family val="2"/>
    </font>
    <font>
      <b/>
      <sz val="14"/>
      <name val="Arial"/>
      <family val="2"/>
    </font>
    <font>
      <b/>
      <sz val="10"/>
      <color theme="0"/>
      <name val="Verdana"/>
      <family val="2"/>
    </font>
    <font>
      <u/>
      <sz val="14"/>
      <color indexed="12"/>
      <name val="Arial"/>
      <family val="2"/>
    </font>
    <font>
      <b/>
      <u/>
      <sz val="14"/>
      <color rgb="FF0070C0"/>
      <name val="Arial"/>
      <family val="2"/>
    </font>
    <font>
      <b/>
      <sz val="14"/>
      <color rgb="FF0070C0"/>
      <name val="Arial"/>
      <family val="2"/>
    </font>
    <font>
      <b/>
      <sz val="11"/>
      <color rgb="FFFF0000"/>
      <name val="Calibri"/>
      <family val="2"/>
      <scheme val="minor"/>
    </font>
    <font>
      <sz val="10"/>
      <color rgb="FF000000"/>
      <name val="Arial"/>
      <family val="2"/>
    </font>
    <font>
      <sz val="10"/>
      <color theme="0"/>
      <name val="Arial"/>
      <family val="2"/>
    </font>
    <font>
      <sz val="7"/>
      <color indexed="81"/>
      <name val="Tverdana"/>
    </font>
    <font>
      <sz val="8"/>
      <name val="Wingdings"/>
      <charset val="2"/>
    </font>
    <font>
      <sz val="10"/>
      <name val="Wingdings"/>
      <charset val="2"/>
    </font>
    <font>
      <sz val="10"/>
      <color rgb="FFFF0000"/>
      <name val="Wingdings"/>
      <charset val="2"/>
    </font>
  </fonts>
  <fills count="2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BF95D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594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44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n">
        <color indexed="64"/>
      </top>
      <bottom/>
      <diagonal/>
    </border>
    <border>
      <left style="slantDashDot">
        <color rgb="FFFF0000"/>
      </left>
      <right/>
      <top style="slantDashDot">
        <color rgb="FFFF0000"/>
      </top>
      <bottom/>
      <diagonal/>
    </border>
    <border>
      <left/>
      <right/>
      <top style="slantDashDot">
        <color rgb="FFFF0000"/>
      </top>
      <bottom/>
      <diagonal/>
    </border>
    <border>
      <left/>
      <right style="slantDashDot">
        <color rgb="FFFF0000"/>
      </right>
      <top style="slantDashDot">
        <color rgb="FFFF0000"/>
      </top>
      <bottom/>
      <diagonal/>
    </border>
    <border>
      <left style="slantDashDot">
        <color rgb="FFFF0000"/>
      </left>
      <right/>
      <top/>
      <bottom style="slantDashDot">
        <color rgb="FFFF0000"/>
      </bottom>
      <diagonal/>
    </border>
    <border>
      <left/>
      <right/>
      <top/>
      <bottom style="slantDashDot">
        <color rgb="FFFF0000"/>
      </bottom>
      <diagonal/>
    </border>
    <border>
      <left/>
      <right style="slantDashDot">
        <color rgb="FFFF0000"/>
      </right>
      <top/>
      <bottom style="slantDashDot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2">
    <xf numFmtId="0" fontId="0" fillId="0" borderId="0"/>
    <xf numFmtId="0" fontId="18" fillId="0" borderId="0">
      <protection locked="0"/>
    </xf>
    <xf numFmtId="0" fontId="19" fillId="0" borderId="0">
      <protection locked="0"/>
    </xf>
    <xf numFmtId="0" fontId="19" fillId="0" borderId="0">
      <protection locked="0"/>
    </xf>
    <xf numFmtId="168" fontId="20" fillId="0" borderId="0" applyFont="0" applyFill="0" applyBorder="0" applyAlignment="0" applyProtection="0"/>
    <xf numFmtId="165" fontId="18" fillId="0" borderId="0">
      <protection locked="0"/>
    </xf>
    <xf numFmtId="167" fontId="18" fillId="0" borderId="0"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166" fontId="18" fillId="0" borderId="0">
      <protection locked="0"/>
    </xf>
    <xf numFmtId="0" fontId="18" fillId="0" borderId="1">
      <protection locked="0"/>
    </xf>
    <xf numFmtId="0" fontId="30" fillId="0" borderId="0"/>
    <xf numFmtId="0" fontId="7" fillId="0" borderId="0"/>
  </cellStyleXfs>
  <cellXfs count="280">
    <xf numFmtId="0" fontId="0" fillId="0" borderId="0" xfId="0"/>
    <xf numFmtId="0" fontId="9" fillId="0" borderId="0" xfId="0" applyFont="1"/>
    <xf numFmtId="0" fontId="10" fillId="0" borderId="0" xfId="0" applyFont="1"/>
    <xf numFmtId="0" fontId="10" fillId="0" borderId="0" xfId="0" applyFont="1" applyFill="1"/>
    <xf numFmtId="0" fontId="12" fillId="0" borderId="0" xfId="0" applyFont="1"/>
    <xf numFmtId="0" fontId="14" fillId="0" borderId="0" xfId="0" applyFont="1"/>
    <xf numFmtId="0" fontId="9" fillId="3" borderId="2" xfId="0" applyFont="1" applyFill="1" applyBorder="1"/>
    <xf numFmtId="0" fontId="9" fillId="0" borderId="0" xfId="0" applyNumberFormat="1" applyFont="1"/>
    <xf numFmtId="0" fontId="9" fillId="3" borderId="3" xfId="0" applyFont="1" applyFill="1" applyBorder="1"/>
    <xf numFmtId="0" fontId="8" fillId="0" borderId="0" xfId="0" applyNumberFormat="1" applyFont="1"/>
    <xf numFmtId="0" fontId="8" fillId="0" borderId="0" xfId="0" applyFont="1"/>
    <xf numFmtId="0" fontId="15" fillId="0" borderId="0" xfId="0" applyFont="1"/>
    <xf numFmtId="0" fontId="9" fillId="3" borderId="0" xfId="0" applyFont="1" applyFill="1" applyBorder="1"/>
    <xf numFmtId="0" fontId="13" fillId="6" borderId="7" xfId="0" applyFont="1" applyFill="1" applyBorder="1" applyAlignment="1">
      <alignment horizontal="center" vertical="center"/>
    </xf>
    <xf numFmtId="0" fontId="13" fillId="7" borderId="7" xfId="0" applyFont="1" applyFill="1" applyBorder="1" applyAlignment="1">
      <alignment horizontal="center" vertical="center"/>
    </xf>
    <xf numFmtId="0" fontId="25" fillId="8" borderId="7" xfId="0" applyFont="1" applyFill="1" applyBorder="1" applyAlignment="1">
      <alignment horizontal="center" vertical="center"/>
    </xf>
    <xf numFmtId="0" fontId="25" fillId="5" borderId="7" xfId="0" applyFont="1" applyFill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0" fontId="13" fillId="9" borderId="2" xfId="0" applyFont="1" applyFill="1" applyBorder="1" applyAlignment="1">
      <alignment horizontal="center" vertical="center"/>
    </xf>
    <xf numFmtId="0" fontId="13" fillId="11" borderId="7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 textRotation="90"/>
    </xf>
    <xf numFmtId="0" fontId="13" fillId="9" borderId="3" xfId="0" applyFont="1" applyFill="1" applyBorder="1" applyAlignment="1">
      <alignment horizontal="center" vertical="center"/>
    </xf>
    <xf numFmtId="0" fontId="13" fillId="13" borderId="3" xfId="0" applyFont="1" applyFill="1" applyBorder="1" applyAlignment="1">
      <alignment horizontal="center" vertical="center"/>
    </xf>
    <xf numFmtId="0" fontId="26" fillId="6" borderId="3" xfId="0" applyFont="1" applyFill="1" applyBorder="1" applyAlignment="1">
      <alignment horizontal="center" vertical="center"/>
    </xf>
    <xf numFmtId="0" fontId="26" fillId="14" borderId="3" xfId="0" applyFont="1" applyFill="1" applyBorder="1" applyAlignment="1">
      <alignment horizontal="center" vertical="center"/>
    </xf>
    <xf numFmtId="0" fontId="13" fillId="15" borderId="3" xfId="0" applyFont="1" applyFill="1" applyBorder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13" fillId="16" borderId="7" xfId="0" applyFont="1" applyFill="1" applyBorder="1" applyAlignment="1">
      <alignment horizontal="center" vertical="center"/>
    </xf>
    <xf numFmtId="0" fontId="13" fillId="17" borderId="3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26" fillId="18" borderId="7" xfId="0" applyFont="1" applyFill="1" applyBorder="1" applyAlignment="1">
      <alignment horizontal="center" vertical="center"/>
    </xf>
    <xf numFmtId="0" fontId="0" fillId="20" borderId="0" xfId="0" applyFill="1"/>
    <xf numFmtId="0" fontId="36" fillId="20" borderId="0" xfId="0" applyFont="1" applyFill="1" applyAlignment="1">
      <alignment horizontal="center" vertical="center"/>
    </xf>
    <xf numFmtId="0" fontId="49" fillId="0" borderId="0" xfId="0" applyFont="1"/>
    <xf numFmtId="0" fontId="25" fillId="9" borderId="2" xfId="0" applyFont="1" applyFill="1" applyBorder="1" applyAlignment="1">
      <alignment horizontal="center" vertical="center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7" fillId="0" borderId="0" xfId="11" applyAlignment="1" applyProtection="1">
      <alignment horizontal="center" vertical="center"/>
    </xf>
    <xf numFmtId="0" fontId="7" fillId="0" borderId="0" xfId="11" applyProtection="1"/>
    <xf numFmtId="0" fontId="1" fillId="0" borderId="0" xfId="11" applyFont="1" applyAlignment="1" applyProtection="1">
      <alignment horizontal="center"/>
    </xf>
    <xf numFmtId="0" fontId="47" fillId="0" borderId="0" xfId="11" applyFont="1" applyAlignment="1" applyProtection="1">
      <alignment horizontal="center"/>
    </xf>
    <xf numFmtId="0" fontId="47" fillId="0" borderId="0" xfId="11" applyFont="1" applyBorder="1" applyAlignment="1" applyProtection="1">
      <alignment horizontal="center" vertical="center"/>
    </xf>
    <xf numFmtId="0" fontId="47" fillId="0" borderId="0" xfId="11" applyFont="1" applyBorder="1" applyAlignment="1" applyProtection="1">
      <alignment horizontal="center"/>
    </xf>
    <xf numFmtId="0" fontId="1" fillId="0" borderId="0" xfId="11" applyFont="1" applyBorder="1" applyAlignment="1" applyProtection="1">
      <alignment horizontal="center" vertical="center"/>
    </xf>
    <xf numFmtId="0" fontId="1" fillId="0" borderId="0" xfId="11" applyFont="1" applyBorder="1" applyAlignment="1" applyProtection="1">
      <alignment horizontal="center"/>
    </xf>
    <xf numFmtId="0" fontId="28" fillId="0" borderId="6" xfId="10" applyFont="1" applyBorder="1" applyAlignment="1" applyProtection="1">
      <alignment horizontal="center" vertical="center"/>
    </xf>
    <xf numFmtId="15" fontId="13" fillId="0" borderId="10" xfId="10" applyNumberFormat="1" applyFont="1" applyBorder="1" applyAlignment="1" applyProtection="1">
      <alignment horizontal="center" vertical="center"/>
    </xf>
    <xf numFmtId="0" fontId="7" fillId="0" borderId="9" xfId="11" applyFont="1" applyFill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/>
    </xf>
    <xf numFmtId="0" fontId="7" fillId="0" borderId="9" xfId="11" applyFont="1" applyFill="1" applyBorder="1" applyAlignment="1" applyProtection="1">
      <alignment horizontal="center"/>
    </xf>
    <xf numFmtId="0" fontId="28" fillId="0" borderId="8" xfId="10" applyFont="1" applyBorder="1" applyAlignment="1" applyProtection="1">
      <alignment horizontal="center" vertical="center"/>
    </xf>
    <xf numFmtId="0" fontId="13" fillId="0" borderId="15" xfId="10" applyFont="1" applyBorder="1" applyAlignment="1" applyProtection="1">
      <alignment horizontal="center" vertical="center"/>
    </xf>
    <xf numFmtId="172" fontId="32" fillId="19" borderId="0" xfId="11" quotePrefix="1" applyNumberFormat="1" applyFont="1" applyFill="1" applyAlignment="1" applyProtection="1">
      <alignment horizontal="center" vertical="center"/>
    </xf>
    <xf numFmtId="172" fontId="32" fillId="0" borderId="0" xfId="11" quotePrefix="1" applyNumberFormat="1" applyFont="1" applyFill="1" applyAlignment="1" applyProtection="1">
      <alignment horizontal="center" vertical="center"/>
    </xf>
    <xf numFmtId="0" fontId="13" fillId="0" borderId="15" xfId="10" applyFont="1" applyFill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/>
    </xf>
    <xf numFmtId="0" fontId="28" fillId="0" borderId="16" xfId="10" applyFont="1" applyBorder="1" applyAlignment="1" applyProtection="1">
      <alignment horizontal="center" vertical="center"/>
    </xf>
    <xf numFmtId="0" fontId="13" fillId="0" borderId="17" xfId="10" applyFont="1" applyFill="1" applyBorder="1" applyAlignment="1" applyProtection="1">
      <alignment horizontal="center" vertical="center"/>
    </xf>
    <xf numFmtId="0" fontId="13" fillId="10" borderId="0" xfId="10" applyFont="1" applyFill="1" applyBorder="1" applyProtection="1"/>
    <xf numFmtId="0" fontId="13" fillId="10" borderId="0" xfId="10" applyFont="1" applyFill="1" applyBorder="1" applyAlignment="1" applyProtection="1">
      <alignment horizontal="center" vertical="center"/>
    </xf>
    <xf numFmtId="0" fontId="7" fillId="10" borderId="0" xfId="11" applyFill="1" applyProtection="1"/>
    <xf numFmtId="0" fontId="7" fillId="10" borderId="0" xfId="11" applyFill="1" applyAlignment="1" applyProtection="1">
      <alignment horizontal="center" vertical="center"/>
    </xf>
    <xf numFmtId="0" fontId="13" fillId="0" borderId="10" xfId="10" applyFont="1" applyBorder="1" applyAlignment="1" applyProtection="1">
      <alignment horizontal="center" vertical="center"/>
    </xf>
    <xf numFmtId="0" fontId="6" fillId="0" borderId="9" xfId="11" applyFont="1" applyFill="1" applyBorder="1" applyAlignment="1" applyProtection="1">
      <alignment horizontal="center" vertical="center"/>
    </xf>
    <xf numFmtId="0" fontId="13" fillId="0" borderId="17" xfId="10" applyFont="1" applyBorder="1" applyAlignment="1" applyProtection="1">
      <alignment horizontal="center" vertical="center"/>
    </xf>
    <xf numFmtId="0" fontId="7" fillId="0" borderId="0" xfId="11" applyFont="1" applyFill="1" applyBorder="1" applyAlignment="1" applyProtection="1">
      <alignment horizontal="center" vertical="center"/>
    </xf>
    <xf numFmtId="0" fontId="9" fillId="10" borderId="0" xfId="10" applyFont="1" applyFill="1" applyBorder="1" applyProtection="1"/>
    <xf numFmtId="0" fontId="13" fillId="0" borderId="14" xfId="10" applyFont="1" applyBorder="1" applyAlignment="1" applyProtection="1">
      <alignment horizontal="center" vertical="center"/>
    </xf>
    <xf numFmtId="0" fontId="13" fillId="0" borderId="13" xfId="10" applyFont="1" applyBorder="1" applyAlignment="1" applyProtection="1">
      <alignment horizontal="center" vertical="center"/>
    </xf>
    <xf numFmtId="0" fontId="5" fillId="0" borderId="9" xfId="11" applyFont="1" applyFill="1" applyBorder="1" applyAlignment="1" applyProtection="1">
      <alignment horizontal="center"/>
    </xf>
    <xf numFmtId="0" fontId="27" fillId="8" borderId="0" xfId="11" applyFont="1" applyFill="1" applyBorder="1" applyAlignment="1" applyProtection="1">
      <alignment horizontal="center" vertical="center"/>
    </xf>
    <xf numFmtId="0" fontId="27" fillId="0" borderId="13" xfId="10" applyFont="1" applyBorder="1" applyAlignment="1" applyProtection="1">
      <alignment horizontal="center" vertical="center"/>
    </xf>
    <xf numFmtId="0" fontId="7" fillId="2" borderId="0" xfId="11" applyFill="1" applyBorder="1" applyAlignment="1" applyProtection="1">
      <alignment horizontal="center" vertical="center"/>
    </xf>
    <xf numFmtId="171" fontId="7" fillId="2" borderId="0" xfId="11" applyNumberFormat="1" applyFill="1" applyBorder="1" applyProtection="1"/>
    <xf numFmtId="0" fontId="27" fillId="0" borderId="18" xfId="10" applyFont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vertical="center"/>
    </xf>
    <xf numFmtId="0" fontId="27" fillId="10" borderId="0" xfId="10" applyFont="1" applyFill="1" applyBorder="1" applyAlignment="1" applyProtection="1">
      <alignment horizontal="center" vertical="center"/>
    </xf>
    <xf numFmtId="0" fontId="28" fillId="0" borderId="9" xfId="10" applyFont="1" applyBorder="1" applyAlignment="1" applyProtection="1">
      <alignment horizontal="center" vertical="center"/>
    </xf>
    <xf numFmtId="0" fontId="13" fillId="0" borderId="11" xfId="10" applyFont="1" applyBorder="1" applyAlignment="1" applyProtection="1">
      <alignment horizontal="center" vertical="center"/>
    </xf>
    <xf numFmtId="0" fontId="3" fillId="0" borderId="9" xfId="11" applyFont="1" applyFill="1" applyBorder="1" applyAlignment="1" applyProtection="1">
      <alignment horizontal="center"/>
    </xf>
    <xf numFmtId="0" fontId="28" fillId="0" borderId="21" xfId="10" applyFont="1" applyBorder="1" applyAlignment="1" applyProtection="1">
      <alignment horizontal="center" vertical="center" wrapText="1"/>
    </xf>
    <xf numFmtId="0" fontId="13" fillId="0" borderId="20" xfId="10" applyFont="1" applyBorder="1" applyAlignment="1" applyProtection="1">
      <alignment horizontal="center" vertical="center"/>
    </xf>
    <xf numFmtId="0" fontId="2" fillId="0" borderId="9" xfId="11" applyFont="1" applyFill="1" applyBorder="1" applyAlignment="1" applyProtection="1">
      <alignment horizontal="center"/>
    </xf>
    <xf numFmtId="0" fontId="4" fillId="0" borderId="9" xfId="11" applyFont="1" applyFill="1" applyBorder="1" applyAlignment="1" applyProtection="1">
      <alignment horizontal="center"/>
    </xf>
    <xf numFmtId="0" fontId="28" fillId="0" borderId="16" xfId="10" applyFont="1" applyBorder="1" applyAlignment="1" applyProtection="1">
      <alignment horizontal="center" vertical="center" wrapText="1"/>
    </xf>
    <xf numFmtId="0" fontId="13" fillId="0" borderId="18" xfId="10" applyFont="1" applyBorder="1" applyAlignment="1" applyProtection="1">
      <alignment horizontal="center" vertical="center"/>
    </xf>
    <xf numFmtId="0" fontId="9" fillId="0" borderId="0" xfId="0" applyFont="1" applyProtection="1"/>
    <xf numFmtId="0" fontId="0" fillId="0" borderId="0" xfId="0" applyProtection="1"/>
    <xf numFmtId="0" fontId="17" fillId="0" borderId="0" xfId="7" applyFont="1" applyAlignment="1" applyProtection="1">
      <protection locked="0"/>
    </xf>
    <xf numFmtId="0" fontId="9" fillId="4" borderId="2" xfId="0" applyFont="1" applyFill="1" applyBorder="1" applyProtection="1"/>
    <xf numFmtId="0" fontId="16" fillId="0" borderId="0" xfId="0" applyFont="1" applyFill="1" applyBorder="1" applyProtection="1"/>
    <xf numFmtId="0" fontId="9" fillId="4" borderId="2" xfId="0" applyFont="1" applyFill="1" applyBorder="1" applyAlignment="1" applyProtection="1">
      <alignment horizontal="center" vertical="center"/>
    </xf>
    <xf numFmtId="0" fontId="16" fillId="0" borderId="0" xfId="0" applyFont="1" applyProtection="1"/>
    <xf numFmtId="0" fontId="23" fillId="2" borderId="2" xfId="0" applyFont="1" applyFill="1" applyBorder="1" applyAlignment="1" applyProtection="1">
      <alignment horizontal="center" vertical="center"/>
    </xf>
    <xf numFmtId="14" fontId="9" fillId="2" borderId="6" xfId="0" applyNumberFormat="1" applyFont="1" applyFill="1" applyBorder="1" applyAlignment="1" applyProtection="1">
      <alignment horizontal="center" vertical="center"/>
    </xf>
    <xf numFmtId="169" fontId="9" fillId="2" borderId="2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Protection="1"/>
    <xf numFmtId="14" fontId="9" fillId="2" borderId="4" xfId="0" applyNumberFormat="1" applyFont="1" applyFill="1" applyBorder="1" applyAlignment="1" applyProtection="1">
      <alignment horizontal="center" vertical="center"/>
    </xf>
    <xf numFmtId="16" fontId="9" fillId="0" borderId="0" xfId="0" applyNumberFormat="1" applyFont="1" applyProtection="1"/>
    <xf numFmtId="14" fontId="9" fillId="4" borderId="4" xfId="0" applyNumberFormat="1" applyFont="1" applyFill="1" applyBorder="1" applyAlignment="1" applyProtection="1">
      <alignment horizontal="center" vertical="center"/>
    </xf>
    <xf numFmtId="0" fontId="11" fillId="0" borderId="0" xfId="0" applyFont="1" applyProtection="1"/>
    <xf numFmtId="14" fontId="9" fillId="4" borderId="5" xfId="0" applyNumberFormat="1" applyFont="1" applyFill="1" applyBorder="1" applyAlignment="1" applyProtection="1">
      <alignment horizontal="center" vertical="center"/>
    </xf>
    <xf numFmtId="0" fontId="24" fillId="0" borderId="0" xfId="7" applyFont="1" applyAlignment="1" applyProtection="1">
      <protection locked="0"/>
    </xf>
    <xf numFmtId="0" fontId="0" fillId="0" borderId="23" xfId="0" applyFill="1" applyBorder="1" applyProtection="1">
      <protection locked="0"/>
    </xf>
    <xf numFmtId="0" fontId="0" fillId="0" borderId="24" xfId="0" applyFill="1" applyBorder="1" applyProtection="1">
      <protection locked="0"/>
    </xf>
    <xf numFmtId="0" fontId="0" fillId="0" borderId="25" xfId="0" applyFill="1" applyBorder="1" applyProtection="1">
      <protection locked="0"/>
    </xf>
    <xf numFmtId="0" fontId="45" fillId="0" borderId="26" xfId="7" applyFont="1" applyFill="1" applyBorder="1" applyAlignment="1" applyProtection="1">
      <alignment horizontal="center" vertical="center"/>
      <protection locked="0"/>
    </xf>
    <xf numFmtId="0" fontId="42" fillId="0" borderId="0" xfId="0" applyFont="1" applyFill="1" applyBorder="1" applyAlignment="1" applyProtection="1">
      <alignment horizontal="center" vertical="center"/>
      <protection locked="0"/>
    </xf>
    <xf numFmtId="0" fontId="45" fillId="0" borderId="0" xfId="7" applyFont="1" applyBorder="1" applyAlignment="1" applyProtection="1">
      <alignment horizontal="center" vertical="center"/>
      <protection locked="0"/>
    </xf>
    <xf numFmtId="0" fontId="42" fillId="0" borderId="27" xfId="0" applyFont="1" applyFill="1" applyBorder="1" applyAlignment="1" applyProtection="1">
      <alignment horizontal="center" vertical="center"/>
      <protection locked="0"/>
    </xf>
    <xf numFmtId="0" fontId="45" fillId="0" borderId="26" xfId="7" applyFont="1" applyBorder="1" applyAlignment="1" applyProtection="1">
      <alignment horizontal="center" vertical="center"/>
      <protection locked="0"/>
    </xf>
    <xf numFmtId="0" fontId="46" fillId="0" borderId="0" xfId="0" applyFont="1" applyFill="1" applyBorder="1" applyAlignment="1" applyProtection="1">
      <alignment horizontal="center" vertical="center"/>
      <protection locked="0"/>
    </xf>
    <xf numFmtId="0" fontId="45" fillId="0" borderId="0" xfId="7" applyFont="1" applyFill="1" applyBorder="1" applyAlignment="1" applyProtection="1">
      <alignment horizontal="center" vertical="center"/>
      <protection locked="0"/>
    </xf>
    <xf numFmtId="0" fontId="42" fillId="0" borderId="28" xfId="0" applyFont="1" applyFill="1" applyBorder="1" applyProtection="1">
      <protection locked="0"/>
    </xf>
    <xf numFmtId="0" fontId="42" fillId="0" borderId="29" xfId="0" applyFont="1" applyFill="1" applyBorder="1" applyProtection="1">
      <protection locked="0"/>
    </xf>
    <xf numFmtId="0" fontId="42" fillId="0" borderId="30" xfId="0" applyFont="1" applyFill="1" applyBorder="1" applyProtection="1">
      <protection locked="0"/>
    </xf>
    <xf numFmtId="0" fontId="13" fillId="6" borderId="3" xfId="0" applyFont="1" applyFill="1" applyBorder="1" applyAlignment="1">
      <alignment horizontal="center" vertical="center"/>
    </xf>
    <xf numFmtId="0" fontId="0" fillId="0" borderId="0" xfId="0" applyFill="1" applyProtection="1"/>
    <xf numFmtId="0" fontId="9" fillId="0" borderId="0" xfId="10" applyFont="1" applyProtection="1"/>
    <xf numFmtId="0" fontId="9" fillId="0" borderId="0" xfId="10" applyFont="1" applyFill="1" applyProtection="1"/>
    <xf numFmtId="0" fontId="9" fillId="0" borderId="0" xfId="10" applyFont="1" applyFill="1" applyBorder="1" applyProtection="1"/>
    <xf numFmtId="0" fontId="9" fillId="0" borderId="0" xfId="10" applyFont="1" applyFill="1" applyBorder="1" applyAlignment="1" applyProtection="1">
      <alignment vertical="center" wrapText="1"/>
    </xf>
    <xf numFmtId="0" fontId="30" fillId="0" borderId="0" xfId="10" applyProtection="1"/>
    <xf numFmtId="0" fontId="21" fillId="0" borderId="0" xfId="10" applyFont="1" applyProtection="1"/>
    <xf numFmtId="0" fontId="22" fillId="0" borderId="9" xfId="10" applyFont="1" applyBorder="1" applyAlignment="1" applyProtection="1">
      <alignment horizontal="center" vertical="center" wrapText="1"/>
    </xf>
    <xf numFmtId="173" fontId="34" fillId="0" borderId="41" xfId="10" applyNumberFormat="1" applyFont="1" applyBorder="1" applyAlignment="1" applyProtection="1">
      <alignment horizontal="center" vertical="center"/>
    </xf>
    <xf numFmtId="170" fontId="31" fillId="0" borderId="9" xfId="11" applyNumberFormat="1" applyFont="1" applyFill="1" applyBorder="1" applyAlignment="1" applyProtection="1">
      <alignment horizontal="left" vertical="center" textRotation="90" shrinkToFit="1"/>
    </xf>
    <xf numFmtId="0" fontId="9" fillId="11" borderId="9" xfId="10" applyFont="1" applyFill="1" applyBorder="1" applyAlignment="1" applyProtection="1">
      <alignment horizontal="center" vertical="center"/>
    </xf>
    <xf numFmtId="0" fontId="9" fillId="16" borderId="12" xfId="10" applyFont="1" applyFill="1" applyBorder="1" applyAlignment="1" applyProtection="1">
      <alignment horizontal="center" vertical="center"/>
    </xf>
    <xf numFmtId="0" fontId="9" fillId="9" borderId="9" xfId="10" applyFont="1" applyFill="1" applyBorder="1" applyAlignment="1" applyProtection="1">
      <alignment horizontal="center" vertical="center"/>
    </xf>
    <xf numFmtId="0" fontId="9" fillId="7" borderId="9" xfId="10" applyFont="1" applyFill="1" applyBorder="1" applyAlignment="1" applyProtection="1">
      <alignment horizontal="center" vertical="center"/>
    </xf>
    <xf numFmtId="0" fontId="9" fillId="0" borderId="9" xfId="10" applyFont="1" applyBorder="1" applyAlignment="1" applyProtection="1">
      <alignment horizontal="center" vertical="center"/>
    </xf>
    <xf numFmtId="0" fontId="9" fillId="6" borderId="9" xfId="10" applyFont="1" applyFill="1" applyBorder="1" applyAlignment="1" applyProtection="1">
      <alignment horizontal="center" vertical="center"/>
    </xf>
    <xf numFmtId="0" fontId="29" fillId="12" borderId="9" xfId="10" applyFont="1" applyFill="1" applyBorder="1" applyAlignment="1" applyProtection="1">
      <alignment horizontal="center" vertical="center"/>
    </xf>
    <xf numFmtId="0" fontId="9" fillId="13" borderId="9" xfId="10" applyFont="1" applyFill="1" applyBorder="1" applyAlignment="1" applyProtection="1">
      <alignment horizontal="center" vertical="center"/>
    </xf>
    <xf numFmtId="0" fontId="29" fillId="14" borderId="9" xfId="10" applyFont="1" applyFill="1" applyBorder="1" applyAlignment="1" applyProtection="1">
      <alignment horizontal="center" vertical="center"/>
    </xf>
    <xf numFmtId="0" fontId="9" fillId="0" borderId="0" xfId="10" applyFont="1" applyFill="1" applyBorder="1" applyAlignment="1" applyProtection="1">
      <alignment horizontal="center" vertical="center"/>
    </xf>
    <xf numFmtId="173" fontId="34" fillId="0" borderId="21" xfId="10" applyNumberFormat="1" applyFont="1" applyBorder="1" applyAlignment="1" applyProtection="1">
      <alignment horizontal="center" vertical="center"/>
    </xf>
    <xf numFmtId="0" fontId="9" fillId="8" borderId="0" xfId="10" applyFont="1" applyFill="1" applyBorder="1" applyAlignment="1" applyProtection="1">
      <alignment wrapText="1"/>
    </xf>
    <xf numFmtId="0" fontId="0" fillId="0" borderId="0" xfId="0" applyBorder="1" applyProtection="1"/>
    <xf numFmtId="0" fontId="9" fillId="0" borderId="0" xfId="10" applyFont="1" applyBorder="1" applyProtection="1"/>
    <xf numFmtId="0" fontId="9" fillId="0" borderId="9" xfId="10" applyFont="1" applyFill="1" applyBorder="1" applyAlignment="1" applyProtection="1">
      <alignment horizontal="center" vertical="center"/>
    </xf>
    <xf numFmtId="0" fontId="9" fillId="0" borderId="0" xfId="10" applyFont="1" applyFill="1" applyAlignment="1" applyProtection="1">
      <alignment horizontal="center" vertical="center"/>
    </xf>
    <xf numFmtId="0" fontId="9" fillId="3" borderId="9" xfId="10" applyFont="1" applyFill="1" applyBorder="1" applyAlignment="1" applyProtection="1">
      <alignment horizontal="center" vertical="center"/>
    </xf>
    <xf numFmtId="0" fontId="9" fillId="3" borderId="16" xfId="10" applyFont="1" applyFill="1" applyBorder="1" applyAlignment="1" applyProtection="1">
      <alignment horizontal="center" vertical="center"/>
    </xf>
    <xf numFmtId="15" fontId="13" fillId="0" borderId="21" xfId="10" applyNumberFormat="1" applyFont="1" applyBorder="1" applyAlignment="1" applyProtection="1">
      <alignment horizontal="center" vertical="center"/>
    </xf>
    <xf numFmtId="0" fontId="9" fillId="0" borderId="31" xfId="10" applyFont="1" applyFill="1" applyBorder="1" applyAlignment="1" applyProtection="1">
      <alignment horizontal="center" vertical="center"/>
    </xf>
    <xf numFmtId="0" fontId="9" fillId="0" borderId="31" xfId="10" applyFont="1" applyBorder="1" applyAlignment="1" applyProtection="1">
      <alignment horizontal="center" vertical="center"/>
    </xf>
    <xf numFmtId="0" fontId="9" fillId="0" borderId="39" xfId="10" applyFont="1" applyBorder="1" applyAlignment="1" applyProtection="1">
      <alignment horizontal="center" vertical="center"/>
    </xf>
    <xf numFmtId="0" fontId="9" fillId="0" borderId="0" xfId="10" applyFont="1" applyAlignment="1" applyProtection="1">
      <alignment horizontal="center" vertical="center"/>
    </xf>
    <xf numFmtId="0" fontId="9" fillId="3" borderId="12" xfId="10" applyFont="1" applyFill="1" applyBorder="1" applyAlignment="1" applyProtection="1">
      <alignment horizontal="center" vertical="center"/>
    </xf>
    <xf numFmtId="0" fontId="13" fillId="0" borderId="38" xfId="10" applyFont="1" applyBorder="1" applyAlignment="1" applyProtection="1">
      <alignment horizontal="center" vertical="center"/>
    </xf>
    <xf numFmtId="0" fontId="9" fillId="0" borderId="22" xfId="10" applyFont="1" applyBorder="1" applyProtection="1"/>
    <xf numFmtId="0" fontId="9" fillId="8" borderId="0" xfId="10" applyFont="1" applyFill="1" applyBorder="1" applyProtection="1"/>
    <xf numFmtId="0" fontId="13" fillId="0" borderId="16" xfId="10" applyFont="1" applyFill="1" applyBorder="1" applyAlignment="1" applyProtection="1">
      <alignment horizontal="center" vertical="center"/>
    </xf>
    <xf numFmtId="0" fontId="9" fillId="8" borderId="19" xfId="10" applyFont="1" applyFill="1" applyBorder="1" applyProtection="1"/>
    <xf numFmtId="0" fontId="0" fillId="0" borderId="19" xfId="0" applyBorder="1" applyProtection="1"/>
    <xf numFmtId="0" fontId="9" fillId="0" borderId="40" xfId="10" applyFont="1" applyBorder="1" applyProtection="1"/>
    <xf numFmtId="0" fontId="9" fillId="10" borderId="13" xfId="10" applyFont="1" applyFill="1" applyBorder="1" applyProtection="1"/>
    <xf numFmtId="0" fontId="9" fillId="10" borderId="38" xfId="10" applyFont="1" applyFill="1" applyBorder="1" applyAlignment="1" applyProtection="1">
      <alignment horizontal="center" vertical="center"/>
    </xf>
    <xf numFmtId="0" fontId="9" fillId="10" borderId="0" xfId="10" applyFont="1" applyFill="1" applyBorder="1" applyAlignment="1" applyProtection="1">
      <alignment horizontal="center" vertical="center"/>
    </xf>
    <xf numFmtId="0" fontId="9" fillId="10" borderId="9" xfId="10" applyFont="1" applyFill="1" applyBorder="1" applyAlignment="1" applyProtection="1">
      <alignment horizontal="center" vertical="center"/>
    </xf>
    <xf numFmtId="0" fontId="9" fillId="10" borderId="0" xfId="10" applyFont="1" applyFill="1" applyProtection="1"/>
    <xf numFmtId="0" fontId="13" fillId="0" borderId="21" xfId="10" applyFont="1" applyBorder="1" applyAlignment="1" applyProtection="1">
      <alignment horizontal="center" vertical="center"/>
    </xf>
    <xf numFmtId="0" fontId="9" fillId="8" borderId="31" xfId="10" applyFont="1" applyFill="1" applyBorder="1" applyAlignment="1" applyProtection="1">
      <alignment horizontal="center" vertical="center"/>
    </xf>
    <xf numFmtId="0" fontId="0" fillId="0" borderId="31" xfId="0" applyBorder="1" applyProtection="1"/>
    <xf numFmtId="0" fontId="9" fillId="0" borderId="39" xfId="10" applyFont="1" applyBorder="1" applyProtection="1"/>
    <xf numFmtId="0" fontId="9" fillId="8" borderId="0" xfId="10" applyFont="1" applyFill="1" applyBorder="1" applyAlignment="1" applyProtection="1">
      <alignment horizontal="center" vertical="center"/>
    </xf>
    <xf numFmtId="0" fontId="13" fillId="0" borderId="16" xfId="10" applyFont="1" applyBorder="1" applyAlignment="1" applyProtection="1">
      <alignment horizontal="center" vertical="center"/>
    </xf>
    <xf numFmtId="0" fontId="9" fillId="8" borderId="19" xfId="10" applyFont="1" applyFill="1" applyBorder="1" applyAlignment="1" applyProtection="1">
      <alignment horizontal="center" vertical="center"/>
    </xf>
    <xf numFmtId="0" fontId="9" fillId="8" borderId="31" xfId="10" applyFont="1" applyFill="1" applyBorder="1" applyProtection="1"/>
    <xf numFmtId="0" fontId="9" fillId="0" borderId="0" xfId="10" applyFont="1" applyFill="1" applyAlignment="1" applyProtection="1">
      <alignment vertical="center"/>
    </xf>
    <xf numFmtId="0" fontId="27" fillId="0" borderId="38" xfId="10" applyFont="1" applyBorder="1" applyAlignment="1" applyProtection="1">
      <alignment horizontal="center" vertical="center"/>
    </xf>
    <xf numFmtId="0" fontId="9" fillId="0" borderId="0" xfId="10" applyFont="1" applyBorder="1" applyAlignment="1" applyProtection="1">
      <alignment vertical="center"/>
    </xf>
    <xf numFmtId="0" fontId="9" fillId="0" borderId="22" xfId="10" applyFont="1" applyBorder="1" applyAlignment="1" applyProtection="1">
      <alignment vertical="center"/>
    </xf>
    <xf numFmtId="0" fontId="9" fillId="0" borderId="0" xfId="10" applyFont="1" applyAlignment="1" applyProtection="1">
      <alignment vertical="center"/>
    </xf>
    <xf numFmtId="0" fontId="27" fillId="0" borderId="16" xfId="10" applyFont="1" applyBorder="1" applyAlignment="1" applyProtection="1">
      <alignment horizontal="center" vertical="center"/>
    </xf>
    <xf numFmtId="0" fontId="9" fillId="0" borderId="19" xfId="10" applyFont="1" applyBorder="1" applyAlignment="1" applyProtection="1">
      <alignment vertical="center"/>
    </xf>
    <xf numFmtId="0" fontId="9" fillId="0" borderId="40" xfId="10" applyFont="1" applyBorder="1" applyAlignment="1" applyProtection="1">
      <alignment vertical="center"/>
    </xf>
    <xf numFmtId="0" fontId="30" fillId="10" borderId="13" xfId="10" applyFill="1" applyBorder="1" applyProtection="1"/>
    <xf numFmtId="0" fontId="9" fillId="8" borderId="0" xfId="10" applyFont="1" applyFill="1" applyBorder="1" applyAlignment="1" applyProtection="1">
      <alignment vertical="center"/>
    </xf>
    <xf numFmtId="0" fontId="9" fillId="0" borderId="0" xfId="10" applyFont="1" applyFill="1" applyBorder="1" applyAlignment="1" applyProtection="1">
      <alignment vertical="center"/>
    </xf>
    <xf numFmtId="0" fontId="9" fillId="10" borderId="0" xfId="10" applyFont="1" applyFill="1" applyAlignment="1" applyProtection="1">
      <alignment vertical="center"/>
    </xf>
    <xf numFmtId="0" fontId="13" fillId="0" borderId="9" xfId="10" applyFont="1" applyBorder="1" applyAlignment="1" applyProtection="1">
      <alignment horizontal="center" vertical="center"/>
    </xf>
    <xf numFmtId="0" fontId="9" fillId="8" borderId="41" xfId="10" applyFont="1" applyFill="1" applyBorder="1" applyProtection="1"/>
    <xf numFmtId="0" fontId="0" fillId="0" borderId="41" xfId="0" applyBorder="1" applyProtection="1"/>
    <xf numFmtId="0" fontId="9" fillId="0" borderId="12" xfId="10" applyFont="1" applyBorder="1" applyProtection="1"/>
    <xf numFmtId="0" fontId="35" fillId="0" borderId="13" xfId="10" applyFont="1" applyBorder="1" applyAlignment="1" applyProtection="1">
      <alignment horizontal="center" vertical="center"/>
    </xf>
    <xf numFmtId="0" fontId="25" fillId="8" borderId="0" xfId="10" applyFont="1" applyFill="1" applyBorder="1" applyAlignment="1" applyProtection="1">
      <alignment horizontal="center" vertical="center"/>
    </xf>
    <xf numFmtId="0" fontId="13" fillId="8" borderId="0" xfId="10" applyFont="1" applyFill="1" applyBorder="1" applyAlignment="1" applyProtection="1">
      <alignment horizontal="center" vertical="center"/>
    </xf>
    <xf numFmtId="0" fontId="9" fillId="0" borderId="13" xfId="10" applyFont="1" applyBorder="1" applyAlignment="1" applyProtection="1">
      <alignment horizontal="center" vertical="center"/>
    </xf>
    <xf numFmtId="0" fontId="30" fillId="0" borderId="0" xfId="10" applyFill="1" applyBorder="1" applyProtection="1"/>
    <xf numFmtId="0" fontId="9" fillId="15" borderId="9" xfId="10" applyFont="1" applyFill="1" applyBorder="1" applyAlignment="1" applyProtection="1">
      <alignment horizontal="center" vertical="center"/>
    </xf>
    <xf numFmtId="0" fontId="9" fillId="22" borderId="9" xfId="10" applyFont="1" applyFill="1" applyBorder="1" applyAlignment="1" applyProtection="1">
      <alignment horizontal="center" vertical="center"/>
    </xf>
    <xf numFmtId="0" fontId="35" fillId="9" borderId="9" xfId="10" applyFont="1" applyFill="1" applyBorder="1" applyAlignment="1" applyProtection="1">
      <alignment horizontal="center" vertical="center"/>
    </xf>
    <xf numFmtId="0" fontId="29" fillId="18" borderId="9" xfId="10" applyFont="1" applyFill="1" applyBorder="1" applyAlignment="1" applyProtection="1">
      <alignment horizontal="center" vertical="center"/>
    </xf>
    <xf numFmtId="0" fontId="29" fillId="6" borderId="9" xfId="10" applyFont="1" applyFill="1" applyBorder="1" applyAlignment="1" applyProtection="1">
      <alignment horizontal="center" vertical="center"/>
    </xf>
    <xf numFmtId="174" fontId="33" fillId="9" borderId="19" xfId="10" applyNumberFormat="1" applyFont="1" applyFill="1" applyBorder="1" applyAlignment="1" applyProtection="1">
      <alignment horizontal="center" vertical="center"/>
    </xf>
    <xf numFmtId="176" fontId="43" fillId="6" borderId="19" xfId="10" applyNumberFormat="1" applyFont="1" applyFill="1" applyBorder="1" applyAlignment="1" applyProtection="1">
      <alignment horizontal="center" vertical="center"/>
    </xf>
    <xf numFmtId="0" fontId="29" fillId="24" borderId="3" xfId="0" applyFont="1" applyFill="1" applyBorder="1" applyAlignment="1">
      <alignment horizontal="center" vertical="center"/>
    </xf>
    <xf numFmtId="0" fontId="13" fillId="0" borderId="38" xfId="10" applyFont="1" applyFill="1" applyBorder="1" applyAlignment="1" applyProtection="1">
      <alignment horizontal="center" vertical="center"/>
    </xf>
    <xf numFmtId="0" fontId="13" fillId="0" borderId="0" xfId="10" applyFont="1" applyAlignment="1" applyProtection="1">
      <alignment horizontal="center" vertical="center"/>
    </xf>
    <xf numFmtId="0" fontId="13" fillId="0" borderId="0" xfId="10" applyFont="1" applyFill="1" applyBorder="1" applyProtection="1"/>
    <xf numFmtId="0" fontId="13" fillId="0" borderId="0" xfId="10" applyFont="1" applyFill="1" applyBorder="1" applyAlignment="1" applyProtection="1">
      <alignment horizontal="center" vertical="center"/>
    </xf>
    <xf numFmtId="0" fontId="9" fillId="0" borderId="13" xfId="10" applyFont="1" applyFill="1" applyBorder="1" applyProtection="1"/>
    <xf numFmtId="0" fontId="9" fillId="0" borderId="0" xfId="10" applyFont="1" applyFill="1" applyBorder="1" applyAlignment="1" applyProtection="1">
      <alignment horizontal="center"/>
    </xf>
    <xf numFmtId="0" fontId="9" fillId="0" borderId="0" xfId="10" applyFont="1" applyFill="1" applyBorder="1" applyAlignment="1" applyProtection="1">
      <alignment horizontal="left" vertical="top"/>
    </xf>
    <xf numFmtId="0" fontId="9" fillId="0" borderId="21" xfId="10" applyFont="1" applyFill="1" applyBorder="1" applyAlignment="1" applyProtection="1">
      <alignment horizontal="center" vertical="center"/>
    </xf>
    <xf numFmtId="0" fontId="28" fillId="0" borderId="0" xfId="10" applyFont="1" applyFill="1" applyBorder="1" applyAlignment="1" applyProtection="1">
      <alignment horizontal="center" vertical="center"/>
    </xf>
    <xf numFmtId="0" fontId="27" fillId="0" borderId="0" xfId="10" applyFont="1" applyFill="1" applyBorder="1" applyAlignment="1" applyProtection="1">
      <alignment horizontal="center" vertical="center"/>
    </xf>
    <xf numFmtId="0" fontId="28" fillId="0" borderId="0" xfId="10" applyFont="1" applyFill="1" applyBorder="1" applyAlignment="1" applyProtection="1">
      <alignment horizontal="center" vertical="center" wrapText="1"/>
    </xf>
    <xf numFmtId="0" fontId="35" fillId="0" borderId="0" xfId="10" applyFont="1" applyFill="1" applyBorder="1" applyAlignment="1" applyProtection="1">
      <alignment horizontal="center" vertical="center"/>
    </xf>
    <xf numFmtId="177" fontId="9" fillId="0" borderId="0" xfId="10" applyNumberFormat="1" applyFont="1" applyFill="1" applyBorder="1" applyAlignment="1" applyProtection="1">
      <alignment horizontal="center" vertical="center"/>
    </xf>
    <xf numFmtId="0" fontId="29" fillId="0" borderId="0" xfId="10" applyFont="1" applyFill="1" applyBorder="1" applyAlignment="1" applyProtection="1">
      <alignment horizontal="center" vertical="center"/>
    </xf>
    <xf numFmtId="20" fontId="9" fillId="0" borderId="0" xfId="10" applyNumberFormat="1" applyFont="1" applyFill="1" applyBorder="1" applyAlignment="1" applyProtection="1">
      <alignment horizontal="center" vertical="center"/>
    </xf>
    <xf numFmtId="20" fontId="29" fillId="0" borderId="0" xfId="10" applyNumberFormat="1" applyFont="1" applyFill="1" applyBorder="1" applyAlignment="1" applyProtection="1">
      <alignment horizontal="center" vertical="center"/>
    </xf>
    <xf numFmtId="0" fontId="13" fillId="0" borderId="0" xfId="10" applyFont="1" applyFill="1" applyBorder="1" applyAlignment="1" applyProtection="1">
      <alignment vertical="center"/>
    </xf>
    <xf numFmtId="0" fontId="29" fillId="0" borderId="0" xfId="10" applyFont="1" applyFill="1" applyBorder="1" applyAlignment="1" applyProtection="1">
      <alignment vertical="center"/>
    </xf>
    <xf numFmtId="0" fontId="9" fillId="0" borderId="0" xfId="10" applyFont="1" applyFill="1" applyBorder="1" applyAlignment="1" applyProtection="1"/>
    <xf numFmtId="178" fontId="9" fillId="0" borderId="0" xfId="10" applyNumberFormat="1" applyFont="1" applyFill="1" applyBorder="1" applyAlignment="1" applyProtection="1"/>
    <xf numFmtId="178" fontId="29" fillId="0" borderId="0" xfId="10" applyNumberFormat="1" applyFont="1" applyFill="1" applyBorder="1" applyAlignment="1" applyProtection="1"/>
    <xf numFmtId="0" fontId="9" fillId="0" borderId="38" xfId="10" applyFont="1" applyFill="1" applyBorder="1" applyAlignment="1" applyProtection="1">
      <alignment horizontal="center" vertical="center"/>
    </xf>
    <xf numFmtId="0" fontId="35" fillId="0" borderId="0" xfId="10" applyFont="1" applyFill="1" applyBorder="1" applyAlignment="1" applyProtection="1">
      <alignment vertical="center"/>
    </xf>
    <xf numFmtId="0" fontId="9" fillId="0" borderId="0" xfId="10" applyFont="1" applyAlignment="1" applyProtection="1">
      <alignment textRotation="90"/>
    </xf>
    <xf numFmtId="0" fontId="30" fillId="0" borderId="0" xfId="10" applyAlignment="1" applyProtection="1"/>
    <xf numFmtId="0" fontId="41" fillId="21" borderId="20" xfId="0" applyFont="1" applyFill="1" applyBorder="1" applyAlignment="1" applyProtection="1">
      <alignment horizontal="center" vertical="center"/>
      <protection locked="0"/>
    </xf>
    <xf numFmtId="0" fontId="41" fillId="21" borderId="31" xfId="0" applyFont="1" applyFill="1" applyBorder="1" applyAlignment="1" applyProtection="1">
      <alignment horizontal="center" vertical="center"/>
      <protection locked="0"/>
    </xf>
    <xf numFmtId="0" fontId="41" fillId="21" borderId="39" xfId="0" applyFont="1" applyFill="1" applyBorder="1" applyAlignment="1" applyProtection="1">
      <alignment horizontal="center" vertical="center"/>
      <protection locked="0"/>
    </xf>
    <xf numFmtId="0" fontId="41" fillId="21" borderId="13" xfId="0" applyFont="1" applyFill="1" applyBorder="1" applyAlignment="1" applyProtection="1">
      <alignment horizontal="center" vertical="center"/>
      <protection locked="0"/>
    </xf>
    <xf numFmtId="0" fontId="41" fillId="21" borderId="0" xfId="0" applyFont="1" applyFill="1" applyBorder="1" applyAlignment="1" applyProtection="1">
      <alignment horizontal="center" vertical="center"/>
      <protection locked="0"/>
    </xf>
    <xf numFmtId="0" fontId="41" fillId="21" borderId="22" xfId="0" applyFont="1" applyFill="1" applyBorder="1" applyAlignment="1" applyProtection="1">
      <alignment horizontal="center" vertical="center"/>
      <protection locked="0"/>
    </xf>
    <xf numFmtId="0" fontId="41" fillId="21" borderId="18" xfId="0" applyFont="1" applyFill="1" applyBorder="1" applyAlignment="1" applyProtection="1">
      <alignment horizontal="center" vertical="center"/>
      <protection locked="0"/>
    </xf>
    <xf numFmtId="0" fontId="41" fillId="21" borderId="19" xfId="0" applyFont="1" applyFill="1" applyBorder="1" applyAlignment="1" applyProtection="1">
      <alignment horizontal="center" vertical="center"/>
      <protection locked="0"/>
    </xf>
    <xf numFmtId="0" fontId="41" fillId="21" borderId="40" xfId="0" applyFont="1" applyFill="1" applyBorder="1" applyAlignment="1" applyProtection="1">
      <alignment horizontal="center" vertical="center"/>
      <protection locked="0"/>
    </xf>
    <xf numFmtId="0" fontId="44" fillId="0" borderId="0" xfId="7" applyFont="1" applyFill="1" applyBorder="1" applyAlignment="1" applyProtection="1">
      <alignment horizontal="center" vertical="center"/>
      <protection locked="0"/>
    </xf>
    <xf numFmtId="0" fontId="44" fillId="0" borderId="27" xfId="7" applyFont="1" applyFill="1" applyBorder="1" applyAlignment="1" applyProtection="1">
      <alignment horizontal="center" vertical="center"/>
      <protection locked="0"/>
    </xf>
    <xf numFmtId="0" fontId="38" fillId="0" borderId="0" xfId="0" applyFont="1" applyFill="1" applyAlignment="1" applyProtection="1">
      <alignment horizontal="left" vertical="center"/>
      <protection locked="0"/>
    </xf>
    <xf numFmtId="0" fontId="0" fillId="20" borderId="0" xfId="0" applyFill="1" applyAlignment="1">
      <alignment horizontal="left" vertical="center"/>
    </xf>
    <xf numFmtId="0" fontId="39" fillId="10" borderId="29" xfId="0" applyFont="1" applyFill="1" applyBorder="1" applyAlignment="1" applyProtection="1">
      <alignment horizontal="center" vertical="center"/>
      <protection locked="0"/>
    </xf>
    <xf numFmtId="0" fontId="40" fillId="9" borderId="11" xfId="11" applyFont="1" applyFill="1" applyBorder="1" applyAlignment="1" applyProtection="1">
      <alignment horizontal="center" vertical="center"/>
      <protection locked="0"/>
    </xf>
    <xf numFmtId="0" fontId="40" fillId="9" borderId="12" xfId="11" applyFont="1" applyFill="1" applyBorder="1" applyAlignment="1" applyProtection="1">
      <alignment horizontal="center" vertical="center"/>
      <protection locked="0"/>
    </xf>
    <xf numFmtId="0" fontId="9" fillId="23" borderId="20" xfId="10" applyFont="1" applyFill="1" applyBorder="1" applyAlignment="1" applyProtection="1">
      <alignment horizontal="center" vertical="center" wrapText="1"/>
    </xf>
    <xf numFmtId="0" fontId="9" fillId="23" borderId="31" xfId="10" applyFont="1" applyFill="1" applyBorder="1" applyAlignment="1" applyProtection="1">
      <alignment horizontal="center" vertical="center" wrapText="1"/>
    </xf>
    <xf numFmtId="0" fontId="9" fillId="23" borderId="39" xfId="10" applyFont="1" applyFill="1" applyBorder="1" applyAlignment="1" applyProtection="1">
      <alignment horizontal="center" vertical="center" wrapText="1"/>
    </xf>
    <xf numFmtId="0" fontId="9" fillId="23" borderId="13" xfId="10" applyFont="1" applyFill="1" applyBorder="1" applyAlignment="1" applyProtection="1">
      <alignment horizontal="center" vertical="center" wrapText="1"/>
    </xf>
    <xf numFmtId="0" fontId="9" fillId="23" borderId="0" xfId="10" applyFont="1" applyFill="1" applyBorder="1" applyAlignment="1" applyProtection="1">
      <alignment horizontal="center" vertical="center" wrapText="1"/>
    </xf>
    <xf numFmtId="0" fontId="9" fillId="23" borderId="22" xfId="10" applyFont="1" applyFill="1" applyBorder="1" applyAlignment="1" applyProtection="1">
      <alignment horizontal="center" vertical="center" wrapText="1"/>
    </xf>
    <xf numFmtId="0" fontId="9" fillId="23" borderId="18" xfId="10" applyFont="1" applyFill="1" applyBorder="1" applyAlignment="1" applyProtection="1">
      <alignment horizontal="center" vertical="center" wrapText="1"/>
    </xf>
    <xf numFmtId="0" fontId="9" fillId="23" borderId="19" xfId="10" applyFont="1" applyFill="1" applyBorder="1" applyAlignment="1" applyProtection="1">
      <alignment horizontal="center" vertical="center" wrapText="1"/>
    </xf>
    <xf numFmtId="0" fontId="9" fillId="23" borderId="40" xfId="10" applyFont="1" applyFill="1" applyBorder="1" applyAlignment="1" applyProtection="1">
      <alignment horizontal="center" vertical="center" wrapText="1"/>
    </xf>
    <xf numFmtId="0" fontId="13" fillId="0" borderId="20" xfId="10" applyFont="1" applyFill="1" applyBorder="1" applyAlignment="1" applyProtection="1">
      <alignment horizontal="center" vertical="center"/>
    </xf>
    <xf numFmtId="0" fontId="13" fillId="0" borderId="13" xfId="10" applyFont="1" applyFill="1" applyBorder="1" applyAlignment="1" applyProtection="1">
      <alignment horizontal="center" vertical="center"/>
    </xf>
    <xf numFmtId="0" fontId="13" fillId="2" borderId="11" xfId="10" applyFont="1" applyFill="1" applyBorder="1" applyAlignment="1" applyProtection="1">
      <alignment horizontal="center" vertical="center"/>
    </xf>
    <xf numFmtId="0" fontId="13" fillId="2" borderId="41" xfId="10" applyFont="1" applyFill="1" applyBorder="1" applyAlignment="1" applyProtection="1">
      <alignment horizontal="center" vertical="center"/>
    </xf>
    <xf numFmtId="0" fontId="13" fillId="2" borderId="12" xfId="10" applyFont="1" applyFill="1" applyBorder="1" applyAlignment="1" applyProtection="1">
      <alignment horizontal="center" vertical="center"/>
    </xf>
    <xf numFmtId="0" fontId="29" fillId="6" borderId="42" xfId="10" applyFont="1" applyFill="1" applyBorder="1" applyAlignment="1" applyProtection="1">
      <alignment horizontal="center" vertical="center" textRotation="255"/>
    </xf>
    <xf numFmtId="0" fontId="29" fillId="6" borderId="43" xfId="10" applyFont="1" applyFill="1" applyBorder="1" applyAlignment="1" applyProtection="1">
      <alignment horizontal="center" vertical="center" textRotation="255"/>
    </xf>
    <xf numFmtId="0" fontId="15" fillId="9" borderId="0" xfId="10" applyFont="1" applyFill="1" applyAlignment="1" applyProtection="1">
      <alignment horizontal="center" vertical="center"/>
    </xf>
    <xf numFmtId="164" fontId="33" fillId="22" borderId="0" xfId="10" applyNumberFormat="1" applyFont="1" applyFill="1" applyAlignment="1" applyProtection="1">
      <alignment horizontal="center"/>
    </xf>
    <xf numFmtId="0" fontId="37" fillId="0" borderId="32" xfId="7" applyFont="1" applyBorder="1" applyAlignment="1" applyProtection="1">
      <alignment horizontal="center" vertical="top"/>
    </xf>
    <xf numFmtId="0" fontId="37" fillId="0" borderId="33" xfId="7" applyFont="1" applyBorder="1" applyAlignment="1" applyProtection="1">
      <alignment horizontal="center" vertical="top"/>
    </xf>
    <xf numFmtId="0" fontId="37" fillId="0" borderId="34" xfId="7" applyFont="1" applyBorder="1" applyAlignment="1" applyProtection="1">
      <alignment horizontal="center" vertical="top"/>
    </xf>
    <xf numFmtId="0" fontId="37" fillId="0" borderId="35" xfId="7" applyFont="1" applyBorder="1" applyAlignment="1" applyProtection="1">
      <alignment horizontal="center" vertical="top"/>
    </xf>
    <xf numFmtId="0" fontId="37" fillId="0" borderId="36" xfId="7" applyFont="1" applyBorder="1" applyAlignment="1" applyProtection="1">
      <alignment horizontal="center" vertical="top"/>
    </xf>
    <xf numFmtId="0" fontId="37" fillId="0" borderId="37" xfId="7" applyFont="1" applyBorder="1" applyAlignment="1" applyProtection="1">
      <alignment horizontal="center" vertical="top"/>
    </xf>
    <xf numFmtId="0" fontId="13" fillId="0" borderId="0" xfId="10" applyFont="1" applyAlignment="1" applyProtection="1">
      <alignment horizontal="center" vertical="center"/>
    </xf>
    <xf numFmtId="0" fontId="9" fillId="9" borderId="21" xfId="10" applyFont="1" applyFill="1" applyBorder="1" applyAlignment="1" applyProtection="1">
      <alignment horizontal="center" vertical="center" wrapText="1"/>
    </xf>
    <xf numFmtId="0" fontId="9" fillId="9" borderId="38" xfId="10" applyFont="1" applyFill="1" applyBorder="1" applyAlignment="1" applyProtection="1">
      <alignment horizontal="center" vertical="center" wrapText="1"/>
    </xf>
    <xf numFmtId="0" fontId="9" fillId="9" borderId="16" xfId="10" applyFont="1" applyFill="1" applyBorder="1" applyAlignment="1" applyProtection="1">
      <alignment horizontal="center" vertical="center" wrapText="1"/>
    </xf>
    <xf numFmtId="175" fontId="15" fillId="9" borderId="0" xfId="10" applyNumberFormat="1" applyFont="1" applyFill="1" applyAlignment="1" applyProtection="1">
      <alignment horizontal="center" vertical="center"/>
    </xf>
    <xf numFmtId="0" fontId="27" fillId="2" borderId="0" xfId="11" applyFont="1" applyFill="1" applyBorder="1" applyAlignment="1" applyProtection="1">
      <alignment horizontal="center" vertical="center"/>
    </xf>
    <xf numFmtId="0" fontId="37" fillId="0" borderId="32" xfId="7" applyFont="1" applyBorder="1" applyAlignment="1" applyProtection="1">
      <alignment horizontal="center" vertical="top"/>
      <protection locked="0"/>
    </xf>
    <xf numFmtId="0" fontId="37" fillId="0" borderId="33" xfId="7" applyFont="1" applyBorder="1" applyAlignment="1" applyProtection="1">
      <alignment horizontal="center" vertical="top"/>
      <protection locked="0"/>
    </xf>
    <xf numFmtId="0" fontId="37" fillId="0" borderId="34" xfId="7" applyFont="1" applyBorder="1" applyAlignment="1" applyProtection="1">
      <alignment horizontal="center" vertical="top"/>
      <protection locked="0"/>
    </xf>
    <xf numFmtId="0" fontId="37" fillId="0" borderId="35" xfId="7" applyFont="1" applyBorder="1" applyAlignment="1" applyProtection="1">
      <alignment horizontal="center" vertical="top"/>
      <protection locked="0"/>
    </xf>
    <xf numFmtId="0" fontId="37" fillId="0" borderId="36" xfId="7" applyFont="1" applyBorder="1" applyAlignment="1" applyProtection="1">
      <alignment horizontal="center" vertical="top"/>
      <protection locked="0"/>
    </xf>
    <xf numFmtId="0" fontId="37" fillId="0" borderId="37" xfId="7" applyFont="1" applyBorder="1" applyAlignment="1" applyProtection="1">
      <alignment horizontal="center" vertical="top"/>
      <protection locked="0"/>
    </xf>
    <xf numFmtId="0" fontId="51" fillId="0" borderId="0" xfId="10" applyFont="1" applyAlignment="1" applyProtection="1">
      <alignment textRotation="90"/>
    </xf>
    <xf numFmtId="0" fontId="52" fillId="0" borderId="0" xfId="10" applyFont="1" applyProtection="1"/>
    <xf numFmtId="0" fontId="53" fillId="0" borderId="0" xfId="10" applyFont="1" applyProtection="1"/>
  </cellXfs>
  <cellStyles count="12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Normal 2" xfId="10"/>
    <cellStyle name="Normal 3" xfId="11"/>
    <cellStyle name="Total" xfId="9" builtinId="25" customBuiltin="1"/>
  </cellStyles>
  <dxfs count="210"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dashDotDot">
          <color rgb="FFFF0000"/>
        </left>
        <right style="dashDotDot">
          <color rgb="FFFF0000"/>
        </right>
        <top style="dashDotDot">
          <color rgb="FFFF0000"/>
        </top>
        <bottom style="dashDotDot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  <dxf>
      <fill>
        <patternFill>
          <bgColor rgb="FFFF0000"/>
        </patternFill>
      </fill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3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>
          <bgColor indexed="11"/>
        </patternFill>
      </fill>
    </dxf>
  </dxfs>
  <tableStyles count="0" defaultTableStyle="TableStyleMedium9" defaultPivotStyle="PivotStyleLight16"/>
  <colors>
    <mruColors>
      <color rgb="FF0594FF"/>
      <color rgb="FFFFFF99"/>
      <color rgb="FFBF95DF"/>
      <color rgb="FF004A82"/>
      <color rgb="FFA66B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85724</xdr:colOff>
      <xdr:row>36</xdr:row>
      <xdr:rowOff>95250</xdr:rowOff>
    </xdr:from>
    <xdr:to>
      <xdr:col>53</xdr:col>
      <xdr:colOff>180975</xdr:colOff>
      <xdr:row>37</xdr:row>
      <xdr:rowOff>114300</xdr:rowOff>
    </xdr:to>
    <xdr:sp macro="" textlink="">
      <xdr:nvSpPr>
        <xdr:cNvPr id="2" name="Text Box 92"/>
        <xdr:cNvSpPr txBox="1">
          <a:spLocks noChangeArrowheads="1"/>
        </xdr:cNvSpPr>
      </xdr:nvSpPr>
      <xdr:spPr bwMode="auto">
        <a:xfrm>
          <a:off x="12239624" y="5800725"/>
          <a:ext cx="2819401" cy="180975"/>
        </a:xfrm>
        <a:prstGeom prst="rect">
          <a:avLst/>
        </a:prstGeom>
        <a:solidFill>
          <a:srgbClr val="FF0000"/>
        </a:solidFill>
        <a:ln>
          <a:noFill/>
        </a:ln>
        <a:extLs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Double-clic pour obtenir la barre d'outils</a:t>
          </a:r>
        </a:p>
      </xdr:txBody>
    </xdr:sp>
    <xdr:clientData/>
  </xdr:twoCellAnchor>
  <xdr:twoCellAnchor>
    <xdr:from>
      <xdr:col>81</xdr:col>
      <xdr:colOff>171450</xdr:colOff>
      <xdr:row>3</xdr:row>
      <xdr:rowOff>19050</xdr:rowOff>
    </xdr:from>
    <xdr:to>
      <xdr:col>81</xdr:col>
      <xdr:colOff>295276</xdr:colOff>
      <xdr:row>3</xdr:row>
      <xdr:rowOff>409575</xdr:rowOff>
    </xdr:to>
    <xdr:sp macro="" textlink="">
      <xdr:nvSpPr>
        <xdr:cNvPr id="3" name="Flèche vers le bas 2"/>
        <xdr:cNvSpPr/>
      </xdr:nvSpPr>
      <xdr:spPr>
        <a:xfrm>
          <a:off x="23431500" y="590550"/>
          <a:ext cx="123826" cy="390525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66675</xdr:colOff>
      <xdr:row>3</xdr:row>
      <xdr:rowOff>38100</xdr:rowOff>
    </xdr:from>
    <xdr:to>
      <xdr:col>84</xdr:col>
      <xdr:colOff>190501</xdr:colOff>
      <xdr:row>3</xdr:row>
      <xdr:rowOff>428625</xdr:rowOff>
    </xdr:to>
    <xdr:sp macro="" textlink="">
      <xdr:nvSpPr>
        <xdr:cNvPr id="4" name="Flèche vers le bas 3"/>
        <xdr:cNvSpPr/>
      </xdr:nvSpPr>
      <xdr:spPr>
        <a:xfrm>
          <a:off x="24317325" y="609600"/>
          <a:ext cx="123826" cy="390525"/>
        </a:xfrm>
        <a:prstGeom prst="down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38100</xdr:rowOff>
    </xdr:from>
    <xdr:to>
      <xdr:col>20</xdr:col>
      <xdr:colOff>190500</xdr:colOff>
      <xdr:row>2</xdr:row>
      <xdr:rowOff>38100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7625" y="38100"/>
          <a:ext cx="3600450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Définir les textes et les propriétés de la cellule.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Ce champ nommé </a:t>
          </a:r>
          <a:r>
            <a:rPr lang="fr-FR" sz="800" b="1" i="1" strike="noStrike">
              <a:solidFill>
                <a:srgbClr val="000000"/>
              </a:solidFill>
              <a:latin typeface="Verdana"/>
            </a:rPr>
            <a:t>MesCouleurs</a:t>
          </a:r>
          <a:r>
            <a:rPr lang="fr-FR" sz="800" b="0" i="0" strike="noStrike">
              <a:solidFill>
                <a:srgbClr val="000000"/>
              </a:solidFill>
              <a:latin typeface="Verdana"/>
            </a:rPr>
            <a:t> peut être déplacé ou agrandi</a:t>
          </a:r>
        </a:p>
      </xdr:txBody>
    </xdr:sp>
    <xdr:clientData/>
  </xdr:twoCellAnchor>
  <xdr:twoCellAnchor>
    <xdr:from>
      <xdr:col>10</xdr:col>
      <xdr:colOff>104775</xdr:colOff>
      <xdr:row>2</xdr:row>
      <xdr:rowOff>38100</xdr:rowOff>
    </xdr:from>
    <xdr:to>
      <xdr:col>10</xdr:col>
      <xdr:colOff>104775</xdr:colOff>
      <xdr:row>3</xdr:row>
      <xdr:rowOff>114300</xdr:rowOff>
    </xdr:to>
    <xdr:sp macro="" textlink="">
      <xdr:nvSpPr>
        <xdr:cNvPr id="1047" name="Line 15"/>
        <xdr:cNvSpPr>
          <a:spLocks noChangeShapeType="1"/>
        </xdr:cNvSpPr>
      </xdr:nvSpPr>
      <xdr:spPr bwMode="auto">
        <a:xfrm>
          <a:off x="895350" y="361950"/>
          <a:ext cx="0" cy="238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  <xdr:twoCellAnchor>
    <xdr:from>
      <xdr:col>38</xdr:col>
      <xdr:colOff>171450</xdr:colOff>
      <xdr:row>6</xdr:row>
      <xdr:rowOff>66675</xdr:rowOff>
    </xdr:from>
    <xdr:to>
      <xdr:col>43</xdr:col>
      <xdr:colOff>9525</xdr:colOff>
      <xdr:row>8</xdr:row>
      <xdr:rowOff>47625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8743950" y="2133600"/>
          <a:ext cx="1409700" cy="30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La dernière cellule est la cellule d'effacement</a:t>
          </a:r>
        </a:p>
      </xdr:txBody>
    </xdr:sp>
    <xdr:clientData/>
  </xdr:twoCellAnchor>
  <xdr:twoCellAnchor>
    <xdr:from>
      <xdr:col>42</xdr:col>
      <xdr:colOff>152400</xdr:colOff>
      <xdr:row>5</xdr:row>
      <xdr:rowOff>38100</xdr:rowOff>
    </xdr:from>
    <xdr:to>
      <xdr:col>42</xdr:col>
      <xdr:colOff>152400</xdr:colOff>
      <xdr:row>6</xdr:row>
      <xdr:rowOff>57150</xdr:rowOff>
    </xdr:to>
    <xdr:sp macro="" textlink="">
      <xdr:nvSpPr>
        <xdr:cNvPr id="1050" name="Line 20"/>
        <xdr:cNvSpPr>
          <a:spLocks noChangeShapeType="1"/>
        </xdr:cNvSpPr>
      </xdr:nvSpPr>
      <xdr:spPr bwMode="auto">
        <a:xfrm flipV="1">
          <a:off x="4657725" y="847725"/>
          <a:ext cx="0" cy="1152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  <xdr:twoCellAnchor>
    <xdr:from>
      <xdr:col>14</xdr:col>
      <xdr:colOff>0</xdr:colOff>
      <xdr:row>5</xdr:row>
      <xdr:rowOff>38100</xdr:rowOff>
    </xdr:from>
    <xdr:to>
      <xdr:col>18</xdr:col>
      <xdr:colOff>9525</xdr:colOff>
      <xdr:row>5</xdr:row>
      <xdr:rowOff>171450</xdr:rowOff>
    </xdr:to>
    <xdr:sp macro="" textlink="">
      <xdr:nvSpPr>
        <xdr:cNvPr id="1052" name="monshape" hidden="1"/>
        <xdr:cNvSpPr txBox="1">
          <a:spLocks noChangeArrowheads="1"/>
        </xdr:cNvSpPr>
      </xdr:nvSpPr>
      <xdr:spPr bwMode="auto">
        <a:xfrm>
          <a:off x="2000250" y="847725"/>
          <a:ext cx="1143000" cy="133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Dj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47625</xdr:rowOff>
    </xdr:from>
    <xdr:to>
      <xdr:col>1</xdr:col>
      <xdr:colOff>628650</xdr:colOff>
      <xdr:row>5</xdr:row>
      <xdr:rowOff>85725</xdr:rowOff>
    </xdr:to>
    <xdr:sp macro="" textlink="">
      <xdr:nvSpPr>
        <xdr:cNvPr id="10241" name="Text Box 1"/>
        <xdr:cNvSpPr txBox="1">
          <a:spLocks noChangeArrowheads="1"/>
        </xdr:cNvSpPr>
      </xdr:nvSpPr>
      <xdr:spPr bwMode="auto">
        <a:xfrm>
          <a:off x="266700" y="619125"/>
          <a:ext cx="914400" cy="1809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Arial"/>
              <a:cs typeface="Arial"/>
            </a:rPr>
            <a:t>Choisir l'année</a:t>
          </a:r>
        </a:p>
      </xdr:txBody>
    </xdr:sp>
    <xdr:clientData/>
  </xdr:twoCellAnchor>
  <xdr:twoCellAnchor>
    <xdr:from>
      <xdr:col>0</xdr:col>
      <xdr:colOff>400050</xdr:colOff>
      <xdr:row>2</xdr:row>
      <xdr:rowOff>0</xdr:rowOff>
    </xdr:from>
    <xdr:to>
      <xdr:col>0</xdr:col>
      <xdr:colOff>495300</xdr:colOff>
      <xdr:row>4</xdr:row>
      <xdr:rowOff>19050</xdr:rowOff>
    </xdr:to>
    <xdr:sp macro="" textlink="">
      <xdr:nvSpPr>
        <xdr:cNvPr id="10249" name="Line 2"/>
        <xdr:cNvSpPr>
          <a:spLocks noChangeShapeType="1"/>
        </xdr:cNvSpPr>
      </xdr:nvSpPr>
      <xdr:spPr bwMode="auto">
        <a:xfrm flipH="1" flipV="1">
          <a:off x="400050" y="266700"/>
          <a:ext cx="95250" cy="285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omments" Target="../comments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N308"/>
  <sheetViews>
    <sheetView showGridLines="0" workbookViewId="0"/>
  </sheetViews>
  <sheetFormatPr baseColWidth="10" defaultRowHeight="12.75"/>
  <cols>
    <col min="4" max="4" width="15.5703125" customWidth="1"/>
    <col min="6" max="6" width="15.7109375" customWidth="1"/>
  </cols>
  <sheetData>
    <row r="1" spans="1:40">
      <c r="A1" s="31"/>
      <c r="B1" s="31"/>
      <c r="C1" s="31"/>
      <c r="D1" s="31"/>
      <c r="E1" s="31"/>
      <c r="F1" s="31"/>
      <c r="G1" s="31"/>
      <c r="H1" s="31"/>
      <c r="I1" s="32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</row>
    <row r="2" spans="1:40" ht="15" customHeight="1">
      <c r="A2" s="31"/>
      <c r="B2" s="225" t="s">
        <v>119</v>
      </c>
      <c r="C2" s="226"/>
      <c r="D2" s="226"/>
      <c r="E2" s="226"/>
      <c r="F2" s="226"/>
      <c r="G2" s="227"/>
      <c r="H2" s="31"/>
      <c r="I2" s="32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</row>
    <row r="3" spans="1:40">
      <c r="A3" s="31"/>
      <c r="B3" s="228"/>
      <c r="C3" s="229"/>
      <c r="D3" s="229"/>
      <c r="E3" s="229"/>
      <c r="F3" s="229"/>
      <c r="G3" s="230"/>
      <c r="H3" s="31"/>
      <c r="I3" s="32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</row>
    <row r="4" spans="1:40" ht="20.100000000000001" customHeight="1">
      <c r="A4" s="31"/>
      <c r="B4" s="231"/>
      <c r="C4" s="232"/>
      <c r="D4" s="232"/>
      <c r="E4" s="232"/>
      <c r="F4" s="232"/>
      <c r="G4" s="233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</row>
    <row r="5" spans="1:40" ht="20.100000000000001" customHeight="1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</row>
    <row r="6" spans="1:40" ht="20.100000000000001" customHeight="1">
      <c r="A6" s="31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</row>
    <row r="7" spans="1:40" ht="20.100000000000001" customHeight="1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</row>
    <row r="8" spans="1:40" ht="20.100000000000001" customHeight="1">
      <c r="A8" s="237"/>
      <c r="B8" s="237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</row>
    <row r="9" spans="1:40" ht="20.100000000000001" customHeight="1">
      <c r="A9" s="236" t="s">
        <v>120</v>
      </c>
      <c r="B9" s="236"/>
      <c r="C9" s="31"/>
      <c r="D9" s="238" t="s">
        <v>121</v>
      </c>
      <c r="E9" s="238"/>
      <c r="F9" s="238"/>
      <c r="G9" s="238"/>
      <c r="H9" s="238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</row>
    <row r="10" spans="1:40" ht="20.100000000000001" customHeight="1">
      <c r="A10" s="239">
        <v>2015</v>
      </c>
      <c r="B10" s="240"/>
      <c r="C10" s="31"/>
      <c r="D10" s="103"/>
      <c r="E10" s="104"/>
      <c r="F10" s="104"/>
      <c r="G10" s="104"/>
      <c r="H10" s="105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</row>
    <row r="11" spans="1:40" ht="20.100000000000001" customHeight="1">
      <c r="A11" s="31"/>
      <c r="B11" s="31"/>
      <c r="C11" s="31"/>
      <c r="D11" s="106" t="s">
        <v>122</v>
      </c>
      <c r="E11" s="107"/>
      <c r="F11" s="108" t="s">
        <v>128</v>
      </c>
      <c r="G11" s="107"/>
      <c r="H11" s="109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</row>
    <row r="12" spans="1:40" ht="20.100000000000001" customHeight="1">
      <c r="A12" s="31"/>
      <c r="B12" s="31"/>
      <c r="C12" s="31"/>
      <c r="D12" s="110" t="s">
        <v>123</v>
      </c>
      <c r="E12" s="111"/>
      <c r="F12" s="112" t="s">
        <v>131</v>
      </c>
      <c r="G12" s="107"/>
      <c r="H12" s="109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</row>
    <row r="13" spans="1:40" ht="20.100000000000001" customHeight="1">
      <c r="A13" s="31"/>
      <c r="B13" s="31"/>
      <c r="C13" s="31"/>
      <c r="D13" s="110" t="s">
        <v>124</v>
      </c>
      <c r="E13" s="111"/>
      <c r="F13" s="112" t="s">
        <v>132</v>
      </c>
      <c r="G13" s="234" t="s">
        <v>136</v>
      </c>
      <c r="H13" s="235"/>
      <c r="I13" s="32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</row>
    <row r="14" spans="1:40" ht="20.100000000000001" customHeight="1">
      <c r="A14" s="31"/>
      <c r="B14" s="31"/>
      <c r="C14" s="31"/>
      <c r="D14" s="110" t="s">
        <v>125</v>
      </c>
      <c r="E14" s="111"/>
      <c r="F14" s="108" t="s">
        <v>133</v>
      </c>
      <c r="G14" s="107"/>
      <c r="H14" s="109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</row>
    <row r="15" spans="1:40" ht="20.100000000000001" customHeight="1">
      <c r="A15" s="31"/>
      <c r="B15" s="31"/>
      <c r="C15" s="31"/>
      <c r="D15" s="110" t="s">
        <v>126</v>
      </c>
      <c r="E15" s="111"/>
      <c r="F15" s="112" t="s">
        <v>134</v>
      </c>
      <c r="G15" s="107"/>
      <c r="H15" s="109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</row>
    <row r="16" spans="1:40" ht="20.100000000000001" customHeight="1">
      <c r="A16" s="31"/>
      <c r="B16" s="31"/>
      <c r="C16" s="31"/>
      <c r="D16" s="110" t="s">
        <v>127</v>
      </c>
      <c r="E16" s="111"/>
      <c r="F16" s="112" t="s">
        <v>135</v>
      </c>
      <c r="G16" s="107"/>
      <c r="H16" s="109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</row>
    <row r="17" spans="1:40" ht="20.100000000000001" customHeight="1">
      <c r="A17" s="31"/>
      <c r="B17" s="31"/>
      <c r="C17" s="31"/>
      <c r="D17" s="113"/>
      <c r="E17" s="114"/>
      <c r="F17" s="114"/>
      <c r="G17" s="114"/>
      <c r="H17" s="115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</row>
    <row r="18" spans="1:40" ht="20.100000000000001" customHeight="1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</row>
    <row r="19" spans="1:40" ht="20.100000000000001" customHeight="1">
      <c r="A19" s="31"/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</row>
    <row r="20" spans="1:40" ht="20.100000000000001" customHeight="1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</row>
    <row r="21" spans="1:40" ht="20.100000000000001" customHeight="1">
      <c r="A21" s="31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</row>
    <row r="22" spans="1:40" ht="20.100000000000001" customHeight="1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</row>
    <row r="23" spans="1:40" ht="20.100000000000001" customHeight="1">
      <c r="A23" s="31"/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</row>
    <row r="24" spans="1:40" ht="20.100000000000001" customHeight="1">
      <c r="A24" s="31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</row>
    <row r="25" spans="1:40" ht="20.100000000000001" customHeight="1">
      <c r="A25" s="31"/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</row>
    <row r="26" spans="1:40" ht="20.100000000000001" customHeight="1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</row>
    <row r="27" spans="1:40" ht="20.100000000000001" customHeight="1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</row>
    <row r="28" spans="1:40" ht="20.100000000000001" customHeight="1">
      <c r="A28" s="31"/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</row>
    <row r="29" spans="1:40" ht="20.100000000000001" customHeight="1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</row>
    <row r="30" spans="1:40" ht="20.100000000000001" customHeight="1">
      <c r="A30" s="31"/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</row>
    <row r="31" spans="1:40" ht="20.100000000000001" customHeight="1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</row>
    <row r="32" spans="1:40" ht="20.100000000000001" customHeight="1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</row>
    <row r="33" spans="1:40" ht="20.100000000000001" customHeight="1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</row>
    <row r="34" spans="1:40" ht="20.100000000000001" customHeight="1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</row>
    <row r="35" spans="1:40" ht="20.100000000000001" customHeight="1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</row>
    <row r="36" spans="1:40" ht="20.100000000000001" customHeight="1">
      <c r="A36" s="31"/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</row>
    <row r="37" spans="1:40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</row>
    <row r="38" spans="1:40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</row>
    <row r="39" spans="1:40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</row>
    <row r="40" spans="1:40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</row>
    <row r="41" spans="1:40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</row>
    <row r="42" spans="1:40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</row>
    <row r="43" spans="1:40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</row>
    <row r="44" spans="1:40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</row>
    <row r="45" spans="1:40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</row>
    <row r="46" spans="1:40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</row>
    <row r="47" spans="1:40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</row>
    <row r="48" spans="1:40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</row>
    <row r="49" spans="1:40">
      <c r="A49" s="31"/>
      <c r="B49" s="31"/>
      <c r="C49" s="31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</row>
    <row r="50" spans="1:40">
      <c r="A50" s="31"/>
      <c r="B50" s="31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</row>
    <row r="51" spans="1:40">
      <c r="A51" s="31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</row>
    <row r="52" spans="1:40">
      <c r="A52" s="31"/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</row>
    <row r="53" spans="1:40">
      <c r="A53" s="31"/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</row>
    <row r="54" spans="1:40">
      <c r="A54" s="31"/>
      <c r="B54" s="31"/>
      <c r="C54" s="31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</row>
    <row r="55" spans="1:40">
      <c r="A55" s="31"/>
      <c r="B55" s="31"/>
      <c r="C55" s="31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</row>
    <row r="56" spans="1:40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</row>
    <row r="57" spans="1:40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</row>
    <row r="58" spans="1:40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</row>
    <row r="59" spans="1:40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</row>
    <row r="60" spans="1:40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</row>
    <row r="61" spans="1:40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</row>
    <row r="62" spans="1:40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</row>
    <row r="63" spans="1:40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</row>
    <row r="64" spans="1:40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</row>
    <row r="65" spans="1:40">
      <c r="A65" s="31"/>
      <c r="B65" s="31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</row>
    <row r="66" spans="1:40">
      <c r="A66" s="31"/>
      <c r="B66" s="31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</row>
    <row r="67" spans="1:40">
      <c r="A67" s="31"/>
      <c r="B67" s="31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</row>
    <row r="68" spans="1:40">
      <c r="A68" s="31"/>
      <c r="B68" s="31"/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</row>
    <row r="69" spans="1:40">
      <c r="A69" s="31"/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</row>
    <row r="70" spans="1:40">
      <c r="A70" s="31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</row>
    <row r="71" spans="1:40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</row>
    <row r="72" spans="1:40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</row>
    <row r="73" spans="1:40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</row>
    <row r="74" spans="1:40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</row>
    <row r="75" spans="1:40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</row>
    <row r="76" spans="1:40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</row>
    <row r="77" spans="1:40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</row>
    <row r="78" spans="1:40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</row>
    <row r="79" spans="1:40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</row>
    <row r="80" spans="1:40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</row>
    <row r="81" spans="1:40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</row>
    <row r="82" spans="1:40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</row>
    <row r="83" spans="1:40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</row>
    <row r="84" spans="1:40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</row>
    <row r="85" spans="1:40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</row>
    <row r="86" spans="1:40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</row>
    <row r="87" spans="1:40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</row>
    <row r="88" spans="1:40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</row>
    <row r="89" spans="1:40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</row>
    <row r="90" spans="1:40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</row>
    <row r="91" spans="1:40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</row>
    <row r="92" spans="1:40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</row>
    <row r="93" spans="1:40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</row>
    <row r="94" spans="1:40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</row>
    <row r="95" spans="1:40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</row>
    <row r="96" spans="1:40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</row>
    <row r="97" spans="1:40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</row>
    <row r="98" spans="1:40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</row>
    <row r="99" spans="1:40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</row>
    <row r="100" spans="1:40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</row>
    <row r="101" spans="1:40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</row>
    <row r="102" spans="1:40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</row>
    <row r="103" spans="1:40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</row>
    <row r="104" spans="1:40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</row>
    <row r="105" spans="1:40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</row>
    <row r="106" spans="1:40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</row>
    <row r="107" spans="1:40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</row>
    <row r="108" spans="1:40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</row>
    <row r="109" spans="1:40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</row>
    <row r="110" spans="1:40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</row>
    <row r="111" spans="1:40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</row>
    <row r="112" spans="1:40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</row>
    <row r="113" spans="1:40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</row>
    <row r="114" spans="1:40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</row>
    <row r="115" spans="1:40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</row>
    <row r="116" spans="1:40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</row>
    <row r="117" spans="1:40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</row>
    <row r="118" spans="1:40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</row>
    <row r="119" spans="1:40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</row>
    <row r="120" spans="1:40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</row>
    <row r="121" spans="1:40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</row>
    <row r="122" spans="1:40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</row>
    <row r="123" spans="1:40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</row>
    <row r="124" spans="1:40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</row>
    <row r="125" spans="1:40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</row>
    <row r="126" spans="1:40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</row>
    <row r="127" spans="1:40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</row>
    <row r="128" spans="1:40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</row>
    <row r="129" spans="1:40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</row>
    <row r="130" spans="1:40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</row>
    <row r="131" spans="1:40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</row>
    <row r="132" spans="1:40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</row>
    <row r="133" spans="1:40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</row>
    <row r="134" spans="1:40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</row>
    <row r="135" spans="1:40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</row>
    <row r="136" spans="1:40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</row>
    <row r="137" spans="1:40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</row>
    <row r="138" spans="1:40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</row>
    <row r="139" spans="1:40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</row>
    <row r="140" spans="1:40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</row>
    <row r="141" spans="1:40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</row>
    <row r="142" spans="1:40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</row>
    <row r="143" spans="1:40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</row>
    <row r="144" spans="1:40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</row>
    <row r="145" spans="1:40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</row>
    <row r="146" spans="1:40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</row>
    <row r="147" spans="1:40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</row>
    <row r="148" spans="1:40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</row>
    <row r="149" spans="1:40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</row>
    <row r="150" spans="1:40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</row>
    <row r="151" spans="1:40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</row>
    <row r="152" spans="1:40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</row>
    <row r="153" spans="1:40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</row>
    <row r="154" spans="1:40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</row>
    <row r="155" spans="1:40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</row>
    <row r="156" spans="1:40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</row>
    <row r="157" spans="1:40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</row>
    <row r="158" spans="1:40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</row>
    <row r="159" spans="1:40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</row>
    <row r="160" spans="1:40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</row>
    <row r="161" spans="1:40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</row>
    <row r="162" spans="1:40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</row>
    <row r="163" spans="1:40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</row>
    <row r="164" spans="1:40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</row>
    <row r="165" spans="1:40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</row>
    <row r="166" spans="1:40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</row>
    <row r="167" spans="1:40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</row>
    <row r="168" spans="1:40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</row>
    <row r="169" spans="1:40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</row>
    <row r="170" spans="1:40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</row>
    <row r="171" spans="1:40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</row>
    <row r="172" spans="1:40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</row>
    <row r="173" spans="1:40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</row>
    <row r="174" spans="1:40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</row>
    <row r="175" spans="1:40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</row>
    <row r="176" spans="1:40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</row>
    <row r="177" spans="1:40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</row>
    <row r="178" spans="1:40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</row>
    <row r="179" spans="1:40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</row>
    <row r="180" spans="1:40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</row>
    <row r="181" spans="1:40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</row>
    <row r="182" spans="1:40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</row>
    <row r="183" spans="1:40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</row>
    <row r="184" spans="1:40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</row>
    <row r="185" spans="1:40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</row>
    <row r="186" spans="1:40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</row>
    <row r="187" spans="1:40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</row>
    <row r="188" spans="1:40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</row>
    <row r="189" spans="1:40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</row>
    <row r="190" spans="1:40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</row>
    <row r="191" spans="1:40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</row>
    <row r="192" spans="1:40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</row>
    <row r="193" spans="1:40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</row>
    <row r="194" spans="1:40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</row>
    <row r="195" spans="1:40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</row>
    <row r="196" spans="1:40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</row>
    <row r="197" spans="1:40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</row>
    <row r="198" spans="1:40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</row>
    <row r="199" spans="1:40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</row>
    <row r="200" spans="1:40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</row>
    <row r="201" spans="1:40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</row>
    <row r="202" spans="1:40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</row>
    <row r="203" spans="1:40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</row>
    <row r="204" spans="1:40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</row>
    <row r="205" spans="1:40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</row>
    <row r="206" spans="1:40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</row>
    <row r="207" spans="1:40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</row>
    <row r="208" spans="1:40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</row>
    <row r="209" spans="1:40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</row>
    <row r="210" spans="1:40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</row>
    <row r="211" spans="1:40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</row>
    <row r="212" spans="1:40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</row>
    <row r="213" spans="1:40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</row>
    <row r="214" spans="1:40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</row>
    <row r="215" spans="1:40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</row>
    <row r="216" spans="1:40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</row>
    <row r="217" spans="1:40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</row>
    <row r="218" spans="1:40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</row>
    <row r="219" spans="1:40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</row>
    <row r="220" spans="1:40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</row>
    <row r="221" spans="1:40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</row>
    <row r="222" spans="1:40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</row>
    <row r="223" spans="1:40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</row>
    <row r="224" spans="1:40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</row>
    <row r="225" spans="1:40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</row>
    <row r="226" spans="1:40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</row>
    <row r="227" spans="1:40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</row>
    <row r="228" spans="1:40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</row>
    <row r="229" spans="1:40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</row>
    <row r="230" spans="1:40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</row>
    <row r="231" spans="1:40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</row>
    <row r="232" spans="1:40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</row>
    <row r="233" spans="1:40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</row>
    <row r="234" spans="1:40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</row>
    <row r="235" spans="1:40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</row>
    <row r="236" spans="1:40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</row>
    <row r="237" spans="1:40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</row>
    <row r="238" spans="1:40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</row>
    <row r="239" spans="1:40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</row>
    <row r="240" spans="1:40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</row>
    <row r="241" spans="1:40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</row>
    <row r="242" spans="1:40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</row>
    <row r="243" spans="1:40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</row>
    <row r="244" spans="1:40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</row>
    <row r="245" spans="1:40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</row>
    <row r="246" spans="1:40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</row>
    <row r="247" spans="1:40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</row>
    <row r="248" spans="1:40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</row>
    <row r="249" spans="1:40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</row>
    <row r="250" spans="1:40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</row>
    <row r="251" spans="1:40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</row>
    <row r="252" spans="1:40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</row>
    <row r="253" spans="1:40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</row>
    <row r="254" spans="1:40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</row>
    <row r="255" spans="1:40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</row>
    <row r="256" spans="1:40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</row>
    <row r="257" spans="1:40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</row>
    <row r="258" spans="1:40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</row>
    <row r="259" spans="1:40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</row>
    <row r="260" spans="1:40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</row>
    <row r="261" spans="1:40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</row>
    <row r="262" spans="1:40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</row>
    <row r="263" spans="1:40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</row>
    <row r="264" spans="1:40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</row>
    <row r="265" spans="1:40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</row>
    <row r="266" spans="1:40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</row>
    <row r="267" spans="1:40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</row>
    <row r="268" spans="1:40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</row>
    <row r="269" spans="1:40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</row>
    <row r="270" spans="1:40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</row>
    <row r="271" spans="1:40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</row>
    <row r="272" spans="1:40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</row>
    <row r="273" spans="1:40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</row>
    <row r="274" spans="1:40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</row>
    <row r="275" spans="1:40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</row>
    <row r="276" spans="1:40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</row>
    <row r="277" spans="1:40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</row>
    <row r="278" spans="1:40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</row>
    <row r="279" spans="1:40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</row>
    <row r="280" spans="1:40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</row>
    <row r="281" spans="1:40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</row>
    <row r="282" spans="1:40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</row>
    <row r="283" spans="1:40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</row>
    <row r="284" spans="1:40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</row>
    <row r="285" spans="1:40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</row>
    <row r="286" spans="1:40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</row>
    <row r="287" spans="1:40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</row>
    <row r="288" spans="1:40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</row>
    <row r="289" spans="1:40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</row>
    <row r="290" spans="1:40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</row>
    <row r="291" spans="1:40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</row>
    <row r="292" spans="1:40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</row>
    <row r="293" spans="1:40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</row>
    <row r="294" spans="1:40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</row>
    <row r="295" spans="1:40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</row>
    <row r="296" spans="1:40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</row>
    <row r="297" spans="1:40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</row>
    <row r="298" spans="1:40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</row>
    <row r="299" spans="1:40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</row>
    <row r="300" spans="1:40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</row>
    <row r="301" spans="1:40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</row>
    <row r="302" spans="1:40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</row>
    <row r="303" spans="1:40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</row>
    <row r="304" spans="1:40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</row>
    <row r="305" spans="1:40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</row>
    <row r="306" spans="1:40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</row>
    <row r="307" spans="1:40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</row>
    <row r="308" spans="1:40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</row>
  </sheetData>
  <sheetProtection formatCells="0" selectLockedCells="1"/>
  <mergeCells count="6">
    <mergeCell ref="B2:G4"/>
    <mergeCell ref="G13:H13"/>
    <mergeCell ref="A9:B9"/>
    <mergeCell ref="A8:B8"/>
    <mergeCell ref="D9:H9"/>
    <mergeCell ref="A10:B10"/>
  </mergeCells>
  <dataValidations count="1">
    <dataValidation type="list" allowBlank="1" showInputMessage="1" showErrorMessage="1" sqref="A10">
      <formula1>"2015,2016,2017,2018,2019,2020,2021,2022,2023,2024,2025"</formula1>
    </dataValidation>
  </dataValidations>
  <hyperlinks>
    <hyperlink ref="D11" location="janvier!A1" display="Janvier"/>
    <hyperlink ref="G13:H13" location="Recap!A1" display="RECAP"/>
    <hyperlink ref="D12" location="fevrier!A1" display="Fevrier"/>
    <hyperlink ref="D13" location="mars!A1" display="Mars"/>
    <hyperlink ref="D14" location="avril!A1" display="Avril"/>
    <hyperlink ref="D15" location="mai!A1" display="Mai"/>
    <hyperlink ref="D16" location="juin!A1" display="Juin"/>
    <hyperlink ref="F11" location="juillet!A1" display="Juillet"/>
    <hyperlink ref="F12" location="aout!A1" display="Aout"/>
    <hyperlink ref="F13" location="septembre!A1" display="Septembre"/>
    <hyperlink ref="F14" location="octobre!A1" display="Octobre"/>
    <hyperlink ref="F15" location="novembre!A1" display="Novembre"/>
    <hyperlink ref="F16" location="decembre!A1" display="Decembr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GI72"/>
  <sheetViews>
    <sheetView showZeros="0" tabSelected="1" workbookViewId="0">
      <pane xSplit="2" ySplit="4" topLeftCell="C32" activePane="bottomRight" state="frozen"/>
      <selection sqref="A1:B1"/>
      <selection pane="topRight" sqref="A1:B1"/>
      <selection pane="bottomLeft" sqref="A1:B1"/>
      <selection pane="bottomRight" activeCell="C3" sqref="C3:AG3"/>
    </sheetView>
  </sheetViews>
  <sheetFormatPr baseColWidth="10" defaultRowHeight="12.75"/>
  <cols>
    <col min="1" max="1" width="7.7109375" style="118" customWidth="1"/>
    <col min="2" max="2" width="15.7109375" style="118" customWidth="1"/>
    <col min="3" max="31" width="4" style="118" customWidth="1"/>
    <col min="32" max="33" width="3.7109375" style="118" customWidth="1"/>
    <col min="34" max="34" width="5.7109375" style="117" customWidth="1"/>
    <col min="35" max="79" width="3.7109375" style="118" customWidth="1"/>
    <col min="80" max="80" width="11.42578125" style="119"/>
    <col min="81" max="81" width="17.7109375" style="118" customWidth="1"/>
    <col min="82" max="82" width="7.140625" style="153" customWidth="1"/>
    <col min="83" max="83" width="3.7109375" style="87" customWidth="1"/>
    <col min="84" max="84" width="4" style="118" customWidth="1"/>
    <col min="85" max="85" width="3.7109375" style="118" customWidth="1"/>
    <col min="86" max="86" width="11.42578125" style="117"/>
    <col min="87" max="191" width="11.42578125" style="119"/>
    <col min="192" max="16384" width="11.42578125" style="118"/>
  </cols>
  <sheetData>
    <row r="1" spans="1:191" ht="15" customHeight="1">
      <c r="A1" s="257" t="s">
        <v>130</v>
      </c>
      <c r="B1" s="257"/>
      <c r="C1" s="258">
        <f>DATE(Année,AQ2,1)</f>
        <v>42309</v>
      </c>
      <c r="D1" s="258"/>
      <c r="E1" s="258"/>
      <c r="F1" s="258"/>
      <c r="G1" s="258"/>
      <c r="H1" s="258"/>
      <c r="I1" s="258"/>
      <c r="J1" s="258"/>
      <c r="K1" s="258"/>
      <c r="L1" s="258"/>
      <c r="M1" s="258"/>
      <c r="N1" s="258"/>
      <c r="O1" s="258"/>
      <c r="P1" s="258"/>
      <c r="Q1" s="258"/>
      <c r="R1" s="258"/>
      <c r="S1" s="258"/>
      <c r="T1" s="258"/>
      <c r="U1" s="258"/>
      <c r="V1" s="258"/>
      <c r="W1" s="258"/>
      <c r="X1" s="258"/>
      <c r="Y1" s="258"/>
      <c r="Z1" s="258"/>
      <c r="AA1" s="258"/>
      <c r="AB1" s="258"/>
      <c r="AC1" s="258"/>
      <c r="AD1" s="258"/>
      <c r="AE1" s="258"/>
      <c r="AF1" s="258"/>
      <c r="AG1" s="258"/>
      <c r="AK1" s="259" t="s">
        <v>118</v>
      </c>
      <c r="AL1" s="260"/>
      <c r="AM1" s="260"/>
      <c r="AN1" s="260"/>
      <c r="AO1" s="261"/>
      <c r="AQ1" s="265" t="s">
        <v>100</v>
      </c>
      <c r="AR1" s="265"/>
      <c r="AS1" s="265"/>
      <c r="CD1" s="266" t="s">
        <v>144</v>
      </c>
      <c r="CE1" s="241" t="s">
        <v>145</v>
      </c>
      <c r="CF1" s="242"/>
      <c r="CG1" s="243"/>
      <c r="CJ1" s="120"/>
      <c r="CK1" s="121"/>
    </row>
    <row r="2" spans="1:191" ht="15" customHeight="1" thickBot="1">
      <c r="A2" s="269">
        <f ca="1">TODAY()</f>
        <v>42329</v>
      </c>
      <c r="B2" s="269"/>
      <c r="D2" s="223"/>
      <c r="E2" s="223"/>
      <c r="G2" s="223"/>
      <c r="H2" s="122"/>
      <c r="I2" s="223"/>
      <c r="K2" s="223"/>
      <c r="L2" s="223"/>
      <c r="N2" s="223"/>
      <c r="O2" s="122"/>
      <c r="P2" s="223"/>
      <c r="R2" s="223"/>
      <c r="S2" s="223"/>
      <c r="U2" s="223"/>
      <c r="V2" s="224"/>
      <c r="W2" s="223"/>
      <c r="Y2" s="277"/>
      <c r="Z2" s="223"/>
      <c r="AB2" s="223"/>
      <c r="AC2" s="278"/>
      <c r="AD2" s="223"/>
      <c r="AF2" s="223"/>
      <c r="AG2" s="223"/>
      <c r="AI2" s="123"/>
      <c r="AJ2" s="123"/>
      <c r="AK2" s="262"/>
      <c r="AL2" s="263"/>
      <c r="AM2" s="263"/>
      <c r="AN2" s="263"/>
      <c r="AO2" s="264"/>
      <c r="AQ2" s="252">
        <v>11</v>
      </c>
      <c r="AR2" s="253"/>
      <c r="AS2" s="254"/>
      <c r="CD2" s="267"/>
      <c r="CE2" s="244"/>
      <c r="CF2" s="245"/>
      <c r="CG2" s="246"/>
      <c r="CJ2" s="121"/>
      <c r="CK2" s="121"/>
    </row>
    <row r="3" spans="1:191" ht="15" customHeight="1">
      <c r="A3" s="197" t="s">
        <v>129</v>
      </c>
      <c r="B3" s="198">
        <f ca="1">NOW()</f>
        <v>42329.535592476852</v>
      </c>
      <c r="C3" s="279" t="str">
        <f t="shared" ref="C3:V3" ca="1" si="0">IF(C4=TODAY(),CHAR(234),"")</f>
        <v/>
      </c>
      <c r="D3" s="279" t="str">
        <f t="shared" ca="1" si="0"/>
        <v/>
      </c>
      <c r="E3" s="279" t="str">
        <f t="shared" ca="1" si="0"/>
        <v/>
      </c>
      <c r="F3" s="279" t="str">
        <f t="shared" ca="1" si="0"/>
        <v/>
      </c>
      <c r="G3" s="279" t="str">
        <f t="shared" ca="1" si="0"/>
        <v/>
      </c>
      <c r="H3" s="279" t="str">
        <f t="shared" ca="1" si="0"/>
        <v/>
      </c>
      <c r="I3" s="279" t="str">
        <f t="shared" ca="1" si="0"/>
        <v/>
      </c>
      <c r="J3" s="279" t="str">
        <f t="shared" ca="1" si="0"/>
        <v/>
      </c>
      <c r="K3" s="279" t="str">
        <f t="shared" ca="1" si="0"/>
        <v/>
      </c>
      <c r="L3" s="279" t="str">
        <f t="shared" ca="1" si="0"/>
        <v/>
      </c>
      <c r="M3" s="279" t="str">
        <f t="shared" ca="1" si="0"/>
        <v/>
      </c>
      <c r="N3" s="279" t="str">
        <f t="shared" ca="1" si="0"/>
        <v/>
      </c>
      <c r="O3" s="279" t="str">
        <f t="shared" ca="1" si="0"/>
        <v/>
      </c>
      <c r="P3" s="279" t="str">
        <f t="shared" ca="1" si="0"/>
        <v/>
      </c>
      <c r="Q3" s="279" t="str">
        <f t="shared" ca="1" si="0"/>
        <v/>
      </c>
      <c r="R3" s="279" t="str">
        <f t="shared" ca="1" si="0"/>
        <v/>
      </c>
      <c r="S3" s="279" t="str">
        <f t="shared" ca="1" si="0"/>
        <v/>
      </c>
      <c r="T3" s="279" t="str">
        <f t="shared" ca="1" si="0"/>
        <v/>
      </c>
      <c r="U3" s="279" t="str">
        <f t="shared" ca="1" si="0"/>
        <v/>
      </c>
      <c r="V3" s="279" t="str">
        <f t="shared" ca="1" si="0"/>
        <v/>
      </c>
      <c r="W3" s="279" t="str">
        <f ca="1">IF(W4=TODAY(),CHAR(234),"")</f>
        <v>ê</v>
      </c>
      <c r="X3" s="279" t="str">
        <f t="shared" ref="X3:AG3" ca="1" si="1">IF(X4=TODAY(),CHAR(234),"")</f>
        <v/>
      </c>
      <c r="Y3" s="279" t="str">
        <f t="shared" ca="1" si="1"/>
        <v/>
      </c>
      <c r="Z3" s="279" t="str">
        <f t="shared" ca="1" si="1"/>
        <v/>
      </c>
      <c r="AA3" s="279" t="str">
        <f t="shared" ca="1" si="1"/>
        <v/>
      </c>
      <c r="AB3" s="279" t="str">
        <f t="shared" ca="1" si="1"/>
        <v/>
      </c>
      <c r="AC3" s="279" t="str">
        <f t="shared" ca="1" si="1"/>
        <v/>
      </c>
      <c r="AD3" s="279" t="str">
        <f t="shared" ca="1" si="1"/>
        <v/>
      </c>
      <c r="AE3" s="279" t="str">
        <f t="shared" ca="1" si="1"/>
        <v/>
      </c>
      <c r="AF3" s="279" t="str">
        <f t="shared" ca="1" si="1"/>
        <v/>
      </c>
      <c r="AG3" s="279" t="str">
        <f t="shared" ca="1" si="1"/>
        <v/>
      </c>
      <c r="CA3" s="255" t="s">
        <v>147</v>
      </c>
      <c r="CD3" s="268"/>
      <c r="CE3" s="247"/>
      <c r="CF3" s="248"/>
      <c r="CG3" s="249"/>
      <c r="CJ3" s="121"/>
      <c r="CK3" s="121"/>
    </row>
    <row r="4" spans="1:191" ht="38.1" customHeight="1" thickBot="1">
      <c r="A4" s="124" t="s">
        <v>21</v>
      </c>
      <c r="B4" s="125" t="s">
        <v>95</v>
      </c>
      <c r="C4" s="126">
        <f ca="1">IF(AQ2="",DATE(Année,MONTH(TODAY()),1),DATE(Année,AQ2,1))</f>
        <v>42309</v>
      </c>
      <c r="D4" s="126">
        <f t="shared" ref="D4:AG4" ca="1" si="2">IF(C4="","",IF(MONTH(C4+1)&lt;&gt;MONTH(C4),"",C4+1))</f>
        <v>42310</v>
      </c>
      <c r="E4" s="126">
        <f t="shared" ca="1" si="2"/>
        <v>42311</v>
      </c>
      <c r="F4" s="126">
        <f t="shared" ca="1" si="2"/>
        <v>42312</v>
      </c>
      <c r="G4" s="126">
        <f t="shared" ca="1" si="2"/>
        <v>42313</v>
      </c>
      <c r="H4" s="126">
        <f t="shared" ca="1" si="2"/>
        <v>42314</v>
      </c>
      <c r="I4" s="126">
        <f t="shared" ca="1" si="2"/>
        <v>42315</v>
      </c>
      <c r="J4" s="126">
        <f t="shared" ca="1" si="2"/>
        <v>42316</v>
      </c>
      <c r="K4" s="126">
        <f t="shared" ca="1" si="2"/>
        <v>42317</v>
      </c>
      <c r="L4" s="126">
        <f t="shared" ca="1" si="2"/>
        <v>42318</v>
      </c>
      <c r="M4" s="126">
        <f t="shared" ca="1" si="2"/>
        <v>42319</v>
      </c>
      <c r="N4" s="126">
        <f t="shared" ca="1" si="2"/>
        <v>42320</v>
      </c>
      <c r="O4" s="126">
        <f t="shared" ca="1" si="2"/>
        <v>42321</v>
      </c>
      <c r="P4" s="126">
        <f t="shared" ca="1" si="2"/>
        <v>42322</v>
      </c>
      <c r="Q4" s="126">
        <f t="shared" ca="1" si="2"/>
        <v>42323</v>
      </c>
      <c r="R4" s="126">
        <f t="shared" ca="1" si="2"/>
        <v>42324</v>
      </c>
      <c r="S4" s="126">
        <f t="shared" ca="1" si="2"/>
        <v>42325</v>
      </c>
      <c r="T4" s="126">
        <f t="shared" ca="1" si="2"/>
        <v>42326</v>
      </c>
      <c r="U4" s="126">
        <f t="shared" ca="1" si="2"/>
        <v>42327</v>
      </c>
      <c r="V4" s="126">
        <f t="shared" ca="1" si="2"/>
        <v>42328</v>
      </c>
      <c r="W4" s="126">
        <f t="shared" ca="1" si="2"/>
        <v>42329</v>
      </c>
      <c r="X4" s="126">
        <f t="shared" ca="1" si="2"/>
        <v>42330</v>
      </c>
      <c r="Y4" s="126">
        <f t="shared" ca="1" si="2"/>
        <v>42331</v>
      </c>
      <c r="Z4" s="126">
        <f t="shared" ca="1" si="2"/>
        <v>42332</v>
      </c>
      <c r="AA4" s="126">
        <f t="shared" ca="1" si="2"/>
        <v>42333</v>
      </c>
      <c r="AB4" s="126">
        <f t="shared" ca="1" si="2"/>
        <v>42334</v>
      </c>
      <c r="AC4" s="126">
        <f t="shared" ca="1" si="2"/>
        <v>42335</v>
      </c>
      <c r="AD4" s="126">
        <f t="shared" ca="1" si="2"/>
        <v>42336</v>
      </c>
      <c r="AE4" s="126">
        <f t="shared" ca="1" si="2"/>
        <v>42337</v>
      </c>
      <c r="AF4" s="126">
        <f t="shared" ca="1" si="2"/>
        <v>42338</v>
      </c>
      <c r="AG4" s="126" t="str">
        <f t="shared" ca="1" si="2"/>
        <v/>
      </c>
      <c r="AI4" s="127" t="str">
        <f t="array" ref="AI4:BY4">MesCouleurs</f>
        <v>M</v>
      </c>
      <c r="AJ4" s="128" t="str">
        <v>M0</v>
      </c>
      <c r="AK4" s="127" t="str">
        <v>M1</v>
      </c>
      <c r="AL4" s="129" t="str">
        <v>M2</v>
      </c>
      <c r="AM4" s="130" t="str">
        <v>J</v>
      </c>
      <c r="AN4" s="130" t="str">
        <v>J1</v>
      </c>
      <c r="AO4" s="131" t="str">
        <v>S</v>
      </c>
      <c r="AP4" s="131" t="str">
        <v>S0</v>
      </c>
      <c r="AQ4" s="131" t="str">
        <v>S1</v>
      </c>
      <c r="AR4" s="131" t="str">
        <v>S2</v>
      </c>
      <c r="AS4" s="195" t="str">
        <v>S3</v>
      </c>
      <c r="AT4" s="131" t="str">
        <v>R</v>
      </c>
      <c r="AU4" s="132" t="str">
        <v xml:space="preserve">CP </v>
      </c>
      <c r="AV4" s="132" t="str">
        <v>CA</v>
      </c>
      <c r="AW4" s="132" t="str">
        <v>RTT</v>
      </c>
      <c r="AX4" s="132" t="str">
        <v>REC</v>
      </c>
      <c r="AY4" s="132" t="str">
        <v>RC</v>
      </c>
      <c r="AZ4" s="132" t="str">
        <v>RJF</v>
      </c>
      <c r="BA4" s="129" t="str">
        <v>DP</v>
      </c>
      <c r="BB4" s="129" t="str">
        <v>DEL</v>
      </c>
      <c r="BC4" s="133" t="str">
        <v>FOR</v>
      </c>
      <c r="BD4" s="129" t="str">
        <v>CCE</v>
      </c>
      <c r="BE4" s="129" t="str">
        <v>CD</v>
      </c>
      <c r="BF4" s="129" t="str">
        <v>RUN</v>
      </c>
      <c r="BG4" s="129" t="str">
        <v>CH</v>
      </c>
      <c r="BH4" s="194" t="str">
        <v>CE</v>
      </c>
      <c r="BI4" s="196" t="str">
        <v>HOS</v>
      </c>
      <c r="BJ4" s="135" t="str">
        <v>FRA</v>
      </c>
      <c r="BK4" s="135" t="str">
        <v>BON</v>
      </c>
      <c r="BL4" s="135" t="str">
        <v>RS</v>
      </c>
      <c r="BM4" s="192" t="str">
        <v>R/T</v>
      </c>
      <c r="BN4" s="193" t="str">
        <v>ENF</v>
      </c>
      <c r="BO4" s="134" t="str">
        <v>MAL</v>
      </c>
      <c r="BP4" s="134" t="str">
        <v>ABS</v>
      </c>
      <c r="BQ4" s="134" t="str">
        <v>ANJ</v>
      </c>
      <c r="BR4" s="131" t="str">
        <v>OK</v>
      </c>
      <c r="BS4" s="131">
        <v>0</v>
      </c>
      <c r="BT4" s="131">
        <v>0</v>
      </c>
      <c r="BU4" s="131">
        <v>0</v>
      </c>
      <c r="BV4" s="131">
        <v>0</v>
      </c>
      <c r="BW4" s="131">
        <v>0</v>
      </c>
      <c r="BX4" s="131">
        <v>0</v>
      </c>
      <c r="BY4" s="131">
        <v>0</v>
      </c>
      <c r="BZ4" s="136"/>
      <c r="CA4" s="256"/>
      <c r="CC4" s="137" t="s">
        <v>95</v>
      </c>
      <c r="CD4" s="138"/>
      <c r="CE4" s="139"/>
      <c r="CF4" s="126">
        <f ca="1">IF(DT2="",DATE(Année,MONTH(TODAY()),1),DATE(Année,DT2,1))</f>
        <v>42309</v>
      </c>
      <c r="CG4" s="140"/>
    </row>
    <row r="5" spans="1:191" s="149" customFormat="1" ht="12.95" customHeight="1">
      <c r="A5" s="45"/>
      <c r="B5" s="46"/>
      <c r="C5" s="141" t="str">
        <f t="shared" ref="C5:AG5" ca="1" si="3">IF(C4="","",INDEX(Cycle_Naga,MOD(C4-départ,durée)+1))</f>
        <v>M</v>
      </c>
      <c r="D5" s="141" t="str">
        <f t="shared" ca="1" si="3"/>
        <v>M</v>
      </c>
      <c r="E5" s="141" t="str">
        <f t="shared" ca="1" si="3"/>
        <v>M</v>
      </c>
      <c r="F5" s="141" t="str">
        <f t="shared" ca="1" si="3"/>
        <v>R</v>
      </c>
      <c r="G5" s="141" t="str">
        <f t="shared" ca="1" si="3"/>
        <v>R</v>
      </c>
      <c r="H5" s="141" t="str">
        <f t="shared" ca="1" si="3"/>
        <v>S3</v>
      </c>
      <c r="I5" s="141" t="str">
        <f t="shared" ca="1" si="3"/>
        <v>S3</v>
      </c>
      <c r="J5" s="141" t="str">
        <f t="shared" ca="1" si="3"/>
        <v>S3</v>
      </c>
      <c r="K5" s="141" t="str">
        <f t="shared" ca="1" si="3"/>
        <v>S3</v>
      </c>
      <c r="L5" s="141" t="str">
        <f t="shared" ca="1" si="3"/>
        <v>R</v>
      </c>
      <c r="M5" s="141" t="str">
        <f t="shared" ca="1" si="3"/>
        <v>M</v>
      </c>
      <c r="N5" s="141" t="str">
        <f t="shared" ca="1" si="3"/>
        <v>M</v>
      </c>
      <c r="O5" s="141" t="str">
        <f t="shared" ca="1" si="3"/>
        <v>M</v>
      </c>
      <c r="P5" s="141" t="str">
        <f t="shared" ca="1" si="3"/>
        <v>R</v>
      </c>
      <c r="Q5" s="141" t="str">
        <f t="shared" ca="1" si="3"/>
        <v>R</v>
      </c>
      <c r="R5" s="141" t="str">
        <f t="shared" ca="1" si="3"/>
        <v>R</v>
      </c>
      <c r="S5" s="141" t="str">
        <f t="shared" ca="1" si="3"/>
        <v>S3</v>
      </c>
      <c r="T5" s="141" t="str">
        <f t="shared" ca="1" si="3"/>
        <v>S3</v>
      </c>
      <c r="U5" s="141" t="str">
        <f t="shared" ca="1" si="3"/>
        <v>S3</v>
      </c>
      <c r="V5" s="141" t="str">
        <f t="shared" ca="1" si="3"/>
        <v>R</v>
      </c>
      <c r="W5" s="141" t="str">
        <f t="shared" ca="1" si="3"/>
        <v>M</v>
      </c>
      <c r="X5" s="141" t="str">
        <f t="shared" ca="1" si="3"/>
        <v>M</v>
      </c>
      <c r="Y5" s="141" t="str">
        <f t="shared" ca="1" si="3"/>
        <v>M</v>
      </c>
      <c r="Z5" s="141" t="str">
        <f t="shared" ca="1" si="3"/>
        <v>M</v>
      </c>
      <c r="AA5" s="141" t="str">
        <f t="shared" ca="1" si="3"/>
        <v>R</v>
      </c>
      <c r="AB5" s="141" t="str">
        <f t="shared" ca="1" si="3"/>
        <v>R</v>
      </c>
      <c r="AC5" s="141" t="str">
        <f t="shared" ca="1" si="3"/>
        <v>S3</v>
      </c>
      <c r="AD5" s="141" t="str">
        <f t="shared" ca="1" si="3"/>
        <v>S3</v>
      </c>
      <c r="AE5" s="141" t="str">
        <f t="shared" ca="1" si="3"/>
        <v>S3</v>
      </c>
      <c r="AF5" s="141" t="str">
        <f t="shared" ca="1" si="3"/>
        <v>S3</v>
      </c>
      <c r="AG5" s="141" t="str">
        <f t="shared" ca="1" si="3"/>
        <v/>
      </c>
      <c r="AH5" s="142"/>
      <c r="AI5" s="143">
        <f t="shared" ref="AI5:AX20" ca="1" si="4">COUNTIF($C5:$AG5,AI$4)</f>
        <v>10</v>
      </c>
      <c r="AJ5" s="143">
        <f t="shared" ca="1" si="4"/>
        <v>0</v>
      </c>
      <c r="AK5" s="143">
        <f t="shared" ca="1" si="4"/>
        <v>0</v>
      </c>
      <c r="AL5" s="143">
        <f t="shared" ca="1" si="4"/>
        <v>0</v>
      </c>
      <c r="AM5" s="143">
        <f t="shared" ca="1" si="4"/>
        <v>0</v>
      </c>
      <c r="AN5" s="143">
        <f t="shared" ca="1" si="4"/>
        <v>0</v>
      </c>
      <c r="AO5" s="143">
        <f t="shared" ca="1" si="4"/>
        <v>0</v>
      </c>
      <c r="AP5" s="143">
        <f t="shared" ca="1" si="4"/>
        <v>0</v>
      </c>
      <c r="AQ5" s="143">
        <f t="shared" ca="1" si="4"/>
        <v>0</v>
      </c>
      <c r="AR5" s="143">
        <f t="shared" ca="1" si="4"/>
        <v>0</v>
      </c>
      <c r="AS5" s="143">
        <f t="shared" ca="1" si="4"/>
        <v>11</v>
      </c>
      <c r="AT5" s="143">
        <f t="shared" ca="1" si="4"/>
        <v>9</v>
      </c>
      <c r="AU5" s="143">
        <f t="shared" ca="1" si="4"/>
        <v>0</v>
      </c>
      <c r="AV5" s="143">
        <f t="shared" ca="1" si="4"/>
        <v>0</v>
      </c>
      <c r="AW5" s="143">
        <f t="shared" ca="1" si="4"/>
        <v>0</v>
      </c>
      <c r="AX5" s="143">
        <f t="shared" ca="1" si="4"/>
        <v>0</v>
      </c>
      <c r="AY5" s="143">
        <f t="shared" ref="AY5:BY14" ca="1" si="5">COUNTIF($C5:$AG5,AY$4)</f>
        <v>0</v>
      </c>
      <c r="AZ5" s="143">
        <f t="shared" ca="1" si="5"/>
        <v>0</v>
      </c>
      <c r="BA5" s="143">
        <f t="shared" ca="1" si="5"/>
        <v>0</v>
      </c>
      <c r="BB5" s="143">
        <f t="shared" ca="1" si="5"/>
        <v>0</v>
      </c>
      <c r="BC5" s="143">
        <f t="shared" ca="1" si="5"/>
        <v>0</v>
      </c>
      <c r="BD5" s="143">
        <f t="shared" ca="1" si="5"/>
        <v>0</v>
      </c>
      <c r="BE5" s="143">
        <f t="shared" ca="1" si="5"/>
        <v>0</v>
      </c>
      <c r="BF5" s="143">
        <f t="shared" ca="1" si="5"/>
        <v>0</v>
      </c>
      <c r="BG5" s="143">
        <f t="shared" ca="1" si="5"/>
        <v>0</v>
      </c>
      <c r="BH5" s="143">
        <f t="shared" ca="1" si="5"/>
        <v>0</v>
      </c>
      <c r="BI5" s="143">
        <f t="shared" ca="1" si="5"/>
        <v>0</v>
      </c>
      <c r="BJ5" s="143">
        <f t="shared" ca="1" si="5"/>
        <v>0</v>
      </c>
      <c r="BK5" s="143">
        <f t="shared" ca="1" si="5"/>
        <v>0</v>
      </c>
      <c r="BL5" s="143">
        <f t="shared" ca="1" si="5"/>
        <v>0</v>
      </c>
      <c r="BM5" s="143">
        <f t="shared" ca="1" si="5"/>
        <v>0</v>
      </c>
      <c r="BN5" s="143">
        <f t="shared" ca="1" si="5"/>
        <v>0</v>
      </c>
      <c r="BO5" s="143">
        <f t="shared" ca="1" si="5"/>
        <v>0</v>
      </c>
      <c r="BP5" s="143">
        <f t="shared" ca="1" si="5"/>
        <v>0</v>
      </c>
      <c r="BQ5" s="143">
        <f t="shared" ca="1" si="5"/>
        <v>0</v>
      </c>
      <c r="BR5" s="143">
        <f t="shared" ca="1" si="5"/>
        <v>0</v>
      </c>
      <c r="BS5" s="143">
        <f t="shared" ca="1" si="5"/>
        <v>0</v>
      </c>
      <c r="BT5" s="143">
        <f t="shared" ca="1" si="5"/>
        <v>0</v>
      </c>
      <c r="BU5" s="143">
        <f t="shared" ca="1" si="5"/>
        <v>0</v>
      </c>
      <c r="BV5" s="143">
        <f t="shared" ca="1" si="5"/>
        <v>0</v>
      </c>
      <c r="BW5" s="143">
        <f t="shared" ca="1" si="5"/>
        <v>0</v>
      </c>
      <c r="BX5" s="143">
        <f t="shared" ca="1" si="5"/>
        <v>0</v>
      </c>
      <c r="BY5" s="143">
        <f t="shared" ca="1" si="5"/>
        <v>0</v>
      </c>
      <c r="BZ5" s="136"/>
      <c r="CA5" s="144">
        <f t="shared" ref="CA5:CA11" ca="1" si="6">SUM(AI5:BY5)</f>
        <v>30</v>
      </c>
      <c r="CB5" s="142"/>
      <c r="CC5" s="145" t="s">
        <v>22</v>
      </c>
      <c r="CD5" s="146" t="str">
        <f>IF(CD4="","",INDEX(Cycle_Naga,MOD(CD4-départ,durée)+1))</f>
        <v/>
      </c>
      <c r="CE5" s="147"/>
      <c r="CF5" s="141" t="str">
        <f t="shared" ref="CF5" ca="1" si="7">IF(CF4="","",INDEX(Cycle_Naga,MOD(CF4-départ,durée)+1))</f>
        <v>M</v>
      </c>
      <c r="CG5" s="148"/>
      <c r="CH5" s="142"/>
      <c r="CI5" s="142"/>
      <c r="CJ5" s="142"/>
      <c r="CK5" s="142"/>
      <c r="CL5" s="142"/>
      <c r="CM5" s="142"/>
      <c r="CN5" s="142"/>
      <c r="CO5" s="142"/>
      <c r="CP5" s="142"/>
      <c r="CQ5" s="142"/>
      <c r="CR5" s="142"/>
      <c r="CS5" s="142"/>
      <c r="CT5" s="142"/>
      <c r="CU5" s="142"/>
      <c r="CV5" s="142"/>
      <c r="CW5" s="142"/>
      <c r="CX5" s="142"/>
      <c r="CY5" s="142"/>
      <c r="CZ5" s="142"/>
      <c r="DA5" s="142"/>
      <c r="DB5" s="142"/>
      <c r="DC5" s="142"/>
      <c r="DD5" s="142"/>
      <c r="DE5" s="142"/>
      <c r="DF5" s="142"/>
      <c r="DG5" s="142"/>
      <c r="DH5" s="142"/>
      <c r="DI5" s="142"/>
      <c r="DJ5" s="142"/>
      <c r="DK5" s="142"/>
      <c r="DL5" s="142"/>
      <c r="DM5" s="142"/>
      <c r="DN5" s="142"/>
      <c r="DO5" s="142"/>
      <c r="DP5" s="142"/>
      <c r="DQ5" s="142"/>
      <c r="DR5" s="142"/>
      <c r="DS5" s="142"/>
      <c r="DT5" s="142"/>
      <c r="DU5" s="142"/>
      <c r="DV5" s="142"/>
      <c r="DW5" s="142"/>
      <c r="DX5" s="142"/>
      <c r="DY5" s="142"/>
      <c r="DZ5" s="142"/>
      <c r="EA5" s="142"/>
      <c r="EB5" s="142"/>
      <c r="EC5" s="142"/>
      <c r="ED5" s="142"/>
      <c r="EE5" s="142"/>
      <c r="EF5" s="142"/>
      <c r="EG5" s="142"/>
      <c r="EH5" s="142"/>
      <c r="EI5" s="142"/>
      <c r="EJ5" s="142"/>
      <c r="EK5" s="142"/>
      <c r="EL5" s="142"/>
      <c r="EM5" s="142"/>
      <c r="EN5" s="142"/>
      <c r="EO5" s="142"/>
      <c r="EP5" s="142"/>
      <c r="EQ5" s="142"/>
      <c r="ER5" s="142"/>
      <c r="ES5" s="142"/>
      <c r="ET5" s="142"/>
      <c r="EU5" s="142"/>
      <c r="EV5" s="142"/>
      <c r="EW5" s="142"/>
      <c r="EX5" s="142"/>
      <c r="EY5" s="142"/>
      <c r="EZ5" s="142"/>
      <c r="FA5" s="142"/>
      <c r="FB5" s="142"/>
      <c r="FC5" s="142"/>
      <c r="FD5" s="142"/>
      <c r="FE5" s="142"/>
      <c r="FF5" s="142"/>
      <c r="FG5" s="142"/>
      <c r="FH5" s="142"/>
      <c r="FI5" s="142"/>
      <c r="FJ5" s="142"/>
      <c r="FK5" s="142"/>
      <c r="FL5" s="142"/>
      <c r="FM5" s="142"/>
      <c r="FN5" s="142"/>
      <c r="FO5" s="142"/>
      <c r="FP5" s="142"/>
      <c r="FQ5" s="142"/>
      <c r="FR5" s="142"/>
      <c r="FS5" s="142"/>
      <c r="FT5" s="142"/>
      <c r="FU5" s="142"/>
      <c r="FV5" s="142"/>
      <c r="FW5" s="142"/>
      <c r="FX5" s="142"/>
      <c r="FY5" s="142"/>
      <c r="FZ5" s="142"/>
      <c r="GA5" s="142"/>
      <c r="GB5" s="142"/>
      <c r="GC5" s="142"/>
      <c r="GD5" s="142"/>
      <c r="GE5" s="142"/>
      <c r="GF5" s="142"/>
      <c r="GG5" s="142"/>
      <c r="GH5" s="142"/>
      <c r="GI5" s="142"/>
    </row>
    <row r="6" spans="1:191" ht="12.95" customHeight="1">
      <c r="A6" s="50"/>
      <c r="B6" s="51"/>
      <c r="C6" s="141" t="str">
        <f t="shared" ref="C6:AG6" ca="1" si="8">IF(C4="","",INDEX(Cycle_Bruno,MOD(C4-départ,durée)+1))</f>
        <v>M</v>
      </c>
      <c r="D6" s="141" t="str">
        <f t="shared" ca="1" si="8"/>
        <v>M</v>
      </c>
      <c r="E6" s="141" t="str">
        <f t="shared" ca="1" si="8"/>
        <v>M</v>
      </c>
      <c r="F6" s="141" t="str">
        <f t="shared" ca="1" si="8"/>
        <v>R</v>
      </c>
      <c r="G6" s="141" t="str">
        <f t="shared" ca="1" si="8"/>
        <v>R</v>
      </c>
      <c r="H6" s="141" t="str">
        <f t="shared" ca="1" si="8"/>
        <v>S3</v>
      </c>
      <c r="I6" s="141" t="str">
        <f t="shared" ca="1" si="8"/>
        <v>S3</v>
      </c>
      <c r="J6" s="141" t="str">
        <f t="shared" ca="1" si="8"/>
        <v>S3</v>
      </c>
      <c r="K6" s="141" t="str">
        <f t="shared" ca="1" si="8"/>
        <v>S3</v>
      </c>
      <c r="L6" s="141" t="str">
        <f t="shared" ca="1" si="8"/>
        <v>R</v>
      </c>
      <c r="M6" s="141" t="str">
        <f t="shared" ca="1" si="8"/>
        <v>M</v>
      </c>
      <c r="N6" s="141" t="str">
        <f t="shared" ca="1" si="8"/>
        <v>M</v>
      </c>
      <c r="O6" s="141" t="str">
        <f t="shared" ca="1" si="8"/>
        <v>M</v>
      </c>
      <c r="P6" s="141" t="str">
        <f t="shared" ca="1" si="8"/>
        <v>R</v>
      </c>
      <c r="Q6" s="141" t="str">
        <f t="shared" ca="1" si="8"/>
        <v>R</v>
      </c>
      <c r="R6" s="141" t="str">
        <f t="shared" ca="1" si="8"/>
        <v>R</v>
      </c>
      <c r="S6" s="141" t="str">
        <f t="shared" ca="1" si="8"/>
        <v>S3</v>
      </c>
      <c r="T6" s="141" t="str">
        <f t="shared" ca="1" si="8"/>
        <v>S3</v>
      </c>
      <c r="U6" s="141" t="str">
        <f t="shared" ca="1" si="8"/>
        <v>S3</v>
      </c>
      <c r="V6" s="141" t="str">
        <f t="shared" ca="1" si="8"/>
        <v>R</v>
      </c>
      <c r="W6" s="141" t="str">
        <f t="shared" ca="1" si="8"/>
        <v>M</v>
      </c>
      <c r="X6" s="141" t="str">
        <f t="shared" ca="1" si="8"/>
        <v>M</v>
      </c>
      <c r="Y6" s="141" t="str">
        <f t="shared" ca="1" si="8"/>
        <v>M</v>
      </c>
      <c r="Z6" s="141" t="str">
        <f t="shared" ca="1" si="8"/>
        <v>M</v>
      </c>
      <c r="AA6" s="141" t="str">
        <f t="shared" ca="1" si="8"/>
        <v>R</v>
      </c>
      <c r="AB6" s="141" t="str">
        <f t="shared" ca="1" si="8"/>
        <v>R</v>
      </c>
      <c r="AC6" s="141" t="str">
        <f t="shared" ca="1" si="8"/>
        <v>S3</v>
      </c>
      <c r="AD6" s="141" t="str">
        <f t="shared" ca="1" si="8"/>
        <v>S3</v>
      </c>
      <c r="AE6" s="141" t="str">
        <f t="shared" ca="1" si="8"/>
        <v>S3</v>
      </c>
      <c r="AF6" s="141" t="str">
        <f t="shared" ca="1" si="8"/>
        <v>S3</v>
      </c>
      <c r="AG6" s="141" t="str">
        <f t="shared" ca="1" si="8"/>
        <v/>
      </c>
      <c r="AI6" s="143">
        <f t="shared" ca="1" si="4"/>
        <v>10</v>
      </c>
      <c r="AJ6" s="150">
        <f t="shared" ca="1" si="4"/>
        <v>0</v>
      </c>
      <c r="AK6" s="143">
        <f t="shared" ca="1" si="4"/>
        <v>0</v>
      </c>
      <c r="AL6" s="143">
        <f t="shared" ca="1" si="4"/>
        <v>0</v>
      </c>
      <c r="AM6" s="143">
        <f t="shared" ca="1" si="4"/>
        <v>0</v>
      </c>
      <c r="AN6" s="143">
        <f t="shared" ca="1" si="4"/>
        <v>0</v>
      </c>
      <c r="AO6" s="143">
        <f t="shared" ca="1" si="4"/>
        <v>0</v>
      </c>
      <c r="AP6" s="143">
        <f t="shared" ca="1" si="4"/>
        <v>0</v>
      </c>
      <c r="AQ6" s="143">
        <f t="shared" ca="1" si="4"/>
        <v>0</v>
      </c>
      <c r="AR6" s="143">
        <f t="shared" ca="1" si="4"/>
        <v>0</v>
      </c>
      <c r="AS6" s="143">
        <f t="shared" ca="1" si="4"/>
        <v>11</v>
      </c>
      <c r="AT6" s="143">
        <f t="shared" ca="1" si="4"/>
        <v>9</v>
      </c>
      <c r="AU6" s="143">
        <f t="shared" ca="1" si="4"/>
        <v>0</v>
      </c>
      <c r="AV6" s="143">
        <f t="shared" ca="1" si="4"/>
        <v>0</v>
      </c>
      <c r="AW6" s="143">
        <f t="shared" ca="1" si="4"/>
        <v>0</v>
      </c>
      <c r="AX6" s="143">
        <f t="shared" ca="1" si="4"/>
        <v>0</v>
      </c>
      <c r="AY6" s="143">
        <f t="shared" ca="1" si="5"/>
        <v>0</v>
      </c>
      <c r="AZ6" s="143">
        <f t="shared" ca="1" si="5"/>
        <v>0</v>
      </c>
      <c r="BA6" s="143">
        <f t="shared" ca="1" si="5"/>
        <v>0</v>
      </c>
      <c r="BB6" s="143">
        <f t="shared" ca="1" si="5"/>
        <v>0</v>
      </c>
      <c r="BC6" s="143">
        <f t="shared" ca="1" si="5"/>
        <v>0</v>
      </c>
      <c r="BD6" s="143">
        <f t="shared" ca="1" si="5"/>
        <v>0</v>
      </c>
      <c r="BE6" s="143">
        <f t="shared" ca="1" si="5"/>
        <v>0</v>
      </c>
      <c r="BF6" s="143">
        <f t="shared" ca="1" si="5"/>
        <v>0</v>
      </c>
      <c r="BG6" s="143">
        <f t="shared" ca="1" si="5"/>
        <v>0</v>
      </c>
      <c r="BH6" s="143">
        <f t="shared" ca="1" si="5"/>
        <v>0</v>
      </c>
      <c r="BI6" s="143">
        <f t="shared" ca="1" si="5"/>
        <v>0</v>
      </c>
      <c r="BJ6" s="143">
        <f t="shared" ca="1" si="5"/>
        <v>0</v>
      </c>
      <c r="BK6" s="143">
        <f t="shared" ca="1" si="5"/>
        <v>0</v>
      </c>
      <c r="BL6" s="143">
        <f t="shared" ca="1" si="5"/>
        <v>0</v>
      </c>
      <c r="BM6" s="143">
        <f t="shared" ca="1" si="5"/>
        <v>0</v>
      </c>
      <c r="BN6" s="143">
        <f t="shared" ca="1" si="5"/>
        <v>0</v>
      </c>
      <c r="BO6" s="143">
        <f t="shared" ca="1" si="5"/>
        <v>0</v>
      </c>
      <c r="BP6" s="143">
        <f t="shared" ca="1" si="5"/>
        <v>0</v>
      </c>
      <c r="BQ6" s="143">
        <f t="shared" ca="1" si="5"/>
        <v>0</v>
      </c>
      <c r="BR6" s="143">
        <f t="shared" ca="1" si="5"/>
        <v>0</v>
      </c>
      <c r="BS6" s="143">
        <f t="shared" ca="1" si="5"/>
        <v>0</v>
      </c>
      <c r="BT6" s="143">
        <f t="shared" ca="1" si="5"/>
        <v>0</v>
      </c>
      <c r="BU6" s="143">
        <f t="shared" ca="1" si="5"/>
        <v>0</v>
      </c>
      <c r="BV6" s="143">
        <f t="shared" ca="1" si="5"/>
        <v>0</v>
      </c>
      <c r="BW6" s="143">
        <f t="shared" ca="1" si="5"/>
        <v>0</v>
      </c>
      <c r="BX6" s="143">
        <f t="shared" ca="1" si="5"/>
        <v>0</v>
      </c>
      <c r="BY6" s="143">
        <f t="shared" ca="1" si="5"/>
        <v>0</v>
      </c>
      <c r="BZ6" s="136"/>
      <c r="CA6" s="143">
        <f t="shared" ca="1" si="6"/>
        <v>30</v>
      </c>
      <c r="CC6" s="151" t="s">
        <v>23</v>
      </c>
      <c r="CD6" s="136" t="str">
        <f t="shared" ref="CD6" si="9">IF(CD4="","",INDEX(Cycle_Bruno,MOD(CD4-départ,durée)+1))</f>
        <v/>
      </c>
      <c r="CE6" s="139"/>
      <c r="CF6" s="141" t="str">
        <f t="shared" ref="CF6" ca="1" si="10">IF(CF4="","",INDEX(Cycle_Bruno,MOD(CF4-départ,durée)+1))</f>
        <v>M</v>
      </c>
      <c r="CG6" s="152"/>
    </row>
    <row r="7" spans="1:191" ht="12.95" customHeight="1">
      <c r="A7" s="50"/>
      <c r="B7" s="51"/>
      <c r="C7" s="141" t="str">
        <f t="shared" ref="C7:AG7" ca="1" si="11">IF(C4="","",INDEX(Cycle_Low,MOD(C4-départ,durée)+1))</f>
        <v>M</v>
      </c>
      <c r="D7" s="141" t="str">
        <f t="shared" ca="1" si="11"/>
        <v>M</v>
      </c>
      <c r="E7" s="141" t="str">
        <f t="shared" ca="1" si="11"/>
        <v>M</v>
      </c>
      <c r="F7" s="141" t="str">
        <f t="shared" ca="1" si="11"/>
        <v>R</v>
      </c>
      <c r="G7" s="141" t="str">
        <f t="shared" ca="1" si="11"/>
        <v>R</v>
      </c>
      <c r="H7" s="141" t="str">
        <f t="shared" ca="1" si="11"/>
        <v>S3</v>
      </c>
      <c r="I7" s="141" t="str">
        <f t="shared" ca="1" si="11"/>
        <v>S3</v>
      </c>
      <c r="J7" s="141" t="str">
        <f t="shared" ca="1" si="11"/>
        <v>S3</v>
      </c>
      <c r="K7" s="141" t="str">
        <f t="shared" ca="1" si="11"/>
        <v>S3</v>
      </c>
      <c r="L7" s="141" t="str">
        <f t="shared" ca="1" si="11"/>
        <v>R</v>
      </c>
      <c r="M7" s="141" t="str">
        <f t="shared" ca="1" si="11"/>
        <v>M</v>
      </c>
      <c r="N7" s="141" t="str">
        <f t="shared" ca="1" si="11"/>
        <v>M</v>
      </c>
      <c r="O7" s="141" t="str">
        <f t="shared" ca="1" si="11"/>
        <v>M</v>
      </c>
      <c r="P7" s="141" t="str">
        <f t="shared" ca="1" si="11"/>
        <v>R</v>
      </c>
      <c r="Q7" s="141" t="str">
        <f t="shared" ca="1" si="11"/>
        <v>R</v>
      </c>
      <c r="R7" s="141" t="str">
        <f t="shared" ca="1" si="11"/>
        <v>R</v>
      </c>
      <c r="S7" s="141" t="str">
        <f t="shared" ca="1" si="11"/>
        <v>S3</v>
      </c>
      <c r="T7" s="141" t="str">
        <f t="shared" ca="1" si="11"/>
        <v>S3</v>
      </c>
      <c r="U7" s="141" t="str">
        <f t="shared" ca="1" si="11"/>
        <v>S3</v>
      </c>
      <c r="V7" s="141" t="str">
        <f t="shared" ca="1" si="11"/>
        <v>R</v>
      </c>
      <c r="W7" s="141" t="str">
        <f t="shared" ca="1" si="11"/>
        <v>M</v>
      </c>
      <c r="X7" s="141" t="str">
        <f t="shared" ca="1" si="11"/>
        <v>M</v>
      </c>
      <c r="Y7" s="141" t="str">
        <f t="shared" ca="1" si="11"/>
        <v>M</v>
      </c>
      <c r="Z7" s="141" t="str">
        <f t="shared" ca="1" si="11"/>
        <v>M</v>
      </c>
      <c r="AA7" s="141" t="str">
        <f t="shared" ca="1" si="11"/>
        <v>R</v>
      </c>
      <c r="AB7" s="141" t="str">
        <f t="shared" ca="1" si="11"/>
        <v>R</v>
      </c>
      <c r="AC7" s="141" t="str">
        <f t="shared" ca="1" si="11"/>
        <v>S3</v>
      </c>
      <c r="AD7" s="141" t="str">
        <f t="shared" ca="1" si="11"/>
        <v>S3</v>
      </c>
      <c r="AE7" s="141" t="str">
        <f t="shared" ca="1" si="11"/>
        <v>S3</v>
      </c>
      <c r="AF7" s="141" t="str">
        <f t="shared" ca="1" si="11"/>
        <v>S3</v>
      </c>
      <c r="AG7" s="141" t="str">
        <f t="shared" ca="1" si="11"/>
        <v/>
      </c>
      <c r="AI7" s="143">
        <f t="shared" ca="1" si="4"/>
        <v>10</v>
      </c>
      <c r="AJ7" s="150">
        <f t="shared" ca="1" si="4"/>
        <v>0</v>
      </c>
      <c r="AK7" s="143">
        <f t="shared" ca="1" si="4"/>
        <v>0</v>
      </c>
      <c r="AL7" s="143">
        <f t="shared" ca="1" si="4"/>
        <v>0</v>
      </c>
      <c r="AM7" s="143">
        <f t="shared" ca="1" si="4"/>
        <v>0</v>
      </c>
      <c r="AN7" s="143">
        <f t="shared" ca="1" si="4"/>
        <v>0</v>
      </c>
      <c r="AO7" s="143">
        <f t="shared" ca="1" si="4"/>
        <v>0</v>
      </c>
      <c r="AP7" s="143">
        <f t="shared" ca="1" si="4"/>
        <v>0</v>
      </c>
      <c r="AQ7" s="143">
        <f t="shared" ca="1" si="4"/>
        <v>0</v>
      </c>
      <c r="AR7" s="143">
        <f t="shared" ca="1" si="4"/>
        <v>0</v>
      </c>
      <c r="AS7" s="143">
        <f t="shared" ca="1" si="4"/>
        <v>11</v>
      </c>
      <c r="AT7" s="143">
        <f t="shared" ca="1" si="4"/>
        <v>9</v>
      </c>
      <c r="AU7" s="143">
        <f t="shared" ca="1" si="4"/>
        <v>0</v>
      </c>
      <c r="AV7" s="143">
        <f t="shared" ca="1" si="4"/>
        <v>0</v>
      </c>
      <c r="AW7" s="143">
        <f t="shared" ca="1" si="4"/>
        <v>0</v>
      </c>
      <c r="AX7" s="143">
        <f t="shared" ca="1" si="4"/>
        <v>0</v>
      </c>
      <c r="AY7" s="143">
        <f t="shared" ca="1" si="5"/>
        <v>0</v>
      </c>
      <c r="AZ7" s="143">
        <f t="shared" ca="1" si="5"/>
        <v>0</v>
      </c>
      <c r="BA7" s="143">
        <f t="shared" ca="1" si="5"/>
        <v>0</v>
      </c>
      <c r="BB7" s="143">
        <f t="shared" ca="1" si="5"/>
        <v>0</v>
      </c>
      <c r="BC7" s="143">
        <f t="shared" ca="1" si="5"/>
        <v>0</v>
      </c>
      <c r="BD7" s="143">
        <f t="shared" ca="1" si="5"/>
        <v>0</v>
      </c>
      <c r="BE7" s="143">
        <f t="shared" ca="1" si="5"/>
        <v>0</v>
      </c>
      <c r="BF7" s="143">
        <f t="shared" ca="1" si="5"/>
        <v>0</v>
      </c>
      <c r="BG7" s="143">
        <f t="shared" ca="1" si="5"/>
        <v>0</v>
      </c>
      <c r="BH7" s="143">
        <f t="shared" ca="1" si="5"/>
        <v>0</v>
      </c>
      <c r="BI7" s="143">
        <f t="shared" ca="1" si="5"/>
        <v>0</v>
      </c>
      <c r="BJ7" s="143">
        <f t="shared" ca="1" si="5"/>
        <v>0</v>
      </c>
      <c r="BK7" s="143">
        <f t="shared" ca="1" si="5"/>
        <v>0</v>
      </c>
      <c r="BL7" s="143">
        <f t="shared" ca="1" si="5"/>
        <v>0</v>
      </c>
      <c r="BM7" s="143">
        <f t="shared" ca="1" si="5"/>
        <v>0</v>
      </c>
      <c r="BN7" s="143">
        <f t="shared" ca="1" si="5"/>
        <v>0</v>
      </c>
      <c r="BO7" s="143">
        <f t="shared" ca="1" si="5"/>
        <v>0</v>
      </c>
      <c r="BP7" s="143">
        <f t="shared" ca="1" si="5"/>
        <v>0</v>
      </c>
      <c r="BQ7" s="143">
        <f t="shared" ca="1" si="5"/>
        <v>0</v>
      </c>
      <c r="BR7" s="143">
        <f t="shared" ca="1" si="5"/>
        <v>0</v>
      </c>
      <c r="BS7" s="143">
        <f t="shared" ca="1" si="5"/>
        <v>0</v>
      </c>
      <c r="BT7" s="143">
        <f t="shared" ca="1" si="5"/>
        <v>0</v>
      </c>
      <c r="BU7" s="143">
        <f t="shared" ca="1" si="5"/>
        <v>0</v>
      </c>
      <c r="BV7" s="143">
        <f t="shared" ca="1" si="5"/>
        <v>0</v>
      </c>
      <c r="BW7" s="143">
        <f t="shared" ca="1" si="5"/>
        <v>0</v>
      </c>
      <c r="BX7" s="143">
        <f t="shared" ca="1" si="5"/>
        <v>0</v>
      </c>
      <c r="BY7" s="143">
        <f t="shared" ca="1" si="5"/>
        <v>0</v>
      </c>
      <c r="BZ7" s="136"/>
      <c r="CA7" s="143">
        <f t="shared" ca="1" si="6"/>
        <v>30</v>
      </c>
      <c r="CC7" s="151" t="s">
        <v>24</v>
      </c>
      <c r="CE7" s="139"/>
      <c r="CF7" s="141" t="str">
        <f t="shared" ref="CF7" ca="1" si="12">IF(CF4="","",INDEX(Cycle_Low,MOD(CF4-départ,durée)+1))</f>
        <v>M</v>
      </c>
      <c r="CG7" s="152"/>
    </row>
    <row r="8" spans="1:191" ht="12.95" customHeight="1">
      <c r="A8" s="50"/>
      <c r="B8" s="51"/>
      <c r="C8" s="141" t="str">
        <f t="shared" ref="C8:AG8" ca="1" si="13">IF(C4="","",INDEX(Cycle_Hubert,MOD(C4-départ,durée)+1))</f>
        <v>M</v>
      </c>
      <c r="D8" s="141" t="str">
        <f t="shared" ca="1" si="13"/>
        <v>M</v>
      </c>
      <c r="E8" s="141" t="str">
        <f t="shared" ca="1" si="13"/>
        <v>M</v>
      </c>
      <c r="F8" s="141" t="str">
        <f t="shared" ca="1" si="13"/>
        <v>R</v>
      </c>
      <c r="G8" s="141" t="str">
        <f t="shared" ca="1" si="13"/>
        <v>R</v>
      </c>
      <c r="H8" s="141" t="str">
        <f t="shared" ca="1" si="13"/>
        <v>S3</v>
      </c>
      <c r="I8" s="141" t="str">
        <f t="shared" ca="1" si="13"/>
        <v>S3</v>
      </c>
      <c r="J8" s="141" t="str">
        <f t="shared" ca="1" si="13"/>
        <v>S3</v>
      </c>
      <c r="K8" s="141" t="str">
        <f t="shared" ca="1" si="13"/>
        <v>S3</v>
      </c>
      <c r="L8" s="141" t="str">
        <f t="shared" ca="1" si="13"/>
        <v>R</v>
      </c>
      <c r="M8" s="141" t="str">
        <f t="shared" ca="1" si="13"/>
        <v>M</v>
      </c>
      <c r="N8" s="141" t="str">
        <f t="shared" ca="1" si="13"/>
        <v>M</v>
      </c>
      <c r="O8" s="141" t="str">
        <f t="shared" ca="1" si="13"/>
        <v>M</v>
      </c>
      <c r="P8" s="141" t="str">
        <f t="shared" ca="1" si="13"/>
        <v>R</v>
      </c>
      <c r="Q8" s="141" t="str">
        <f t="shared" ca="1" si="13"/>
        <v>R</v>
      </c>
      <c r="R8" s="141" t="str">
        <f t="shared" ca="1" si="13"/>
        <v>R</v>
      </c>
      <c r="S8" s="141" t="str">
        <f t="shared" ca="1" si="13"/>
        <v>S3</v>
      </c>
      <c r="T8" s="141" t="str">
        <f t="shared" ca="1" si="13"/>
        <v>S3</v>
      </c>
      <c r="U8" s="141" t="str">
        <f t="shared" ca="1" si="13"/>
        <v>S3</v>
      </c>
      <c r="V8" s="141" t="str">
        <f t="shared" ca="1" si="13"/>
        <v>R</v>
      </c>
      <c r="W8" s="141" t="str">
        <f t="shared" ca="1" si="13"/>
        <v>M</v>
      </c>
      <c r="X8" s="141" t="str">
        <f t="shared" ca="1" si="13"/>
        <v>M</v>
      </c>
      <c r="Y8" s="141" t="str">
        <f t="shared" ca="1" si="13"/>
        <v>M</v>
      </c>
      <c r="Z8" s="141" t="str">
        <f t="shared" ca="1" si="13"/>
        <v>M</v>
      </c>
      <c r="AA8" s="141" t="str">
        <f t="shared" ca="1" si="13"/>
        <v>R</v>
      </c>
      <c r="AB8" s="141" t="str">
        <f t="shared" ca="1" si="13"/>
        <v>R</v>
      </c>
      <c r="AC8" s="141" t="str">
        <f t="shared" ca="1" si="13"/>
        <v>S3</v>
      </c>
      <c r="AD8" s="141" t="str">
        <f t="shared" ca="1" si="13"/>
        <v>S3</v>
      </c>
      <c r="AE8" s="141" t="str">
        <f t="shared" ca="1" si="13"/>
        <v>S3</v>
      </c>
      <c r="AF8" s="141" t="str">
        <f t="shared" ca="1" si="13"/>
        <v>S3</v>
      </c>
      <c r="AG8" s="141" t="str">
        <f t="shared" ca="1" si="13"/>
        <v/>
      </c>
      <c r="AI8" s="143">
        <f t="shared" ca="1" si="4"/>
        <v>10</v>
      </c>
      <c r="AJ8" s="150">
        <f t="shared" ca="1" si="4"/>
        <v>0</v>
      </c>
      <c r="AK8" s="143">
        <f t="shared" ca="1" si="4"/>
        <v>0</v>
      </c>
      <c r="AL8" s="143">
        <f t="shared" ca="1" si="4"/>
        <v>0</v>
      </c>
      <c r="AM8" s="143">
        <f t="shared" ca="1" si="4"/>
        <v>0</v>
      </c>
      <c r="AN8" s="143">
        <f t="shared" ca="1" si="4"/>
        <v>0</v>
      </c>
      <c r="AO8" s="143">
        <f t="shared" ca="1" si="4"/>
        <v>0</v>
      </c>
      <c r="AP8" s="143">
        <f t="shared" ca="1" si="4"/>
        <v>0</v>
      </c>
      <c r="AQ8" s="143">
        <f t="shared" ca="1" si="4"/>
        <v>0</v>
      </c>
      <c r="AR8" s="143">
        <f t="shared" ca="1" si="4"/>
        <v>0</v>
      </c>
      <c r="AS8" s="143">
        <f t="shared" ca="1" si="4"/>
        <v>11</v>
      </c>
      <c r="AT8" s="143">
        <f t="shared" ca="1" si="4"/>
        <v>9</v>
      </c>
      <c r="AU8" s="143">
        <f t="shared" ca="1" si="4"/>
        <v>0</v>
      </c>
      <c r="AV8" s="143">
        <f t="shared" ca="1" si="4"/>
        <v>0</v>
      </c>
      <c r="AW8" s="143">
        <f t="shared" ca="1" si="4"/>
        <v>0</v>
      </c>
      <c r="AX8" s="143">
        <f t="shared" ca="1" si="4"/>
        <v>0</v>
      </c>
      <c r="AY8" s="143">
        <f t="shared" ca="1" si="5"/>
        <v>0</v>
      </c>
      <c r="AZ8" s="143">
        <f t="shared" ca="1" si="5"/>
        <v>0</v>
      </c>
      <c r="BA8" s="143">
        <f t="shared" ca="1" si="5"/>
        <v>0</v>
      </c>
      <c r="BB8" s="143">
        <f t="shared" ca="1" si="5"/>
        <v>0</v>
      </c>
      <c r="BC8" s="143">
        <f t="shared" ca="1" si="5"/>
        <v>0</v>
      </c>
      <c r="BD8" s="143">
        <f t="shared" ca="1" si="5"/>
        <v>0</v>
      </c>
      <c r="BE8" s="143">
        <f t="shared" ca="1" si="5"/>
        <v>0</v>
      </c>
      <c r="BF8" s="143">
        <f t="shared" ca="1" si="5"/>
        <v>0</v>
      </c>
      <c r="BG8" s="143">
        <f t="shared" ca="1" si="5"/>
        <v>0</v>
      </c>
      <c r="BH8" s="143">
        <f t="shared" ca="1" si="5"/>
        <v>0</v>
      </c>
      <c r="BI8" s="143">
        <f t="shared" ca="1" si="5"/>
        <v>0</v>
      </c>
      <c r="BJ8" s="143">
        <f t="shared" ca="1" si="5"/>
        <v>0</v>
      </c>
      <c r="BK8" s="143">
        <f t="shared" ca="1" si="5"/>
        <v>0</v>
      </c>
      <c r="BL8" s="143">
        <f t="shared" ca="1" si="5"/>
        <v>0</v>
      </c>
      <c r="BM8" s="143">
        <f t="shared" ca="1" si="5"/>
        <v>0</v>
      </c>
      <c r="BN8" s="143">
        <f t="shared" ca="1" si="5"/>
        <v>0</v>
      </c>
      <c r="BO8" s="143">
        <f t="shared" ca="1" si="5"/>
        <v>0</v>
      </c>
      <c r="BP8" s="143">
        <f t="shared" ca="1" si="5"/>
        <v>0</v>
      </c>
      <c r="BQ8" s="143">
        <f t="shared" ca="1" si="5"/>
        <v>0</v>
      </c>
      <c r="BR8" s="143">
        <f t="shared" ca="1" si="5"/>
        <v>0</v>
      </c>
      <c r="BS8" s="143">
        <f t="shared" ca="1" si="5"/>
        <v>0</v>
      </c>
      <c r="BT8" s="143">
        <f t="shared" ca="1" si="5"/>
        <v>0</v>
      </c>
      <c r="BU8" s="143">
        <f t="shared" ca="1" si="5"/>
        <v>0</v>
      </c>
      <c r="BV8" s="143">
        <f t="shared" ca="1" si="5"/>
        <v>0</v>
      </c>
      <c r="BW8" s="143">
        <f t="shared" ca="1" si="5"/>
        <v>0</v>
      </c>
      <c r="BX8" s="143">
        <f t="shared" ca="1" si="5"/>
        <v>0</v>
      </c>
      <c r="BY8" s="143">
        <f t="shared" ca="1" si="5"/>
        <v>0</v>
      </c>
      <c r="BZ8" s="136"/>
      <c r="CA8" s="143">
        <f t="shared" ca="1" si="6"/>
        <v>30</v>
      </c>
      <c r="CC8" s="151" t="s">
        <v>25</v>
      </c>
      <c r="CE8" s="139"/>
      <c r="CF8" s="141" t="str">
        <f t="shared" ref="CF8" ca="1" si="14">IF(CF4="","",INDEX(Cycle_Hubert,MOD(CF4-départ,durée)+1))</f>
        <v>M</v>
      </c>
      <c r="CG8" s="152"/>
    </row>
    <row r="9" spans="1:191" ht="12.95" customHeight="1">
      <c r="A9" s="50"/>
      <c r="B9" s="51"/>
      <c r="C9" s="141" t="str">
        <f t="shared" ref="C9:AG9" ca="1" si="15">IF(C4="","",INDEX(Cycle_Paulo,MOD(C4-départ,durée)+1))</f>
        <v>M</v>
      </c>
      <c r="D9" s="141" t="str">
        <f t="shared" ca="1" si="15"/>
        <v>M</v>
      </c>
      <c r="E9" s="141" t="str">
        <f t="shared" ca="1" si="15"/>
        <v>M</v>
      </c>
      <c r="F9" s="141" t="str">
        <f t="shared" ca="1" si="15"/>
        <v>R</v>
      </c>
      <c r="G9" s="141" t="str">
        <f t="shared" ca="1" si="15"/>
        <v>R</v>
      </c>
      <c r="H9" s="141" t="str">
        <f t="shared" ca="1" si="15"/>
        <v>S3</v>
      </c>
      <c r="I9" s="141" t="str">
        <f t="shared" ca="1" si="15"/>
        <v>S3</v>
      </c>
      <c r="J9" s="141" t="str">
        <f t="shared" ca="1" si="15"/>
        <v>S3</v>
      </c>
      <c r="K9" s="141" t="str">
        <f t="shared" ca="1" si="15"/>
        <v>S3</v>
      </c>
      <c r="L9" s="141" t="str">
        <f t="shared" ca="1" si="15"/>
        <v>R</v>
      </c>
      <c r="M9" s="141" t="str">
        <f t="shared" ca="1" si="15"/>
        <v>M</v>
      </c>
      <c r="N9" s="141" t="str">
        <f t="shared" ca="1" si="15"/>
        <v>M</v>
      </c>
      <c r="O9" s="141" t="str">
        <f t="shared" ca="1" si="15"/>
        <v>M</v>
      </c>
      <c r="P9" s="141" t="str">
        <f t="shared" ca="1" si="15"/>
        <v>R</v>
      </c>
      <c r="Q9" s="141" t="str">
        <f t="shared" ca="1" si="15"/>
        <v>R</v>
      </c>
      <c r="R9" s="141" t="str">
        <f t="shared" ca="1" si="15"/>
        <v>R</v>
      </c>
      <c r="S9" s="141" t="str">
        <f t="shared" ca="1" si="15"/>
        <v>S3</v>
      </c>
      <c r="T9" s="141" t="str">
        <f t="shared" ca="1" si="15"/>
        <v>S3</v>
      </c>
      <c r="U9" s="141" t="str">
        <f t="shared" ca="1" si="15"/>
        <v>S3</v>
      </c>
      <c r="V9" s="141" t="str">
        <f t="shared" ca="1" si="15"/>
        <v>R</v>
      </c>
      <c r="W9" s="141" t="str">
        <f t="shared" ca="1" si="15"/>
        <v>M</v>
      </c>
      <c r="X9" s="141" t="str">
        <f t="shared" ca="1" si="15"/>
        <v>M</v>
      </c>
      <c r="Y9" s="141" t="str">
        <f t="shared" ca="1" si="15"/>
        <v>M</v>
      </c>
      <c r="Z9" s="141" t="str">
        <f t="shared" ca="1" si="15"/>
        <v>M</v>
      </c>
      <c r="AA9" s="141" t="str">
        <f t="shared" ca="1" si="15"/>
        <v>R</v>
      </c>
      <c r="AB9" s="141" t="str">
        <f t="shared" ca="1" si="15"/>
        <v>R</v>
      </c>
      <c r="AC9" s="141" t="str">
        <f t="shared" ca="1" si="15"/>
        <v>S3</v>
      </c>
      <c r="AD9" s="141" t="str">
        <f t="shared" ca="1" si="15"/>
        <v>S3</v>
      </c>
      <c r="AE9" s="141" t="str">
        <f t="shared" ca="1" si="15"/>
        <v>S3</v>
      </c>
      <c r="AF9" s="141" t="str">
        <f t="shared" ca="1" si="15"/>
        <v>S3</v>
      </c>
      <c r="AG9" s="141" t="str">
        <f t="shared" ca="1" si="15"/>
        <v/>
      </c>
      <c r="AI9" s="143">
        <f t="shared" ca="1" si="4"/>
        <v>10</v>
      </c>
      <c r="AJ9" s="150">
        <f t="shared" ca="1" si="4"/>
        <v>0</v>
      </c>
      <c r="AK9" s="143">
        <f t="shared" ca="1" si="4"/>
        <v>0</v>
      </c>
      <c r="AL9" s="143">
        <f t="shared" ca="1" si="4"/>
        <v>0</v>
      </c>
      <c r="AM9" s="143">
        <f t="shared" ca="1" si="4"/>
        <v>0</v>
      </c>
      <c r="AN9" s="143">
        <f t="shared" ca="1" si="4"/>
        <v>0</v>
      </c>
      <c r="AO9" s="143">
        <f t="shared" ca="1" si="4"/>
        <v>0</v>
      </c>
      <c r="AP9" s="143">
        <f t="shared" ca="1" si="4"/>
        <v>0</v>
      </c>
      <c r="AQ9" s="143">
        <f t="shared" ca="1" si="4"/>
        <v>0</v>
      </c>
      <c r="AR9" s="143">
        <f t="shared" ca="1" si="4"/>
        <v>0</v>
      </c>
      <c r="AS9" s="143">
        <f t="shared" ca="1" si="4"/>
        <v>11</v>
      </c>
      <c r="AT9" s="143">
        <f t="shared" ca="1" si="4"/>
        <v>9</v>
      </c>
      <c r="AU9" s="143">
        <f t="shared" ca="1" si="4"/>
        <v>0</v>
      </c>
      <c r="AV9" s="143">
        <f t="shared" ca="1" si="4"/>
        <v>0</v>
      </c>
      <c r="AW9" s="143">
        <f t="shared" ca="1" si="4"/>
        <v>0</v>
      </c>
      <c r="AX9" s="143">
        <f t="shared" ca="1" si="4"/>
        <v>0</v>
      </c>
      <c r="AY9" s="143">
        <f t="shared" ca="1" si="5"/>
        <v>0</v>
      </c>
      <c r="AZ9" s="143">
        <f t="shared" ca="1" si="5"/>
        <v>0</v>
      </c>
      <c r="BA9" s="143">
        <f t="shared" ca="1" si="5"/>
        <v>0</v>
      </c>
      <c r="BB9" s="143">
        <f t="shared" ca="1" si="5"/>
        <v>0</v>
      </c>
      <c r="BC9" s="143">
        <f t="shared" ca="1" si="5"/>
        <v>0</v>
      </c>
      <c r="BD9" s="143">
        <f t="shared" ca="1" si="5"/>
        <v>0</v>
      </c>
      <c r="BE9" s="143">
        <f t="shared" ca="1" si="5"/>
        <v>0</v>
      </c>
      <c r="BF9" s="143">
        <f t="shared" ca="1" si="5"/>
        <v>0</v>
      </c>
      <c r="BG9" s="143">
        <f t="shared" ca="1" si="5"/>
        <v>0</v>
      </c>
      <c r="BH9" s="143">
        <f t="shared" ca="1" si="5"/>
        <v>0</v>
      </c>
      <c r="BI9" s="143">
        <f t="shared" ca="1" si="5"/>
        <v>0</v>
      </c>
      <c r="BJ9" s="143">
        <f t="shared" ca="1" si="5"/>
        <v>0</v>
      </c>
      <c r="BK9" s="143">
        <f t="shared" ca="1" si="5"/>
        <v>0</v>
      </c>
      <c r="BL9" s="143">
        <f t="shared" ca="1" si="5"/>
        <v>0</v>
      </c>
      <c r="BM9" s="143">
        <f t="shared" ca="1" si="5"/>
        <v>0</v>
      </c>
      <c r="BN9" s="143">
        <f t="shared" ca="1" si="5"/>
        <v>0</v>
      </c>
      <c r="BO9" s="143">
        <f t="shared" ca="1" si="5"/>
        <v>0</v>
      </c>
      <c r="BP9" s="143">
        <f t="shared" ca="1" si="5"/>
        <v>0</v>
      </c>
      <c r="BQ9" s="143">
        <f t="shared" ca="1" si="5"/>
        <v>0</v>
      </c>
      <c r="BR9" s="143">
        <f t="shared" ca="1" si="5"/>
        <v>0</v>
      </c>
      <c r="BS9" s="143">
        <f t="shared" ca="1" si="5"/>
        <v>0</v>
      </c>
      <c r="BT9" s="143">
        <f t="shared" ca="1" si="5"/>
        <v>0</v>
      </c>
      <c r="BU9" s="143">
        <f t="shared" ca="1" si="5"/>
        <v>0</v>
      </c>
      <c r="BV9" s="143">
        <f t="shared" ca="1" si="5"/>
        <v>0</v>
      </c>
      <c r="BW9" s="143">
        <f t="shared" ca="1" si="5"/>
        <v>0</v>
      </c>
      <c r="BX9" s="143">
        <f t="shared" ca="1" si="5"/>
        <v>0</v>
      </c>
      <c r="BY9" s="143">
        <f t="shared" ca="1" si="5"/>
        <v>0</v>
      </c>
      <c r="BZ9" s="136"/>
      <c r="CA9" s="143">
        <f t="shared" ca="1" si="6"/>
        <v>30</v>
      </c>
      <c r="CC9" s="151" t="s">
        <v>26</v>
      </c>
      <c r="CE9" s="139"/>
      <c r="CF9" s="141" t="str">
        <f t="shared" ref="CF9" ca="1" si="16">IF(CF4="","",INDEX(Cycle_Paulo,MOD(CF4-départ,durée)+1))</f>
        <v>M</v>
      </c>
      <c r="CG9" s="152"/>
    </row>
    <row r="10" spans="1:191" ht="12.95" customHeight="1">
      <c r="A10" s="50"/>
      <c r="B10" s="54"/>
      <c r="C10" s="141" t="str">
        <f t="shared" ref="C10:AG10" ca="1" si="17">IF(C4="","",INDEX(Cycle_Thierry,MOD(C4-départ,durée)+1))</f>
        <v>M</v>
      </c>
      <c r="D10" s="141" t="str">
        <f t="shared" ca="1" si="17"/>
        <v>M</v>
      </c>
      <c r="E10" s="141" t="str">
        <f t="shared" ca="1" si="17"/>
        <v>M</v>
      </c>
      <c r="F10" s="141" t="str">
        <f t="shared" ca="1" si="17"/>
        <v>R</v>
      </c>
      <c r="G10" s="141" t="str">
        <f t="shared" ca="1" si="17"/>
        <v>R</v>
      </c>
      <c r="H10" s="141" t="str">
        <f t="shared" ca="1" si="17"/>
        <v>S3</v>
      </c>
      <c r="I10" s="141" t="str">
        <f t="shared" ca="1" si="17"/>
        <v>S3</v>
      </c>
      <c r="J10" s="141" t="str">
        <f t="shared" ca="1" si="17"/>
        <v>S3</v>
      </c>
      <c r="K10" s="141" t="str">
        <f t="shared" ca="1" si="17"/>
        <v>S3</v>
      </c>
      <c r="L10" s="141" t="str">
        <f t="shared" ca="1" si="17"/>
        <v>R</v>
      </c>
      <c r="M10" s="141" t="str">
        <f t="shared" ca="1" si="17"/>
        <v>M</v>
      </c>
      <c r="N10" s="141" t="str">
        <f t="shared" ca="1" si="17"/>
        <v>M</v>
      </c>
      <c r="O10" s="141" t="str">
        <f t="shared" ca="1" si="17"/>
        <v>M</v>
      </c>
      <c r="P10" s="141" t="str">
        <f t="shared" ca="1" si="17"/>
        <v>R</v>
      </c>
      <c r="Q10" s="141" t="str">
        <f t="shared" ca="1" si="17"/>
        <v>R</v>
      </c>
      <c r="R10" s="141" t="str">
        <f t="shared" ca="1" si="17"/>
        <v>R</v>
      </c>
      <c r="S10" s="141" t="str">
        <f t="shared" ca="1" si="17"/>
        <v>S3</v>
      </c>
      <c r="T10" s="141" t="str">
        <f t="shared" ca="1" si="17"/>
        <v>S3</v>
      </c>
      <c r="U10" s="141" t="str">
        <f t="shared" ca="1" si="17"/>
        <v>S3</v>
      </c>
      <c r="V10" s="141" t="str">
        <f t="shared" ca="1" si="17"/>
        <v>R</v>
      </c>
      <c r="W10" s="141" t="str">
        <f t="shared" ca="1" si="17"/>
        <v>M</v>
      </c>
      <c r="X10" s="141" t="str">
        <f t="shared" ca="1" si="17"/>
        <v>M</v>
      </c>
      <c r="Y10" s="141" t="str">
        <f t="shared" ca="1" si="17"/>
        <v>M</v>
      </c>
      <c r="Z10" s="141" t="str">
        <f t="shared" ca="1" si="17"/>
        <v>M</v>
      </c>
      <c r="AA10" s="141" t="str">
        <f t="shared" ca="1" si="17"/>
        <v>R</v>
      </c>
      <c r="AB10" s="141" t="str">
        <f t="shared" ca="1" si="17"/>
        <v>R</v>
      </c>
      <c r="AC10" s="141" t="str">
        <f t="shared" ca="1" si="17"/>
        <v>S3</v>
      </c>
      <c r="AD10" s="141" t="str">
        <f t="shared" ca="1" si="17"/>
        <v>S3</v>
      </c>
      <c r="AE10" s="141" t="str">
        <f t="shared" ca="1" si="17"/>
        <v>S3</v>
      </c>
      <c r="AF10" s="141" t="str">
        <f t="shared" ca="1" si="17"/>
        <v>S3</v>
      </c>
      <c r="AG10" s="141" t="str">
        <f t="shared" ca="1" si="17"/>
        <v/>
      </c>
      <c r="AI10" s="143">
        <f t="shared" ca="1" si="4"/>
        <v>10</v>
      </c>
      <c r="AJ10" s="150">
        <f t="shared" ca="1" si="4"/>
        <v>0</v>
      </c>
      <c r="AK10" s="143">
        <f t="shared" ca="1" si="4"/>
        <v>0</v>
      </c>
      <c r="AL10" s="143">
        <f t="shared" ca="1" si="4"/>
        <v>0</v>
      </c>
      <c r="AM10" s="143">
        <f t="shared" ca="1" si="4"/>
        <v>0</v>
      </c>
      <c r="AN10" s="143">
        <f t="shared" ca="1" si="4"/>
        <v>0</v>
      </c>
      <c r="AO10" s="143">
        <f t="shared" ca="1" si="4"/>
        <v>0</v>
      </c>
      <c r="AP10" s="143">
        <f t="shared" ca="1" si="4"/>
        <v>0</v>
      </c>
      <c r="AQ10" s="143">
        <f t="shared" ca="1" si="4"/>
        <v>0</v>
      </c>
      <c r="AR10" s="143">
        <f t="shared" ca="1" si="4"/>
        <v>0</v>
      </c>
      <c r="AS10" s="143">
        <f t="shared" ca="1" si="4"/>
        <v>11</v>
      </c>
      <c r="AT10" s="143">
        <f t="shared" ca="1" si="4"/>
        <v>9</v>
      </c>
      <c r="AU10" s="143">
        <f t="shared" ca="1" si="4"/>
        <v>0</v>
      </c>
      <c r="AV10" s="143">
        <f t="shared" ca="1" si="4"/>
        <v>0</v>
      </c>
      <c r="AW10" s="143">
        <f t="shared" ca="1" si="4"/>
        <v>0</v>
      </c>
      <c r="AX10" s="143">
        <f t="shared" ca="1" si="4"/>
        <v>0</v>
      </c>
      <c r="AY10" s="143">
        <f t="shared" ca="1" si="5"/>
        <v>0</v>
      </c>
      <c r="AZ10" s="143">
        <f t="shared" ca="1" si="5"/>
        <v>0</v>
      </c>
      <c r="BA10" s="143">
        <f t="shared" ca="1" si="5"/>
        <v>0</v>
      </c>
      <c r="BB10" s="143">
        <f t="shared" ca="1" si="5"/>
        <v>0</v>
      </c>
      <c r="BC10" s="143">
        <f t="shared" ca="1" si="5"/>
        <v>0</v>
      </c>
      <c r="BD10" s="143">
        <f t="shared" ca="1" si="5"/>
        <v>0</v>
      </c>
      <c r="BE10" s="143">
        <f t="shared" ca="1" si="5"/>
        <v>0</v>
      </c>
      <c r="BF10" s="143">
        <f t="shared" ca="1" si="5"/>
        <v>0</v>
      </c>
      <c r="BG10" s="143">
        <f t="shared" ca="1" si="5"/>
        <v>0</v>
      </c>
      <c r="BH10" s="143">
        <f t="shared" ca="1" si="5"/>
        <v>0</v>
      </c>
      <c r="BI10" s="143">
        <f t="shared" ca="1" si="5"/>
        <v>0</v>
      </c>
      <c r="BJ10" s="143">
        <f t="shared" ca="1" si="5"/>
        <v>0</v>
      </c>
      <c r="BK10" s="143">
        <f t="shared" ca="1" si="5"/>
        <v>0</v>
      </c>
      <c r="BL10" s="143">
        <f t="shared" ca="1" si="5"/>
        <v>0</v>
      </c>
      <c r="BM10" s="143">
        <f t="shared" ca="1" si="5"/>
        <v>0</v>
      </c>
      <c r="BN10" s="143">
        <f t="shared" ca="1" si="5"/>
        <v>0</v>
      </c>
      <c r="BO10" s="143">
        <f t="shared" ca="1" si="5"/>
        <v>0</v>
      </c>
      <c r="BP10" s="143">
        <f t="shared" ca="1" si="5"/>
        <v>0</v>
      </c>
      <c r="BQ10" s="143">
        <f t="shared" ca="1" si="5"/>
        <v>0</v>
      </c>
      <c r="BR10" s="143">
        <f t="shared" ca="1" si="5"/>
        <v>0</v>
      </c>
      <c r="BS10" s="143">
        <f t="shared" ca="1" si="5"/>
        <v>0</v>
      </c>
      <c r="BT10" s="143">
        <f t="shared" ca="1" si="5"/>
        <v>0</v>
      </c>
      <c r="BU10" s="143">
        <f t="shared" ca="1" si="5"/>
        <v>0</v>
      </c>
      <c r="BV10" s="143">
        <f t="shared" ca="1" si="5"/>
        <v>0</v>
      </c>
      <c r="BW10" s="143">
        <f t="shared" ca="1" si="5"/>
        <v>0</v>
      </c>
      <c r="BX10" s="143">
        <f t="shared" ca="1" si="5"/>
        <v>0</v>
      </c>
      <c r="BY10" s="143">
        <f t="shared" ca="1" si="5"/>
        <v>0</v>
      </c>
      <c r="BZ10" s="136"/>
      <c r="CA10" s="143">
        <f t="shared" ca="1" si="6"/>
        <v>30</v>
      </c>
      <c r="CC10" s="200" t="s">
        <v>27</v>
      </c>
      <c r="CE10" s="139"/>
      <c r="CF10" s="141" t="str">
        <f t="shared" ref="CF10" ca="1" si="18">IF(CF4="","",INDEX(Cycle_Thierry,MOD(CF4-départ,durée)+1))</f>
        <v>M</v>
      </c>
      <c r="CG10" s="152"/>
    </row>
    <row r="11" spans="1:191" ht="12.95" customHeight="1">
      <c r="A11" s="56"/>
      <c r="B11" s="57"/>
      <c r="C11" s="141" t="str">
        <f t="shared" ref="C11:AG11" ca="1" si="19">IF(C4="","",INDEX(Cycle_Charles,MOD(C4-départ,durée)+1))</f>
        <v>M</v>
      </c>
      <c r="D11" s="141" t="str">
        <f t="shared" ca="1" si="19"/>
        <v>M</v>
      </c>
      <c r="E11" s="141" t="str">
        <f t="shared" ca="1" si="19"/>
        <v>M</v>
      </c>
      <c r="F11" s="141" t="str">
        <f t="shared" ca="1" si="19"/>
        <v>R</v>
      </c>
      <c r="G11" s="141" t="str">
        <f t="shared" ca="1" si="19"/>
        <v>R</v>
      </c>
      <c r="H11" s="141" t="str">
        <f t="shared" ca="1" si="19"/>
        <v>S3</v>
      </c>
      <c r="I11" s="141" t="str">
        <f t="shared" ca="1" si="19"/>
        <v>S3</v>
      </c>
      <c r="J11" s="141" t="str">
        <f t="shared" ca="1" si="19"/>
        <v>S3</v>
      </c>
      <c r="K11" s="141" t="str">
        <f t="shared" ca="1" si="19"/>
        <v>S3</v>
      </c>
      <c r="L11" s="141" t="str">
        <f t="shared" ca="1" si="19"/>
        <v>R</v>
      </c>
      <c r="M11" s="141" t="str">
        <f t="shared" ca="1" si="19"/>
        <v>M</v>
      </c>
      <c r="N11" s="141" t="str">
        <f t="shared" ca="1" si="19"/>
        <v>M</v>
      </c>
      <c r="O11" s="207" t="str">
        <f t="shared" ca="1" si="19"/>
        <v>M</v>
      </c>
      <c r="P11" s="207" t="str">
        <f t="shared" ca="1" si="19"/>
        <v>R</v>
      </c>
      <c r="Q11" s="207" t="str">
        <f t="shared" ca="1" si="19"/>
        <v>R</v>
      </c>
      <c r="R11" s="207" t="str">
        <f t="shared" ca="1" si="19"/>
        <v>R</v>
      </c>
      <c r="S11" s="207" t="str">
        <f t="shared" ca="1" si="19"/>
        <v>S3</v>
      </c>
      <c r="T11" s="207" t="str">
        <f t="shared" ca="1" si="19"/>
        <v>S3</v>
      </c>
      <c r="U11" s="207" t="str">
        <f t="shared" ca="1" si="19"/>
        <v>S3</v>
      </c>
      <c r="V11" s="207" t="str">
        <f t="shared" ca="1" si="19"/>
        <v>R</v>
      </c>
      <c r="W11" s="207" t="str">
        <f t="shared" ca="1" si="19"/>
        <v>M</v>
      </c>
      <c r="X11" s="207" t="str">
        <f t="shared" ca="1" si="19"/>
        <v>M</v>
      </c>
      <c r="Y11" s="207" t="str">
        <f t="shared" ca="1" si="19"/>
        <v>M</v>
      </c>
      <c r="Z11" s="207" t="str">
        <f t="shared" ca="1" si="19"/>
        <v>M</v>
      </c>
      <c r="AA11" s="207" t="str">
        <f t="shared" ca="1" si="19"/>
        <v>R</v>
      </c>
      <c r="AB11" s="207" t="str">
        <f t="shared" ca="1" si="19"/>
        <v>R</v>
      </c>
      <c r="AC11" s="207" t="str">
        <f t="shared" ca="1" si="19"/>
        <v>S3</v>
      </c>
      <c r="AD11" s="207" t="str">
        <f t="shared" ca="1" si="19"/>
        <v>S3</v>
      </c>
      <c r="AE11" s="207" t="str">
        <f t="shared" ca="1" si="19"/>
        <v>S3</v>
      </c>
      <c r="AF11" s="207" t="str">
        <f t="shared" ca="1" si="19"/>
        <v>S3</v>
      </c>
      <c r="AG11" s="207" t="str">
        <f t="shared" ca="1" si="19"/>
        <v/>
      </c>
      <c r="AI11" s="143">
        <f t="shared" ca="1" si="4"/>
        <v>10</v>
      </c>
      <c r="AJ11" s="143">
        <f t="shared" ca="1" si="4"/>
        <v>0</v>
      </c>
      <c r="AK11" s="143">
        <f t="shared" ca="1" si="4"/>
        <v>0</v>
      </c>
      <c r="AL11" s="143">
        <f t="shared" ca="1" si="4"/>
        <v>0</v>
      </c>
      <c r="AM11" s="143">
        <f t="shared" ca="1" si="4"/>
        <v>0</v>
      </c>
      <c r="AN11" s="143">
        <f t="shared" ca="1" si="4"/>
        <v>0</v>
      </c>
      <c r="AO11" s="143">
        <f t="shared" ca="1" si="4"/>
        <v>0</v>
      </c>
      <c r="AP11" s="143">
        <f t="shared" ca="1" si="4"/>
        <v>0</v>
      </c>
      <c r="AQ11" s="143">
        <f t="shared" ca="1" si="4"/>
        <v>0</v>
      </c>
      <c r="AR11" s="143">
        <f t="shared" ca="1" si="4"/>
        <v>0</v>
      </c>
      <c r="AS11" s="143">
        <f t="shared" ca="1" si="4"/>
        <v>11</v>
      </c>
      <c r="AT11" s="143">
        <f t="shared" ca="1" si="4"/>
        <v>9</v>
      </c>
      <c r="AU11" s="143">
        <f t="shared" ca="1" si="4"/>
        <v>0</v>
      </c>
      <c r="AV11" s="143">
        <f t="shared" ca="1" si="4"/>
        <v>0</v>
      </c>
      <c r="AW11" s="143">
        <f t="shared" ca="1" si="4"/>
        <v>0</v>
      </c>
      <c r="AX11" s="143">
        <f t="shared" ca="1" si="4"/>
        <v>0</v>
      </c>
      <c r="AY11" s="143">
        <f t="shared" ca="1" si="5"/>
        <v>0</v>
      </c>
      <c r="AZ11" s="143">
        <f t="shared" ca="1" si="5"/>
        <v>0</v>
      </c>
      <c r="BA11" s="143">
        <f t="shared" ca="1" si="5"/>
        <v>0</v>
      </c>
      <c r="BB11" s="143">
        <f t="shared" ca="1" si="5"/>
        <v>0</v>
      </c>
      <c r="BC11" s="143">
        <f t="shared" ca="1" si="5"/>
        <v>0</v>
      </c>
      <c r="BD11" s="143">
        <f t="shared" ca="1" si="5"/>
        <v>0</v>
      </c>
      <c r="BE11" s="143">
        <f t="shared" ca="1" si="5"/>
        <v>0</v>
      </c>
      <c r="BF11" s="143">
        <f t="shared" ca="1" si="5"/>
        <v>0</v>
      </c>
      <c r="BG11" s="143">
        <f t="shared" ca="1" si="5"/>
        <v>0</v>
      </c>
      <c r="BH11" s="143">
        <f t="shared" ca="1" si="5"/>
        <v>0</v>
      </c>
      <c r="BI11" s="143">
        <f t="shared" ca="1" si="5"/>
        <v>0</v>
      </c>
      <c r="BJ11" s="143">
        <f t="shared" ca="1" si="5"/>
        <v>0</v>
      </c>
      <c r="BK11" s="143">
        <f t="shared" ca="1" si="5"/>
        <v>0</v>
      </c>
      <c r="BL11" s="143">
        <f t="shared" ca="1" si="5"/>
        <v>0</v>
      </c>
      <c r="BM11" s="143">
        <f t="shared" ca="1" si="5"/>
        <v>0</v>
      </c>
      <c r="BN11" s="143">
        <f t="shared" ca="1" si="5"/>
        <v>0</v>
      </c>
      <c r="BO11" s="143">
        <f t="shared" ca="1" si="5"/>
        <v>0</v>
      </c>
      <c r="BP11" s="143">
        <f t="shared" ca="1" si="5"/>
        <v>0</v>
      </c>
      <c r="BQ11" s="143">
        <f t="shared" ca="1" si="5"/>
        <v>0</v>
      </c>
      <c r="BR11" s="143">
        <f t="shared" ca="1" si="5"/>
        <v>0</v>
      </c>
      <c r="BS11" s="143">
        <f t="shared" ca="1" si="5"/>
        <v>0</v>
      </c>
      <c r="BT11" s="143">
        <f t="shared" ca="1" si="5"/>
        <v>0</v>
      </c>
      <c r="BU11" s="143">
        <f t="shared" ca="1" si="5"/>
        <v>0</v>
      </c>
      <c r="BV11" s="143">
        <f t="shared" ca="1" si="5"/>
        <v>0</v>
      </c>
      <c r="BW11" s="143">
        <f t="shared" ca="1" si="5"/>
        <v>0</v>
      </c>
      <c r="BX11" s="143">
        <f t="shared" ca="1" si="5"/>
        <v>0</v>
      </c>
      <c r="BY11" s="143">
        <f t="shared" ca="1" si="5"/>
        <v>0</v>
      </c>
      <c r="BZ11" s="136"/>
      <c r="CA11" s="143">
        <f t="shared" ca="1" si="6"/>
        <v>30</v>
      </c>
      <c r="CC11" s="154" t="s">
        <v>28</v>
      </c>
      <c r="CD11" s="155"/>
      <c r="CE11" s="156"/>
      <c r="CF11" s="141" t="str">
        <f t="shared" ref="CF11" ca="1" si="20">IF(CF4="","",INDEX(Cycle_Charles,MOD(CF4-départ,durée)+1))</f>
        <v>M</v>
      </c>
      <c r="CG11" s="157"/>
    </row>
    <row r="12" spans="1:191" s="162" customFormat="1" ht="50.1" customHeight="1">
      <c r="A12" s="202"/>
      <c r="B12" s="203"/>
      <c r="C12" s="204"/>
      <c r="D12" s="120"/>
      <c r="E12" s="120"/>
      <c r="F12" s="120"/>
      <c r="G12" s="120"/>
      <c r="H12" s="120"/>
      <c r="I12" s="120"/>
      <c r="J12" s="120"/>
      <c r="K12" s="120"/>
      <c r="L12" s="206"/>
      <c r="M12" s="120"/>
      <c r="N12" s="120"/>
      <c r="O12" s="119"/>
      <c r="P12" s="119"/>
      <c r="Q12" s="119"/>
      <c r="R12" s="119"/>
      <c r="S12" s="119"/>
      <c r="T12" s="119"/>
      <c r="U12" s="119"/>
      <c r="V12" s="119"/>
      <c r="W12" s="119"/>
      <c r="X12" s="119"/>
      <c r="Y12" s="119"/>
      <c r="Z12" s="119"/>
      <c r="AA12" s="119"/>
      <c r="AB12" s="119"/>
      <c r="AC12" s="119"/>
      <c r="AD12" s="119"/>
      <c r="AE12" s="119"/>
      <c r="AF12" s="119"/>
      <c r="AG12" s="119"/>
      <c r="AH12" s="119"/>
      <c r="AI12" s="221">
        <f t="shared" si="4"/>
        <v>0</v>
      </c>
      <c r="AJ12" s="136">
        <f t="shared" si="4"/>
        <v>0</v>
      </c>
      <c r="AK12" s="136">
        <f t="shared" si="4"/>
        <v>0</v>
      </c>
      <c r="AL12" s="136">
        <f t="shared" si="4"/>
        <v>0</v>
      </c>
      <c r="AM12" s="136">
        <f t="shared" si="4"/>
        <v>0</v>
      </c>
      <c r="AN12" s="136">
        <f t="shared" si="4"/>
        <v>0</v>
      </c>
      <c r="AO12" s="136">
        <f t="shared" si="4"/>
        <v>0</v>
      </c>
      <c r="AP12" s="136">
        <f t="shared" si="4"/>
        <v>0</v>
      </c>
      <c r="AQ12" s="136">
        <f t="shared" si="4"/>
        <v>0</v>
      </c>
      <c r="AR12" s="136">
        <f t="shared" si="4"/>
        <v>0</v>
      </c>
      <c r="AS12" s="136">
        <f t="shared" si="4"/>
        <v>0</v>
      </c>
      <c r="AT12" s="136">
        <f t="shared" si="4"/>
        <v>0</v>
      </c>
      <c r="AU12" s="136">
        <f t="shared" si="4"/>
        <v>0</v>
      </c>
      <c r="AV12" s="136">
        <f t="shared" si="4"/>
        <v>0</v>
      </c>
      <c r="AW12" s="136">
        <f t="shared" si="4"/>
        <v>0</v>
      </c>
      <c r="AX12" s="136">
        <f t="shared" si="4"/>
        <v>0</v>
      </c>
      <c r="AY12" s="136">
        <f t="shared" si="5"/>
        <v>0</v>
      </c>
      <c r="AZ12" s="136">
        <f t="shared" si="5"/>
        <v>0</v>
      </c>
      <c r="BA12" s="136">
        <f t="shared" si="5"/>
        <v>0</v>
      </c>
      <c r="BB12" s="136">
        <f t="shared" si="5"/>
        <v>0</v>
      </c>
      <c r="BC12" s="136">
        <f t="shared" si="5"/>
        <v>0</v>
      </c>
      <c r="BD12" s="136">
        <f t="shared" si="5"/>
        <v>0</v>
      </c>
      <c r="BE12" s="136">
        <f t="shared" si="5"/>
        <v>0</v>
      </c>
      <c r="BF12" s="136">
        <f t="shared" si="5"/>
        <v>0</v>
      </c>
      <c r="BG12" s="136">
        <f t="shared" si="5"/>
        <v>0</v>
      </c>
      <c r="BH12" s="136">
        <f t="shared" si="5"/>
        <v>0</v>
      </c>
      <c r="BI12" s="136">
        <f t="shared" si="5"/>
        <v>0</v>
      </c>
      <c r="BJ12" s="136">
        <f t="shared" si="5"/>
        <v>0</v>
      </c>
      <c r="BK12" s="136">
        <f t="shared" si="5"/>
        <v>0</v>
      </c>
      <c r="BL12" s="136">
        <f t="shared" si="5"/>
        <v>0</v>
      </c>
      <c r="BM12" s="136">
        <f t="shared" si="5"/>
        <v>0</v>
      </c>
      <c r="BN12" s="136">
        <f t="shared" si="5"/>
        <v>0</v>
      </c>
      <c r="BO12" s="136">
        <f t="shared" si="5"/>
        <v>0</v>
      </c>
      <c r="BP12" s="136">
        <f t="shared" si="5"/>
        <v>0</v>
      </c>
      <c r="BQ12" s="136">
        <f t="shared" si="5"/>
        <v>0</v>
      </c>
      <c r="BR12" s="136">
        <f t="shared" si="5"/>
        <v>0</v>
      </c>
      <c r="BS12" s="136">
        <f t="shared" si="5"/>
        <v>0</v>
      </c>
      <c r="BT12" s="136">
        <f t="shared" si="5"/>
        <v>0</v>
      </c>
      <c r="BU12" s="136">
        <f t="shared" si="5"/>
        <v>0</v>
      </c>
      <c r="BV12" s="136">
        <f t="shared" si="5"/>
        <v>0</v>
      </c>
      <c r="BW12" s="136">
        <f t="shared" si="5"/>
        <v>0</v>
      </c>
      <c r="BX12" s="136">
        <f t="shared" si="5"/>
        <v>0</v>
      </c>
      <c r="BY12" s="136">
        <f t="shared" si="5"/>
        <v>0</v>
      </c>
      <c r="BZ12" s="136"/>
      <c r="CA12" s="141"/>
      <c r="CB12" s="119"/>
      <c r="CC12" s="203"/>
      <c r="CD12" s="120"/>
      <c r="CE12" s="120"/>
      <c r="CF12" s="204"/>
      <c r="CG12" s="120"/>
      <c r="CH12" s="119"/>
      <c r="CI12" s="119"/>
      <c r="CJ12" s="119"/>
      <c r="CK12" s="119"/>
      <c r="CL12" s="119"/>
      <c r="CM12" s="119"/>
      <c r="CN12" s="119"/>
      <c r="CO12" s="119"/>
      <c r="CP12" s="119"/>
      <c r="CQ12" s="119"/>
      <c r="CR12" s="119"/>
      <c r="CS12" s="119"/>
      <c r="CT12" s="119"/>
      <c r="CU12" s="119"/>
      <c r="CV12" s="119"/>
      <c r="CW12" s="119"/>
      <c r="CX12" s="119"/>
      <c r="CY12" s="119"/>
      <c r="CZ12" s="119"/>
      <c r="DA12" s="119"/>
      <c r="DB12" s="119"/>
      <c r="DC12" s="119"/>
      <c r="DD12" s="119"/>
      <c r="DE12" s="119"/>
      <c r="DF12" s="119"/>
      <c r="DG12" s="119"/>
      <c r="DH12" s="119"/>
      <c r="DI12" s="119"/>
      <c r="DJ12" s="119"/>
      <c r="DK12" s="119"/>
      <c r="DL12" s="119"/>
      <c r="DM12" s="119"/>
      <c r="DN12" s="119"/>
      <c r="DO12" s="119"/>
      <c r="DP12" s="119"/>
      <c r="DQ12" s="119"/>
      <c r="DR12" s="119"/>
      <c r="DS12" s="119"/>
      <c r="DT12" s="119"/>
      <c r="DU12" s="119"/>
      <c r="DV12" s="119"/>
      <c r="DW12" s="119"/>
      <c r="DX12" s="119"/>
      <c r="DY12" s="119"/>
      <c r="DZ12" s="119"/>
      <c r="EA12" s="119"/>
      <c r="EB12" s="119"/>
      <c r="EC12" s="119"/>
      <c r="ED12" s="119"/>
      <c r="EE12" s="119"/>
      <c r="EF12" s="119"/>
      <c r="EG12" s="119"/>
      <c r="EH12" s="119"/>
      <c r="EI12" s="119"/>
      <c r="EJ12" s="119"/>
      <c r="EK12" s="119"/>
      <c r="EL12" s="119"/>
      <c r="EM12" s="119"/>
      <c r="EN12" s="119"/>
      <c r="EO12" s="119"/>
      <c r="EP12" s="119"/>
      <c r="EQ12" s="119"/>
      <c r="ER12" s="119"/>
      <c r="ES12" s="119"/>
      <c r="ET12" s="119"/>
      <c r="EU12" s="119"/>
      <c r="EV12" s="119"/>
      <c r="EW12" s="119"/>
      <c r="EX12" s="119"/>
      <c r="EY12" s="119"/>
      <c r="EZ12" s="119"/>
      <c r="FA12" s="119"/>
      <c r="FB12" s="119"/>
      <c r="FC12" s="119"/>
      <c r="FD12" s="119"/>
      <c r="FE12" s="119"/>
      <c r="FF12" s="119"/>
      <c r="FG12" s="119"/>
      <c r="FH12" s="119"/>
      <c r="FI12" s="119"/>
      <c r="FJ12" s="119"/>
      <c r="FK12" s="119"/>
      <c r="FL12" s="119"/>
      <c r="FM12" s="119"/>
      <c r="FN12" s="119"/>
      <c r="FO12" s="119"/>
      <c r="FP12" s="119"/>
      <c r="FQ12" s="119"/>
      <c r="FR12" s="119"/>
      <c r="FS12" s="119"/>
      <c r="FT12" s="119"/>
      <c r="FU12" s="119"/>
      <c r="FV12" s="119"/>
      <c r="FW12" s="119"/>
      <c r="FX12" s="119"/>
      <c r="FY12" s="119"/>
      <c r="FZ12" s="119"/>
      <c r="GA12" s="119"/>
      <c r="GB12" s="119"/>
      <c r="GC12" s="119"/>
      <c r="GD12" s="119"/>
      <c r="GE12" s="119"/>
      <c r="GF12" s="119"/>
      <c r="GG12" s="119"/>
      <c r="GH12" s="119"/>
      <c r="GI12" s="119"/>
    </row>
    <row r="13" spans="1:191" ht="12.95" customHeight="1">
      <c r="A13" s="208"/>
      <c r="B13" s="203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222"/>
      <c r="P13" s="222"/>
      <c r="Q13" s="222"/>
      <c r="R13" s="222"/>
      <c r="S13" s="222"/>
      <c r="T13" s="222"/>
      <c r="U13" s="222"/>
      <c r="V13" s="222"/>
      <c r="W13" s="222"/>
      <c r="X13" s="222"/>
      <c r="Y13" s="222"/>
      <c r="Z13" s="222"/>
      <c r="AA13" s="222"/>
      <c r="AB13" s="222"/>
      <c r="AC13" s="222"/>
      <c r="AD13" s="222"/>
      <c r="AE13" s="222"/>
      <c r="AF13" s="222"/>
      <c r="AG13" s="222"/>
      <c r="AI13" s="143">
        <f t="shared" ref="AI13:BY13" si="21">COUNTIF($C13:$AG13,AI$4)</f>
        <v>0</v>
      </c>
      <c r="AJ13" s="150">
        <f t="shared" si="21"/>
        <v>0</v>
      </c>
      <c r="AK13" s="143">
        <f t="shared" si="21"/>
        <v>0</v>
      </c>
      <c r="AL13" s="143">
        <f t="shared" si="21"/>
        <v>0</v>
      </c>
      <c r="AM13" s="143">
        <f t="shared" si="21"/>
        <v>0</v>
      </c>
      <c r="AN13" s="143">
        <f t="shared" si="21"/>
        <v>0</v>
      </c>
      <c r="AO13" s="143">
        <f t="shared" si="21"/>
        <v>0</v>
      </c>
      <c r="AP13" s="143">
        <f t="shared" si="21"/>
        <v>0</v>
      </c>
      <c r="AQ13" s="143">
        <f t="shared" si="21"/>
        <v>0</v>
      </c>
      <c r="AR13" s="143">
        <f t="shared" si="21"/>
        <v>0</v>
      </c>
      <c r="AS13" s="143">
        <f t="shared" si="21"/>
        <v>0</v>
      </c>
      <c r="AT13" s="143">
        <f t="shared" si="21"/>
        <v>0</v>
      </c>
      <c r="AU13" s="143">
        <f t="shared" si="21"/>
        <v>0</v>
      </c>
      <c r="AV13" s="143">
        <f t="shared" si="21"/>
        <v>0</v>
      </c>
      <c r="AW13" s="143">
        <f t="shared" si="21"/>
        <v>0</v>
      </c>
      <c r="AX13" s="143">
        <f t="shared" si="21"/>
        <v>0</v>
      </c>
      <c r="AY13" s="143">
        <f t="shared" si="21"/>
        <v>0</v>
      </c>
      <c r="AZ13" s="143">
        <f t="shared" si="21"/>
        <v>0</v>
      </c>
      <c r="BA13" s="143">
        <f t="shared" si="21"/>
        <v>0</v>
      </c>
      <c r="BB13" s="143">
        <f t="shared" si="21"/>
        <v>0</v>
      </c>
      <c r="BC13" s="143">
        <f t="shared" si="21"/>
        <v>0</v>
      </c>
      <c r="BD13" s="143">
        <f t="shared" si="21"/>
        <v>0</v>
      </c>
      <c r="BE13" s="143">
        <f t="shared" si="21"/>
        <v>0</v>
      </c>
      <c r="BF13" s="143">
        <f t="shared" si="21"/>
        <v>0</v>
      </c>
      <c r="BG13" s="143">
        <f t="shared" si="21"/>
        <v>0</v>
      </c>
      <c r="BH13" s="143">
        <f t="shared" si="21"/>
        <v>0</v>
      </c>
      <c r="BI13" s="143">
        <f t="shared" si="21"/>
        <v>0</v>
      </c>
      <c r="BJ13" s="143">
        <f t="shared" si="21"/>
        <v>0</v>
      </c>
      <c r="BK13" s="143">
        <f t="shared" si="21"/>
        <v>0</v>
      </c>
      <c r="BL13" s="143">
        <f t="shared" si="21"/>
        <v>0</v>
      </c>
      <c r="BM13" s="143">
        <f t="shared" si="21"/>
        <v>0</v>
      </c>
      <c r="BN13" s="143">
        <f t="shared" si="21"/>
        <v>0</v>
      </c>
      <c r="BO13" s="143">
        <f t="shared" si="21"/>
        <v>0</v>
      </c>
      <c r="BP13" s="143">
        <f t="shared" si="21"/>
        <v>0</v>
      </c>
      <c r="BQ13" s="143">
        <f t="shared" si="21"/>
        <v>0</v>
      </c>
      <c r="BR13" s="143">
        <f t="shared" si="21"/>
        <v>0</v>
      </c>
      <c r="BS13" s="143">
        <f t="shared" si="21"/>
        <v>0</v>
      </c>
      <c r="BT13" s="143">
        <f t="shared" si="21"/>
        <v>0</v>
      </c>
      <c r="BU13" s="143">
        <f t="shared" si="21"/>
        <v>0</v>
      </c>
      <c r="BV13" s="143">
        <f t="shared" si="21"/>
        <v>0</v>
      </c>
      <c r="BW13" s="143">
        <f t="shared" si="21"/>
        <v>0</v>
      </c>
      <c r="BX13" s="143">
        <f t="shared" si="21"/>
        <v>0</v>
      </c>
      <c r="BY13" s="143">
        <f t="shared" si="21"/>
        <v>0</v>
      </c>
      <c r="BZ13" s="136"/>
      <c r="CA13" s="143">
        <f t="shared" ref="CA13:CA19" si="22">SUM(AI13:BY13)</f>
        <v>0</v>
      </c>
      <c r="CC13" s="163" t="s">
        <v>29</v>
      </c>
      <c r="CD13" s="164"/>
      <c r="CE13" s="165"/>
      <c r="CF13" s="141" t="str">
        <f t="shared" ref="CF13" ca="1" si="23">IF(CF4="","",INDEX(Cycle_Max,MOD(CF4-départ,durée)+1))</f>
        <v>S3</v>
      </c>
      <c r="CG13" s="166"/>
    </row>
    <row r="14" spans="1:191" ht="12.95" customHeight="1">
      <c r="A14" s="208"/>
      <c r="B14" s="203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222"/>
      <c r="P14" s="222"/>
      <c r="Q14" s="222"/>
      <c r="R14" s="222"/>
      <c r="S14" s="222"/>
      <c r="T14" s="222"/>
      <c r="U14" s="222"/>
      <c r="V14" s="222"/>
      <c r="W14" s="222"/>
      <c r="X14" s="222"/>
      <c r="Y14" s="222"/>
      <c r="Z14" s="222"/>
      <c r="AA14" s="222"/>
      <c r="AB14" s="222"/>
      <c r="AC14" s="222"/>
      <c r="AD14" s="222"/>
      <c r="AE14" s="222"/>
      <c r="AF14" s="222"/>
      <c r="AG14" s="222"/>
      <c r="AI14" s="143">
        <f t="shared" si="4"/>
        <v>0</v>
      </c>
      <c r="AJ14" s="150">
        <f t="shared" si="4"/>
        <v>0</v>
      </c>
      <c r="AK14" s="143">
        <f t="shared" si="4"/>
        <v>0</v>
      </c>
      <c r="AL14" s="143">
        <f t="shared" si="4"/>
        <v>0</v>
      </c>
      <c r="AM14" s="143">
        <f t="shared" si="4"/>
        <v>0</v>
      </c>
      <c r="AN14" s="143">
        <f t="shared" si="4"/>
        <v>0</v>
      </c>
      <c r="AO14" s="143">
        <f t="shared" si="4"/>
        <v>0</v>
      </c>
      <c r="AP14" s="143">
        <f t="shared" si="4"/>
        <v>0</v>
      </c>
      <c r="AQ14" s="143">
        <f t="shared" si="4"/>
        <v>0</v>
      </c>
      <c r="AR14" s="143">
        <f t="shared" si="4"/>
        <v>0</v>
      </c>
      <c r="AS14" s="143">
        <f t="shared" si="4"/>
        <v>0</v>
      </c>
      <c r="AT14" s="143">
        <f t="shared" si="4"/>
        <v>0</v>
      </c>
      <c r="AU14" s="143">
        <f t="shared" si="4"/>
        <v>0</v>
      </c>
      <c r="AV14" s="143">
        <f t="shared" si="4"/>
        <v>0</v>
      </c>
      <c r="AW14" s="143">
        <f t="shared" si="4"/>
        <v>0</v>
      </c>
      <c r="AX14" s="143">
        <f t="shared" si="4"/>
        <v>0</v>
      </c>
      <c r="AY14" s="143">
        <f t="shared" si="5"/>
        <v>0</v>
      </c>
      <c r="AZ14" s="143">
        <f t="shared" si="5"/>
        <v>0</v>
      </c>
      <c r="BA14" s="143">
        <f t="shared" si="5"/>
        <v>0</v>
      </c>
      <c r="BB14" s="143">
        <f t="shared" si="5"/>
        <v>0</v>
      </c>
      <c r="BC14" s="143">
        <f t="shared" si="5"/>
        <v>0</v>
      </c>
      <c r="BD14" s="143">
        <f t="shared" si="5"/>
        <v>0</v>
      </c>
      <c r="BE14" s="143">
        <f t="shared" si="5"/>
        <v>0</v>
      </c>
      <c r="BF14" s="143">
        <f t="shared" si="5"/>
        <v>0</v>
      </c>
      <c r="BG14" s="143">
        <f t="shared" si="5"/>
        <v>0</v>
      </c>
      <c r="BH14" s="143">
        <f t="shared" si="5"/>
        <v>0</v>
      </c>
      <c r="BI14" s="143">
        <f t="shared" si="5"/>
        <v>0</v>
      </c>
      <c r="BJ14" s="143">
        <f t="shared" si="5"/>
        <v>0</v>
      </c>
      <c r="BK14" s="143">
        <f t="shared" ref="BK14:BY28" si="24">COUNTIF($C14:$AG14,BK$4)</f>
        <v>0</v>
      </c>
      <c r="BL14" s="143">
        <f t="shared" si="24"/>
        <v>0</v>
      </c>
      <c r="BM14" s="143">
        <f t="shared" si="24"/>
        <v>0</v>
      </c>
      <c r="BN14" s="143">
        <f t="shared" si="24"/>
        <v>0</v>
      </c>
      <c r="BO14" s="143">
        <f t="shared" si="24"/>
        <v>0</v>
      </c>
      <c r="BP14" s="143">
        <f t="shared" si="24"/>
        <v>0</v>
      </c>
      <c r="BQ14" s="143">
        <f t="shared" si="24"/>
        <v>0</v>
      </c>
      <c r="BR14" s="143">
        <f t="shared" si="24"/>
        <v>0</v>
      </c>
      <c r="BS14" s="143">
        <f t="shared" si="24"/>
        <v>0</v>
      </c>
      <c r="BT14" s="143">
        <f t="shared" si="24"/>
        <v>0</v>
      </c>
      <c r="BU14" s="143">
        <f t="shared" si="24"/>
        <v>0</v>
      </c>
      <c r="BV14" s="143">
        <f t="shared" si="24"/>
        <v>0</v>
      </c>
      <c r="BW14" s="143">
        <f t="shared" si="24"/>
        <v>0</v>
      </c>
      <c r="BX14" s="143">
        <f t="shared" si="24"/>
        <v>0</v>
      </c>
      <c r="BY14" s="143">
        <f t="shared" si="24"/>
        <v>0</v>
      </c>
      <c r="BZ14" s="136"/>
      <c r="CA14" s="143">
        <f t="shared" si="22"/>
        <v>0</v>
      </c>
      <c r="CC14" s="151" t="s">
        <v>30</v>
      </c>
      <c r="CD14" s="167"/>
      <c r="CE14" s="139"/>
      <c r="CF14" s="141" t="str">
        <f t="shared" ref="CF14" ca="1" si="25">IF(CF4="","",INDEX(Cycle_Lionel,MOD(CF4-départ,durée)+1))</f>
        <v>S3</v>
      </c>
      <c r="CG14" s="152"/>
    </row>
    <row r="15" spans="1:191" ht="12.95" customHeight="1">
      <c r="A15" s="208"/>
      <c r="B15" s="203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222"/>
      <c r="P15" s="222"/>
      <c r="Q15" s="222"/>
      <c r="R15" s="222"/>
      <c r="S15" s="222"/>
      <c r="T15" s="222"/>
      <c r="U15" s="222"/>
      <c r="V15" s="222"/>
      <c r="W15" s="222"/>
      <c r="X15" s="222"/>
      <c r="Y15" s="222"/>
      <c r="Z15" s="222"/>
      <c r="AA15" s="222"/>
      <c r="AB15" s="222"/>
      <c r="AC15" s="222"/>
      <c r="AD15" s="222"/>
      <c r="AE15" s="222"/>
      <c r="AF15" s="222"/>
      <c r="AG15" s="222"/>
      <c r="AI15" s="143">
        <f t="shared" si="4"/>
        <v>0</v>
      </c>
      <c r="AJ15" s="150">
        <f t="shared" si="4"/>
        <v>0</v>
      </c>
      <c r="AK15" s="143">
        <f t="shared" si="4"/>
        <v>0</v>
      </c>
      <c r="AL15" s="143">
        <f t="shared" si="4"/>
        <v>0</v>
      </c>
      <c r="AM15" s="143">
        <f t="shared" si="4"/>
        <v>0</v>
      </c>
      <c r="AN15" s="143">
        <f t="shared" si="4"/>
        <v>0</v>
      </c>
      <c r="AO15" s="143">
        <f t="shared" si="4"/>
        <v>0</v>
      </c>
      <c r="AP15" s="143">
        <f t="shared" si="4"/>
        <v>0</v>
      </c>
      <c r="AQ15" s="143">
        <f t="shared" si="4"/>
        <v>0</v>
      </c>
      <c r="AR15" s="143">
        <f t="shared" si="4"/>
        <v>0</v>
      </c>
      <c r="AS15" s="143">
        <f t="shared" si="4"/>
        <v>0</v>
      </c>
      <c r="AT15" s="143">
        <f t="shared" si="4"/>
        <v>0</v>
      </c>
      <c r="AU15" s="143">
        <f t="shared" si="4"/>
        <v>0</v>
      </c>
      <c r="AV15" s="143">
        <f t="shared" si="4"/>
        <v>0</v>
      </c>
      <c r="AW15" s="143">
        <f t="shared" si="4"/>
        <v>0</v>
      </c>
      <c r="AX15" s="143">
        <f t="shared" si="4"/>
        <v>0</v>
      </c>
      <c r="AY15" s="143">
        <f t="shared" ref="AY15:BN28" si="26">COUNTIF($C15:$AG15,AY$4)</f>
        <v>0</v>
      </c>
      <c r="AZ15" s="143">
        <f t="shared" si="26"/>
        <v>0</v>
      </c>
      <c r="BA15" s="143">
        <f t="shared" si="26"/>
        <v>0</v>
      </c>
      <c r="BB15" s="143">
        <f t="shared" si="26"/>
        <v>0</v>
      </c>
      <c r="BC15" s="143">
        <f t="shared" si="26"/>
        <v>0</v>
      </c>
      <c r="BD15" s="143">
        <f t="shared" si="26"/>
        <v>0</v>
      </c>
      <c r="BE15" s="143">
        <f t="shared" si="26"/>
        <v>0</v>
      </c>
      <c r="BF15" s="143">
        <f t="shared" si="26"/>
        <v>0</v>
      </c>
      <c r="BG15" s="143">
        <f t="shared" si="26"/>
        <v>0</v>
      </c>
      <c r="BH15" s="143">
        <f t="shared" si="26"/>
        <v>0</v>
      </c>
      <c r="BI15" s="143">
        <f t="shared" si="26"/>
        <v>0</v>
      </c>
      <c r="BJ15" s="143">
        <f t="shared" si="26"/>
        <v>0</v>
      </c>
      <c r="BK15" s="143">
        <f t="shared" si="26"/>
        <v>0</v>
      </c>
      <c r="BL15" s="143">
        <f t="shared" si="26"/>
        <v>0</v>
      </c>
      <c r="BM15" s="143">
        <f t="shared" si="24"/>
        <v>0</v>
      </c>
      <c r="BN15" s="143">
        <f t="shared" si="24"/>
        <v>0</v>
      </c>
      <c r="BO15" s="143">
        <f t="shared" si="24"/>
        <v>0</v>
      </c>
      <c r="BP15" s="143">
        <f t="shared" si="24"/>
        <v>0</v>
      </c>
      <c r="BQ15" s="143">
        <f t="shared" si="24"/>
        <v>0</v>
      </c>
      <c r="BR15" s="143">
        <f t="shared" si="24"/>
        <v>0</v>
      </c>
      <c r="BS15" s="143">
        <f t="shared" si="24"/>
        <v>0</v>
      </c>
      <c r="BT15" s="143">
        <f t="shared" si="24"/>
        <v>0</v>
      </c>
      <c r="BU15" s="143">
        <f t="shared" si="24"/>
        <v>0</v>
      </c>
      <c r="BV15" s="143">
        <f t="shared" si="24"/>
        <v>0</v>
      </c>
      <c r="BW15" s="143">
        <f t="shared" si="24"/>
        <v>0</v>
      </c>
      <c r="BX15" s="143">
        <f t="shared" si="24"/>
        <v>0</v>
      </c>
      <c r="BY15" s="143">
        <f t="shared" si="24"/>
        <v>0</v>
      </c>
      <c r="BZ15" s="136"/>
      <c r="CA15" s="143">
        <f t="shared" si="22"/>
        <v>0</v>
      </c>
      <c r="CC15" s="151" t="s">
        <v>31</v>
      </c>
      <c r="CD15" s="167"/>
      <c r="CE15" s="139"/>
      <c r="CF15" s="141" t="str">
        <f t="shared" ref="CF15" ca="1" si="27">IF(CF4="","",INDEX(Cycle_Marie_Line,MOD(CF4-départ,durée)+1))</f>
        <v>S3</v>
      </c>
      <c r="CG15" s="152"/>
    </row>
    <row r="16" spans="1:191" ht="12.95" customHeight="1">
      <c r="A16" s="208"/>
      <c r="B16" s="203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222"/>
      <c r="P16" s="222"/>
      <c r="Q16" s="222"/>
      <c r="R16" s="222"/>
      <c r="S16" s="222"/>
      <c r="T16" s="222"/>
      <c r="U16" s="222"/>
      <c r="V16" s="222"/>
      <c r="W16" s="222"/>
      <c r="X16" s="222"/>
      <c r="Y16" s="222"/>
      <c r="Z16" s="222"/>
      <c r="AA16" s="222"/>
      <c r="AB16" s="222"/>
      <c r="AC16" s="222"/>
      <c r="AD16" s="222"/>
      <c r="AE16" s="222"/>
      <c r="AF16" s="222"/>
      <c r="AG16" s="222"/>
      <c r="AI16" s="143">
        <f t="shared" si="4"/>
        <v>0</v>
      </c>
      <c r="AJ16" s="150">
        <f t="shared" si="4"/>
        <v>0</v>
      </c>
      <c r="AK16" s="143">
        <f t="shared" si="4"/>
        <v>0</v>
      </c>
      <c r="AL16" s="143">
        <f t="shared" si="4"/>
        <v>0</v>
      </c>
      <c r="AM16" s="143">
        <f t="shared" si="4"/>
        <v>0</v>
      </c>
      <c r="AN16" s="143">
        <f t="shared" si="4"/>
        <v>0</v>
      </c>
      <c r="AO16" s="143">
        <f t="shared" si="4"/>
        <v>0</v>
      </c>
      <c r="AP16" s="143">
        <f t="shared" si="4"/>
        <v>0</v>
      </c>
      <c r="AQ16" s="143">
        <f t="shared" si="4"/>
        <v>0</v>
      </c>
      <c r="AR16" s="143">
        <f t="shared" si="4"/>
        <v>0</v>
      </c>
      <c r="AS16" s="143">
        <f t="shared" si="4"/>
        <v>0</v>
      </c>
      <c r="AT16" s="143">
        <f t="shared" si="4"/>
        <v>0</v>
      </c>
      <c r="AU16" s="143">
        <f t="shared" si="4"/>
        <v>0</v>
      </c>
      <c r="AV16" s="143">
        <f t="shared" si="4"/>
        <v>0</v>
      </c>
      <c r="AW16" s="143">
        <f t="shared" si="4"/>
        <v>0</v>
      </c>
      <c r="AX16" s="143">
        <f t="shared" si="4"/>
        <v>0</v>
      </c>
      <c r="AY16" s="143">
        <f t="shared" si="26"/>
        <v>0</v>
      </c>
      <c r="AZ16" s="143">
        <f t="shared" si="26"/>
        <v>0</v>
      </c>
      <c r="BA16" s="143">
        <f t="shared" si="26"/>
        <v>0</v>
      </c>
      <c r="BB16" s="143">
        <f t="shared" si="26"/>
        <v>0</v>
      </c>
      <c r="BC16" s="143">
        <f t="shared" si="26"/>
        <v>0</v>
      </c>
      <c r="BD16" s="143">
        <f t="shared" si="26"/>
        <v>0</v>
      </c>
      <c r="BE16" s="143">
        <f t="shared" si="26"/>
        <v>0</v>
      </c>
      <c r="BF16" s="143">
        <f t="shared" si="26"/>
        <v>0</v>
      </c>
      <c r="BG16" s="143">
        <f t="shared" si="26"/>
        <v>0</v>
      </c>
      <c r="BH16" s="143">
        <f t="shared" si="26"/>
        <v>0</v>
      </c>
      <c r="BI16" s="143">
        <f t="shared" si="26"/>
        <v>0</v>
      </c>
      <c r="BJ16" s="143">
        <f t="shared" si="26"/>
        <v>0</v>
      </c>
      <c r="BK16" s="143">
        <f t="shared" si="26"/>
        <v>0</v>
      </c>
      <c r="BL16" s="143">
        <f t="shared" si="26"/>
        <v>0</v>
      </c>
      <c r="BM16" s="143">
        <f t="shared" si="24"/>
        <v>0</v>
      </c>
      <c r="BN16" s="143">
        <f t="shared" si="24"/>
        <v>0</v>
      </c>
      <c r="BO16" s="143">
        <f t="shared" si="24"/>
        <v>0</v>
      </c>
      <c r="BP16" s="143">
        <f t="shared" si="24"/>
        <v>0</v>
      </c>
      <c r="BQ16" s="143">
        <f t="shared" si="24"/>
        <v>0</v>
      </c>
      <c r="BR16" s="143">
        <f t="shared" si="24"/>
        <v>0</v>
      </c>
      <c r="BS16" s="143">
        <f t="shared" si="24"/>
        <v>0</v>
      </c>
      <c r="BT16" s="143">
        <f t="shared" si="24"/>
        <v>0</v>
      </c>
      <c r="BU16" s="143">
        <f t="shared" si="24"/>
        <v>0</v>
      </c>
      <c r="BV16" s="143">
        <f t="shared" si="24"/>
        <v>0</v>
      </c>
      <c r="BW16" s="143">
        <f t="shared" si="24"/>
        <v>0</v>
      </c>
      <c r="BX16" s="143">
        <f t="shared" si="24"/>
        <v>0</v>
      </c>
      <c r="BY16" s="143">
        <f t="shared" si="24"/>
        <v>0</v>
      </c>
      <c r="BZ16" s="136"/>
      <c r="CA16" s="143">
        <f t="shared" si="22"/>
        <v>0</v>
      </c>
      <c r="CC16" s="151" t="s">
        <v>32</v>
      </c>
      <c r="CD16" s="167"/>
      <c r="CE16" s="139"/>
      <c r="CF16" s="141" t="str">
        <f t="shared" ref="CF16" ca="1" si="28">IF(CF4="","",INDEX(Cycle_Alain,MOD(CF4-départ,durée)+1))</f>
        <v>S3</v>
      </c>
      <c r="CG16" s="152"/>
    </row>
    <row r="17" spans="1:191" ht="12.95" customHeight="1">
      <c r="A17" s="208"/>
      <c r="B17" s="203"/>
      <c r="C17" s="136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6"/>
      <c r="AI17" s="143">
        <f t="shared" si="4"/>
        <v>0</v>
      </c>
      <c r="AJ17" s="150">
        <f t="shared" si="4"/>
        <v>0</v>
      </c>
      <c r="AK17" s="143">
        <f t="shared" si="4"/>
        <v>0</v>
      </c>
      <c r="AL17" s="143">
        <f t="shared" si="4"/>
        <v>0</v>
      </c>
      <c r="AM17" s="143">
        <f t="shared" si="4"/>
        <v>0</v>
      </c>
      <c r="AN17" s="143">
        <f t="shared" si="4"/>
        <v>0</v>
      </c>
      <c r="AO17" s="143">
        <f t="shared" si="4"/>
        <v>0</v>
      </c>
      <c r="AP17" s="143">
        <f t="shared" si="4"/>
        <v>0</v>
      </c>
      <c r="AQ17" s="143">
        <f t="shared" si="4"/>
        <v>0</v>
      </c>
      <c r="AR17" s="143">
        <f t="shared" si="4"/>
        <v>0</v>
      </c>
      <c r="AS17" s="143">
        <f t="shared" si="4"/>
        <v>0</v>
      </c>
      <c r="AT17" s="143">
        <f t="shared" si="4"/>
        <v>0</v>
      </c>
      <c r="AU17" s="143">
        <f t="shared" si="4"/>
        <v>0</v>
      </c>
      <c r="AV17" s="143">
        <f t="shared" si="4"/>
        <v>0</v>
      </c>
      <c r="AW17" s="143">
        <f t="shared" si="4"/>
        <v>0</v>
      </c>
      <c r="AX17" s="143">
        <f t="shared" si="4"/>
        <v>0</v>
      </c>
      <c r="AY17" s="143">
        <f t="shared" si="26"/>
        <v>0</v>
      </c>
      <c r="AZ17" s="143">
        <f t="shared" si="26"/>
        <v>0</v>
      </c>
      <c r="BA17" s="143">
        <f t="shared" si="26"/>
        <v>0</v>
      </c>
      <c r="BB17" s="143">
        <f t="shared" si="26"/>
        <v>0</v>
      </c>
      <c r="BC17" s="143">
        <f t="shared" si="26"/>
        <v>0</v>
      </c>
      <c r="BD17" s="143">
        <f t="shared" si="26"/>
        <v>0</v>
      </c>
      <c r="BE17" s="143">
        <f t="shared" si="26"/>
        <v>0</v>
      </c>
      <c r="BF17" s="143">
        <f t="shared" si="26"/>
        <v>0</v>
      </c>
      <c r="BG17" s="143">
        <f t="shared" si="26"/>
        <v>0</v>
      </c>
      <c r="BH17" s="143">
        <f t="shared" si="26"/>
        <v>0</v>
      </c>
      <c r="BI17" s="143">
        <f t="shared" si="26"/>
        <v>0</v>
      </c>
      <c r="BJ17" s="143">
        <f t="shared" si="26"/>
        <v>0</v>
      </c>
      <c r="BK17" s="143">
        <f t="shared" si="26"/>
        <v>0</v>
      </c>
      <c r="BL17" s="143">
        <f t="shared" si="26"/>
        <v>0</v>
      </c>
      <c r="BM17" s="143">
        <f t="shared" si="24"/>
        <v>0</v>
      </c>
      <c r="BN17" s="143">
        <f t="shared" si="24"/>
        <v>0</v>
      </c>
      <c r="BO17" s="143">
        <f t="shared" si="24"/>
        <v>0</v>
      </c>
      <c r="BP17" s="143">
        <f t="shared" si="24"/>
        <v>0</v>
      </c>
      <c r="BQ17" s="143">
        <f t="shared" si="24"/>
        <v>0</v>
      </c>
      <c r="BR17" s="143">
        <f t="shared" si="24"/>
        <v>0</v>
      </c>
      <c r="BS17" s="143">
        <f t="shared" si="24"/>
        <v>0</v>
      </c>
      <c r="BT17" s="143">
        <f t="shared" si="24"/>
        <v>0</v>
      </c>
      <c r="BU17" s="143">
        <f t="shared" si="24"/>
        <v>0</v>
      </c>
      <c r="BV17" s="143">
        <f t="shared" si="24"/>
        <v>0</v>
      </c>
      <c r="BW17" s="143">
        <f t="shared" si="24"/>
        <v>0</v>
      </c>
      <c r="BX17" s="143">
        <f t="shared" si="24"/>
        <v>0</v>
      </c>
      <c r="BY17" s="143">
        <f t="shared" si="24"/>
        <v>0</v>
      </c>
      <c r="BZ17" s="136"/>
      <c r="CA17" s="143">
        <f t="shared" si="22"/>
        <v>0</v>
      </c>
      <c r="CC17" s="151" t="s">
        <v>33</v>
      </c>
      <c r="CD17" s="167"/>
      <c r="CE17" s="139"/>
      <c r="CF17" s="141" t="str">
        <f t="shared" ref="CF17" ca="1" si="29">IF(CF4="","",INDEX(Cycle_Kader,MOD(CF4-départ,durée)+1))</f>
        <v>S3</v>
      </c>
      <c r="CG17" s="152"/>
    </row>
    <row r="18" spans="1:191" ht="12.95" customHeight="1">
      <c r="A18" s="208"/>
      <c r="B18" s="203"/>
      <c r="C18" s="136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6"/>
      <c r="AI18" s="143">
        <f t="shared" si="4"/>
        <v>0</v>
      </c>
      <c r="AJ18" s="150">
        <f t="shared" si="4"/>
        <v>0</v>
      </c>
      <c r="AK18" s="143">
        <f t="shared" si="4"/>
        <v>0</v>
      </c>
      <c r="AL18" s="143">
        <f t="shared" si="4"/>
        <v>0</v>
      </c>
      <c r="AM18" s="143">
        <f t="shared" si="4"/>
        <v>0</v>
      </c>
      <c r="AN18" s="143">
        <f t="shared" si="4"/>
        <v>0</v>
      </c>
      <c r="AO18" s="143">
        <f t="shared" si="4"/>
        <v>0</v>
      </c>
      <c r="AP18" s="143">
        <f t="shared" si="4"/>
        <v>0</v>
      </c>
      <c r="AQ18" s="143">
        <f t="shared" si="4"/>
        <v>0</v>
      </c>
      <c r="AR18" s="143">
        <f t="shared" si="4"/>
        <v>0</v>
      </c>
      <c r="AS18" s="143">
        <f t="shared" si="4"/>
        <v>0</v>
      </c>
      <c r="AT18" s="143">
        <f t="shared" si="4"/>
        <v>0</v>
      </c>
      <c r="AU18" s="143">
        <f t="shared" si="4"/>
        <v>0</v>
      </c>
      <c r="AV18" s="143">
        <f t="shared" si="4"/>
        <v>0</v>
      </c>
      <c r="AW18" s="143">
        <f t="shared" si="4"/>
        <v>0</v>
      </c>
      <c r="AX18" s="143">
        <f t="shared" si="4"/>
        <v>0</v>
      </c>
      <c r="AY18" s="143">
        <f t="shared" si="26"/>
        <v>0</v>
      </c>
      <c r="AZ18" s="143">
        <f t="shared" si="26"/>
        <v>0</v>
      </c>
      <c r="BA18" s="143">
        <f t="shared" si="26"/>
        <v>0</v>
      </c>
      <c r="BB18" s="143">
        <f t="shared" si="26"/>
        <v>0</v>
      </c>
      <c r="BC18" s="143">
        <f t="shared" si="26"/>
        <v>0</v>
      </c>
      <c r="BD18" s="143">
        <f t="shared" si="26"/>
        <v>0</v>
      </c>
      <c r="BE18" s="143">
        <f t="shared" si="26"/>
        <v>0</v>
      </c>
      <c r="BF18" s="143">
        <f t="shared" si="26"/>
        <v>0</v>
      </c>
      <c r="BG18" s="143">
        <f t="shared" si="26"/>
        <v>0</v>
      </c>
      <c r="BH18" s="143">
        <f t="shared" si="26"/>
        <v>0</v>
      </c>
      <c r="BI18" s="143">
        <f t="shared" si="26"/>
        <v>0</v>
      </c>
      <c r="BJ18" s="143">
        <f t="shared" si="26"/>
        <v>0</v>
      </c>
      <c r="BK18" s="143">
        <f t="shared" si="26"/>
        <v>0</v>
      </c>
      <c r="BL18" s="143">
        <f t="shared" si="26"/>
        <v>0</v>
      </c>
      <c r="BM18" s="143">
        <f t="shared" si="24"/>
        <v>0</v>
      </c>
      <c r="BN18" s="143">
        <f t="shared" si="24"/>
        <v>0</v>
      </c>
      <c r="BO18" s="143">
        <f t="shared" si="24"/>
        <v>0</v>
      </c>
      <c r="BP18" s="143">
        <f t="shared" si="24"/>
        <v>0</v>
      </c>
      <c r="BQ18" s="143">
        <f t="shared" si="24"/>
        <v>0</v>
      </c>
      <c r="BR18" s="143">
        <f t="shared" si="24"/>
        <v>0</v>
      </c>
      <c r="BS18" s="143">
        <f t="shared" si="24"/>
        <v>0</v>
      </c>
      <c r="BT18" s="143">
        <f t="shared" si="24"/>
        <v>0</v>
      </c>
      <c r="BU18" s="143">
        <f t="shared" si="24"/>
        <v>0</v>
      </c>
      <c r="BV18" s="143">
        <f t="shared" si="24"/>
        <v>0</v>
      </c>
      <c r="BW18" s="143">
        <f t="shared" si="24"/>
        <v>0</v>
      </c>
      <c r="BX18" s="143">
        <f t="shared" si="24"/>
        <v>0</v>
      </c>
      <c r="BY18" s="143">
        <f t="shared" si="24"/>
        <v>0</v>
      </c>
      <c r="BZ18" s="136"/>
      <c r="CA18" s="143">
        <f t="shared" si="22"/>
        <v>0</v>
      </c>
      <c r="CC18" s="151" t="s">
        <v>34</v>
      </c>
      <c r="CD18" s="167"/>
      <c r="CE18" s="139"/>
      <c r="CF18" s="141" t="str">
        <f t="shared" ref="CF18" ca="1" si="30">IF(CF4="","",INDEX(Cycle_Raymond,MOD(CF4-départ,durée)+1))</f>
        <v>S3</v>
      </c>
      <c r="CG18" s="152"/>
    </row>
    <row r="19" spans="1:191" ht="12.95" customHeight="1">
      <c r="A19" s="208"/>
      <c r="B19" s="203"/>
      <c r="C19" s="136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  <c r="X19" s="136"/>
      <c r="Y19" s="136"/>
      <c r="Z19" s="136"/>
      <c r="AA19" s="136"/>
      <c r="AB19" s="136"/>
      <c r="AC19" s="136"/>
      <c r="AD19" s="136"/>
      <c r="AE19" s="136"/>
      <c r="AF19" s="136"/>
      <c r="AG19" s="136"/>
      <c r="AI19" s="143">
        <f t="shared" si="4"/>
        <v>0</v>
      </c>
      <c r="AJ19" s="150">
        <f t="shared" si="4"/>
        <v>0</v>
      </c>
      <c r="AK19" s="143">
        <f t="shared" si="4"/>
        <v>0</v>
      </c>
      <c r="AL19" s="143">
        <f t="shared" si="4"/>
        <v>0</v>
      </c>
      <c r="AM19" s="143">
        <f t="shared" si="4"/>
        <v>0</v>
      </c>
      <c r="AN19" s="143">
        <f t="shared" si="4"/>
        <v>0</v>
      </c>
      <c r="AO19" s="143">
        <f t="shared" si="4"/>
        <v>0</v>
      </c>
      <c r="AP19" s="143">
        <f t="shared" si="4"/>
        <v>0</v>
      </c>
      <c r="AQ19" s="143">
        <f t="shared" si="4"/>
        <v>0</v>
      </c>
      <c r="AR19" s="143">
        <f t="shared" si="4"/>
        <v>0</v>
      </c>
      <c r="AS19" s="143">
        <f t="shared" si="4"/>
        <v>0</v>
      </c>
      <c r="AT19" s="143">
        <f t="shared" si="4"/>
        <v>0</v>
      </c>
      <c r="AU19" s="143">
        <f t="shared" si="4"/>
        <v>0</v>
      </c>
      <c r="AV19" s="143">
        <f t="shared" si="4"/>
        <v>0</v>
      </c>
      <c r="AW19" s="143">
        <f t="shared" si="4"/>
        <v>0</v>
      </c>
      <c r="AX19" s="143">
        <f t="shared" si="4"/>
        <v>0</v>
      </c>
      <c r="AY19" s="143">
        <f t="shared" si="26"/>
        <v>0</v>
      </c>
      <c r="AZ19" s="143">
        <f t="shared" si="26"/>
        <v>0</v>
      </c>
      <c r="BA19" s="143">
        <f t="shared" si="26"/>
        <v>0</v>
      </c>
      <c r="BB19" s="143">
        <f t="shared" si="26"/>
        <v>0</v>
      </c>
      <c r="BC19" s="143">
        <f t="shared" si="26"/>
        <v>0</v>
      </c>
      <c r="BD19" s="143">
        <f t="shared" si="26"/>
        <v>0</v>
      </c>
      <c r="BE19" s="143">
        <f t="shared" si="26"/>
        <v>0</v>
      </c>
      <c r="BF19" s="143">
        <f t="shared" si="26"/>
        <v>0</v>
      </c>
      <c r="BG19" s="143">
        <f t="shared" si="26"/>
        <v>0</v>
      </c>
      <c r="BH19" s="143">
        <f t="shared" si="26"/>
        <v>0</v>
      </c>
      <c r="BI19" s="143">
        <f t="shared" si="26"/>
        <v>0</v>
      </c>
      <c r="BJ19" s="143">
        <f t="shared" si="26"/>
        <v>0</v>
      </c>
      <c r="BK19" s="143">
        <f t="shared" si="26"/>
        <v>0</v>
      </c>
      <c r="BL19" s="143">
        <f t="shared" si="26"/>
        <v>0</v>
      </c>
      <c r="BM19" s="143">
        <f t="shared" si="24"/>
        <v>0</v>
      </c>
      <c r="BN19" s="143">
        <f t="shared" si="24"/>
        <v>0</v>
      </c>
      <c r="BO19" s="143">
        <f t="shared" si="24"/>
        <v>0</v>
      </c>
      <c r="BP19" s="143">
        <f t="shared" si="24"/>
        <v>0</v>
      </c>
      <c r="BQ19" s="143">
        <f t="shared" si="24"/>
        <v>0</v>
      </c>
      <c r="BR19" s="143">
        <f t="shared" si="24"/>
        <v>0</v>
      </c>
      <c r="BS19" s="143">
        <f t="shared" si="24"/>
        <v>0</v>
      </c>
      <c r="BT19" s="143">
        <f t="shared" si="24"/>
        <v>0</v>
      </c>
      <c r="BU19" s="143">
        <f t="shared" si="24"/>
        <v>0</v>
      </c>
      <c r="BV19" s="143">
        <f t="shared" si="24"/>
        <v>0</v>
      </c>
      <c r="BW19" s="143">
        <f t="shared" si="24"/>
        <v>0</v>
      </c>
      <c r="BX19" s="143">
        <f t="shared" si="24"/>
        <v>0</v>
      </c>
      <c r="BY19" s="143">
        <f t="shared" si="24"/>
        <v>0</v>
      </c>
      <c r="BZ19" s="136"/>
      <c r="CA19" s="143">
        <f t="shared" si="22"/>
        <v>0</v>
      </c>
      <c r="CC19" s="168" t="s">
        <v>35</v>
      </c>
      <c r="CD19" s="169"/>
      <c r="CE19" s="156"/>
      <c r="CF19" s="141" t="str">
        <f t="shared" ref="CF19" ca="1" si="31">IF(CF4="","",INDEX(Cycle_Tommy,MOD(CF4-départ,durée)+1))</f>
        <v>S3</v>
      </c>
      <c r="CG19" s="157"/>
    </row>
    <row r="20" spans="1:191" s="162" customFormat="1" ht="5.0999999999999996" customHeight="1">
      <c r="A20" s="120"/>
      <c r="B20" s="203"/>
      <c r="C20" s="120"/>
      <c r="D20" s="120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120"/>
      <c r="P20" s="120"/>
      <c r="Q20" s="120"/>
      <c r="R20" s="120"/>
      <c r="S20" s="120"/>
      <c r="T20" s="120"/>
      <c r="U20" s="120"/>
      <c r="V20" s="120"/>
      <c r="W20" s="120"/>
      <c r="X20" s="120"/>
      <c r="Y20" s="120"/>
      <c r="Z20" s="120"/>
      <c r="AA20" s="120"/>
      <c r="AB20" s="120"/>
      <c r="AC20" s="120"/>
      <c r="AD20" s="120"/>
      <c r="AE20" s="120"/>
      <c r="AF20" s="120"/>
      <c r="AG20" s="120"/>
      <c r="AH20" s="119"/>
      <c r="AI20" s="159">
        <f t="shared" si="4"/>
        <v>0</v>
      </c>
      <c r="AJ20" s="160">
        <f t="shared" si="4"/>
        <v>0</v>
      </c>
      <c r="AK20" s="160">
        <f t="shared" si="4"/>
        <v>0</v>
      </c>
      <c r="AL20" s="160">
        <f t="shared" si="4"/>
        <v>0</v>
      </c>
      <c r="AM20" s="160">
        <f t="shared" si="4"/>
        <v>0</v>
      </c>
      <c r="AN20" s="160">
        <f t="shared" si="4"/>
        <v>0</v>
      </c>
      <c r="AO20" s="160">
        <f t="shared" si="4"/>
        <v>0</v>
      </c>
      <c r="AP20" s="160">
        <f t="shared" si="4"/>
        <v>0</v>
      </c>
      <c r="AQ20" s="160">
        <f t="shared" si="4"/>
        <v>0</v>
      </c>
      <c r="AR20" s="160">
        <f t="shared" si="4"/>
        <v>0</v>
      </c>
      <c r="AS20" s="160">
        <f t="shared" si="4"/>
        <v>0</v>
      </c>
      <c r="AT20" s="160">
        <f t="shared" si="4"/>
        <v>0</v>
      </c>
      <c r="AU20" s="160">
        <f t="shared" si="4"/>
        <v>0</v>
      </c>
      <c r="AV20" s="160">
        <f t="shared" si="4"/>
        <v>0</v>
      </c>
      <c r="AW20" s="160">
        <f t="shared" si="4"/>
        <v>0</v>
      </c>
      <c r="AX20" s="160">
        <f t="shared" ref="AS20:BH28" si="32">COUNTIF($C20:$AG20,AX$4)</f>
        <v>0</v>
      </c>
      <c r="AY20" s="160">
        <f t="shared" si="32"/>
        <v>0</v>
      </c>
      <c r="AZ20" s="160">
        <f t="shared" si="32"/>
        <v>0</v>
      </c>
      <c r="BA20" s="160">
        <f t="shared" si="32"/>
        <v>0</v>
      </c>
      <c r="BB20" s="160">
        <f t="shared" si="32"/>
        <v>0</v>
      </c>
      <c r="BC20" s="160">
        <f t="shared" si="26"/>
        <v>0</v>
      </c>
      <c r="BD20" s="160">
        <f t="shared" si="26"/>
        <v>0</v>
      </c>
      <c r="BE20" s="160">
        <f t="shared" si="26"/>
        <v>0</v>
      </c>
      <c r="BF20" s="160">
        <f t="shared" si="26"/>
        <v>0</v>
      </c>
      <c r="BG20" s="160">
        <f t="shared" si="26"/>
        <v>0</v>
      </c>
      <c r="BH20" s="160">
        <f t="shared" si="26"/>
        <v>0</v>
      </c>
      <c r="BI20" s="160">
        <f t="shared" si="26"/>
        <v>0</v>
      </c>
      <c r="BJ20" s="160">
        <f t="shared" si="26"/>
        <v>0</v>
      </c>
      <c r="BK20" s="160">
        <f t="shared" si="26"/>
        <v>0</v>
      </c>
      <c r="BL20" s="160">
        <f t="shared" si="26"/>
        <v>0</v>
      </c>
      <c r="BM20" s="160">
        <f t="shared" si="24"/>
        <v>0</v>
      </c>
      <c r="BN20" s="160">
        <f t="shared" si="24"/>
        <v>0</v>
      </c>
      <c r="BO20" s="160">
        <f t="shared" si="24"/>
        <v>0</v>
      </c>
      <c r="BP20" s="160">
        <f t="shared" si="24"/>
        <v>0</v>
      </c>
      <c r="BQ20" s="160">
        <f t="shared" si="24"/>
        <v>0</v>
      </c>
      <c r="BR20" s="160">
        <f t="shared" si="24"/>
        <v>0</v>
      </c>
      <c r="BS20" s="160">
        <f t="shared" si="24"/>
        <v>0</v>
      </c>
      <c r="BT20" s="160">
        <f t="shared" si="24"/>
        <v>0</v>
      </c>
      <c r="BU20" s="160">
        <f t="shared" si="24"/>
        <v>0</v>
      </c>
      <c r="BV20" s="160">
        <f t="shared" si="24"/>
        <v>0</v>
      </c>
      <c r="BW20" s="160">
        <f t="shared" si="24"/>
        <v>0</v>
      </c>
      <c r="BX20" s="160">
        <f t="shared" si="24"/>
        <v>0</v>
      </c>
      <c r="BY20" s="160">
        <f t="shared" si="24"/>
        <v>0</v>
      </c>
      <c r="BZ20" s="136"/>
      <c r="CA20" s="161"/>
      <c r="CB20" s="119"/>
      <c r="CC20" s="59"/>
      <c r="CD20" s="153"/>
      <c r="CE20" s="120"/>
      <c r="CF20" s="158"/>
      <c r="CG20" s="120"/>
      <c r="CH20" s="119"/>
      <c r="CI20" s="119"/>
      <c r="CJ20" s="119"/>
      <c r="CK20" s="119"/>
      <c r="CL20" s="119"/>
      <c r="CM20" s="119"/>
      <c r="CN20" s="119"/>
      <c r="CO20" s="119"/>
      <c r="CP20" s="119"/>
      <c r="CQ20" s="119"/>
      <c r="CR20" s="119"/>
      <c r="CS20" s="119"/>
      <c r="CT20" s="119"/>
      <c r="CU20" s="119"/>
      <c r="CV20" s="119"/>
      <c r="CW20" s="119"/>
      <c r="CX20" s="119"/>
      <c r="CY20" s="119"/>
      <c r="CZ20" s="119"/>
      <c r="DA20" s="119"/>
      <c r="DB20" s="119"/>
      <c r="DC20" s="119"/>
      <c r="DD20" s="119"/>
      <c r="DE20" s="119"/>
      <c r="DF20" s="119"/>
      <c r="DG20" s="119"/>
      <c r="DH20" s="119"/>
      <c r="DI20" s="119"/>
      <c r="DJ20" s="119"/>
      <c r="DK20" s="119"/>
      <c r="DL20" s="119"/>
      <c r="DM20" s="119"/>
      <c r="DN20" s="119"/>
      <c r="DO20" s="119"/>
      <c r="DP20" s="119"/>
      <c r="DQ20" s="119"/>
      <c r="DR20" s="119"/>
      <c r="DS20" s="119"/>
      <c r="DT20" s="119"/>
      <c r="DU20" s="119"/>
      <c r="DV20" s="119"/>
      <c r="DW20" s="119"/>
      <c r="DX20" s="119"/>
      <c r="DY20" s="119"/>
      <c r="DZ20" s="119"/>
      <c r="EA20" s="119"/>
      <c r="EB20" s="119"/>
      <c r="EC20" s="119"/>
      <c r="ED20" s="119"/>
      <c r="EE20" s="119"/>
      <c r="EF20" s="119"/>
      <c r="EG20" s="119"/>
      <c r="EH20" s="119"/>
      <c r="EI20" s="119"/>
      <c r="EJ20" s="119"/>
      <c r="EK20" s="119"/>
      <c r="EL20" s="119"/>
      <c r="EM20" s="119"/>
      <c r="EN20" s="119"/>
      <c r="EO20" s="119"/>
      <c r="EP20" s="119"/>
      <c r="EQ20" s="119"/>
      <c r="ER20" s="119"/>
      <c r="ES20" s="119"/>
      <c r="ET20" s="119"/>
      <c r="EU20" s="119"/>
      <c r="EV20" s="119"/>
      <c r="EW20" s="119"/>
      <c r="EX20" s="119"/>
      <c r="EY20" s="119"/>
      <c r="EZ20" s="119"/>
      <c r="FA20" s="119"/>
      <c r="FB20" s="119"/>
      <c r="FC20" s="119"/>
      <c r="FD20" s="119"/>
      <c r="FE20" s="119"/>
      <c r="FF20" s="119"/>
      <c r="FG20" s="119"/>
      <c r="FH20" s="119"/>
      <c r="FI20" s="119"/>
      <c r="FJ20" s="119"/>
      <c r="FK20" s="119"/>
      <c r="FL20" s="119"/>
      <c r="FM20" s="119"/>
      <c r="FN20" s="119"/>
      <c r="FO20" s="119"/>
      <c r="FP20" s="119"/>
      <c r="FQ20" s="119"/>
      <c r="FR20" s="119"/>
      <c r="FS20" s="119"/>
      <c r="FT20" s="119"/>
      <c r="FU20" s="119"/>
      <c r="FV20" s="119"/>
      <c r="FW20" s="119"/>
      <c r="FX20" s="119"/>
      <c r="FY20" s="119"/>
      <c r="FZ20" s="119"/>
      <c r="GA20" s="119"/>
      <c r="GB20" s="119"/>
      <c r="GC20" s="119"/>
      <c r="GD20" s="119"/>
      <c r="GE20" s="119"/>
      <c r="GF20" s="119"/>
      <c r="GG20" s="119"/>
      <c r="GH20" s="119"/>
      <c r="GI20" s="119"/>
    </row>
    <row r="21" spans="1:191" ht="12.95" customHeight="1">
      <c r="A21" s="208"/>
      <c r="B21" s="203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6"/>
      <c r="AI21" s="143">
        <f t="shared" ref="AI21:AX36" si="33">COUNTIF($C21:$AG21,AI$4)</f>
        <v>0</v>
      </c>
      <c r="AJ21" s="150">
        <f t="shared" si="33"/>
        <v>0</v>
      </c>
      <c r="AK21" s="143">
        <f t="shared" si="33"/>
        <v>0</v>
      </c>
      <c r="AL21" s="143">
        <f t="shared" si="33"/>
        <v>0</v>
      </c>
      <c r="AM21" s="143">
        <f t="shared" si="33"/>
        <v>0</v>
      </c>
      <c r="AN21" s="143">
        <f t="shared" si="33"/>
        <v>0</v>
      </c>
      <c r="AO21" s="143">
        <f t="shared" si="33"/>
        <v>0</v>
      </c>
      <c r="AP21" s="143">
        <f t="shared" si="33"/>
        <v>0</v>
      </c>
      <c r="AQ21" s="143">
        <f t="shared" si="33"/>
        <v>0</v>
      </c>
      <c r="AR21" s="143">
        <f t="shared" si="33"/>
        <v>0</v>
      </c>
      <c r="AS21" s="143">
        <f t="shared" si="33"/>
        <v>0</v>
      </c>
      <c r="AT21" s="143">
        <f t="shared" si="33"/>
        <v>0</v>
      </c>
      <c r="AU21" s="143">
        <f t="shared" si="33"/>
        <v>0</v>
      </c>
      <c r="AV21" s="143">
        <f t="shared" si="33"/>
        <v>0</v>
      </c>
      <c r="AW21" s="143">
        <f t="shared" si="33"/>
        <v>0</v>
      </c>
      <c r="AX21" s="143">
        <f t="shared" si="33"/>
        <v>0</v>
      </c>
      <c r="AY21" s="143">
        <f t="shared" si="32"/>
        <v>0</v>
      </c>
      <c r="AZ21" s="143">
        <f t="shared" si="32"/>
        <v>0</v>
      </c>
      <c r="BA21" s="143">
        <f t="shared" si="32"/>
        <v>0</v>
      </c>
      <c r="BB21" s="143">
        <f t="shared" si="32"/>
        <v>0</v>
      </c>
      <c r="BC21" s="143">
        <f t="shared" si="26"/>
        <v>0</v>
      </c>
      <c r="BD21" s="143">
        <f t="shared" si="26"/>
        <v>0</v>
      </c>
      <c r="BE21" s="143">
        <f t="shared" si="26"/>
        <v>0</v>
      </c>
      <c r="BF21" s="143">
        <f t="shared" si="26"/>
        <v>0</v>
      </c>
      <c r="BG21" s="143">
        <f t="shared" si="26"/>
        <v>0</v>
      </c>
      <c r="BH21" s="143">
        <f t="shared" si="26"/>
        <v>0</v>
      </c>
      <c r="BI21" s="143">
        <f t="shared" si="26"/>
        <v>0</v>
      </c>
      <c r="BJ21" s="143">
        <f t="shared" si="26"/>
        <v>0</v>
      </c>
      <c r="BK21" s="143">
        <f t="shared" si="26"/>
        <v>0</v>
      </c>
      <c r="BL21" s="143">
        <f t="shared" si="26"/>
        <v>0</v>
      </c>
      <c r="BM21" s="143">
        <f t="shared" si="24"/>
        <v>0</v>
      </c>
      <c r="BN21" s="143">
        <f t="shared" si="24"/>
        <v>0</v>
      </c>
      <c r="BO21" s="143">
        <f t="shared" si="24"/>
        <v>0</v>
      </c>
      <c r="BP21" s="143">
        <f t="shared" si="24"/>
        <v>0</v>
      </c>
      <c r="BQ21" s="143">
        <f t="shared" si="24"/>
        <v>0</v>
      </c>
      <c r="BR21" s="143">
        <f t="shared" si="24"/>
        <v>0</v>
      </c>
      <c r="BS21" s="143">
        <f t="shared" si="24"/>
        <v>0</v>
      </c>
      <c r="BT21" s="143">
        <f t="shared" si="24"/>
        <v>0</v>
      </c>
      <c r="BU21" s="143">
        <f t="shared" si="24"/>
        <v>0</v>
      </c>
      <c r="BV21" s="143">
        <f t="shared" si="24"/>
        <v>0</v>
      </c>
      <c r="BW21" s="143">
        <f t="shared" si="24"/>
        <v>0</v>
      </c>
      <c r="BX21" s="143">
        <f t="shared" si="24"/>
        <v>0</v>
      </c>
      <c r="BY21" s="143">
        <f t="shared" si="24"/>
        <v>0</v>
      </c>
      <c r="BZ21" s="136"/>
      <c r="CA21" s="143">
        <f t="shared" ref="CA21:CA28" si="34">SUM(AI21:BY21)</f>
        <v>0</v>
      </c>
      <c r="CC21" s="163" t="s">
        <v>36</v>
      </c>
      <c r="CD21" s="170"/>
      <c r="CE21" s="165"/>
      <c r="CF21" s="141" t="str">
        <f t="shared" ref="CF21" ca="1" si="35">IF(CF4="","",INDEX(Cycle_Cathy,MOD(CF4-départ,durée)+1))</f>
        <v>R</v>
      </c>
      <c r="CG21" s="166"/>
    </row>
    <row r="22" spans="1:191" ht="12.95" customHeight="1">
      <c r="A22" s="208"/>
      <c r="B22" s="203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6"/>
      <c r="AI22" s="143">
        <f t="shared" si="33"/>
        <v>0</v>
      </c>
      <c r="AJ22" s="150">
        <f t="shared" si="33"/>
        <v>0</v>
      </c>
      <c r="AK22" s="143">
        <f t="shared" si="33"/>
        <v>0</v>
      </c>
      <c r="AL22" s="143">
        <f t="shared" si="33"/>
        <v>0</v>
      </c>
      <c r="AM22" s="143">
        <f t="shared" si="33"/>
        <v>0</v>
      </c>
      <c r="AN22" s="143">
        <f t="shared" si="33"/>
        <v>0</v>
      </c>
      <c r="AO22" s="143">
        <f t="shared" si="33"/>
        <v>0</v>
      </c>
      <c r="AP22" s="143">
        <f t="shared" si="33"/>
        <v>0</v>
      </c>
      <c r="AQ22" s="143">
        <f t="shared" si="33"/>
        <v>0</v>
      </c>
      <c r="AR22" s="143">
        <f t="shared" si="33"/>
        <v>0</v>
      </c>
      <c r="AS22" s="143">
        <f t="shared" si="32"/>
        <v>0</v>
      </c>
      <c r="AT22" s="143">
        <f t="shared" si="32"/>
        <v>0</v>
      </c>
      <c r="AU22" s="143">
        <f t="shared" si="32"/>
        <v>0</v>
      </c>
      <c r="AV22" s="143">
        <f t="shared" si="32"/>
        <v>0</v>
      </c>
      <c r="AW22" s="143">
        <f t="shared" si="32"/>
        <v>0</v>
      </c>
      <c r="AX22" s="143">
        <f t="shared" si="32"/>
        <v>0</v>
      </c>
      <c r="AY22" s="143">
        <f t="shared" si="32"/>
        <v>0</v>
      </c>
      <c r="AZ22" s="143">
        <f t="shared" si="32"/>
        <v>0</v>
      </c>
      <c r="BA22" s="143">
        <f t="shared" si="32"/>
        <v>0</v>
      </c>
      <c r="BB22" s="143">
        <f t="shared" si="32"/>
        <v>0</v>
      </c>
      <c r="BC22" s="143">
        <f t="shared" si="26"/>
        <v>0</v>
      </c>
      <c r="BD22" s="143">
        <f t="shared" si="26"/>
        <v>0</v>
      </c>
      <c r="BE22" s="143">
        <f t="shared" si="26"/>
        <v>0</v>
      </c>
      <c r="BF22" s="143">
        <f t="shared" si="26"/>
        <v>0</v>
      </c>
      <c r="BG22" s="143">
        <f t="shared" si="26"/>
        <v>0</v>
      </c>
      <c r="BH22" s="143">
        <f t="shared" si="26"/>
        <v>0</v>
      </c>
      <c r="BI22" s="143">
        <f t="shared" si="26"/>
        <v>0</v>
      </c>
      <c r="BJ22" s="143">
        <f t="shared" si="26"/>
        <v>0</v>
      </c>
      <c r="BK22" s="143">
        <f t="shared" si="26"/>
        <v>0</v>
      </c>
      <c r="BL22" s="143">
        <f t="shared" si="26"/>
        <v>0</v>
      </c>
      <c r="BM22" s="143">
        <f t="shared" si="24"/>
        <v>0</v>
      </c>
      <c r="BN22" s="143">
        <f t="shared" si="24"/>
        <v>0</v>
      </c>
      <c r="BO22" s="143">
        <f t="shared" si="24"/>
        <v>0</v>
      </c>
      <c r="BP22" s="143">
        <f t="shared" si="24"/>
        <v>0</v>
      </c>
      <c r="BQ22" s="143">
        <f t="shared" si="24"/>
        <v>0</v>
      </c>
      <c r="BR22" s="143">
        <f t="shared" si="24"/>
        <v>0</v>
      </c>
      <c r="BS22" s="143">
        <f t="shared" si="24"/>
        <v>0</v>
      </c>
      <c r="BT22" s="143">
        <f t="shared" si="24"/>
        <v>0</v>
      </c>
      <c r="BU22" s="143">
        <f t="shared" si="24"/>
        <v>0</v>
      </c>
      <c r="BV22" s="143">
        <f t="shared" si="24"/>
        <v>0</v>
      </c>
      <c r="BW22" s="143">
        <f t="shared" si="24"/>
        <v>0</v>
      </c>
      <c r="BX22" s="143">
        <f t="shared" si="24"/>
        <v>0</v>
      </c>
      <c r="BY22" s="143">
        <f t="shared" si="24"/>
        <v>0</v>
      </c>
      <c r="BZ22" s="136"/>
      <c r="CA22" s="143">
        <f t="shared" si="34"/>
        <v>0</v>
      </c>
      <c r="CC22" s="151" t="s">
        <v>37</v>
      </c>
      <c r="CE22" s="139"/>
      <c r="CF22" s="141" t="str">
        <f t="shared" ref="CF22" ca="1" si="36">IF(CF4="","",INDEX(Cycle_Manu,MOD(CF4-départ,durée)+1))</f>
        <v>R</v>
      </c>
      <c r="CG22" s="152"/>
    </row>
    <row r="23" spans="1:191" ht="12.95" customHeight="1">
      <c r="A23" s="208"/>
      <c r="B23" s="203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6"/>
      <c r="AI23" s="143">
        <f t="shared" si="33"/>
        <v>0</v>
      </c>
      <c r="AJ23" s="150">
        <f t="shared" si="33"/>
        <v>0</v>
      </c>
      <c r="AK23" s="143">
        <f t="shared" si="33"/>
        <v>0</v>
      </c>
      <c r="AL23" s="143">
        <f t="shared" si="33"/>
        <v>0</v>
      </c>
      <c r="AM23" s="143">
        <f t="shared" si="33"/>
        <v>0</v>
      </c>
      <c r="AN23" s="143">
        <f t="shared" si="33"/>
        <v>0</v>
      </c>
      <c r="AO23" s="143">
        <f t="shared" si="33"/>
        <v>0</v>
      </c>
      <c r="AP23" s="143">
        <f t="shared" si="33"/>
        <v>0</v>
      </c>
      <c r="AQ23" s="143">
        <f t="shared" si="33"/>
        <v>0</v>
      </c>
      <c r="AR23" s="143">
        <f t="shared" si="33"/>
        <v>0</v>
      </c>
      <c r="AS23" s="143">
        <f t="shared" si="32"/>
        <v>0</v>
      </c>
      <c r="AT23" s="143">
        <f t="shared" si="32"/>
        <v>0</v>
      </c>
      <c r="AU23" s="143">
        <f t="shared" si="32"/>
        <v>0</v>
      </c>
      <c r="AV23" s="143">
        <f t="shared" si="32"/>
        <v>0</v>
      </c>
      <c r="AW23" s="143">
        <f t="shared" si="32"/>
        <v>0</v>
      </c>
      <c r="AX23" s="143">
        <f t="shared" si="32"/>
        <v>0</v>
      </c>
      <c r="AY23" s="143">
        <f t="shared" si="32"/>
        <v>0</v>
      </c>
      <c r="AZ23" s="143">
        <f t="shared" si="32"/>
        <v>0</v>
      </c>
      <c r="BA23" s="143">
        <f t="shared" si="32"/>
        <v>0</v>
      </c>
      <c r="BB23" s="143">
        <f t="shared" si="32"/>
        <v>0</v>
      </c>
      <c r="BC23" s="143">
        <f t="shared" si="26"/>
        <v>0</v>
      </c>
      <c r="BD23" s="143">
        <f t="shared" si="26"/>
        <v>0</v>
      </c>
      <c r="BE23" s="143">
        <f t="shared" si="26"/>
        <v>0</v>
      </c>
      <c r="BF23" s="143">
        <f t="shared" si="26"/>
        <v>0</v>
      </c>
      <c r="BG23" s="143">
        <f t="shared" si="26"/>
        <v>0</v>
      </c>
      <c r="BH23" s="143">
        <f t="shared" si="26"/>
        <v>0</v>
      </c>
      <c r="BI23" s="143">
        <f t="shared" si="26"/>
        <v>0</v>
      </c>
      <c r="BJ23" s="143">
        <f t="shared" si="26"/>
        <v>0</v>
      </c>
      <c r="BK23" s="143">
        <f t="shared" si="26"/>
        <v>0</v>
      </c>
      <c r="BL23" s="143">
        <f t="shared" si="26"/>
        <v>0</v>
      </c>
      <c r="BM23" s="143">
        <f t="shared" si="24"/>
        <v>0</v>
      </c>
      <c r="BN23" s="143">
        <f t="shared" si="24"/>
        <v>0</v>
      </c>
      <c r="BO23" s="143">
        <f t="shared" si="24"/>
        <v>0</v>
      </c>
      <c r="BP23" s="143">
        <f t="shared" si="24"/>
        <v>0</v>
      </c>
      <c r="BQ23" s="143">
        <f t="shared" si="24"/>
        <v>0</v>
      </c>
      <c r="BR23" s="143">
        <f t="shared" si="24"/>
        <v>0</v>
      </c>
      <c r="BS23" s="143">
        <f t="shared" si="24"/>
        <v>0</v>
      </c>
      <c r="BT23" s="143">
        <f t="shared" si="24"/>
        <v>0</v>
      </c>
      <c r="BU23" s="143">
        <f t="shared" si="24"/>
        <v>0</v>
      </c>
      <c r="BV23" s="143">
        <f t="shared" si="24"/>
        <v>0</v>
      </c>
      <c r="BW23" s="143">
        <f t="shared" si="24"/>
        <v>0</v>
      </c>
      <c r="BX23" s="143">
        <f t="shared" si="24"/>
        <v>0</v>
      </c>
      <c r="BY23" s="143">
        <f t="shared" si="24"/>
        <v>0</v>
      </c>
      <c r="BZ23" s="136"/>
      <c r="CA23" s="143">
        <f t="shared" si="34"/>
        <v>0</v>
      </c>
      <c r="CC23" s="151" t="s">
        <v>38</v>
      </c>
      <c r="CE23" s="139"/>
      <c r="CF23" s="141" t="str">
        <f t="shared" ref="CF23" ca="1" si="37">IF(CF4="","",INDEX(Cycle_JM,MOD(CF4-départ,durée)+1))</f>
        <v>R</v>
      </c>
      <c r="CG23" s="152"/>
    </row>
    <row r="24" spans="1:191" ht="12.95" customHeight="1">
      <c r="A24" s="208"/>
      <c r="B24" s="203"/>
      <c r="C24" s="136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6"/>
      <c r="AI24" s="143">
        <f t="shared" si="33"/>
        <v>0</v>
      </c>
      <c r="AJ24" s="150">
        <f t="shared" si="33"/>
        <v>0</v>
      </c>
      <c r="AK24" s="143">
        <f t="shared" si="33"/>
        <v>0</v>
      </c>
      <c r="AL24" s="143">
        <f t="shared" si="33"/>
        <v>0</v>
      </c>
      <c r="AM24" s="143">
        <f t="shared" si="33"/>
        <v>0</v>
      </c>
      <c r="AN24" s="143">
        <f t="shared" si="33"/>
        <v>0</v>
      </c>
      <c r="AO24" s="143">
        <f t="shared" si="33"/>
        <v>0</v>
      </c>
      <c r="AP24" s="143">
        <f t="shared" si="33"/>
        <v>0</v>
      </c>
      <c r="AQ24" s="143">
        <f t="shared" si="33"/>
        <v>0</v>
      </c>
      <c r="AR24" s="143">
        <f t="shared" si="33"/>
        <v>0</v>
      </c>
      <c r="AS24" s="143">
        <f t="shared" si="32"/>
        <v>0</v>
      </c>
      <c r="AT24" s="143">
        <f t="shared" si="32"/>
        <v>0</v>
      </c>
      <c r="AU24" s="143">
        <f t="shared" si="32"/>
        <v>0</v>
      </c>
      <c r="AV24" s="143">
        <f t="shared" si="32"/>
        <v>0</v>
      </c>
      <c r="AW24" s="143">
        <f t="shared" si="32"/>
        <v>0</v>
      </c>
      <c r="AX24" s="143">
        <f t="shared" si="32"/>
        <v>0</v>
      </c>
      <c r="AY24" s="143">
        <f t="shared" si="32"/>
        <v>0</v>
      </c>
      <c r="AZ24" s="143">
        <f t="shared" si="32"/>
        <v>0</v>
      </c>
      <c r="BA24" s="143">
        <f t="shared" si="32"/>
        <v>0</v>
      </c>
      <c r="BB24" s="143">
        <f t="shared" si="32"/>
        <v>0</v>
      </c>
      <c r="BC24" s="143">
        <f t="shared" si="26"/>
        <v>0</v>
      </c>
      <c r="BD24" s="143">
        <f t="shared" si="26"/>
        <v>0</v>
      </c>
      <c r="BE24" s="143">
        <f t="shared" si="26"/>
        <v>0</v>
      </c>
      <c r="BF24" s="143">
        <f t="shared" si="26"/>
        <v>0</v>
      </c>
      <c r="BG24" s="143">
        <f t="shared" si="26"/>
        <v>0</v>
      </c>
      <c r="BH24" s="143">
        <f t="shared" si="26"/>
        <v>0</v>
      </c>
      <c r="BI24" s="143">
        <f t="shared" si="26"/>
        <v>0</v>
      </c>
      <c r="BJ24" s="143">
        <f t="shared" si="26"/>
        <v>0</v>
      </c>
      <c r="BK24" s="143">
        <f t="shared" si="26"/>
        <v>0</v>
      </c>
      <c r="BL24" s="143">
        <f t="shared" si="26"/>
        <v>0</v>
      </c>
      <c r="BM24" s="143">
        <f t="shared" si="24"/>
        <v>0</v>
      </c>
      <c r="BN24" s="143">
        <f t="shared" si="24"/>
        <v>0</v>
      </c>
      <c r="BO24" s="143">
        <f t="shared" si="24"/>
        <v>0</v>
      </c>
      <c r="BP24" s="143">
        <f t="shared" si="24"/>
        <v>0</v>
      </c>
      <c r="BQ24" s="143">
        <f t="shared" si="24"/>
        <v>0</v>
      </c>
      <c r="BR24" s="143">
        <f t="shared" si="24"/>
        <v>0</v>
      </c>
      <c r="BS24" s="143">
        <f t="shared" si="24"/>
        <v>0</v>
      </c>
      <c r="BT24" s="143">
        <f t="shared" si="24"/>
        <v>0</v>
      </c>
      <c r="BU24" s="143">
        <f t="shared" si="24"/>
        <v>0</v>
      </c>
      <c r="BV24" s="143">
        <f t="shared" si="24"/>
        <v>0</v>
      </c>
      <c r="BW24" s="143">
        <f t="shared" si="24"/>
        <v>0</v>
      </c>
      <c r="BX24" s="143">
        <f t="shared" si="24"/>
        <v>0</v>
      </c>
      <c r="BY24" s="143">
        <f t="shared" si="24"/>
        <v>0</v>
      </c>
      <c r="BZ24" s="136"/>
      <c r="CA24" s="143">
        <f t="shared" si="34"/>
        <v>0</v>
      </c>
      <c r="CC24" s="151" t="s">
        <v>39</v>
      </c>
      <c r="CE24" s="139"/>
      <c r="CF24" s="141" t="str">
        <f t="shared" ref="CF24" ca="1" si="38">IF(CF4="","",INDEX(Cycle_Paquiri,MOD(CF4-départ,durée)+1))</f>
        <v>R</v>
      </c>
      <c r="CG24" s="152"/>
    </row>
    <row r="25" spans="1:191" ht="12.95" customHeight="1">
      <c r="A25" s="208"/>
      <c r="B25" s="203"/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6"/>
      <c r="AI25" s="143">
        <f t="shared" si="33"/>
        <v>0</v>
      </c>
      <c r="AJ25" s="143">
        <f t="shared" si="33"/>
        <v>0</v>
      </c>
      <c r="AK25" s="143">
        <f t="shared" si="33"/>
        <v>0</v>
      </c>
      <c r="AL25" s="143">
        <f t="shared" si="33"/>
        <v>0</v>
      </c>
      <c r="AM25" s="143">
        <f t="shared" si="33"/>
        <v>0</v>
      </c>
      <c r="AN25" s="143">
        <f t="shared" si="33"/>
        <v>0</v>
      </c>
      <c r="AO25" s="143">
        <f t="shared" si="33"/>
        <v>0</v>
      </c>
      <c r="AP25" s="143">
        <f t="shared" si="33"/>
        <v>0</v>
      </c>
      <c r="AQ25" s="143">
        <f t="shared" si="33"/>
        <v>0</v>
      </c>
      <c r="AR25" s="143">
        <f t="shared" si="33"/>
        <v>0</v>
      </c>
      <c r="AS25" s="143">
        <f t="shared" si="33"/>
        <v>0</v>
      </c>
      <c r="AT25" s="143">
        <f t="shared" si="33"/>
        <v>0</v>
      </c>
      <c r="AU25" s="143">
        <f t="shared" si="33"/>
        <v>0</v>
      </c>
      <c r="AV25" s="143">
        <f t="shared" si="33"/>
        <v>0</v>
      </c>
      <c r="AW25" s="143">
        <f t="shared" si="33"/>
        <v>0</v>
      </c>
      <c r="AX25" s="143">
        <f t="shared" si="33"/>
        <v>0</v>
      </c>
      <c r="AY25" s="143">
        <f t="shared" si="32"/>
        <v>0</v>
      </c>
      <c r="AZ25" s="143">
        <f t="shared" si="32"/>
        <v>0</v>
      </c>
      <c r="BA25" s="143">
        <f t="shared" si="32"/>
        <v>0</v>
      </c>
      <c r="BB25" s="143">
        <f t="shared" si="32"/>
        <v>0</v>
      </c>
      <c r="BC25" s="143">
        <f t="shared" si="32"/>
        <v>0</v>
      </c>
      <c r="BD25" s="143">
        <f t="shared" si="32"/>
        <v>0</v>
      </c>
      <c r="BE25" s="143">
        <f t="shared" si="32"/>
        <v>0</v>
      </c>
      <c r="BF25" s="143">
        <f t="shared" si="32"/>
        <v>0</v>
      </c>
      <c r="BG25" s="143">
        <f t="shared" si="32"/>
        <v>0</v>
      </c>
      <c r="BH25" s="143">
        <f t="shared" si="32"/>
        <v>0</v>
      </c>
      <c r="BI25" s="143">
        <f t="shared" si="26"/>
        <v>0</v>
      </c>
      <c r="BJ25" s="143">
        <f t="shared" si="26"/>
        <v>0</v>
      </c>
      <c r="BK25" s="143">
        <f t="shared" si="26"/>
        <v>0</v>
      </c>
      <c r="BL25" s="143">
        <f t="shared" si="26"/>
        <v>0</v>
      </c>
      <c r="BM25" s="143">
        <f t="shared" si="26"/>
        <v>0</v>
      </c>
      <c r="BN25" s="143">
        <f t="shared" si="26"/>
        <v>0</v>
      </c>
      <c r="BO25" s="143">
        <f t="shared" si="24"/>
        <v>0</v>
      </c>
      <c r="BP25" s="143">
        <f t="shared" si="24"/>
        <v>0</v>
      </c>
      <c r="BQ25" s="143">
        <f t="shared" si="24"/>
        <v>0</v>
      </c>
      <c r="BR25" s="143">
        <f t="shared" si="24"/>
        <v>0</v>
      </c>
      <c r="BS25" s="143">
        <f t="shared" si="24"/>
        <v>0</v>
      </c>
      <c r="BT25" s="143">
        <f t="shared" si="24"/>
        <v>0</v>
      </c>
      <c r="BU25" s="143">
        <f t="shared" si="24"/>
        <v>0</v>
      </c>
      <c r="BV25" s="143">
        <f t="shared" si="24"/>
        <v>0</v>
      </c>
      <c r="BW25" s="143">
        <f t="shared" si="24"/>
        <v>0</v>
      </c>
      <c r="BX25" s="143">
        <f t="shared" si="24"/>
        <v>0</v>
      </c>
      <c r="BY25" s="143">
        <f t="shared" si="24"/>
        <v>0</v>
      </c>
      <c r="BZ25" s="136"/>
      <c r="CA25" s="143">
        <f t="shared" si="34"/>
        <v>0</v>
      </c>
      <c r="CC25" s="151" t="s">
        <v>40</v>
      </c>
      <c r="CE25" s="139"/>
      <c r="CF25" s="141" t="str">
        <f t="shared" ref="CF25" ca="1" si="39">IF(CF4="","",INDEX(Cycle_Pat,MOD(CF4-départ,durée)+1))</f>
        <v>Mal</v>
      </c>
      <c r="CG25" s="152"/>
    </row>
    <row r="26" spans="1:191" s="175" customFormat="1" ht="12.95" customHeight="1">
      <c r="A26" s="208"/>
      <c r="B26" s="203"/>
      <c r="C26" s="136"/>
      <c r="D26" s="136"/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6"/>
      <c r="AH26" s="171"/>
      <c r="AI26" s="143">
        <f t="shared" si="33"/>
        <v>0</v>
      </c>
      <c r="AJ26" s="143">
        <f t="shared" si="33"/>
        <v>0</v>
      </c>
      <c r="AK26" s="143">
        <f t="shared" si="33"/>
        <v>0</v>
      </c>
      <c r="AL26" s="143">
        <f t="shared" si="33"/>
        <v>0</v>
      </c>
      <c r="AM26" s="143">
        <f t="shared" si="33"/>
        <v>0</v>
      </c>
      <c r="AN26" s="143">
        <f t="shared" si="33"/>
        <v>0</v>
      </c>
      <c r="AO26" s="143">
        <f t="shared" si="33"/>
        <v>0</v>
      </c>
      <c r="AP26" s="143">
        <f t="shared" si="33"/>
        <v>0</v>
      </c>
      <c r="AQ26" s="143">
        <f t="shared" si="33"/>
        <v>0</v>
      </c>
      <c r="AR26" s="143">
        <f t="shared" si="33"/>
        <v>0</v>
      </c>
      <c r="AS26" s="143">
        <f t="shared" si="33"/>
        <v>0</v>
      </c>
      <c r="AT26" s="143">
        <f t="shared" si="33"/>
        <v>0</v>
      </c>
      <c r="AU26" s="143">
        <f t="shared" si="33"/>
        <v>0</v>
      </c>
      <c r="AV26" s="143">
        <f t="shared" si="33"/>
        <v>0</v>
      </c>
      <c r="AW26" s="143">
        <f t="shared" si="33"/>
        <v>0</v>
      </c>
      <c r="AX26" s="143">
        <f t="shared" si="33"/>
        <v>0</v>
      </c>
      <c r="AY26" s="143">
        <f t="shared" si="32"/>
        <v>0</v>
      </c>
      <c r="AZ26" s="143">
        <f t="shared" si="32"/>
        <v>0</v>
      </c>
      <c r="BA26" s="143">
        <f t="shared" si="32"/>
        <v>0</v>
      </c>
      <c r="BB26" s="143">
        <f t="shared" si="32"/>
        <v>0</v>
      </c>
      <c r="BC26" s="143">
        <f t="shared" si="32"/>
        <v>0</v>
      </c>
      <c r="BD26" s="143">
        <f t="shared" si="32"/>
        <v>0</v>
      </c>
      <c r="BE26" s="143">
        <f t="shared" si="32"/>
        <v>0</v>
      </c>
      <c r="BF26" s="143">
        <f t="shared" si="32"/>
        <v>0</v>
      </c>
      <c r="BG26" s="143">
        <f t="shared" si="32"/>
        <v>0</v>
      </c>
      <c r="BH26" s="143">
        <f t="shared" si="32"/>
        <v>0</v>
      </c>
      <c r="BI26" s="143">
        <f t="shared" si="26"/>
        <v>0</v>
      </c>
      <c r="BJ26" s="143">
        <f t="shared" si="26"/>
        <v>0</v>
      </c>
      <c r="BK26" s="143">
        <f t="shared" si="26"/>
        <v>0</v>
      </c>
      <c r="BL26" s="143">
        <f t="shared" si="26"/>
        <v>0</v>
      </c>
      <c r="BM26" s="143">
        <f t="shared" si="26"/>
        <v>0</v>
      </c>
      <c r="BN26" s="143">
        <f t="shared" si="26"/>
        <v>0</v>
      </c>
      <c r="BO26" s="143">
        <f t="shared" si="24"/>
        <v>0</v>
      </c>
      <c r="BP26" s="143">
        <f t="shared" si="24"/>
        <v>0</v>
      </c>
      <c r="BQ26" s="143">
        <f t="shared" si="24"/>
        <v>0</v>
      </c>
      <c r="BR26" s="143">
        <f t="shared" si="24"/>
        <v>0</v>
      </c>
      <c r="BS26" s="143">
        <f t="shared" si="24"/>
        <v>0</v>
      </c>
      <c r="BT26" s="143">
        <f t="shared" si="24"/>
        <v>0</v>
      </c>
      <c r="BU26" s="143">
        <f t="shared" si="24"/>
        <v>0</v>
      </c>
      <c r="BV26" s="143">
        <f t="shared" si="24"/>
        <v>0</v>
      </c>
      <c r="BW26" s="143">
        <f t="shared" si="24"/>
        <v>0</v>
      </c>
      <c r="BX26" s="143">
        <f t="shared" si="24"/>
        <v>0</v>
      </c>
      <c r="BY26" s="143">
        <f t="shared" si="24"/>
        <v>0</v>
      </c>
      <c r="BZ26" s="136"/>
      <c r="CA26" s="143">
        <f t="shared" si="34"/>
        <v>0</v>
      </c>
      <c r="CB26" s="171"/>
      <c r="CC26" s="172" t="s">
        <v>41</v>
      </c>
      <c r="CD26" s="136" t="str">
        <f t="shared" ref="CD26" si="40">IF(CD4="","",INDEX(Cycle_Joel,MOD(CD4-départ,durée)+1))</f>
        <v/>
      </c>
      <c r="CE26" s="173"/>
      <c r="CF26" s="141" t="str">
        <f t="shared" ref="CF26" ca="1" si="41">IF(CF4="","",INDEX(Cycle_Joel,MOD(CF4-départ,durée)+1))</f>
        <v>R</v>
      </c>
      <c r="CG26" s="174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</row>
    <row r="27" spans="1:191" s="175" customFormat="1" ht="12.95" customHeight="1">
      <c r="A27" s="208"/>
      <c r="B27" s="203"/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71"/>
      <c r="AI27" s="143">
        <f t="shared" si="33"/>
        <v>0</v>
      </c>
      <c r="AJ27" s="143">
        <f t="shared" si="33"/>
        <v>0</v>
      </c>
      <c r="AK27" s="143">
        <f t="shared" si="33"/>
        <v>0</v>
      </c>
      <c r="AL27" s="143">
        <f t="shared" si="33"/>
        <v>0</v>
      </c>
      <c r="AM27" s="143">
        <f t="shared" si="33"/>
        <v>0</v>
      </c>
      <c r="AN27" s="143">
        <f t="shared" si="33"/>
        <v>0</v>
      </c>
      <c r="AO27" s="143">
        <f t="shared" si="33"/>
        <v>0</v>
      </c>
      <c r="AP27" s="143">
        <f t="shared" si="33"/>
        <v>0</v>
      </c>
      <c r="AQ27" s="143">
        <f t="shared" si="33"/>
        <v>0</v>
      </c>
      <c r="AR27" s="143">
        <f t="shared" si="33"/>
        <v>0</v>
      </c>
      <c r="AS27" s="143">
        <f t="shared" si="33"/>
        <v>0</v>
      </c>
      <c r="AT27" s="143">
        <f t="shared" si="33"/>
        <v>0</v>
      </c>
      <c r="AU27" s="143">
        <f t="shared" si="33"/>
        <v>0</v>
      </c>
      <c r="AV27" s="143">
        <f t="shared" si="33"/>
        <v>0</v>
      </c>
      <c r="AW27" s="143">
        <f t="shared" si="33"/>
        <v>0</v>
      </c>
      <c r="AX27" s="143">
        <f t="shared" si="33"/>
        <v>0</v>
      </c>
      <c r="AY27" s="143">
        <f t="shared" si="32"/>
        <v>0</v>
      </c>
      <c r="AZ27" s="143">
        <f t="shared" si="32"/>
        <v>0</v>
      </c>
      <c r="BA27" s="143">
        <f t="shared" si="32"/>
        <v>0</v>
      </c>
      <c r="BB27" s="143">
        <f t="shared" si="32"/>
        <v>0</v>
      </c>
      <c r="BC27" s="143">
        <f t="shared" si="32"/>
        <v>0</v>
      </c>
      <c r="BD27" s="143">
        <f t="shared" si="32"/>
        <v>0</v>
      </c>
      <c r="BE27" s="143">
        <f t="shared" si="32"/>
        <v>0</v>
      </c>
      <c r="BF27" s="143">
        <f t="shared" si="32"/>
        <v>0</v>
      </c>
      <c r="BG27" s="143">
        <f t="shared" si="32"/>
        <v>0</v>
      </c>
      <c r="BH27" s="143">
        <f t="shared" si="32"/>
        <v>0</v>
      </c>
      <c r="BI27" s="143">
        <f t="shared" si="26"/>
        <v>0</v>
      </c>
      <c r="BJ27" s="143">
        <f t="shared" si="26"/>
        <v>0</v>
      </c>
      <c r="BK27" s="143">
        <f t="shared" si="26"/>
        <v>0</v>
      </c>
      <c r="BL27" s="143">
        <f t="shared" si="26"/>
        <v>0</v>
      </c>
      <c r="BM27" s="143">
        <f t="shared" si="26"/>
        <v>0</v>
      </c>
      <c r="BN27" s="143">
        <f t="shared" si="26"/>
        <v>0</v>
      </c>
      <c r="BO27" s="143">
        <f t="shared" si="24"/>
        <v>0</v>
      </c>
      <c r="BP27" s="143">
        <f t="shared" si="24"/>
        <v>0</v>
      </c>
      <c r="BQ27" s="143">
        <f t="shared" si="24"/>
        <v>0</v>
      </c>
      <c r="BR27" s="143">
        <f t="shared" si="24"/>
        <v>0</v>
      </c>
      <c r="BS27" s="143">
        <f t="shared" si="24"/>
        <v>0</v>
      </c>
      <c r="BT27" s="143">
        <f t="shared" si="24"/>
        <v>0</v>
      </c>
      <c r="BU27" s="143">
        <f t="shared" si="24"/>
        <v>0</v>
      </c>
      <c r="BV27" s="143">
        <f t="shared" si="24"/>
        <v>0</v>
      </c>
      <c r="BW27" s="143">
        <f t="shared" si="24"/>
        <v>0</v>
      </c>
      <c r="BX27" s="143">
        <f t="shared" si="24"/>
        <v>0</v>
      </c>
      <c r="BY27" s="143">
        <f t="shared" si="24"/>
        <v>0</v>
      </c>
      <c r="BZ27" s="136"/>
      <c r="CA27" s="143">
        <f t="shared" si="34"/>
        <v>0</v>
      </c>
      <c r="CB27" s="171"/>
      <c r="CC27" s="172" t="s">
        <v>42</v>
      </c>
      <c r="CD27" s="153"/>
      <c r="CE27" s="173"/>
      <c r="CF27" s="141" t="str">
        <f t="shared" ref="CF27" ca="1" si="42">IF(CF4="","",INDEX(Cycle_Elie,MOD(CF4-départ,durée)+1))</f>
        <v>R</v>
      </c>
      <c r="CG27" s="174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</row>
    <row r="28" spans="1:191" s="175" customFormat="1" ht="12.95" customHeight="1">
      <c r="A28" s="208"/>
      <c r="B28" s="203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71"/>
      <c r="AI28" s="143">
        <f t="shared" si="33"/>
        <v>0</v>
      </c>
      <c r="AJ28" s="143">
        <f t="shared" si="33"/>
        <v>0</v>
      </c>
      <c r="AK28" s="143">
        <f t="shared" si="33"/>
        <v>0</v>
      </c>
      <c r="AL28" s="143">
        <f t="shared" si="33"/>
        <v>0</v>
      </c>
      <c r="AM28" s="143">
        <f t="shared" si="33"/>
        <v>0</v>
      </c>
      <c r="AN28" s="143">
        <f t="shared" si="33"/>
        <v>0</v>
      </c>
      <c r="AO28" s="143">
        <f t="shared" si="33"/>
        <v>0</v>
      </c>
      <c r="AP28" s="143">
        <f t="shared" si="33"/>
        <v>0</v>
      </c>
      <c r="AQ28" s="143">
        <f t="shared" si="33"/>
        <v>0</v>
      </c>
      <c r="AR28" s="143">
        <f t="shared" si="33"/>
        <v>0</v>
      </c>
      <c r="AS28" s="143">
        <f t="shared" si="33"/>
        <v>0</v>
      </c>
      <c r="AT28" s="143">
        <f t="shared" si="33"/>
        <v>0</v>
      </c>
      <c r="AU28" s="143">
        <f t="shared" si="33"/>
        <v>0</v>
      </c>
      <c r="AV28" s="143">
        <f t="shared" si="33"/>
        <v>0</v>
      </c>
      <c r="AW28" s="143">
        <f t="shared" si="33"/>
        <v>0</v>
      </c>
      <c r="AX28" s="143">
        <f t="shared" si="33"/>
        <v>0</v>
      </c>
      <c r="AY28" s="143">
        <f t="shared" si="32"/>
        <v>0</v>
      </c>
      <c r="AZ28" s="143">
        <f t="shared" si="32"/>
        <v>0</v>
      </c>
      <c r="BA28" s="143">
        <f t="shared" si="32"/>
        <v>0</v>
      </c>
      <c r="BB28" s="143">
        <f t="shared" si="32"/>
        <v>0</v>
      </c>
      <c r="BC28" s="143">
        <f t="shared" si="32"/>
        <v>0</v>
      </c>
      <c r="BD28" s="143">
        <f t="shared" si="32"/>
        <v>0</v>
      </c>
      <c r="BE28" s="143">
        <f t="shared" si="32"/>
        <v>0</v>
      </c>
      <c r="BF28" s="143">
        <f t="shared" si="32"/>
        <v>0</v>
      </c>
      <c r="BG28" s="143">
        <f t="shared" si="32"/>
        <v>0</v>
      </c>
      <c r="BH28" s="143">
        <f t="shared" si="32"/>
        <v>0</v>
      </c>
      <c r="BI28" s="143">
        <f t="shared" si="26"/>
        <v>0</v>
      </c>
      <c r="BJ28" s="143">
        <f t="shared" si="26"/>
        <v>0</v>
      </c>
      <c r="BK28" s="143">
        <f t="shared" si="26"/>
        <v>0</v>
      </c>
      <c r="BL28" s="143">
        <f t="shared" si="26"/>
        <v>0</v>
      </c>
      <c r="BM28" s="143">
        <f t="shared" si="26"/>
        <v>0</v>
      </c>
      <c r="BN28" s="143">
        <f t="shared" si="26"/>
        <v>0</v>
      </c>
      <c r="BO28" s="143">
        <f t="shared" si="24"/>
        <v>0</v>
      </c>
      <c r="BP28" s="143">
        <f t="shared" si="24"/>
        <v>0</v>
      </c>
      <c r="BQ28" s="143">
        <f t="shared" si="24"/>
        <v>0</v>
      </c>
      <c r="BR28" s="143">
        <f t="shared" si="24"/>
        <v>0</v>
      </c>
      <c r="BS28" s="143">
        <f t="shared" si="24"/>
        <v>0</v>
      </c>
      <c r="BT28" s="143">
        <f t="shared" si="24"/>
        <v>0</v>
      </c>
      <c r="BU28" s="143">
        <f t="shared" si="24"/>
        <v>0</v>
      </c>
      <c r="BV28" s="143">
        <f t="shared" si="24"/>
        <v>0</v>
      </c>
      <c r="BW28" s="143">
        <f t="shared" si="24"/>
        <v>0</v>
      </c>
      <c r="BX28" s="143">
        <f t="shared" si="24"/>
        <v>0</v>
      </c>
      <c r="BY28" s="143">
        <f t="shared" si="24"/>
        <v>0</v>
      </c>
      <c r="BZ28" s="136"/>
      <c r="CA28" s="143">
        <f t="shared" si="34"/>
        <v>0</v>
      </c>
      <c r="CB28" s="171"/>
      <c r="CC28" s="176" t="s">
        <v>43</v>
      </c>
      <c r="CD28" s="155"/>
      <c r="CE28" s="177"/>
      <c r="CF28" s="141" t="str">
        <f t="shared" ref="CF28" ca="1" si="43">IF(CF4="","",INDEX(Cycle_Ben,MOD(CF4-départ,durée)+1))</f>
        <v>R</v>
      </c>
      <c r="CG28" s="178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</row>
    <row r="29" spans="1:191" s="182" customFormat="1" ht="5.0999999999999996" customHeight="1">
      <c r="A29" s="181"/>
      <c r="B29" s="209"/>
      <c r="C29" s="191"/>
      <c r="D29" s="191"/>
      <c r="E29" s="191"/>
      <c r="F29" s="191"/>
      <c r="G29" s="191"/>
      <c r="H29" s="191"/>
      <c r="I29" s="191"/>
      <c r="J29" s="191"/>
      <c r="K29" s="191"/>
      <c r="L29" s="191"/>
      <c r="M29" s="191"/>
      <c r="N29" s="191"/>
      <c r="O29" s="191"/>
      <c r="P29" s="191"/>
      <c r="Q29" s="191"/>
      <c r="R29" s="191"/>
      <c r="S29" s="191"/>
      <c r="T29" s="191"/>
      <c r="U29" s="191"/>
      <c r="V29" s="191"/>
      <c r="W29" s="191"/>
      <c r="X29" s="191"/>
      <c r="Y29" s="191"/>
      <c r="Z29" s="191"/>
      <c r="AA29" s="181"/>
      <c r="AB29" s="181"/>
      <c r="AC29" s="181"/>
      <c r="AD29" s="181"/>
      <c r="AE29" s="181"/>
      <c r="AF29" s="181"/>
      <c r="AG29" s="181"/>
      <c r="AH29" s="171"/>
      <c r="AI29" s="159"/>
      <c r="AJ29" s="160"/>
      <c r="AK29" s="160"/>
      <c r="AL29" s="160"/>
      <c r="AM29" s="160"/>
      <c r="AN29" s="160"/>
      <c r="AO29" s="160"/>
      <c r="AP29" s="160"/>
      <c r="AQ29" s="160"/>
      <c r="AR29" s="160"/>
      <c r="AS29" s="160"/>
      <c r="AT29" s="160"/>
      <c r="AU29" s="160"/>
      <c r="AV29" s="160"/>
      <c r="AW29" s="160"/>
      <c r="AX29" s="160"/>
      <c r="AY29" s="160"/>
      <c r="AZ29" s="160"/>
      <c r="BA29" s="160"/>
      <c r="BB29" s="160"/>
      <c r="BC29" s="160"/>
      <c r="BD29" s="160"/>
      <c r="BE29" s="160"/>
      <c r="BF29" s="160"/>
      <c r="BG29" s="160"/>
      <c r="BH29" s="160"/>
      <c r="BI29" s="160"/>
      <c r="BJ29" s="160"/>
      <c r="BK29" s="160"/>
      <c r="BL29" s="160"/>
      <c r="BM29" s="160"/>
      <c r="BN29" s="160"/>
      <c r="BO29" s="160"/>
      <c r="BP29" s="160"/>
      <c r="BQ29" s="160"/>
      <c r="BR29" s="160"/>
      <c r="BS29" s="160"/>
      <c r="BT29" s="160"/>
      <c r="BU29" s="160"/>
      <c r="BV29" s="160"/>
      <c r="BW29" s="160"/>
      <c r="BX29" s="160"/>
      <c r="BY29" s="160"/>
      <c r="BZ29" s="136"/>
      <c r="CA29" s="161"/>
      <c r="CB29" s="171"/>
      <c r="CC29" s="76"/>
      <c r="CD29" s="180"/>
      <c r="CE29" s="181"/>
      <c r="CF29" s="179"/>
      <c r="CG29" s="18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</row>
    <row r="30" spans="1:191" ht="12.95" customHeight="1">
      <c r="A30" s="208"/>
      <c r="B30" s="203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6"/>
      <c r="AI30" s="143">
        <f t="shared" si="33"/>
        <v>0</v>
      </c>
      <c r="AJ30" s="143">
        <f t="shared" si="33"/>
        <v>0</v>
      </c>
      <c r="AK30" s="143">
        <f t="shared" si="33"/>
        <v>0</v>
      </c>
      <c r="AL30" s="143">
        <f t="shared" si="33"/>
        <v>0</v>
      </c>
      <c r="AM30" s="143">
        <f t="shared" si="33"/>
        <v>0</v>
      </c>
      <c r="AN30" s="143">
        <f t="shared" si="33"/>
        <v>0</v>
      </c>
      <c r="AO30" s="143">
        <f t="shared" si="33"/>
        <v>0</v>
      </c>
      <c r="AP30" s="143">
        <f t="shared" si="33"/>
        <v>0</v>
      </c>
      <c r="AQ30" s="143">
        <f t="shared" si="33"/>
        <v>0</v>
      </c>
      <c r="AR30" s="143">
        <f t="shared" si="33"/>
        <v>0</v>
      </c>
      <c r="AS30" s="143">
        <f t="shared" si="33"/>
        <v>0</v>
      </c>
      <c r="AT30" s="143">
        <f t="shared" si="33"/>
        <v>0</v>
      </c>
      <c r="AU30" s="143">
        <f t="shared" si="33"/>
        <v>0</v>
      </c>
      <c r="AV30" s="143">
        <f t="shared" si="33"/>
        <v>0</v>
      </c>
      <c r="AW30" s="143">
        <f t="shared" si="33"/>
        <v>0</v>
      </c>
      <c r="AX30" s="143">
        <f t="shared" si="33"/>
        <v>0</v>
      </c>
      <c r="AY30" s="143">
        <f t="shared" ref="AY30:BY30" si="44">COUNTIF($C30:$AG30,AY$4)</f>
        <v>0</v>
      </c>
      <c r="AZ30" s="143">
        <f t="shared" si="44"/>
        <v>0</v>
      </c>
      <c r="BA30" s="143">
        <f t="shared" si="44"/>
        <v>0</v>
      </c>
      <c r="BB30" s="143">
        <f t="shared" si="44"/>
        <v>0</v>
      </c>
      <c r="BC30" s="143">
        <f t="shared" si="44"/>
        <v>0</v>
      </c>
      <c r="BD30" s="143">
        <f t="shared" si="44"/>
        <v>0</v>
      </c>
      <c r="BE30" s="143">
        <f t="shared" si="44"/>
        <v>0</v>
      </c>
      <c r="BF30" s="143">
        <f t="shared" si="44"/>
        <v>0</v>
      </c>
      <c r="BG30" s="143">
        <f t="shared" si="44"/>
        <v>0</v>
      </c>
      <c r="BH30" s="143">
        <f t="shared" si="44"/>
        <v>0</v>
      </c>
      <c r="BI30" s="143">
        <f t="shared" si="44"/>
        <v>0</v>
      </c>
      <c r="BJ30" s="143">
        <f t="shared" si="44"/>
        <v>0</v>
      </c>
      <c r="BK30" s="143">
        <f t="shared" si="44"/>
        <v>0</v>
      </c>
      <c r="BL30" s="143">
        <f t="shared" si="44"/>
        <v>0</v>
      </c>
      <c r="BM30" s="143">
        <f t="shared" si="44"/>
        <v>0</v>
      </c>
      <c r="BN30" s="143">
        <f t="shared" si="44"/>
        <v>0</v>
      </c>
      <c r="BO30" s="143">
        <f t="shared" si="44"/>
        <v>0</v>
      </c>
      <c r="BP30" s="143">
        <f t="shared" si="44"/>
        <v>0</v>
      </c>
      <c r="BQ30" s="143">
        <f t="shared" si="44"/>
        <v>0</v>
      </c>
      <c r="BR30" s="143">
        <f t="shared" si="44"/>
        <v>0</v>
      </c>
      <c r="BS30" s="143">
        <f t="shared" si="44"/>
        <v>0</v>
      </c>
      <c r="BT30" s="143">
        <f t="shared" si="44"/>
        <v>0</v>
      </c>
      <c r="BU30" s="143">
        <f t="shared" si="44"/>
        <v>0</v>
      </c>
      <c r="BV30" s="143">
        <f t="shared" si="44"/>
        <v>0</v>
      </c>
      <c r="BW30" s="143">
        <f t="shared" si="44"/>
        <v>0</v>
      </c>
      <c r="BX30" s="143">
        <f t="shared" si="44"/>
        <v>0</v>
      </c>
      <c r="BY30" s="143">
        <f t="shared" si="44"/>
        <v>0</v>
      </c>
      <c r="BZ30" s="136"/>
      <c r="CA30" s="143">
        <f>SUM(AI30:BY30)</f>
        <v>0</v>
      </c>
      <c r="CC30" s="183" t="s">
        <v>44</v>
      </c>
      <c r="CD30" s="184"/>
      <c r="CE30" s="185"/>
      <c r="CF30" s="141" t="str">
        <f t="shared" ref="CF30" ca="1" si="45">IF(CF4="","",INDEX(Cycle_Claude,MOD(CF4-départ,durée)+1))</f>
        <v>R</v>
      </c>
      <c r="CG30" s="186"/>
    </row>
    <row r="31" spans="1:191" s="162" customFormat="1" ht="5.0999999999999996" customHeight="1">
      <c r="A31" s="203"/>
      <c r="B31" s="203"/>
      <c r="C31" s="120"/>
      <c r="D31" s="120"/>
      <c r="E31" s="120"/>
      <c r="F31" s="120"/>
      <c r="G31" s="120"/>
      <c r="H31" s="120"/>
      <c r="I31" s="120"/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20"/>
      <c r="V31" s="120"/>
      <c r="W31" s="120"/>
      <c r="X31" s="120"/>
      <c r="Y31" s="120"/>
      <c r="Z31" s="120"/>
      <c r="AA31" s="120"/>
      <c r="AB31" s="120"/>
      <c r="AC31" s="120"/>
      <c r="AD31" s="120"/>
      <c r="AE31" s="120"/>
      <c r="AF31" s="120"/>
      <c r="AG31" s="120"/>
      <c r="AH31" s="119"/>
      <c r="AI31" s="159"/>
      <c r="AJ31" s="160"/>
      <c r="AK31" s="160"/>
      <c r="AL31" s="160"/>
      <c r="AM31" s="160"/>
      <c r="AN31" s="160"/>
      <c r="AO31" s="160"/>
      <c r="AP31" s="160"/>
      <c r="AQ31" s="160"/>
      <c r="AR31" s="160"/>
      <c r="AS31" s="160"/>
      <c r="AT31" s="160"/>
      <c r="AU31" s="160"/>
      <c r="AV31" s="160"/>
      <c r="AW31" s="160"/>
      <c r="AX31" s="160"/>
      <c r="AY31" s="160"/>
      <c r="AZ31" s="160"/>
      <c r="BA31" s="160"/>
      <c r="BB31" s="160"/>
      <c r="BC31" s="160"/>
      <c r="BD31" s="160"/>
      <c r="BE31" s="160"/>
      <c r="BF31" s="160"/>
      <c r="BG31" s="160"/>
      <c r="BH31" s="160"/>
      <c r="BI31" s="160"/>
      <c r="BJ31" s="160"/>
      <c r="BK31" s="160"/>
      <c r="BL31" s="160"/>
      <c r="BM31" s="160"/>
      <c r="BN31" s="160"/>
      <c r="BO31" s="160"/>
      <c r="BP31" s="160"/>
      <c r="BQ31" s="160"/>
      <c r="BR31" s="160"/>
      <c r="BS31" s="160"/>
      <c r="BT31" s="160"/>
      <c r="BU31" s="160"/>
      <c r="BV31" s="160"/>
      <c r="BW31" s="160"/>
      <c r="BX31" s="160"/>
      <c r="BY31" s="160"/>
      <c r="BZ31" s="136"/>
      <c r="CA31" s="161"/>
      <c r="CB31" s="119"/>
      <c r="CC31" s="59"/>
      <c r="CD31" s="153"/>
      <c r="CE31" s="120"/>
      <c r="CF31" s="158"/>
      <c r="CG31" s="120"/>
      <c r="CH31" s="119"/>
      <c r="CI31" s="119"/>
      <c r="CJ31" s="119"/>
      <c r="CK31" s="119"/>
      <c r="CL31" s="119"/>
      <c r="CM31" s="119"/>
      <c r="CN31" s="119"/>
      <c r="CO31" s="119"/>
      <c r="CP31" s="119"/>
      <c r="CQ31" s="119"/>
      <c r="CR31" s="119"/>
      <c r="CS31" s="119"/>
      <c r="CT31" s="119"/>
      <c r="CU31" s="119"/>
      <c r="CV31" s="119"/>
      <c r="CW31" s="119"/>
      <c r="CX31" s="119"/>
      <c r="CY31" s="119"/>
      <c r="CZ31" s="119"/>
      <c r="DA31" s="119"/>
      <c r="DB31" s="119"/>
      <c r="DC31" s="119"/>
      <c r="DD31" s="119"/>
      <c r="DE31" s="119"/>
      <c r="DF31" s="119"/>
      <c r="DG31" s="119"/>
      <c r="DH31" s="119"/>
      <c r="DI31" s="119"/>
      <c r="DJ31" s="119"/>
      <c r="DK31" s="119"/>
      <c r="DL31" s="119"/>
      <c r="DM31" s="119"/>
      <c r="DN31" s="119"/>
      <c r="DO31" s="119"/>
      <c r="DP31" s="119"/>
      <c r="DQ31" s="119"/>
      <c r="DR31" s="119"/>
      <c r="DS31" s="119"/>
      <c r="DT31" s="119"/>
      <c r="DU31" s="119"/>
      <c r="DV31" s="119"/>
      <c r="DW31" s="119"/>
      <c r="DX31" s="119"/>
      <c r="DY31" s="119"/>
      <c r="DZ31" s="119"/>
      <c r="EA31" s="119"/>
      <c r="EB31" s="119"/>
      <c r="EC31" s="119"/>
      <c r="ED31" s="119"/>
      <c r="EE31" s="119"/>
      <c r="EF31" s="119"/>
      <c r="EG31" s="119"/>
      <c r="EH31" s="119"/>
      <c r="EI31" s="119"/>
      <c r="EJ31" s="119"/>
      <c r="EK31" s="119"/>
      <c r="EL31" s="119"/>
      <c r="EM31" s="119"/>
      <c r="EN31" s="119"/>
      <c r="EO31" s="119"/>
      <c r="EP31" s="119"/>
      <c r="EQ31" s="119"/>
      <c r="ER31" s="119"/>
      <c r="ES31" s="119"/>
      <c r="ET31" s="119"/>
      <c r="EU31" s="119"/>
      <c r="EV31" s="119"/>
      <c r="EW31" s="119"/>
      <c r="EX31" s="119"/>
      <c r="EY31" s="119"/>
      <c r="EZ31" s="119"/>
      <c r="FA31" s="119"/>
      <c r="FB31" s="119"/>
      <c r="FC31" s="119"/>
      <c r="FD31" s="119"/>
      <c r="FE31" s="119"/>
      <c r="FF31" s="119"/>
      <c r="FG31" s="119"/>
      <c r="FH31" s="119"/>
      <c r="FI31" s="119"/>
      <c r="FJ31" s="119"/>
      <c r="FK31" s="119"/>
      <c r="FL31" s="119"/>
      <c r="FM31" s="119"/>
      <c r="FN31" s="119"/>
      <c r="FO31" s="119"/>
      <c r="FP31" s="119"/>
      <c r="FQ31" s="119"/>
      <c r="FR31" s="119"/>
      <c r="FS31" s="119"/>
      <c r="FT31" s="119"/>
      <c r="FU31" s="119"/>
      <c r="FV31" s="119"/>
      <c r="FW31" s="119"/>
      <c r="FX31" s="119"/>
      <c r="FY31" s="119"/>
      <c r="FZ31" s="119"/>
      <c r="GA31" s="119"/>
      <c r="GB31" s="119"/>
      <c r="GC31" s="119"/>
      <c r="GD31" s="119"/>
      <c r="GE31" s="119"/>
      <c r="GF31" s="119"/>
      <c r="GG31" s="119"/>
      <c r="GH31" s="119"/>
      <c r="GI31" s="119"/>
    </row>
    <row r="32" spans="1:191" ht="12.95" customHeight="1">
      <c r="A32" s="210"/>
      <c r="B32" s="203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6"/>
      <c r="AI32" s="143">
        <f t="shared" si="33"/>
        <v>0</v>
      </c>
      <c r="AJ32" s="143">
        <f t="shared" si="33"/>
        <v>0</v>
      </c>
      <c r="AK32" s="143">
        <f t="shared" si="33"/>
        <v>0</v>
      </c>
      <c r="AL32" s="143">
        <f t="shared" si="33"/>
        <v>0</v>
      </c>
      <c r="AM32" s="143">
        <f t="shared" si="33"/>
        <v>0</v>
      </c>
      <c r="AN32" s="143">
        <f t="shared" si="33"/>
        <v>0</v>
      </c>
      <c r="AO32" s="143">
        <f t="shared" si="33"/>
        <v>0</v>
      </c>
      <c r="AP32" s="143">
        <f t="shared" si="33"/>
        <v>0</v>
      </c>
      <c r="AQ32" s="143">
        <f t="shared" si="33"/>
        <v>0</v>
      </c>
      <c r="AR32" s="143">
        <f t="shared" si="33"/>
        <v>0</v>
      </c>
      <c r="AS32" s="143">
        <f t="shared" si="33"/>
        <v>0</v>
      </c>
      <c r="AT32" s="143">
        <f t="shared" si="33"/>
        <v>0</v>
      </c>
      <c r="AU32" s="143">
        <f t="shared" si="33"/>
        <v>0</v>
      </c>
      <c r="AV32" s="143">
        <f t="shared" si="33"/>
        <v>0</v>
      </c>
      <c r="AW32" s="143">
        <f t="shared" si="33"/>
        <v>0</v>
      </c>
      <c r="AX32" s="143">
        <f t="shared" si="33"/>
        <v>0</v>
      </c>
      <c r="AY32" s="143">
        <f t="shared" ref="AY32:BN33" si="46">COUNTIF($C32:$AG32,AY$4)</f>
        <v>0</v>
      </c>
      <c r="AZ32" s="143">
        <f t="shared" si="46"/>
        <v>0</v>
      </c>
      <c r="BA32" s="143">
        <f t="shared" si="46"/>
        <v>0</v>
      </c>
      <c r="BB32" s="143">
        <f t="shared" si="46"/>
        <v>0</v>
      </c>
      <c r="BC32" s="143">
        <f t="shared" si="46"/>
        <v>0</v>
      </c>
      <c r="BD32" s="143">
        <f t="shared" si="46"/>
        <v>0</v>
      </c>
      <c r="BE32" s="143">
        <f t="shared" si="46"/>
        <v>0</v>
      </c>
      <c r="BF32" s="143">
        <f t="shared" si="46"/>
        <v>0</v>
      </c>
      <c r="BG32" s="143">
        <f t="shared" si="46"/>
        <v>0</v>
      </c>
      <c r="BH32" s="143">
        <f t="shared" si="46"/>
        <v>0</v>
      </c>
      <c r="BI32" s="143">
        <f t="shared" si="46"/>
        <v>0</v>
      </c>
      <c r="BJ32" s="143">
        <f t="shared" si="46"/>
        <v>0</v>
      </c>
      <c r="BK32" s="143">
        <f t="shared" si="46"/>
        <v>0</v>
      </c>
      <c r="BL32" s="143">
        <f t="shared" si="46"/>
        <v>0</v>
      </c>
      <c r="BM32" s="143">
        <f t="shared" si="46"/>
        <v>0</v>
      </c>
      <c r="BN32" s="143">
        <f t="shared" si="46"/>
        <v>0</v>
      </c>
      <c r="BO32" s="143"/>
      <c r="BP32" s="143"/>
      <c r="BQ32" s="143"/>
      <c r="BR32" s="143"/>
      <c r="BS32" s="143"/>
      <c r="BT32" s="143"/>
      <c r="BU32" s="143"/>
      <c r="BV32" s="143"/>
      <c r="BW32" s="143"/>
      <c r="BX32" s="143"/>
      <c r="BY32" s="143"/>
      <c r="BZ32" s="136"/>
      <c r="CA32" s="143">
        <f>SUM(AI32:BY32)</f>
        <v>0</v>
      </c>
      <c r="CC32" s="163" t="s">
        <v>45</v>
      </c>
      <c r="CD32" s="170"/>
      <c r="CE32" s="165"/>
      <c r="CF32" s="141" t="str">
        <f t="shared" ref="CF32" ca="1" si="47">IF(CF4="","",INDEX(Cycle_JMichel,MOD(CF4-départ,durée)+1))</f>
        <v>R</v>
      </c>
      <c r="CG32" s="166"/>
    </row>
    <row r="33" spans="1:191" ht="12.95" customHeight="1">
      <c r="A33" s="210"/>
      <c r="B33" s="203"/>
      <c r="C33" s="136"/>
      <c r="D33" s="136"/>
      <c r="E33" s="136"/>
      <c r="F33" s="136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6"/>
      <c r="AI33" s="143">
        <f t="shared" si="33"/>
        <v>0</v>
      </c>
      <c r="AJ33" s="143">
        <f t="shared" si="33"/>
        <v>0</v>
      </c>
      <c r="AK33" s="143">
        <f t="shared" si="33"/>
        <v>0</v>
      </c>
      <c r="AL33" s="143">
        <f t="shared" si="33"/>
        <v>0</v>
      </c>
      <c r="AM33" s="143">
        <f t="shared" si="33"/>
        <v>0</v>
      </c>
      <c r="AN33" s="143">
        <f t="shared" si="33"/>
        <v>0</v>
      </c>
      <c r="AO33" s="143">
        <f t="shared" si="33"/>
        <v>0</v>
      </c>
      <c r="AP33" s="143">
        <f t="shared" si="33"/>
        <v>0</v>
      </c>
      <c r="AQ33" s="143">
        <f t="shared" si="33"/>
        <v>0</v>
      </c>
      <c r="AR33" s="143">
        <f t="shared" si="33"/>
        <v>0</v>
      </c>
      <c r="AS33" s="143">
        <f t="shared" si="33"/>
        <v>0</v>
      </c>
      <c r="AT33" s="143">
        <f t="shared" si="33"/>
        <v>0</v>
      </c>
      <c r="AU33" s="143">
        <f t="shared" si="33"/>
        <v>0</v>
      </c>
      <c r="AV33" s="143">
        <f t="shared" si="33"/>
        <v>0</v>
      </c>
      <c r="AW33" s="143">
        <f t="shared" si="33"/>
        <v>0</v>
      </c>
      <c r="AX33" s="143">
        <f t="shared" si="33"/>
        <v>0</v>
      </c>
      <c r="AY33" s="143">
        <f t="shared" si="46"/>
        <v>0</v>
      </c>
      <c r="AZ33" s="143">
        <f t="shared" si="46"/>
        <v>0</v>
      </c>
      <c r="BA33" s="143">
        <f t="shared" si="46"/>
        <v>0</v>
      </c>
      <c r="BB33" s="143">
        <f t="shared" si="46"/>
        <v>0</v>
      </c>
      <c r="BC33" s="143">
        <f t="shared" si="46"/>
        <v>0</v>
      </c>
      <c r="BD33" s="143">
        <f t="shared" si="46"/>
        <v>0</v>
      </c>
      <c r="BE33" s="143">
        <f t="shared" si="46"/>
        <v>0</v>
      </c>
      <c r="BF33" s="143">
        <f t="shared" si="46"/>
        <v>0</v>
      </c>
      <c r="BG33" s="143">
        <f t="shared" si="46"/>
        <v>0</v>
      </c>
      <c r="BH33" s="143">
        <f t="shared" si="46"/>
        <v>0</v>
      </c>
      <c r="BI33" s="143">
        <f t="shared" si="46"/>
        <v>0</v>
      </c>
      <c r="BJ33" s="143">
        <f t="shared" si="46"/>
        <v>0</v>
      </c>
      <c r="BK33" s="143">
        <f t="shared" si="46"/>
        <v>0</v>
      </c>
      <c r="BL33" s="143">
        <f t="shared" si="46"/>
        <v>0</v>
      </c>
      <c r="BM33" s="143">
        <f t="shared" si="46"/>
        <v>0</v>
      </c>
      <c r="BN33" s="143">
        <f t="shared" si="46"/>
        <v>0</v>
      </c>
      <c r="BO33" s="143"/>
      <c r="BP33" s="143"/>
      <c r="BQ33" s="143"/>
      <c r="BR33" s="143"/>
      <c r="BS33" s="143"/>
      <c r="BT33" s="143"/>
      <c r="BU33" s="143"/>
      <c r="BV33" s="143"/>
      <c r="BW33" s="143"/>
      <c r="BX33" s="143"/>
      <c r="BY33" s="143"/>
      <c r="BZ33" s="136"/>
      <c r="CA33" s="143">
        <f>SUM(AI33:BY33)</f>
        <v>0</v>
      </c>
      <c r="CC33" s="168" t="s">
        <v>46</v>
      </c>
      <c r="CD33" s="155"/>
      <c r="CE33" s="156"/>
      <c r="CF33" s="141" t="str">
        <f t="shared" ref="CF33" ca="1" si="48">IF(CF4="","",INDEX(Cycle_Serge,MOD(CF4-départ,durée)+1))</f>
        <v>R</v>
      </c>
      <c r="CG33" s="157"/>
    </row>
    <row r="34" spans="1:191" s="162" customFormat="1" ht="5.0999999999999996" customHeight="1">
      <c r="A34" s="203"/>
      <c r="B34" s="203"/>
      <c r="C34" s="120"/>
      <c r="D34" s="120"/>
      <c r="E34" s="120"/>
      <c r="F34" s="120"/>
      <c r="G34" s="120"/>
      <c r="H34" s="120"/>
      <c r="I34" s="120"/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20"/>
      <c r="V34" s="120"/>
      <c r="W34" s="120"/>
      <c r="X34" s="120"/>
      <c r="Y34" s="120"/>
      <c r="Z34" s="120"/>
      <c r="AA34" s="120"/>
      <c r="AB34" s="120"/>
      <c r="AC34" s="120"/>
      <c r="AD34" s="120"/>
      <c r="AE34" s="120"/>
      <c r="AF34" s="120"/>
      <c r="AG34" s="120"/>
      <c r="AH34" s="119"/>
      <c r="AI34" s="159"/>
      <c r="AJ34" s="160"/>
      <c r="AK34" s="160"/>
      <c r="AL34" s="160"/>
      <c r="AM34" s="160"/>
      <c r="AN34" s="160"/>
      <c r="AO34" s="160"/>
      <c r="AP34" s="160"/>
      <c r="AQ34" s="160"/>
      <c r="AR34" s="160"/>
      <c r="AS34" s="160"/>
      <c r="AT34" s="160"/>
      <c r="AU34" s="160"/>
      <c r="AV34" s="160"/>
      <c r="AW34" s="160"/>
      <c r="AX34" s="160"/>
      <c r="AY34" s="160"/>
      <c r="AZ34" s="160"/>
      <c r="BA34" s="160"/>
      <c r="BB34" s="160"/>
      <c r="BC34" s="160"/>
      <c r="BD34" s="160"/>
      <c r="BE34" s="160"/>
      <c r="BF34" s="160"/>
      <c r="BG34" s="160"/>
      <c r="BH34" s="160"/>
      <c r="BI34" s="160"/>
      <c r="BJ34" s="160"/>
      <c r="BK34" s="160"/>
      <c r="BL34" s="160"/>
      <c r="BM34" s="160"/>
      <c r="BN34" s="160"/>
      <c r="BO34" s="160"/>
      <c r="BP34" s="160"/>
      <c r="BQ34" s="160"/>
      <c r="BR34" s="160"/>
      <c r="BS34" s="160"/>
      <c r="BT34" s="160"/>
      <c r="BU34" s="160"/>
      <c r="BV34" s="160"/>
      <c r="BW34" s="160"/>
      <c r="BX34" s="160"/>
      <c r="BY34" s="160"/>
      <c r="BZ34" s="136"/>
      <c r="CA34" s="161"/>
      <c r="CB34" s="119"/>
      <c r="CC34" s="59"/>
      <c r="CD34" s="153"/>
      <c r="CE34" s="120"/>
      <c r="CF34" s="158"/>
      <c r="CG34" s="120"/>
      <c r="CH34" s="119"/>
      <c r="CI34" s="119"/>
      <c r="CJ34" s="119"/>
      <c r="CK34" s="119"/>
      <c r="CL34" s="119"/>
      <c r="CM34" s="119"/>
      <c r="CN34" s="119"/>
      <c r="CO34" s="119"/>
      <c r="CP34" s="119"/>
      <c r="CQ34" s="119"/>
      <c r="CR34" s="119"/>
      <c r="CS34" s="119"/>
      <c r="CT34" s="119"/>
      <c r="CU34" s="119"/>
      <c r="CV34" s="119"/>
      <c r="CW34" s="119"/>
      <c r="CX34" s="119"/>
      <c r="CY34" s="119"/>
      <c r="CZ34" s="119"/>
      <c r="DA34" s="119"/>
      <c r="DB34" s="119"/>
      <c r="DC34" s="119"/>
      <c r="DD34" s="119"/>
      <c r="DE34" s="119"/>
      <c r="DF34" s="119"/>
      <c r="DG34" s="119"/>
      <c r="DH34" s="119"/>
      <c r="DI34" s="119"/>
      <c r="DJ34" s="119"/>
      <c r="DK34" s="119"/>
      <c r="DL34" s="119"/>
      <c r="DM34" s="119"/>
      <c r="DN34" s="119"/>
      <c r="DO34" s="119"/>
      <c r="DP34" s="119"/>
      <c r="DQ34" s="119"/>
      <c r="DR34" s="119"/>
      <c r="DS34" s="119"/>
      <c r="DT34" s="119"/>
      <c r="DU34" s="119"/>
      <c r="DV34" s="119"/>
      <c r="DW34" s="119"/>
      <c r="DX34" s="119"/>
      <c r="DY34" s="119"/>
      <c r="DZ34" s="119"/>
      <c r="EA34" s="119"/>
      <c r="EB34" s="119"/>
      <c r="EC34" s="119"/>
      <c r="ED34" s="119"/>
      <c r="EE34" s="119"/>
      <c r="EF34" s="119"/>
      <c r="EG34" s="119"/>
      <c r="EH34" s="119"/>
      <c r="EI34" s="119"/>
      <c r="EJ34" s="119"/>
      <c r="EK34" s="119"/>
      <c r="EL34" s="119"/>
      <c r="EM34" s="119"/>
      <c r="EN34" s="119"/>
      <c r="EO34" s="119"/>
      <c r="EP34" s="119"/>
      <c r="EQ34" s="119"/>
      <c r="ER34" s="119"/>
      <c r="ES34" s="119"/>
      <c r="ET34" s="119"/>
      <c r="EU34" s="119"/>
      <c r="EV34" s="119"/>
      <c r="EW34" s="119"/>
      <c r="EX34" s="119"/>
      <c r="EY34" s="119"/>
      <c r="EZ34" s="119"/>
      <c r="FA34" s="119"/>
      <c r="FB34" s="119"/>
      <c r="FC34" s="119"/>
      <c r="FD34" s="119"/>
      <c r="FE34" s="119"/>
      <c r="FF34" s="119"/>
      <c r="FG34" s="119"/>
      <c r="FH34" s="119"/>
      <c r="FI34" s="119"/>
      <c r="FJ34" s="119"/>
      <c r="FK34" s="119"/>
      <c r="FL34" s="119"/>
      <c r="FM34" s="119"/>
      <c r="FN34" s="119"/>
      <c r="FO34" s="119"/>
      <c r="FP34" s="119"/>
      <c r="FQ34" s="119"/>
      <c r="FR34" s="119"/>
      <c r="FS34" s="119"/>
      <c r="FT34" s="119"/>
      <c r="FU34" s="119"/>
      <c r="FV34" s="119"/>
      <c r="FW34" s="119"/>
      <c r="FX34" s="119"/>
      <c r="FY34" s="119"/>
      <c r="FZ34" s="119"/>
      <c r="GA34" s="119"/>
      <c r="GB34" s="119"/>
      <c r="GC34" s="119"/>
      <c r="GD34" s="119"/>
      <c r="GE34" s="119"/>
      <c r="GF34" s="119"/>
      <c r="GG34" s="119"/>
      <c r="GH34" s="119"/>
      <c r="GI34" s="119"/>
    </row>
    <row r="35" spans="1:191" ht="12.95" customHeight="1">
      <c r="A35" s="210"/>
      <c r="B35" s="203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6"/>
      <c r="AI35" s="143">
        <f t="shared" si="33"/>
        <v>0</v>
      </c>
      <c r="AJ35" s="143">
        <f t="shared" si="33"/>
        <v>0</v>
      </c>
      <c r="AK35" s="143">
        <f t="shared" si="33"/>
        <v>0</v>
      </c>
      <c r="AL35" s="143">
        <f t="shared" si="33"/>
        <v>0</v>
      </c>
      <c r="AM35" s="143">
        <f t="shared" si="33"/>
        <v>0</v>
      </c>
      <c r="AN35" s="143">
        <f t="shared" si="33"/>
        <v>0</v>
      </c>
      <c r="AO35" s="143">
        <f t="shared" si="33"/>
        <v>0</v>
      </c>
      <c r="AP35" s="143">
        <f t="shared" si="33"/>
        <v>0</v>
      </c>
      <c r="AQ35" s="143">
        <f t="shared" si="33"/>
        <v>0</v>
      </c>
      <c r="AR35" s="143">
        <f t="shared" si="33"/>
        <v>0</v>
      </c>
      <c r="AS35" s="143">
        <f t="shared" si="33"/>
        <v>0</v>
      </c>
      <c r="AT35" s="143">
        <f t="shared" si="33"/>
        <v>0</v>
      </c>
      <c r="AU35" s="143">
        <f t="shared" si="33"/>
        <v>0</v>
      </c>
      <c r="AV35" s="143">
        <f t="shared" si="33"/>
        <v>0</v>
      </c>
      <c r="AW35" s="143">
        <f t="shared" si="33"/>
        <v>0</v>
      </c>
      <c r="AX35" s="143">
        <f t="shared" si="33"/>
        <v>0</v>
      </c>
      <c r="AY35" s="143">
        <f t="shared" ref="AY35:BN36" si="49">COUNTIF($C35:$AG35,AY$4)</f>
        <v>0</v>
      </c>
      <c r="AZ35" s="143">
        <f t="shared" si="49"/>
        <v>0</v>
      </c>
      <c r="BA35" s="143">
        <f t="shared" si="49"/>
        <v>0</v>
      </c>
      <c r="BB35" s="143">
        <f t="shared" si="49"/>
        <v>0</v>
      </c>
      <c r="BC35" s="143">
        <f t="shared" si="49"/>
        <v>0</v>
      </c>
      <c r="BD35" s="143">
        <f t="shared" si="49"/>
        <v>0</v>
      </c>
      <c r="BE35" s="143">
        <f t="shared" si="49"/>
        <v>0</v>
      </c>
      <c r="BF35" s="143">
        <f t="shared" si="49"/>
        <v>0</v>
      </c>
      <c r="BG35" s="143">
        <f t="shared" si="49"/>
        <v>0</v>
      </c>
      <c r="BH35" s="143">
        <f t="shared" si="49"/>
        <v>0</v>
      </c>
      <c r="BI35" s="143">
        <f t="shared" si="49"/>
        <v>0</v>
      </c>
      <c r="BJ35" s="143">
        <f t="shared" si="49"/>
        <v>0</v>
      </c>
      <c r="BK35" s="143">
        <f t="shared" si="49"/>
        <v>0</v>
      </c>
      <c r="BL35" s="143">
        <f t="shared" si="49"/>
        <v>0</v>
      </c>
      <c r="BM35" s="143">
        <f t="shared" si="49"/>
        <v>0</v>
      </c>
      <c r="BN35" s="143">
        <f t="shared" si="49"/>
        <v>0</v>
      </c>
      <c r="BO35" s="143"/>
      <c r="BP35" s="143"/>
      <c r="BQ35" s="143"/>
      <c r="BR35" s="143"/>
      <c r="BS35" s="143"/>
      <c r="BT35" s="143"/>
      <c r="BU35" s="143"/>
      <c r="BV35" s="143"/>
      <c r="BW35" s="143"/>
      <c r="BX35" s="143"/>
      <c r="BY35" s="143"/>
      <c r="BZ35" s="136"/>
      <c r="CA35" s="143">
        <f>SUM(AI35:BY35)</f>
        <v>0</v>
      </c>
      <c r="CC35" s="163" t="s">
        <v>47</v>
      </c>
      <c r="CD35" s="170"/>
      <c r="CE35" s="165"/>
      <c r="CF35" s="141" t="str">
        <f t="shared" ref="CF35" ca="1" si="50">IF(CF4="","",INDEX(Cycle_Verino,MOD(CF4-départ,durée)+1))</f>
        <v>M2</v>
      </c>
      <c r="CG35" s="166"/>
    </row>
    <row r="36" spans="1:191" ht="12.95" customHeight="1">
      <c r="A36" s="210"/>
      <c r="B36" s="203"/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6"/>
      <c r="AI36" s="143">
        <f t="shared" si="33"/>
        <v>0</v>
      </c>
      <c r="AJ36" s="143">
        <f t="shared" si="33"/>
        <v>0</v>
      </c>
      <c r="AK36" s="143">
        <f t="shared" si="33"/>
        <v>0</v>
      </c>
      <c r="AL36" s="143">
        <f t="shared" si="33"/>
        <v>0</v>
      </c>
      <c r="AM36" s="143">
        <f t="shared" si="33"/>
        <v>0</v>
      </c>
      <c r="AN36" s="143">
        <f t="shared" si="33"/>
        <v>0</v>
      </c>
      <c r="AO36" s="143">
        <f t="shared" si="33"/>
        <v>0</v>
      </c>
      <c r="AP36" s="143">
        <f t="shared" si="33"/>
        <v>0</v>
      </c>
      <c r="AQ36" s="143">
        <f t="shared" si="33"/>
        <v>0</v>
      </c>
      <c r="AR36" s="143">
        <f t="shared" si="33"/>
        <v>0</v>
      </c>
      <c r="AS36" s="143">
        <f t="shared" si="33"/>
        <v>0</v>
      </c>
      <c r="AT36" s="143">
        <f t="shared" si="33"/>
        <v>0</v>
      </c>
      <c r="AU36" s="143">
        <f t="shared" si="33"/>
        <v>0</v>
      </c>
      <c r="AV36" s="143">
        <f t="shared" si="33"/>
        <v>0</v>
      </c>
      <c r="AW36" s="143">
        <f t="shared" si="33"/>
        <v>0</v>
      </c>
      <c r="AX36" s="143">
        <f t="shared" si="33"/>
        <v>0</v>
      </c>
      <c r="AY36" s="143">
        <f t="shared" si="49"/>
        <v>0</v>
      </c>
      <c r="AZ36" s="143">
        <f t="shared" si="49"/>
        <v>0</v>
      </c>
      <c r="BA36" s="143">
        <f t="shared" si="49"/>
        <v>0</v>
      </c>
      <c r="BB36" s="143">
        <f t="shared" si="49"/>
        <v>0</v>
      </c>
      <c r="BC36" s="143">
        <f t="shared" si="49"/>
        <v>0</v>
      </c>
      <c r="BD36" s="143">
        <f t="shared" si="49"/>
        <v>0</v>
      </c>
      <c r="BE36" s="143">
        <f t="shared" si="49"/>
        <v>0</v>
      </c>
      <c r="BF36" s="143">
        <f t="shared" si="49"/>
        <v>0</v>
      </c>
      <c r="BG36" s="143">
        <f t="shared" si="49"/>
        <v>0</v>
      </c>
      <c r="BH36" s="143">
        <f t="shared" si="49"/>
        <v>0</v>
      </c>
      <c r="BI36" s="143">
        <f t="shared" si="49"/>
        <v>0</v>
      </c>
      <c r="BJ36" s="143">
        <f t="shared" si="49"/>
        <v>0</v>
      </c>
      <c r="BK36" s="143">
        <f t="shared" si="49"/>
        <v>0</v>
      </c>
      <c r="BL36" s="143">
        <f t="shared" si="49"/>
        <v>0</v>
      </c>
      <c r="BM36" s="143">
        <f t="shared" si="49"/>
        <v>0</v>
      </c>
      <c r="BN36" s="143">
        <f t="shared" si="49"/>
        <v>0</v>
      </c>
      <c r="BO36" s="143"/>
      <c r="BP36" s="143"/>
      <c r="BQ36" s="143"/>
      <c r="BR36" s="143"/>
      <c r="BS36" s="143"/>
      <c r="BT36" s="143"/>
      <c r="BU36" s="143"/>
      <c r="BV36" s="143"/>
      <c r="BW36" s="143"/>
      <c r="BX36" s="143"/>
      <c r="BY36" s="143"/>
      <c r="BZ36" s="136"/>
      <c r="CA36" s="143">
        <f>SUM(AI36:BY36)</f>
        <v>0</v>
      </c>
      <c r="CC36" s="168" t="s">
        <v>48</v>
      </c>
      <c r="CD36" s="155"/>
      <c r="CE36" s="156"/>
      <c r="CF36" s="141" t="str">
        <f t="shared" ref="CF36" ca="1" si="51">IF(CF4="","",INDEX(Cycle_Konde,MOD(CF4-départ,durée)+1))</f>
        <v>M2</v>
      </c>
      <c r="CG36" s="157"/>
    </row>
    <row r="37" spans="1:191" ht="12.95" customHeight="1">
      <c r="A37" s="181"/>
      <c r="B37" s="181"/>
      <c r="C37" s="216"/>
      <c r="D37" s="216"/>
      <c r="E37" s="216"/>
      <c r="F37" s="216"/>
      <c r="G37" s="216"/>
      <c r="H37" s="216"/>
      <c r="I37" s="216"/>
      <c r="J37" s="216"/>
      <c r="K37" s="216"/>
      <c r="L37" s="216"/>
      <c r="M37" s="216"/>
      <c r="N37" s="216"/>
      <c r="O37" s="216"/>
      <c r="P37" s="216"/>
      <c r="Q37" s="216"/>
      <c r="R37" s="216"/>
      <c r="S37" s="216"/>
      <c r="T37" s="216"/>
      <c r="U37" s="216"/>
      <c r="V37" s="216"/>
      <c r="W37" s="216"/>
      <c r="X37" s="216"/>
      <c r="Y37" s="216"/>
      <c r="Z37" s="216"/>
      <c r="AA37" s="216"/>
      <c r="AB37" s="216"/>
      <c r="AC37" s="216"/>
      <c r="AD37" s="216"/>
      <c r="AE37" s="216"/>
      <c r="AF37" s="216"/>
      <c r="AG37" s="216"/>
      <c r="AI37" s="140"/>
      <c r="AJ37" s="140"/>
      <c r="AK37" s="140"/>
      <c r="AL37" s="140"/>
      <c r="AM37" s="140"/>
      <c r="AN37" s="140"/>
      <c r="AO37" s="140"/>
      <c r="AP37" s="140"/>
      <c r="AQ37" s="140"/>
      <c r="AR37" s="140"/>
      <c r="AS37" s="140"/>
      <c r="AT37" s="140"/>
      <c r="AU37" s="140"/>
      <c r="AV37" s="140"/>
      <c r="AW37" s="140"/>
      <c r="AX37" s="140"/>
      <c r="AY37" s="140"/>
      <c r="AZ37" s="140"/>
      <c r="BA37" s="140"/>
      <c r="BB37" s="140"/>
      <c r="BC37" s="140"/>
      <c r="BD37" s="140"/>
      <c r="BE37" s="140"/>
      <c r="BF37" s="140"/>
      <c r="BG37" s="140"/>
      <c r="BH37" s="140"/>
      <c r="BI37" s="140"/>
      <c r="BJ37" s="140"/>
      <c r="BK37" s="140"/>
      <c r="BL37" s="140"/>
      <c r="BM37" s="140"/>
      <c r="BN37" s="140"/>
      <c r="BO37" s="140"/>
      <c r="BP37" s="140"/>
      <c r="BQ37" s="140"/>
      <c r="BR37" s="140"/>
      <c r="BS37" s="140"/>
      <c r="BT37" s="140"/>
      <c r="BU37" s="140"/>
      <c r="BV37" s="140"/>
      <c r="BW37" s="140"/>
      <c r="BX37" s="140"/>
      <c r="BY37" s="140"/>
      <c r="BZ37" s="140"/>
      <c r="CA37" s="140"/>
      <c r="CC37" s="140"/>
      <c r="CE37" s="139"/>
      <c r="CF37" s="250">
        <f ca="1">SUM(CF39:CF43)</f>
        <v>8</v>
      </c>
      <c r="CG37" s="140"/>
    </row>
    <row r="38" spans="1:191" ht="12.95" customHeight="1">
      <c r="A38" s="181"/>
      <c r="B38" s="181"/>
      <c r="C38" s="216"/>
      <c r="D38" s="216"/>
      <c r="E38" s="216"/>
      <c r="F38" s="216"/>
      <c r="G38" s="216"/>
      <c r="H38" s="216"/>
      <c r="I38" s="216"/>
      <c r="J38" s="216"/>
      <c r="K38" s="216"/>
      <c r="L38" s="216"/>
      <c r="M38" s="216"/>
      <c r="N38" s="216"/>
      <c r="O38" s="216"/>
      <c r="P38" s="216"/>
      <c r="Q38" s="216"/>
      <c r="R38" s="216"/>
      <c r="S38" s="216"/>
      <c r="T38" s="216"/>
      <c r="U38" s="216"/>
      <c r="V38" s="216"/>
      <c r="W38" s="216"/>
      <c r="X38" s="216"/>
      <c r="Y38" s="216"/>
      <c r="Z38" s="216"/>
      <c r="AA38" s="216"/>
      <c r="AB38" s="216"/>
      <c r="AC38" s="216"/>
      <c r="AD38" s="216"/>
      <c r="AE38" s="216"/>
      <c r="AF38" s="216"/>
      <c r="AG38" s="216"/>
      <c r="AI38" s="140"/>
      <c r="AJ38" s="140"/>
      <c r="AL38" s="140"/>
      <c r="AM38" s="140"/>
      <c r="AN38" s="140"/>
      <c r="AO38" s="140"/>
      <c r="AP38" s="140"/>
      <c r="AQ38" s="140"/>
      <c r="AR38" s="140"/>
      <c r="AS38" s="140"/>
      <c r="AT38" s="140"/>
      <c r="AU38" s="140"/>
      <c r="AV38" s="140"/>
      <c r="AW38" s="140"/>
      <c r="AX38" s="140"/>
      <c r="AY38" s="140"/>
      <c r="AZ38" s="140"/>
      <c r="BA38" s="140"/>
      <c r="BB38" s="140"/>
      <c r="BC38" s="140"/>
      <c r="BD38" s="140"/>
      <c r="BE38" s="140"/>
      <c r="BF38" s="140"/>
      <c r="BG38" s="140"/>
      <c r="BH38" s="140"/>
      <c r="BI38" s="140"/>
      <c r="BJ38" s="140"/>
      <c r="BK38" s="140"/>
      <c r="BL38" s="140"/>
      <c r="BM38" s="140"/>
      <c r="BN38" s="140"/>
      <c r="BO38" s="140"/>
      <c r="BP38" s="140"/>
      <c r="BQ38" s="140"/>
      <c r="BR38" s="140"/>
      <c r="BS38" s="140"/>
      <c r="BT38" s="140"/>
      <c r="BU38" s="140"/>
      <c r="BV38" s="140"/>
      <c r="BW38" s="140"/>
      <c r="BX38" s="140"/>
      <c r="BY38" s="140"/>
      <c r="BZ38" s="140"/>
      <c r="CA38" s="140"/>
      <c r="CF38" s="251"/>
    </row>
    <row r="39" spans="1:191" ht="12.95" customHeight="1">
      <c r="A39" s="181"/>
      <c r="B39" s="181"/>
      <c r="C39" s="211"/>
      <c r="D39" s="211"/>
      <c r="E39" s="211"/>
      <c r="F39" s="211"/>
      <c r="G39" s="211"/>
      <c r="H39" s="211"/>
      <c r="I39" s="211"/>
      <c r="J39" s="211"/>
      <c r="K39" s="211"/>
      <c r="L39" s="211"/>
      <c r="M39" s="211"/>
      <c r="N39" s="211"/>
      <c r="O39" s="211"/>
      <c r="P39" s="211"/>
      <c r="Q39" s="211"/>
      <c r="R39" s="211"/>
      <c r="S39" s="211"/>
      <c r="T39" s="211"/>
      <c r="U39" s="211"/>
      <c r="V39" s="211"/>
      <c r="W39" s="211"/>
      <c r="X39" s="211"/>
      <c r="Y39" s="211"/>
      <c r="Z39" s="211"/>
      <c r="AA39" s="211"/>
      <c r="AB39" s="211"/>
      <c r="AC39" s="211"/>
      <c r="AD39" s="211"/>
      <c r="AE39" s="211"/>
      <c r="AF39" s="211"/>
      <c r="AG39" s="211"/>
      <c r="AI39" s="201"/>
      <c r="CD39" s="188"/>
      <c r="CF39" s="187">
        <f t="shared" ref="CF39" ca="1" si="52">COUNTIF(CF5:CF36,"M")</f>
        <v>7</v>
      </c>
    </row>
    <row r="40" spans="1:191" ht="12.95" customHeight="1">
      <c r="A40" s="181"/>
      <c r="B40" s="181"/>
      <c r="C40" s="212"/>
      <c r="D40" s="212"/>
      <c r="E40" s="212"/>
      <c r="F40" s="212"/>
      <c r="G40" s="212"/>
      <c r="H40" s="212"/>
      <c r="I40" s="212"/>
      <c r="J40" s="212"/>
      <c r="K40" s="212"/>
      <c r="L40" s="212"/>
      <c r="M40" s="212"/>
      <c r="N40" s="212"/>
      <c r="O40" s="212"/>
      <c r="P40" s="212"/>
      <c r="Q40" s="212"/>
      <c r="R40" s="212"/>
      <c r="S40" s="212"/>
      <c r="T40" s="212"/>
      <c r="U40" s="212"/>
      <c r="V40" s="212"/>
      <c r="W40" s="212"/>
      <c r="X40" s="212"/>
      <c r="Y40" s="212"/>
      <c r="Z40" s="212"/>
      <c r="AA40" s="212"/>
      <c r="AB40" s="212"/>
      <c r="AC40" s="212"/>
      <c r="AD40" s="212"/>
      <c r="AE40" s="212"/>
      <c r="AF40" s="212"/>
      <c r="AG40" s="212"/>
      <c r="AI40" s="201"/>
      <c r="CD40" s="189"/>
      <c r="CF40" s="190">
        <f t="shared" ref="CF40" ca="1" si="53">COUNTIF(CF5:CF36,"M0")</f>
        <v>0</v>
      </c>
    </row>
    <row r="41" spans="1:191" ht="12.95" customHeight="1">
      <c r="A41" s="181"/>
      <c r="B41" s="181"/>
      <c r="C41" s="212"/>
      <c r="D41" s="212"/>
      <c r="E41" s="212"/>
      <c r="F41" s="212"/>
      <c r="G41" s="212"/>
      <c r="H41" s="212"/>
      <c r="I41" s="212"/>
      <c r="J41" s="212"/>
      <c r="K41" s="212"/>
      <c r="L41" s="212"/>
      <c r="M41" s="212"/>
      <c r="N41" s="212"/>
      <c r="O41" s="212"/>
      <c r="P41" s="212"/>
      <c r="Q41" s="212"/>
      <c r="R41" s="212"/>
      <c r="S41" s="212"/>
      <c r="T41" s="212"/>
      <c r="U41" s="212"/>
      <c r="V41" s="212"/>
      <c r="W41" s="212"/>
      <c r="X41" s="212"/>
      <c r="Y41" s="212"/>
      <c r="Z41" s="212"/>
      <c r="AA41" s="212"/>
      <c r="AB41" s="212"/>
      <c r="AC41" s="212"/>
      <c r="AD41" s="212"/>
      <c r="AE41" s="212"/>
      <c r="AF41" s="212"/>
      <c r="AG41" s="212"/>
      <c r="AI41" s="201"/>
      <c r="AL41" s="136"/>
      <c r="CD41" s="189"/>
      <c r="CF41" s="190">
        <f t="shared" ref="CF41" ca="1" si="54">COUNTIF(CF5:CF36,"M2")/2</f>
        <v>1</v>
      </c>
    </row>
    <row r="42" spans="1:191" ht="12.95" customHeight="1">
      <c r="A42" s="181"/>
      <c r="B42" s="181"/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136"/>
      <c r="V42" s="136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6"/>
      <c r="AI42" s="201"/>
      <c r="AL42" s="136"/>
      <c r="CD42" s="189"/>
      <c r="CF42" s="190"/>
    </row>
    <row r="43" spans="1:191" ht="12.95" customHeight="1">
      <c r="A43" s="181"/>
      <c r="B43" s="181"/>
      <c r="C43" s="136"/>
      <c r="D43" s="136"/>
      <c r="E43" s="136"/>
      <c r="F43" s="136"/>
      <c r="G43" s="136"/>
      <c r="H43" s="136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136"/>
      <c r="V43" s="136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6"/>
      <c r="AI43" s="201"/>
      <c r="AL43" s="136"/>
      <c r="CD43" s="189"/>
      <c r="CF43" s="190">
        <f t="shared" ref="CF43" ca="1" si="55">COUNTIF(CF5:CF36,"J1")</f>
        <v>0</v>
      </c>
    </row>
    <row r="44" spans="1:191" ht="12.95" customHeight="1">
      <c r="A44" s="181"/>
      <c r="B44" s="181"/>
      <c r="C44" s="136"/>
      <c r="D44" s="136"/>
      <c r="E44" s="136"/>
      <c r="F44" s="136"/>
      <c r="G44" s="136"/>
      <c r="H44" s="136"/>
      <c r="I44" s="136"/>
      <c r="J44" s="136"/>
      <c r="K44" s="136"/>
      <c r="L44" s="136"/>
      <c r="M44" s="136"/>
      <c r="N44" s="136"/>
      <c r="O44" s="136"/>
      <c r="P44" s="136"/>
      <c r="Q44" s="136"/>
      <c r="R44" s="136"/>
      <c r="S44" s="136"/>
      <c r="T44" s="136"/>
      <c r="U44" s="136"/>
      <c r="V44" s="136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6"/>
      <c r="AI44" s="201"/>
      <c r="AL44" s="136"/>
      <c r="CD44" s="189"/>
      <c r="CF44" s="190">
        <f t="shared" ref="CF44" ca="1" si="56">COUNTIF(CF5:CF36,"S")</f>
        <v>0</v>
      </c>
    </row>
    <row r="45" spans="1:191" ht="12.95" customHeight="1">
      <c r="A45" s="217"/>
      <c r="B45" s="217"/>
      <c r="C45" s="213"/>
      <c r="D45" s="213"/>
      <c r="E45" s="213"/>
      <c r="F45" s="213"/>
      <c r="G45" s="213"/>
      <c r="H45" s="213"/>
      <c r="I45" s="213"/>
      <c r="J45" s="213"/>
      <c r="K45" s="213"/>
      <c r="L45" s="213"/>
      <c r="M45" s="213"/>
      <c r="N45" s="213"/>
      <c r="O45" s="213"/>
      <c r="P45" s="213"/>
      <c r="Q45" s="213"/>
      <c r="R45" s="213"/>
      <c r="S45" s="213"/>
      <c r="T45" s="213"/>
      <c r="U45" s="213"/>
      <c r="V45" s="213"/>
      <c r="W45" s="213"/>
      <c r="X45" s="213"/>
      <c r="Y45" s="213"/>
      <c r="Z45" s="213"/>
      <c r="AA45" s="213"/>
      <c r="AB45" s="213"/>
      <c r="AC45" s="213"/>
      <c r="AD45" s="213"/>
      <c r="AE45" s="213"/>
      <c r="AF45" s="213"/>
      <c r="AG45" s="213"/>
      <c r="AI45" s="201"/>
      <c r="AL45" s="136"/>
      <c r="CD45" s="189"/>
      <c r="CF45" s="190">
        <f t="shared" ref="CF45" ca="1" si="57">COUNTIF(CF5:CF36,"S3")</f>
        <v>7</v>
      </c>
    </row>
    <row r="46" spans="1:191" ht="12.95" customHeight="1">
      <c r="A46" s="181"/>
      <c r="B46" s="181"/>
      <c r="C46" s="203"/>
      <c r="D46" s="203"/>
      <c r="E46" s="203"/>
      <c r="F46" s="203"/>
      <c r="G46" s="203"/>
      <c r="H46" s="203"/>
      <c r="I46" s="203"/>
      <c r="J46" s="203"/>
      <c r="K46" s="203"/>
      <c r="L46" s="203"/>
      <c r="M46" s="203"/>
      <c r="N46" s="203"/>
      <c r="O46" s="203"/>
      <c r="P46" s="203"/>
      <c r="Q46" s="203"/>
      <c r="R46" s="203"/>
      <c r="S46" s="203"/>
      <c r="T46" s="203"/>
      <c r="U46" s="203"/>
      <c r="V46" s="203"/>
      <c r="W46" s="203"/>
      <c r="X46" s="203"/>
      <c r="Y46" s="203"/>
      <c r="Z46" s="203"/>
      <c r="AA46" s="203"/>
      <c r="AB46" s="203"/>
      <c r="AC46" s="203"/>
      <c r="AD46" s="203"/>
      <c r="AE46" s="203"/>
      <c r="AF46" s="203"/>
      <c r="AG46" s="203"/>
      <c r="AI46" s="201"/>
      <c r="AL46" s="136"/>
      <c r="CD46" s="189"/>
      <c r="CF46" s="85">
        <f t="shared" ref="CF46" ca="1" si="58">SUM(CF39:CF45)</f>
        <v>15</v>
      </c>
    </row>
    <row r="47" spans="1:191" ht="12.95" customHeight="1">
      <c r="A47" s="120"/>
      <c r="B47" s="120"/>
      <c r="C47" s="120"/>
      <c r="D47" s="120"/>
      <c r="E47" s="120"/>
      <c r="F47" s="120"/>
      <c r="G47" s="120"/>
      <c r="H47" s="120"/>
      <c r="I47" s="120"/>
      <c r="J47" s="120"/>
      <c r="K47" s="120"/>
      <c r="L47" s="120"/>
      <c r="M47" s="120"/>
      <c r="N47" s="120"/>
      <c r="O47" s="120"/>
      <c r="P47" s="120"/>
      <c r="Q47" s="120"/>
      <c r="R47" s="120"/>
      <c r="S47" s="120"/>
      <c r="T47" s="120"/>
      <c r="U47" s="120"/>
      <c r="V47" s="120"/>
      <c r="W47" s="120"/>
      <c r="X47" s="120"/>
      <c r="Y47" s="120"/>
      <c r="Z47" s="120"/>
      <c r="AA47" s="120"/>
      <c r="AB47" s="120"/>
      <c r="AC47" s="120"/>
      <c r="AD47" s="120"/>
      <c r="AE47" s="120"/>
      <c r="AF47" s="120"/>
      <c r="AG47" s="120"/>
      <c r="AL47" s="136"/>
    </row>
    <row r="48" spans="1:191">
      <c r="A48" s="120"/>
      <c r="B48" s="120"/>
      <c r="C48" s="120"/>
      <c r="D48" s="120"/>
      <c r="E48" s="120"/>
      <c r="F48" s="120"/>
      <c r="G48" s="120"/>
      <c r="H48" s="120"/>
      <c r="I48" s="120"/>
      <c r="J48" s="120"/>
      <c r="K48" s="120"/>
      <c r="L48" s="120"/>
      <c r="M48" s="120"/>
      <c r="N48" s="120"/>
      <c r="O48" s="120"/>
      <c r="P48" s="120"/>
      <c r="Q48" s="120"/>
      <c r="R48" s="120"/>
      <c r="S48" s="120"/>
      <c r="T48" s="120"/>
      <c r="U48" s="120"/>
      <c r="V48" s="120"/>
      <c r="W48" s="120"/>
      <c r="X48" s="120"/>
      <c r="Y48" s="120"/>
      <c r="Z48" s="120"/>
      <c r="AA48" s="120"/>
      <c r="AB48" s="120"/>
      <c r="AC48" s="120"/>
      <c r="AD48" s="120"/>
      <c r="AE48" s="120"/>
      <c r="AF48" s="120"/>
      <c r="AG48" s="120"/>
      <c r="AL48" s="120"/>
    </row>
    <row r="49" spans="1:38" ht="10.5" customHeight="1">
      <c r="A49" s="205"/>
      <c r="B49" s="205"/>
      <c r="C49" s="218"/>
      <c r="D49" s="218"/>
      <c r="E49" s="120"/>
      <c r="F49" s="120"/>
      <c r="G49" s="120"/>
      <c r="H49" s="120"/>
      <c r="I49" s="120"/>
      <c r="J49" s="120"/>
      <c r="K49" s="120"/>
      <c r="L49" s="120"/>
      <c r="M49" s="120"/>
      <c r="N49" s="120"/>
      <c r="O49" s="120"/>
      <c r="P49" s="120"/>
      <c r="Q49" s="120"/>
      <c r="R49" s="120"/>
      <c r="S49" s="120"/>
      <c r="T49" s="120"/>
      <c r="U49" s="120"/>
      <c r="V49" s="120"/>
      <c r="W49" s="120"/>
      <c r="X49" s="120"/>
      <c r="Y49" s="120"/>
      <c r="Z49" s="120"/>
      <c r="AA49" s="120"/>
      <c r="AB49" s="120"/>
      <c r="AC49" s="120"/>
      <c r="AD49" s="120"/>
      <c r="AE49" s="120"/>
      <c r="AF49" s="120"/>
      <c r="AG49" s="120"/>
      <c r="AL49" s="136"/>
    </row>
    <row r="50" spans="1:38" ht="9.9499999999999993" customHeight="1">
      <c r="A50" s="214"/>
      <c r="B50" s="214"/>
      <c r="C50" s="219"/>
      <c r="D50" s="219"/>
      <c r="E50" s="120"/>
      <c r="F50" s="120"/>
      <c r="G50" s="120"/>
      <c r="H50" s="120"/>
      <c r="I50" s="120"/>
      <c r="J50" s="120"/>
      <c r="K50" s="120"/>
      <c r="L50" s="120"/>
      <c r="M50" s="120"/>
      <c r="N50" s="120"/>
      <c r="O50" s="120"/>
      <c r="P50" s="120"/>
      <c r="Q50" s="120"/>
      <c r="R50" s="120"/>
      <c r="S50" s="120"/>
      <c r="T50" s="120"/>
      <c r="U50" s="120"/>
      <c r="V50" s="120"/>
      <c r="W50" s="120"/>
      <c r="X50" s="120"/>
      <c r="Y50" s="120"/>
      <c r="Z50" s="120"/>
      <c r="AA50" s="120"/>
      <c r="AB50" s="120"/>
      <c r="AC50" s="120"/>
      <c r="AD50" s="120"/>
      <c r="AE50" s="120"/>
      <c r="AF50" s="120"/>
      <c r="AG50" s="120"/>
      <c r="AL50" s="136"/>
    </row>
    <row r="51" spans="1:38">
      <c r="A51" s="214"/>
      <c r="B51" s="214"/>
      <c r="C51" s="219"/>
      <c r="D51" s="219"/>
      <c r="E51" s="120"/>
      <c r="F51" s="120"/>
      <c r="G51" s="120"/>
      <c r="H51" s="120"/>
      <c r="I51" s="120"/>
      <c r="J51" s="120"/>
      <c r="K51" s="120"/>
      <c r="L51" s="120"/>
      <c r="M51" s="120"/>
      <c r="N51" s="120"/>
      <c r="O51" s="120"/>
      <c r="P51" s="120"/>
      <c r="Q51" s="120"/>
      <c r="R51" s="120"/>
      <c r="S51" s="120"/>
      <c r="T51" s="120"/>
      <c r="U51" s="120"/>
      <c r="V51" s="120"/>
      <c r="W51" s="120"/>
      <c r="X51" s="120"/>
      <c r="Y51" s="120"/>
      <c r="Z51" s="120"/>
      <c r="AA51" s="120"/>
      <c r="AB51" s="120"/>
      <c r="AC51" s="120"/>
      <c r="AD51" s="120"/>
      <c r="AE51" s="120"/>
      <c r="AF51" s="120"/>
      <c r="AG51" s="120"/>
      <c r="AL51" s="136"/>
    </row>
    <row r="52" spans="1:38">
      <c r="A52" s="214"/>
      <c r="B52" s="214"/>
      <c r="C52" s="219"/>
      <c r="D52" s="219"/>
      <c r="E52" s="120"/>
      <c r="F52" s="120"/>
      <c r="G52" s="120"/>
      <c r="H52" s="120"/>
      <c r="I52" s="120"/>
      <c r="J52" s="120"/>
      <c r="K52" s="120"/>
      <c r="L52" s="120"/>
      <c r="M52" s="120"/>
      <c r="N52" s="120"/>
      <c r="O52" s="120"/>
      <c r="P52" s="120"/>
      <c r="Q52" s="120"/>
      <c r="R52" s="120"/>
      <c r="S52" s="120"/>
      <c r="T52" s="120"/>
      <c r="U52" s="120"/>
      <c r="V52" s="120"/>
      <c r="W52" s="120"/>
      <c r="X52" s="120"/>
      <c r="Y52" s="120"/>
      <c r="Z52" s="120"/>
      <c r="AA52" s="120"/>
      <c r="AB52" s="120"/>
      <c r="AC52" s="120"/>
      <c r="AD52" s="120"/>
      <c r="AE52" s="120"/>
      <c r="AF52" s="120"/>
      <c r="AG52" s="120"/>
      <c r="AL52" s="136"/>
    </row>
    <row r="53" spans="1:38">
      <c r="A53" s="214"/>
      <c r="B53" s="214"/>
      <c r="C53" s="219"/>
      <c r="D53" s="219"/>
      <c r="E53" s="120"/>
      <c r="F53" s="120"/>
      <c r="G53" s="120"/>
      <c r="H53" s="120"/>
      <c r="I53" s="120"/>
      <c r="J53" s="120"/>
      <c r="K53" s="120"/>
      <c r="L53" s="120"/>
      <c r="M53" s="120"/>
      <c r="N53" s="120"/>
      <c r="O53" s="120"/>
      <c r="P53" s="120"/>
      <c r="Q53" s="120"/>
      <c r="R53" s="120"/>
      <c r="S53" s="120"/>
      <c r="T53" s="120"/>
      <c r="U53" s="120"/>
      <c r="V53" s="120"/>
      <c r="W53" s="120"/>
      <c r="X53" s="120"/>
      <c r="Y53" s="120"/>
      <c r="Z53" s="120"/>
      <c r="AA53" s="120"/>
      <c r="AB53" s="120"/>
      <c r="AC53" s="120"/>
      <c r="AD53" s="120"/>
      <c r="AE53" s="120"/>
      <c r="AF53" s="120"/>
      <c r="AG53" s="120"/>
      <c r="AL53" s="136"/>
    </row>
    <row r="54" spans="1:38">
      <c r="A54" s="214"/>
      <c r="B54" s="214"/>
      <c r="C54" s="219"/>
      <c r="D54" s="219"/>
      <c r="E54" s="120"/>
      <c r="F54" s="120"/>
      <c r="G54" s="120"/>
      <c r="H54" s="120"/>
      <c r="I54" s="120"/>
      <c r="J54" s="120"/>
      <c r="K54" s="120"/>
      <c r="L54" s="120"/>
      <c r="M54" s="120"/>
      <c r="N54" s="120"/>
      <c r="O54" s="120"/>
      <c r="P54" s="120"/>
      <c r="Q54" s="120"/>
      <c r="R54" s="120"/>
      <c r="S54" s="120"/>
      <c r="T54" s="120"/>
      <c r="U54" s="120"/>
      <c r="V54" s="120"/>
      <c r="W54" s="120"/>
      <c r="X54" s="120"/>
      <c r="Y54" s="120"/>
      <c r="Z54" s="120"/>
      <c r="AA54" s="120"/>
      <c r="AB54" s="120"/>
      <c r="AC54" s="120"/>
      <c r="AD54" s="120"/>
      <c r="AE54" s="120"/>
      <c r="AF54" s="120"/>
      <c r="AG54" s="120"/>
      <c r="AL54" s="136"/>
    </row>
    <row r="55" spans="1:38">
      <c r="A55" s="214"/>
      <c r="B55" s="214"/>
      <c r="C55" s="219"/>
      <c r="D55" s="219"/>
      <c r="E55" s="120"/>
      <c r="F55" s="120"/>
      <c r="G55" s="120"/>
      <c r="H55" s="120"/>
      <c r="I55" s="120"/>
      <c r="J55" s="120"/>
      <c r="K55" s="120"/>
      <c r="L55" s="120"/>
      <c r="M55" s="120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120"/>
      <c r="Y55" s="120"/>
      <c r="Z55" s="120"/>
      <c r="AA55" s="120"/>
      <c r="AB55" s="120"/>
      <c r="AC55" s="120"/>
      <c r="AD55" s="120"/>
      <c r="AE55" s="120"/>
      <c r="AF55" s="120"/>
      <c r="AG55" s="120"/>
      <c r="AL55" s="136"/>
    </row>
    <row r="56" spans="1:38">
      <c r="A56" s="215"/>
      <c r="B56" s="215"/>
      <c r="C56" s="220"/>
      <c r="D56" s="220"/>
      <c r="E56" s="120"/>
      <c r="F56" s="120"/>
      <c r="G56" s="120"/>
      <c r="H56" s="120"/>
      <c r="I56" s="120"/>
      <c r="J56" s="120"/>
      <c r="K56" s="120"/>
      <c r="L56" s="120"/>
      <c r="M56" s="120"/>
      <c r="N56" s="120"/>
      <c r="O56" s="120"/>
      <c r="P56" s="120"/>
      <c r="Q56" s="120"/>
      <c r="R56" s="120"/>
      <c r="S56" s="120"/>
      <c r="T56" s="120"/>
      <c r="U56" s="120"/>
      <c r="V56" s="120"/>
      <c r="W56" s="120"/>
      <c r="X56" s="120"/>
      <c r="Y56" s="120"/>
      <c r="Z56" s="120"/>
      <c r="AA56" s="120"/>
      <c r="AB56" s="120"/>
      <c r="AC56" s="120"/>
      <c r="AD56" s="120"/>
      <c r="AE56" s="120"/>
      <c r="AF56" s="120"/>
      <c r="AG56" s="120"/>
      <c r="AL56" s="120"/>
    </row>
    <row r="57" spans="1:38">
      <c r="A57" s="120"/>
      <c r="B57" s="120"/>
      <c r="C57" s="120"/>
      <c r="D57" s="120"/>
      <c r="E57" s="120"/>
      <c r="F57" s="120"/>
      <c r="G57" s="120"/>
      <c r="H57" s="120"/>
      <c r="I57" s="120"/>
      <c r="J57" s="120"/>
      <c r="K57" s="120"/>
      <c r="L57" s="120"/>
      <c r="M57" s="120"/>
      <c r="N57" s="120"/>
      <c r="O57" s="120"/>
      <c r="P57" s="120"/>
      <c r="Q57" s="120"/>
      <c r="R57" s="120"/>
      <c r="S57" s="120"/>
      <c r="T57" s="120"/>
      <c r="U57" s="120"/>
      <c r="V57" s="120"/>
      <c r="W57" s="120"/>
      <c r="X57" s="120"/>
      <c r="Y57" s="120"/>
      <c r="Z57" s="120"/>
      <c r="AA57" s="120"/>
      <c r="AB57" s="120"/>
      <c r="AC57" s="120"/>
      <c r="AD57" s="120"/>
      <c r="AE57" s="120"/>
      <c r="AF57" s="120"/>
      <c r="AG57" s="120"/>
      <c r="AL57" s="136"/>
    </row>
    <row r="58" spans="1:38">
      <c r="A58" s="120"/>
      <c r="B58" s="120"/>
      <c r="C58" s="120"/>
      <c r="D58" s="120"/>
      <c r="E58" s="120"/>
      <c r="F58" s="120"/>
      <c r="G58" s="120"/>
      <c r="H58" s="120"/>
      <c r="I58" s="120"/>
      <c r="J58" s="120"/>
      <c r="K58" s="120"/>
      <c r="L58" s="120"/>
      <c r="M58" s="120"/>
      <c r="N58" s="120"/>
      <c r="O58" s="120"/>
      <c r="P58" s="120"/>
      <c r="Q58" s="120"/>
      <c r="R58" s="120"/>
      <c r="S58" s="120"/>
      <c r="T58" s="120"/>
      <c r="U58" s="120"/>
      <c r="V58" s="120"/>
      <c r="W58" s="120"/>
      <c r="X58" s="120"/>
      <c r="Y58" s="120"/>
      <c r="Z58" s="120"/>
      <c r="AA58" s="120"/>
      <c r="AB58" s="120"/>
      <c r="AC58" s="120"/>
      <c r="AD58" s="120"/>
      <c r="AE58" s="120"/>
      <c r="AF58" s="120"/>
      <c r="AG58" s="120"/>
      <c r="AL58" s="136"/>
    </row>
    <row r="59" spans="1:38">
      <c r="A59" s="120"/>
      <c r="B59" s="120"/>
      <c r="C59" s="120"/>
      <c r="D59" s="120"/>
      <c r="E59" s="120"/>
      <c r="F59" s="120"/>
      <c r="G59" s="120"/>
      <c r="H59" s="120"/>
      <c r="I59" s="120"/>
      <c r="J59" s="120"/>
      <c r="K59" s="120"/>
      <c r="L59" s="120"/>
      <c r="M59" s="120"/>
      <c r="N59" s="120"/>
      <c r="O59" s="120"/>
      <c r="P59" s="120"/>
      <c r="Q59" s="120"/>
      <c r="R59" s="120"/>
      <c r="S59" s="120"/>
      <c r="T59" s="120"/>
      <c r="U59" s="120"/>
      <c r="V59" s="120"/>
      <c r="W59" s="120"/>
      <c r="X59" s="120"/>
      <c r="Y59" s="120"/>
      <c r="Z59" s="120"/>
      <c r="AA59" s="120"/>
      <c r="AB59" s="120"/>
      <c r="AC59" s="120"/>
      <c r="AD59" s="120"/>
      <c r="AE59" s="120"/>
      <c r="AF59" s="120"/>
      <c r="AG59" s="120"/>
      <c r="AL59" s="136"/>
    </row>
    <row r="60" spans="1:38">
      <c r="A60" s="120"/>
      <c r="B60" s="120"/>
      <c r="C60" s="120"/>
      <c r="D60" s="120"/>
      <c r="E60" s="120"/>
      <c r="F60" s="120"/>
      <c r="G60" s="120"/>
      <c r="H60" s="120"/>
      <c r="I60" s="120"/>
      <c r="J60" s="120"/>
      <c r="K60" s="120"/>
      <c r="L60" s="120"/>
      <c r="M60" s="120"/>
      <c r="N60" s="120"/>
      <c r="O60" s="120"/>
      <c r="P60" s="120"/>
      <c r="Q60" s="120"/>
      <c r="R60" s="120"/>
      <c r="S60" s="120"/>
      <c r="T60" s="120"/>
      <c r="U60" s="120"/>
      <c r="V60" s="120"/>
      <c r="W60" s="120"/>
      <c r="X60" s="120"/>
      <c r="Y60" s="120"/>
      <c r="Z60" s="120"/>
      <c r="AA60" s="120"/>
      <c r="AB60" s="120"/>
      <c r="AC60" s="120"/>
      <c r="AD60" s="120"/>
      <c r="AE60" s="120"/>
      <c r="AF60" s="120"/>
      <c r="AG60" s="120"/>
      <c r="AL60" s="136"/>
    </row>
    <row r="61" spans="1:38">
      <c r="A61" s="120"/>
      <c r="B61" s="120"/>
      <c r="C61" s="120"/>
      <c r="D61" s="120"/>
      <c r="E61" s="120"/>
      <c r="F61" s="120"/>
      <c r="G61" s="120"/>
      <c r="H61" s="120"/>
      <c r="I61" s="120"/>
      <c r="J61" s="120"/>
      <c r="K61" s="120"/>
      <c r="L61" s="120"/>
      <c r="M61" s="120"/>
      <c r="N61" s="120"/>
      <c r="O61" s="120"/>
      <c r="P61" s="120"/>
      <c r="Q61" s="120"/>
      <c r="R61" s="120"/>
      <c r="S61" s="120"/>
      <c r="T61" s="120"/>
      <c r="U61" s="120"/>
      <c r="V61" s="120"/>
      <c r="W61" s="120"/>
      <c r="X61" s="120"/>
      <c r="Y61" s="120"/>
      <c r="Z61" s="120"/>
      <c r="AA61" s="120"/>
      <c r="AB61" s="120"/>
      <c r="AC61" s="120"/>
      <c r="AD61" s="120"/>
      <c r="AE61" s="120"/>
      <c r="AF61" s="120"/>
      <c r="AG61" s="120"/>
      <c r="AL61" s="136"/>
    </row>
    <row r="62" spans="1:38">
      <c r="A62" s="120"/>
      <c r="B62" s="120"/>
      <c r="C62" s="120"/>
      <c r="D62" s="120"/>
      <c r="E62" s="120"/>
      <c r="F62" s="120"/>
      <c r="G62" s="120"/>
      <c r="H62" s="120"/>
      <c r="I62" s="120"/>
      <c r="J62" s="120"/>
      <c r="K62" s="120"/>
      <c r="L62" s="120"/>
      <c r="M62" s="120"/>
      <c r="N62" s="120"/>
      <c r="O62" s="120"/>
      <c r="P62" s="120"/>
      <c r="Q62" s="120"/>
      <c r="R62" s="120"/>
      <c r="S62" s="120"/>
      <c r="T62" s="120"/>
      <c r="U62" s="120"/>
      <c r="V62" s="120"/>
      <c r="W62" s="120"/>
      <c r="X62" s="120"/>
      <c r="Y62" s="120"/>
      <c r="Z62" s="120"/>
      <c r="AA62" s="120"/>
      <c r="AB62" s="120"/>
      <c r="AC62" s="120"/>
      <c r="AD62" s="120"/>
      <c r="AE62" s="120"/>
      <c r="AF62" s="120"/>
      <c r="AG62" s="120"/>
      <c r="AL62" s="136"/>
    </row>
    <row r="63" spans="1:38">
      <c r="A63" s="120"/>
      <c r="B63" s="120"/>
      <c r="C63" s="120"/>
      <c r="D63" s="120"/>
      <c r="E63" s="120"/>
      <c r="F63" s="120"/>
      <c r="G63" s="120"/>
      <c r="H63" s="120"/>
      <c r="I63" s="120"/>
      <c r="J63" s="120"/>
      <c r="K63" s="120"/>
      <c r="L63" s="120"/>
      <c r="M63" s="120"/>
      <c r="N63" s="120"/>
      <c r="O63" s="120"/>
      <c r="P63" s="120"/>
      <c r="Q63" s="120"/>
      <c r="R63" s="120"/>
      <c r="S63" s="120"/>
      <c r="T63" s="120"/>
      <c r="U63" s="120"/>
      <c r="V63" s="120"/>
      <c r="W63" s="120"/>
      <c r="X63" s="120"/>
      <c r="Y63" s="120"/>
      <c r="Z63" s="120"/>
      <c r="AA63" s="120"/>
      <c r="AB63" s="120"/>
      <c r="AC63" s="120"/>
      <c r="AD63" s="120"/>
      <c r="AE63" s="120"/>
      <c r="AF63" s="120"/>
      <c r="AG63" s="120"/>
      <c r="AL63" s="136"/>
    </row>
    <row r="64" spans="1:38">
      <c r="A64" s="120"/>
      <c r="B64" s="120"/>
      <c r="C64" s="120"/>
      <c r="D64" s="120"/>
      <c r="E64" s="120"/>
      <c r="F64" s="120"/>
      <c r="G64" s="120"/>
      <c r="H64" s="120"/>
      <c r="I64" s="120"/>
      <c r="J64" s="120"/>
      <c r="K64" s="120"/>
      <c r="L64" s="120"/>
      <c r="M64" s="120"/>
      <c r="N64" s="120"/>
      <c r="O64" s="120"/>
      <c r="P64" s="120"/>
      <c r="Q64" s="120"/>
      <c r="R64" s="120"/>
      <c r="S64" s="120"/>
      <c r="T64" s="120"/>
      <c r="U64" s="120"/>
      <c r="V64" s="120"/>
      <c r="W64" s="120"/>
      <c r="X64" s="120"/>
      <c r="Y64" s="120"/>
      <c r="Z64" s="120"/>
      <c r="AA64" s="120"/>
      <c r="AB64" s="120"/>
      <c r="AC64" s="120"/>
      <c r="AD64" s="120"/>
      <c r="AE64" s="120"/>
      <c r="AF64" s="120"/>
      <c r="AG64" s="120"/>
      <c r="AL64" s="136"/>
    </row>
    <row r="65" spans="1:38">
      <c r="A65" s="120"/>
      <c r="B65" s="120"/>
      <c r="C65" s="120"/>
      <c r="D65" s="120"/>
      <c r="E65" s="120"/>
      <c r="F65" s="120"/>
      <c r="G65" s="120"/>
      <c r="H65" s="120"/>
      <c r="I65" s="120"/>
      <c r="J65" s="120"/>
      <c r="K65" s="120"/>
      <c r="L65" s="120"/>
      <c r="M65" s="120"/>
      <c r="N65" s="120"/>
      <c r="O65" s="120"/>
      <c r="P65" s="120"/>
      <c r="Q65" s="120"/>
      <c r="R65" s="120"/>
      <c r="S65" s="120"/>
      <c r="T65" s="120"/>
      <c r="U65" s="120"/>
      <c r="V65" s="120"/>
      <c r="W65" s="120"/>
      <c r="X65" s="120"/>
      <c r="Y65" s="120"/>
      <c r="Z65" s="120"/>
      <c r="AA65" s="120"/>
      <c r="AB65" s="120"/>
      <c r="AC65" s="120"/>
      <c r="AD65" s="120"/>
      <c r="AE65" s="120"/>
      <c r="AF65" s="120"/>
      <c r="AG65" s="120"/>
      <c r="AL65" s="191"/>
    </row>
    <row r="66" spans="1:38">
      <c r="A66" s="120"/>
      <c r="B66" s="120"/>
      <c r="C66" s="120"/>
      <c r="D66" s="120"/>
      <c r="E66" s="120"/>
      <c r="F66" s="120"/>
      <c r="G66" s="120"/>
      <c r="H66" s="120"/>
      <c r="I66" s="120"/>
      <c r="J66" s="120"/>
      <c r="K66" s="120"/>
      <c r="L66" s="120"/>
      <c r="M66" s="120"/>
      <c r="N66" s="120"/>
      <c r="O66" s="120"/>
      <c r="P66" s="120"/>
      <c r="Q66" s="120"/>
      <c r="R66" s="120"/>
      <c r="S66" s="120"/>
      <c r="T66" s="120"/>
      <c r="U66" s="120"/>
      <c r="V66" s="120"/>
      <c r="W66" s="120"/>
      <c r="X66" s="120"/>
      <c r="Y66" s="120"/>
      <c r="Z66" s="120"/>
      <c r="AA66" s="120"/>
      <c r="AB66" s="120"/>
      <c r="AC66" s="120"/>
      <c r="AD66" s="120"/>
      <c r="AE66" s="120"/>
      <c r="AF66" s="120"/>
      <c r="AG66" s="120"/>
      <c r="AL66" s="136"/>
    </row>
    <row r="67" spans="1:38">
      <c r="A67" s="120"/>
      <c r="B67" s="120"/>
      <c r="C67" s="120"/>
      <c r="D67" s="120"/>
      <c r="E67" s="120"/>
      <c r="F67" s="120"/>
      <c r="G67" s="120"/>
      <c r="H67" s="120"/>
      <c r="I67" s="120"/>
      <c r="J67" s="120"/>
      <c r="K67" s="120"/>
      <c r="L67" s="120"/>
      <c r="M67" s="120"/>
      <c r="N67" s="120"/>
      <c r="O67" s="120"/>
      <c r="P67" s="120"/>
      <c r="Q67" s="120"/>
      <c r="R67" s="120"/>
      <c r="S67" s="120"/>
      <c r="T67" s="120"/>
      <c r="U67" s="120"/>
      <c r="V67" s="120"/>
      <c r="W67" s="120"/>
      <c r="X67" s="120"/>
      <c r="Y67" s="120"/>
      <c r="Z67" s="120"/>
      <c r="AA67" s="120"/>
      <c r="AB67" s="120"/>
      <c r="AC67" s="120"/>
      <c r="AD67" s="120"/>
      <c r="AE67" s="120"/>
      <c r="AF67" s="120"/>
      <c r="AG67" s="120"/>
      <c r="AL67" s="120"/>
    </row>
    <row r="68" spans="1:38">
      <c r="A68" s="120"/>
      <c r="B68" s="120"/>
      <c r="C68" s="120"/>
      <c r="D68" s="120"/>
      <c r="E68" s="120"/>
      <c r="F68" s="120"/>
      <c r="G68" s="120"/>
      <c r="H68" s="120"/>
      <c r="I68" s="120"/>
      <c r="J68" s="120"/>
      <c r="K68" s="120"/>
      <c r="L68" s="120"/>
      <c r="M68" s="120"/>
      <c r="N68" s="120"/>
      <c r="O68" s="120"/>
      <c r="P68" s="120"/>
      <c r="Q68" s="120"/>
      <c r="R68" s="120"/>
      <c r="S68" s="120"/>
      <c r="T68" s="120"/>
      <c r="U68" s="120"/>
      <c r="V68" s="120"/>
      <c r="W68" s="120"/>
      <c r="X68" s="120"/>
      <c r="Y68" s="120"/>
      <c r="Z68" s="120"/>
      <c r="AA68" s="120"/>
      <c r="AB68" s="120"/>
      <c r="AC68" s="120"/>
      <c r="AD68" s="120"/>
      <c r="AE68" s="120"/>
      <c r="AF68" s="120"/>
      <c r="AG68" s="120"/>
      <c r="AL68" s="136"/>
    </row>
    <row r="69" spans="1:38">
      <c r="AL69" s="136"/>
    </row>
    <row r="70" spans="1:38">
      <c r="AL70" s="120"/>
    </row>
    <row r="71" spans="1:38">
      <c r="AL71" s="136"/>
    </row>
    <row r="72" spans="1:38">
      <c r="AL72" s="136"/>
    </row>
  </sheetData>
  <sheetProtection formatCells="0" selectLockedCells="1"/>
  <mergeCells count="10">
    <mergeCell ref="CE1:CG3"/>
    <mergeCell ref="CF37:CF38"/>
    <mergeCell ref="AQ2:AS2"/>
    <mergeCell ref="CA3:CA4"/>
    <mergeCell ref="A1:B1"/>
    <mergeCell ref="C1:AG1"/>
    <mergeCell ref="AK1:AO2"/>
    <mergeCell ref="AQ1:AS1"/>
    <mergeCell ref="CD1:CD3"/>
    <mergeCell ref="A2:B2"/>
  </mergeCells>
  <conditionalFormatting sqref="D4:AG4">
    <cfRule type="expression" dxfId="209" priority="185" stopIfTrue="1">
      <formula>AND(D4&lt;&gt;"",COUNTIF(Fériés,D4)&gt;0)</formula>
    </cfRule>
    <cfRule type="expression" dxfId="208" priority="186" stopIfTrue="1">
      <formula>AND(WEEKDAY(D4,2)&gt;5,D4&lt;&gt;"")</formula>
    </cfRule>
    <cfRule type="expression" dxfId="207" priority="187" stopIfTrue="1">
      <formula>#REF!=""</formula>
    </cfRule>
  </conditionalFormatting>
  <conditionalFormatting sqref="CD13:CD19">
    <cfRule type="containsText" dxfId="206" priority="184" operator="containsText" text="S">
      <formula>NOT(ISERROR(SEARCH("S",CD13)))</formula>
    </cfRule>
  </conditionalFormatting>
  <conditionalFormatting sqref="CD13:CD19">
    <cfRule type="containsText" dxfId="205" priority="183" operator="containsText" text="R">
      <formula>NOT(ISERROR(SEARCH("R",CD13)))</formula>
    </cfRule>
  </conditionalFormatting>
  <conditionalFormatting sqref="CD13:CD19">
    <cfRule type="containsText" dxfId="204" priority="182" operator="containsText" text="M">
      <formula>NOT(ISERROR(SEARCH("M",CD13)))</formula>
    </cfRule>
  </conditionalFormatting>
  <conditionalFormatting sqref="CD6">
    <cfRule type="containsText" dxfId="203" priority="178" operator="containsText" text="J">
      <formula>NOT(ISERROR(SEARCH("J",CD6)))</formula>
    </cfRule>
    <cfRule type="containsText" dxfId="202" priority="179" operator="containsText" text="M">
      <formula>NOT(ISERROR(SEARCH("M",CD6)))</formula>
    </cfRule>
    <cfRule type="containsText" dxfId="201" priority="180" operator="containsText" text="R">
      <formula>NOT(ISERROR(SEARCH("R",CD6)))</formula>
    </cfRule>
    <cfRule type="containsText" dxfId="200" priority="181" operator="containsText" text="S">
      <formula>NOT(ISERROR(SEARCH("S",CD6)))</formula>
    </cfRule>
  </conditionalFormatting>
  <conditionalFormatting sqref="CD6">
    <cfRule type="containsText" dxfId="199" priority="177" operator="containsText" text="Rtt">
      <formula>NOT(ISERROR(SEARCH("Rtt",CD6)))</formula>
    </cfRule>
  </conditionalFormatting>
  <conditionalFormatting sqref="CD26">
    <cfRule type="containsText" dxfId="198" priority="173" operator="containsText" text="J">
      <formula>NOT(ISERROR(SEARCH("J",CD26)))</formula>
    </cfRule>
    <cfRule type="containsText" dxfId="197" priority="174" operator="containsText" text="M">
      <formula>NOT(ISERROR(SEARCH("M",CD26)))</formula>
    </cfRule>
    <cfRule type="containsText" dxfId="196" priority="175" operator="containsText" text="R">
      <formula>NOT(ISERROR(SEARCH("R",CD26)))</formula>
    </cfRule>
    <cfRule type="containsText" dxfId="195" priority="176" operator="containsText" text="S">
      <formula>NOT(ISERROR(SEARCH("S",CD26)))</formula>
    </cfRule>
  </conditionalFormatting>
  <conditionalFormatting sqref="CD26">
    <cfRule type="containsText" dxfId="194" priority="172" operator="containsText" text="Rtt">
      <formula>NOT(ISERROR(SEARCH("Rtt",CD26)))</formula>
    </cfRule>
  </conditionalFormatting>
  <conditionalFormatting sqref="CD5 C6:AG11 C17:AG36 C12:N12 C13:O13 C14:N16">
    <cfRule type="containsText" dxfId="193" priority="165" operator="containsText" text="Mal">
      <formula>NOT(ISERROR(SEARCH("Mal",C5)))</formula>
    </cfRule>
    <cfRule type="containsText" dxfId="192" priority="166" operator="containsText" text="M2">
      <formula>NOT(ISERROR(SEARCH("M2",C5)))</formula>
    </cfRule>
    <cfRule type="containsText" dxfId="191" priority="167" operator="containsText" text="S3">
      <formula>NOT(ISERROR(SEARCH("S3",C5)))</formula>
    </cfRule>
    <cfRule type="containsText" dxfId="190" priority="168" operator="containsText" text="S">
      <formula>NOT(ISERROR(SEARCH("S",C5)))</formula>
    </cfRule>
    <cfRule type="containsText" dxfId="189" priority="169" operator="containsText" text="J1">
      <formula>NOT(ISERROR(SEARCH("J1",C5)))</formula>
    </cfRule>
    <cfRule type="containsText" dxfId="188" priority="170" operator="containsText" text="M">
      <formula>NOT(ISERROR(SEARCH("M",C5)))</formula>
    </cfRule>
    <cfRule type="containsText" dxfId="187" priority="171" operator="containsText" text="R">
      <formula>NOT(ISERROR(SEARCH("R",C5)))</formula>
    </cfRule>
  </conditionalFormatting>
  <conditionalFormatting sqref="C6:AG11 C17:AG36 C12:N12 C13:O13 C14:N16">
    <cfRule type="containsText" dxfId="186" priority="157" operator="containsText" text="R/T">
      <formula>NOT(ISERROR(SEARCH("R/T",C6)))</formula>
    </cfRule>
    <cfRule type="containsText" dxfId="185" priority="158" operator="containsText" text="RS">
      <formula>NOT(ISERROR(SEARCH("RS",C6)))</formula>
    </cfRule>
    <cfRule type="containsText" dxfId="184" priority="159" operator="containsText" text="FRA">
      <formula>NOT(ISERROR(SEARCH("FRA",C6)))</formula>
    </cfRule>
    <cfRule type="containsText" dxfId="183" priority="160" operator="containsText" text="HOS">
      <formula>NOT(ISERROR(SEARCH("HOS",C6)))</formula>
    </cfRule>
    <cfRule type="containsText" dxfId="182" priority="161" operator="containsText" text="ANJ">
      <formula>NOT(ISERROR(SEARCH("ANJ",C6)))</formula>
    </cfRule>
    <cfRule type="containsText" dxfId="181" priority="162" operator="containsText" text="FOR">
      <formula>NOT(ISERROR(SEARCH("FOR",C6)))</formula>
    </cfRule>
    <cfRule type="containsText" dxfId="180" priority="163" operator="containsText" text="REC">
      <formula>NOT(ISERROR(SEARCH("REC",C6)))</formula>
    </cfRule>
    <cfRule type="containsText" dxfId="179" priority="164" operator="containsText" text="RTT">
      <formula>NOT(ISERROR(SEARCH("RTT",C6)))</formula>
    </cfRule>
  </conditionalFormatting>
  <conditionalFormatting sqref="CG5:CL5">
    <cfRule type="containsText" dxfId="178" priority="149" operator="containsText" text="R/T">
      <formula>NOT(ISERROR(SEARCH("R/T",CG5)))</formula>
    </cfRule>
    <cfRule type="containsText" dxfId="177" priority="150" operator="containsText" text="RS">
      <formula>NOT(ISERROR(SEARCH("RS",CG5)))</formula>
    </cfRule>
    <cfRule type="containsText" dxfId="176" priority="151" operator="containsText" text="FRA">
      <formula>NOT(ISERROR(SEARCH("FRA",CG5)))</formula>
    </cfRule>
    <cfRule type="containsText" dxfId="175" priority="152" operator="containsText" text="HOS">
      <formula>NOT(ISERROR(SEARCH("HOS",CG5)))</formula>
    </cfRule>
    <cfRule type="containsText" dxfId="174" priority="153" operator="containsText" text="ANJ">
      <formula>NOT(ISERROR(SEARCH("ANJ",CG5)))</formula>
    </cfRule>
    <cfRule type="containsText" dxfId="173" priority="154" operator="containsText" text="FOR">
      <formula>NOT(ISERROR(SEARCH("FOR",CG5)))</formula>
    </cfRule>
    <cfRule type="containsText" dxfId="172" priority="155" operator="containsText" text="REC">
      <formula>NOT(ISERROR(SEARCH("REC",CG5)))</formula>
    </cfRule>
    <cfRule type="containsText" dxfId="171" priority="156" operator="containsText" text="RTT">
      <formula>NOT(ISERROR(SEARCH("RTT",CG5)))</formula>
    </cfRule>
  </conditionalFormatting>
  <conditionalFormatting sqref="CG5:CL5">
    <cfRule type="containsText" dxfId="170" priority="141" operator="containsText" text="R/T">
      <formula>NOT(ISERROR(SEARCH("R/T",CG5)))</formula>
    </cfRule>
    <cfRule type="containsText" dxfId="169" priority="142" operator="containsText" text="RS">
      <formula>NOT(ISERROR(SEARCH("RS",CG5)))</formula>
    </cfRule>
    <cfRule type="containsText" dxfId="168" priority="143" operator="containsText" text="FRA">
      <formula>NOT(ISERROR(SEARCH("FRA",CG5)))</formula>
    </cfRule>
    <cfRule type="containsText" dxfId="167" priority="144" operator="containsText" text="HOS">
      <formula>NOT(ISERROR(SEARCH("HOS",CG5)))</formula>
    </cfRule>
    <cfRule type="containsText" dxfId="166" priority="145" operator="containsText" text="ANJ">
      <formula>NOT(ISERROR(SEARCH("ANJ",CG5)))</formula>
    </cfRule>
    <cfRule type="containsText" dxfId="165" priority="146" operator="containsText" text="FOR">
      <formula>NOT(ISERROR(SEARCH("FOR",CG5)))</formula>
    </cfRule>
    <cfRule type="containsText" dxfId="164" priority="147" operator="containsText" text="REC">
      <formula>NOT(ISERROR(SEARCH("REC",CG5)))</formula>
    </cfRule>
    <cfRule type="containsText" dxfId="163" priority="148" operator="containsText" text="RTT">
      <formula>NOT(ISERROR(SEARCH("RTT",CG5)))</formula>
    </cfRule>
  </conditionalFormatting>
  <conditionalFormatting sqref="CG5:CL5">
    <cfRule type="containsText" dxfId="162" priority="133" operator="containsText" text="R/T">
      <formula>NOT(ISERROR(SEARCH("R/T",CG5)))</formula>
    </cfRule>
    <cfRule type="containsText" dxfId="161" priority="134" operator="containsText" text="RS">
      <formula>NOT(ISERROR(SEARCH("RS",CG5)))</formula>
    </cfRule>
    <cfRule type="containsText" dxfId="160" priority="135" operator="containsText" text="FRA">
      <formula>NOT(ISERROR(SEARCH("FRA",CG5)))</formula>
    </cfRule>
    <cfRule type="containsText" dxfId="159" priority="136" operator="containsText" text="HOS">
      <formula>NOT(ISERROR(SEARCH("HOS",CG5)))</formula>
    </cfRule>
    <cfRule type="containsText" dxfId="158" priority="137" operator="containsText" text="ANJ">
      <formula>NOT(ISERROR(SEARCH("ANJ",CG5)))</formula>
    </cfRule>
    <cfRule type="containsText" dxfId="157" priority="138" operator="containsText" text="FOR">
      <formula>NOT(ISERROR(SEARCH("FOR",CG5)))</formula>
    </cfRule>
    <cfRule type="containsText" dxfId="156" priority="139" operator="containsText" text="REC">
      <formula>NOT(ISERROR(SEARCH("REC",CG5)))</formula>
    </cfRule>
    <cfRule type="containsText" dxfId="155" priority="140" operator="containsText" text="RTT">
      <formula>NOT(ISERROR(SEARCH("RTT",CG5)))</formula>
    </cfRule>
  </conditionalFormatting>
  <conditionalFormatting sqref="AL41:AL72">
    <cfRule type="containsText" dxfId="154" priority="126" operator="containsText" text="Mal">
      <formula>NOT(ISERROR(SEARCH("Mal",AL41)))</formula>
    </cfRule>
    <cfRule type="containsText" dxfId="153" priority="127" operator="containsText" text="M2">
      <formula>NOT(ISERROR(SEARCH("M2",AL41)))</formula>
    </cfRule>
    <cfRule type="containsText" dxfId="152" priority="128" operator="containsText" text="S3">
      <formula>NOT(ISERROR(SEARCH("S3",AL41)))</formula>
    </cfRule>
    <cfRule type="containsText" dxfId="151" priority="129" operator="containsText" text="S">
      <formula>NOT(ISERROR(SEARCH("S",AL41)))</formula>
    </cfRule>
    <cfRule type="containsText" dxfId="150" priority="130" operator="containsText" text="J1">
      <formula>NOT(ISERROR(SEARCH("J1",AL41)))</formula>
    </cfRule>
    <cfRule type="containsText" dxfId="149" priority="131" operator="containsText" text="M">
      <formula>NOT(ISERROR(SEARCH("M",AL41)))</formula>
    </cfRule>
    <cfRule type="containsText" dxfId="148" priority="132" operator="containsText" text="R">
      <formula>NOT(ISERROR(SEARCH("R",AL41)))</formula>
    </cfRule>
  </conditionalFormatting>
  <conditionalFormatting sqref="AL41:AL72">
    <cfRule type="containsText" dxfId="147" priority="118" operator="containsText" text="R/T">
      <formula>NOT(ISERROR(SEARCH("R/T",AL41)))</formula>
    </cfRule>
    <cfRule type="containsText" dxfId="146" priority="119" operator="containsText" text="RS">
      <formula>NOT(ISERROR(SEARCH("RS",AL41)))</formula>
    </cfRule>
    <cfRule type="containsText" dxfId="145" priority="120" operator="containsText" text="FRA">
      <formula>NOT(ISERROR(SEARCH("FRA",AL41)))</formula>
    </cfRule>
    <cfRule type="containsText" dxfId="144" priority="121" operator="containsText" text="HOS">
      <formula>NOT(ISERROR(SEARCH("HOS",AL41)))</formula>
    </cfRule>
    <cfRule type="containsText" dxfId="143" priority="122" operator="containsText" text="ANJ">
      <formula>NOT(ISERROR(SEARCH("ANJ",AL41)))</formula>
    </cfRule>
    <cfRule type="containsText" dxfId="142" priority="123" operator="containsText" text="FOR">
      <formula>NOT(ISERROR(SEARCH("FOR",AL41)))</formula>
    </cfRule>
    <cfRule type="containsText" dxfId="141" priority="124" operator="containsText" text="REC">
      <formula>NOT(ISERROR(SEARCH("REC",AL41)))</formula>
    </cfRule>
    <cfRule type="containsText" dxfId="140" priority="125" operator="containsText" text="RTT">
      <formula>NOT(ISERROR(SEARCH("RTT",AL41)))</formula>
    </cfRule>
  </conditionalFormatting>
  <conditionalFormatting sqref="AL41">
    <cfRule type="containsText" dxfId="139" priority="110" operator="containsText" text="R/T">
      <formula>NOT(ISERROR(SEARCH("R/T",AL41)))</formula>
    </cfRule>
    <cfRule type="containsText" dxfId="138" priority="111" operator="containsText" text="RS">
      <formula>NOT(ISERROR(SEARCH("RS",AL41)))</formula>
    </cfRule>
    <cfRule type="containsText" dxfId="137" priority="112" operator="containsText" text="FRA">
      <formula>NOT(ISERROR(SEARCH("FRA",AL41)))</formula>
    </cfRule>
    <cfRule type="containsText" dxfId="136" priority="113" operator="containsText" text="HOS">
      <formula>NOT(ISERROR(SEARCH("HOS",AL41)))</formula>
    </cfRule>
    <cfRule type="containsText" dxfId="135" priority="114" operator="containsText" text="ANJ">
      <formula>NOT(ISERROR(SEARCH("ANJ",AL41)))</formula>
    </cfRule>
    <cfRule type="containsText" dxfId="134" priority="115" operator="containsText" text="FOR">
      <formula>NOT(ISERROR(SEARCH("FOR",AL41)))</formula>
    </cfRule>
    <cfRule type="containsText" dxfId="133" priority="116" operator="containsText" text="REC">
      <formula>NOT(ISERROR(SEARCH("REC",AL41)))</formula>
    </cfRule>
    <cfRule type="containsText" dxfId="132" priority="117" operator="containsText" text="RTT">
      <formula>NOT(ISERROR(SEARCH("RTT",AL41)))</formula>
    </cfRule>
  </conditionalFormatting>
  <conditionalFormatting sqref="AL41">
    <cfRule type="containsText" dxfId="131" priority="102" operator="containsText" text="R/T">
      <formula>NOT(ISERROR(SEARCH("R/T",AL41)))</formula>
    </cfRule>
    <cfRule type="containsText" dxfId="130" priority="103" operator="containsText" text="RS">
      <formula>NOT(ISERROR(SEARCH("RS",AL41)))</formula>
    </cfRule>
    <cfRule type="containsText" dxfId="129" priority="104" operator="containsText" text="FRA">
      <formula>NOT(ISERROR(SEARCH("FRA",AL41)))</formula>
    </cfRule>
    <cfRule type="containsText" dxfId="128" priority="105" operator="containsText" text="HOS">
      <formula>NOT(ISERROR(SEARCH("HOS",AL41)))</formula>
    </cfRule>
    <cfRule type="containsText" dxfId="127" priority="106" operator="containsText" text="ANJ">
      <formula>NOT(ISERROR(SEARCH("ANJ",AL41)))</formula>
    </cfRule>
    <cfRule type="containsText" dxfId="126" priority="107" operator="containsText" text="FOR">
      <formula>NOT(ISERROR(SEARCH("FOR",AL41)))</formula>
    </cfRule>
    <cfRule type="containsText" dxfId="125" priority="108" operator="containsText" text="REC">
      <formula>NOT(ISERROR(SEARCH("REC",AL41)))</formula>
    </cfRule>
    <cfRule type="containsText" dxfId="124" priority="109" operator="containsText" text="RTT">
      <formula>NOT(ISERROR(SEARCH("RTT",AL41)))</formula>
    </cfRule>
  </conditionalFormatting>
  <conditionalFormatting sqref="AL41">
    <cfRule type="containsText" dxfId="123" priority="94" operator="containsText" text="R/T">
      <formula>NOT(ISERROR(SEARCH("R/T",AL41)))</formula>
    </cfRule>
    <cfRule type="containsText" dxfId="122" priority="95" operator="containsText" text="RS">
      <formula>NOT(ISERROR(SEARCH("RS",AL41)))</formula>
    </cfRule>
    <cfRule type="containsText" dxfId="121" priority="96" operator="containsText" text="FRA">
      <formula>NOT(ISERROR(SEARCH("FRA",AL41)))</formula>
    </cfRule>
    <cfRule type="containsText" dxfId="120" priority="97" operator="containsText" text="HOS">
      <formula>NOT(ISERROR(SEARCH("HOS",AL41)))</formula>
    </cfRule>
    <cfRule type="containsText" dxfId="119" priority="98" operator="containsText" text="ANJ">
      <formula>NOT(ISERROR(SEARCH("ANJ",AL41)))</formula>
    </cfRule>
    <cfRule type="containsText" dxfId="118" priority="99" operator="containsText" text="FOR">
      <formula>NOT(ISERROR(SEARCH("FOR",AL41)))</formula>
    </cfRule>
    <cfRule type="containsText" dxfId="117" priority="100" operator="containsText" text="REC">
      <formula>NOT(ISERROR(SEARCH("REC",AL41)))</formula>
    </cfRule>
    <cfRule type="containsText" dxfId="116" priority="101" operator="containsText" text="RTT">
      <formula>NOT(ISERROR(SEARCH("RTT",AL41)))</formula>
    </cfRule>
  </conditionalFormatting>
  <conditionalFormatting sqref="C46">
    <cfRule type="cellIs" dxfId="115" priority="90" operator="lessThanOrEqual">
      <formula>7</formula>
    </cfRule>
  </conditionalFormatting>
  <conditionalFormatting sqref="C4">
    <cfRule type="expression" dxfId="114" priority="91" stopIfTrue="1">
      <formula>AND(C4&lt;&gt;"",COUNTIF(Fériés,C4)&gt;0)</formula>
    </cfRule>
    <cfRule type="expression" dxfId="113" priority="92" stopIfTrue="1">
      <formula>AND(WEEKDAY(C4,2)&gt;5,C4&lt;&gt;"")</formula>
    </cfRule>
    <cfRule type="expression" dxfId="112" priority="93" stopIfTrue="1">
      <formula>#REF!=""</formula>
    </cfRule>
  </conditionalFormatting>
  <conditionalFormatting sqref="CF46">
    <cfRule type="cellIs" dxfId="111" priority="86" operator="lessThanOrEqual">
      <formula>7</formula>
    </cfRule>
  </conditionalFormatting>
  <conditionalFormatting sqref="CF4">
    <cfRule type="expression" dxfId="110" priority="87" stopIfTrue="1">
      <formula>AND(CF4&lt;&gt;"",COUNTIF(Fériés,CF4)&gt;0)</formula>
    </cfRule>
    <cfRule type="expression" dxfId="109" priority="88" stopIfTrue="1">
      <formula>AND(WEEKDAY(CF4,2)&gt;5,CF4&lt;&gt;"")</formula>
    </cfRule>
    <cfRule type="expression" dxfId="108" priority="89" stopIfTrue="1">
      <formula>#REF!=""</formula>
    </cfRule>
  </conditionalFormatting>
  <conditionalFormatting sqref="CF5:CF36">
    <cfRule type="containsText" dxfId="107" priority="79" operator="containsText" text="Mal">
      <formula>NOT(ISERROR(SEARCH("Mal",CF5)))</formula>
    </cfRule>
    <cfRule type="containsText" dxfId="106" priority="80" operator="containsText" text="M2">
      <formula>NOT(ISERROR(SEARCH("M2",CF5)))</formula>
    </cfRule>
    <cfRule type="containsText" dxfId="105" priority="81" operator="containsText" text="S3">
      <formula>NOT(ISERROR(SEARCH("S3",CF5)))</formula>
    </cfRule>
    <cfRule type="containsText" dxfId="104" priority="82" operator="containsText" text="S">
      <formula>NOT(ISERROR(SEARCH("S",CF5)))</formula>
    </cfRule>
    <cfRule type="containsText" dxfId="103" priority="83" operator="containsText" text="J1">
      <formula>NOT(ISERROR(SEARCH("J1",CF5)))</formula>
    </cfRule>
    <cfRule type="containsText" dxfId="102" priority="84" operator="containsText" text="M">
      <formula>NOT(ISERROR(SEARCH("M",CF5)))</formula>
    </cfRule>
    <cfRule type="containsText" dxfId="101" priority="85" operator="containsText" text="R">
      <formula>NOT(ISERROR(SEARCH("R",CF5)))</formula>
    </cfRule>
  </conditionalFormatting>
  <conditionalFormatting sqref="CF37:CF38">
    <cfRule type="cellIs" dxfId="100" priority="78" operator="lessThan">
      <formula>8</formula>
    </cfRule>
  </conditionalFormatting>
  <conditionalFormatting sqref="CF5:CF36">
    <cfRule type="containsText" dxfId="99" priority="70" operator="containsText" text="R/T">
      <formula>NOT(ISERROR(SEARCH("R/T",CF5)))</formula>
    </cfRule>
    <cfRule type="containsText" dxfId="98" priority="71" operator="containsText" text="RS">
      <formula>NOT(ISERROR(SEARCH("RS",CF5)))</formula>
    </cfRule>
    <cfRule type="containsText" dxfId="97" priority="72" operator="containsText" text="FRA">
      <formula>NOT(ISERROR(SEARCH("FRA",CF5)))</formula>
    </cfRule>
    <cfRule type="containsText" dxfId="96" priority="73" operator="containsText" text="HOS">
      <formula>NOT(ISERROR(SEARCH("HOS",CF5)))</formula>
    </cfRule>
    <cfRule type="containsText" dxfId="95" priority="74" operator="containsText" text="ANJ">
      <formula>NOT(ISERROR(SEARCH("ANJ",CF5)))</formula>
    </cfRule>
    <cfRule type="containsText" dxfId="94" priority="75" operator="containsText" text="FOR">
      <formula>NOT(ISERROR(SEARCH("FOR",CF5)))</formula>
    </cfRule>
    <cfRule type="containsText" dxfId="93" priority="76" operator="containsText" text="REC">
      <formula>NOT(ISERROR(SEARCH("REC",CF5)))</formula>
    </cfRule>
    <cfRule type="containsText" dxfId="92" priority="77" operator="containsText" text="RTT">
      <formula>NOT(ISERROR(SEARCH("RTT",CF5)))</formula>
    </cfRule>
  </conditionalFormatting>
  <conditionalFormatting sqref="CF5">
    <cfRule type="containsText" dxfId="91" priority="62" operator="containsText" text="R/T">
      <formula>NOT(ISERROR(SEARCH("R/T",CF5)))</formula>
    </cfRule>
    <cfRule type="containsText" dxfId="90" priority="63" operator="containsText" text="RS">
      <formula>NOT(ISERROR(SEARCH("RS",CF5)))</formula>
    </cfRule>
    <cfRule type="containsText" dxfId="89" priority="64" operator="containsText" text="FRA">
      <formula>NOT(ISERROR(SEARCH("FRA",CF5)))</formula>
    </cfRule>
    <cfRule type="containsText" dxfId="88" priority="65" operator="containsText" text="HOS">
      <formula>NOT(ISERROR(SEARCH("HOS",CF5)))</formula>
    </cfRule>
    <cfRule type="containsText" dxfId="87" priority="66" operator="containsText" text="ANJ">
      <formula>NOT(ISERROR(SEARCH("ANJ",CF5)))</formula>
    </cfRule>
    <cfRule type="containsText" dxfId="86" priority="67" operator="containsText" text="FOR">
      <formula>NOT(ISERROR(SEARCH("FOR",CF5)))</formula>
    </cfRule>
    <cfRule type="containsText" dxfId="85" priority="68" operator="containsText" text="REC">
      <formula>NOT(ISERROR(SEARCH("REC",CF5)))</formula>
    </cfRule>
    <cfRule type="containsText" dxfId="84" priority="69" operator="containsText" text="RTT">
      <formula>NOT(ISERROR(SEARCH("RTT",CF5)))</formula>
    </cfRule>
  </conditionalFormatting>
  <conditionalFormatting sqref="CF5">
    <cfRule type="containsText" dxfId="83" priority="54" operator="containsText" text="R/T">
      <formula>NOT(ISERROR(SEARCH("R/T",CF5)))</formula>
    </cfRule>
    <cfRule type="containsText" dxfId="82" priority="55" operator="containsText" text="RS">
      <formula>NOT(ISERROR(SEARCH("RS",CF5)))</formula>
    </cfRule>
    <cfRule type="containsText" dxfId="81" priority="56" operator="containsText" text="FRA">
      <formula>NOT(ISERROR(SEARCH("FRA",CF5)))</formula>
    </cfRule>
    <cfRule type="containsText" dxfId="80" priority="57" operator="containsText" text="HOS">
      <formula>NOT(ISERROR(SEARCH("HOS",CF5)))</formula>
    </cfRule>
    <cfRule type="containsText" dxfId="79" priority="58" operator="containsText" text="ANJ">
      <formula>NOT(ISERROR(SEARCH("ANJ",CF5)))</formula>
    </cfRule>
    <cfRule type="containsText" dxfId="78" priority="59" operator="containsText" text="FOR">
      <formula>NOT(ISERROR(SEARCH("FOR",CF5)))</formula>
    </cfRule>
    <cfRule type="containsText" dxfId="77" priority="60" operator="containsText" text="REC">
      <formula>NOT(ISERROR(SEARCH("REC",CF5)))</formula>
    </cfRule>
    <cfRule type="containsText" dxfId="76" priority="61" operator="containsText" text="RTT">
      <formula>NOT(ISERROR(SEARCH("RTT",CF5)))</formula>
    </cfRule>
  </conditionalFormatting>
  <conditionalFormatting sqref="CF5">
    <cfRule type="containsText" dxfId="75" priority="46" operator="containsText" text="R/T">
      <formula>NOT(ISERROR(SEARCH("R/T",CF5)))</formula>
    </cfRule>
    <cfRule type="containsText" dxfId="74" priority="47" operator="containsText" text="RS">
      <formula>NOT(ISERROR(SEARCH("RS",CF5)))</formula>
    </cfRule>
    <cfRule type="containsText" dxfId="73" priority="48" operator="containsText" text="FRA">
      <formula>NOT(ISERROR(SEARCH("FRA",CF5)))</formula>
    </cfRule>
    <cfRule type="containsText" dxfId="72" priority="49" operator="containsText" text="HOS">
      <formula>NOT(ISERROR(SEARCH("HOS",CF5)))</formula>
    </cfRule>
    <cfRule type="containsText" dxfId="71" priority="50" operator="containsText" text="ANJ">
      <formula>NOT(ISERROR(SEARCH("ANJ",CF5)))</formula>
    </cfRule>
    <cfRule type="containsText" dxfId="70" priority="51" operator="containsText" text="FOR">
      <formula>NOT(ISERROR(SEARCH("FOR",CF5)))</formula>
    </cfRule>
    <cfRule type="containsText" dxfId="69" priority="52" operator="containsText" text="REC">
      <formula>NOT(ISERROR(SEARCH("REC",CF5)))</formula>
    </cfRule>
    <cfRule type="containsText" dxfId="68" priority="53" operator="containsText" text="RTT">
      <formula>NOT(ISERROR(SEARCH("RTT",CF5)))</formula>
    </cfRule>
  </conditionalFormatting>
  <conditionalFormatting sqref="C4:AG4">
    <cfRule type="cellIs" dxfId="67" priority="45" operator="equal">
      <formula>TODAY()</formula>
    </cfRule>
  </conditionalFormatting>
  <conditionalFormatting sqref="C37:AG38">
    <cfRule type="cellIs" dxfId="66" priority="4" operator="greaterThan">
      <formula>6</formula>
    </cfRule>
    <cfRule type="cellIs" dxfId="65" priority="44" operator="lessThan">
      <formula>7</formula>
    </cfRule>
  </conditionalFormatting>
  <conditionalFormatting sqref="C5:AG5">
    <cfRule type="containsText" dxfId="64" priority="37" operator="containsText" text="Mal">
      <formula>NOT(ISERROR(SEARCH("Mal",C5)))</formula>
    </cfRule>
    <cfRule type="containsText" dxfId="63" priority="38" operator="containsText" text="M2">
      <formula>NOT(ISERROR(SEARCH("M2",C5)))</formula>
    </cfRule>
    <cfRule type="containsText" dxfId="62" priority="39" operator="containsText" text="S3">
      <formula>NOT(ISERROR(SEARCH("S3",C5)))</formula>
    </cfRule>
    <cfRule type="containsText" dxfId="61" priority="40" operator="containsText" text="S">
      <formula>NOT(ISERROR(SEARCH("S",C5)))</formula>
    </cfRule>
    <cfRule type="containsText" dxfId="60" priority="41" operator="containsText" text="J1">
      <formula>NOT(ISERROR(SEARCH("J1",C5)))</formula>
    </cfRule>
    <cfRule type="containsText" dxfId="59" priority="42" operator="containsText" text="M">
      <formula>NOT(ISERROR(SEARCH("M",C5)))</formula>
    </cfRule>
    <cfRule type="containsText" dxfId="58" priority="43" operator="containsText" text="R">
      <formula>NOT(ISERROR(SEARCH("R",C5)))</formula>
    </cfRule>
  </conditionalFormatting>
  <conditionalFormatting sqref="C5:AG5">
    <cfRule type="containsText" dxfId="57" priority="29" operator="containsText" text="R/T">
      <formula>NOT(ISERROR(SEARCH("R/T",C5)))</formula>
    </cfRule>
    <cfRule type="containsText" dxfId="56" priority="30" operator="containsText" text="RS">
      <formula>NOT(ISERROR(SEARCH("RS",C5)))</formula>
    </cfRule>
    <cfRule type="containsText" dxfId="55" priority="31" operator="containsText" text="FRA">
      <formula>NOT(ISERROR(SEARCH("FRA",C5)))</formula>
    </cfRule>
    <cfRule type="containsText" dxfId="54" priority="32" operator="containsText" text="HOS">
      <formula>NOT(ISERROR(SEARCH("HOS",C5)))</formula>
    </cfRule>
    <cfRule type="containsText" dxfId="53" priority="33" operator="containsText" text="ANJ">
      <formula>NOT(ISERROR(SEARCH("ANJ",C5)))</formula>
    </cfRule>
    <cfRule type="containsText" dxfId="52" priority="34" operator="containsText" text="FOR">
      <formula>NOT(ISERROR(SEARCH("FOR",C5)))</formula>
    </cfRule>
    <cfRule type="containsText" dxfId="51" priority="35" operator="containsText" text="REC">
      <formula>NOT(ISERROR(SEARCH("REC",C5)))</formula>
    </cfRule>
    <cfRule type="containsText" dxfId="50" priority="36" operator="containsText" text="RTT">
      <formula>NOT(ISERROR(SEARCH("RTT",C5)))</formula>
    </cfRule>
  </conditionalFormatting>
  <conditionalFormatting sqref="C5:AG5">
    <cfRule type="containsText" dxfId="49" priority="21" operator="containsText" text="R/T">
      <formula>NOT(ISERROR(SEARCH("R/T",C5)))</formula>
    </cfRule>
    <cfRule type="containsText" dxfId="48" priority="22" operator="containsText" text="RS">
      <formula>NOT(ISERROR(SEARCH("RS",C5)))</formula>
    </cfRule>
    <cfRule type="containsText" dxfId="47" priority="23" operator="containsText" text="FRA">
      <formula>NOT(ISERROR(SEARCH("FRA",C5)))</formula>
    </cfRule>
    <cfRule type="containsText" dxfId="46" priority="24" operator="containsText" text="HOS">
      <formula>NOT(ISERROR(SEARCH("HOS",C5)))</formula>
    </cfRule>
    <cfRule type="containsText" dxfId="45" priority="25" operator="containsText" text="ANJ">
      <formula>NOT(ISERROR(SEARCH("ANJ",C5)))</formula>
    </cfRule>
    <cfRule type="containsText" dxfId="44" priority="26" operator="containsText" text="FOR">
      <formula>NOT(ISERROR(SEARCH("FOR",C5)))</formula>
    </cfRule>
    <cfRule type="containsText" dxfId="43" priority="27" operator="containsText" text="REC">
      <formula>NOT(ISERROR(SEARCH("REC",C5)))</formula>
    </cfRule>
    <cfRule type="containsText" dxfId="42" priority="28" operator="containsText" text="RTT">
      <formula>NOT(ISERROR(SEARCH("RTT",C5)))</formula>
    </cfRule>
  </conditionalFormatting>
  <conditionalFormatting sqref="C5:AG5">
    <cfRule type="containsText" dxfId="41" priority="13" operator="containsText" text="R/T">
      <formula>NOT(ISERROR(SEARCH("R/T",C5)))</formula>
    </cfRule>
    <cfRule type="containsText" dxfId="40" priority="14" operator="containsText" text="RS">
      <formula>NOT(ISERROR(SEARCH("RS",C5)))</formula>
    </cfRule>
    <cfRule type="containsText" dxfId="39" priority="15" operator="containsText" text="FRA">
      <formula>NOT(ISERROR(SEARCH("FRA",C5)))</formula>
    </cfRule>
    <cfRule type="containsText" dxfId="38" priority="16" operator="containsText" text="HOS">
      <formula>NOT(ISERROR(SEARCH("HOS",C5)))</formula>
    </cfRule>
    <cfRule type="containsText" dxfId="37" priority="17" operator="containsText" text="ANJ">
      <formula>NOT(ISERROR(SEARCH("ANJ",C5)))</formula>
    </cfRule>
    <cfRule type="containsText" dxfId="36" priority="18" operator="containsText" text="FOR">
      <formula>NOT(ISERROR(SEARCH("FOR",C5)))</formula>
    </cfRule>
    <cfRule type="containsText" dxfId="35" priority="19" operator="containsText" text="REC">
      <formula>NOT(ISERROR(SEARCH("REC",C5)))</formula>
    </cfRule>
    <cfRule type="containsText" dxfId="34" priority="20" operator="containsText" text="RTT">
      <formula>NOT(ISERROR(SEARCH("RTT",C5)))</formula>
    </cfRule>
  </conditionalFormatting>
  <conditionalFormatting sqref="C5:AG5">
    <cfRule type="containsText" dxfId="33" priority="5" operator="containsText" text="R/T">
      <formula>NOT(ISERROR(SEARCH("R/T",C5)))</formula>
    </cfRule>
    <cfRule type="containsText" dxfId="32" priority="6" operator="containsText" text="RS">
      <formula>NOT(ISERROR(SEARCH("RS",C5)))</formula>
    </cfRule>
    <cfRule type="containsText" dxfId="31" priority="7" operator="containsText" text="FRA">
      <formula>NOT(ISERROR(SEARCH("FRA",C5)))</formula>
    </cfRule>
    <cfRule type="containsText" dxfId="30" priority="8" operator="containsText" text="HOS">
      <formula>NOT(ISERROR(SEARCH("HOS",C5)))</formula>
    </cfRule>
    <cfRule type="containsText" dxfId="29" priority="9" operator="containsText" text="ANJ">
      <formula>NOT(ISERROR(SEARCH("ANJ",C5)))</formula>
    </cfRule>
    <cfRule type="containsText" dxfId="28" priority="10" operator="containsText" text="FOR">
      <formula>NOT(ISERROR(SEARCH("FOR",C5)))</formula>
    </cfRule>
    <cfRule type="containsText" dxfId="27" priority="11" operator="containsText" text="REC">
      <formula>NOT(ISERROR(SEARCH("REC",C5)))</formula>
    </cfRule>
    <cfRule type="containsText" dxfId="26" priority="12" operator="containsText" text="RTT">
      <formula>NOT(ISERROR(SEARCH("RTT",C5)))</formula>
    </cfRule>
  </conditionalFormatting>
  <conditionalFormatting sqref="C5:AG11 C17:AG36 C12:N12 C13:O13 C14:N16">
    <cfRule type="containsText" dxfId="25" priority="1" operator="containsText" text="RJF">
      <formula>NOT(ISERROR(SEARCH("RJF",C5)))</formula>
    </cfRule>
    <cfRule type="containsText" dxfId="24" priority="2" operator="containsText" text="RC">
      <formula>NOT(ISERROR(SEARCH("RC",C5)))</formula>
    </cfRule>
    <cfRule type="containsText" dxfId="23" priority="3" operator="containsText" text="RUN">
      <formula>NOT(ISERROR(SEARCH("RUN",C5)))</formula>
    </cfRule>
  </conditionalFormatting>
  <dataValidations count="1">
    <dataValidation type="list" allowBlank="1" showInputMessage="1" showErrorMessage="1" sqref="AQ2">
      <formula1>"1,2,3,4,5,6,7,8,9,10,11,12"</formula1>
    </dataValidation>
  </dataValidations>
  <hyperlinks>
    <hyperlink ref="AK1:AN2" location="accueil!A1" display="accueil"/>
  </hyperlinks>
  <printOptions horizontalCentered="1" verticalCentered="1"/>
  <pageMargins left="0" right="0" top="0" bottom="0" header="0" footer="0"/>
  <pageSetup paperSize="9" orientation="landscape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BU47"/>
  <sheetViews>
    <sheetView workbookViewId="0">
      <selection activeCell="C3" sqref="C3:D34"/>
    </sheetView>
  </sheetViews>
  <sheetFormatPr baseColWidth="10" defaultRowHeight="15"/>
  <cols>
    <col min="1" max="1" width="20.7109375" style="37" customWidth="1"/>
    <col min="2" max="2" width="13.7109375" style="38" customWidth="1"/>
    <col min="3" max="3" width="7.7109375" style="38" customWidth="1"/>
    <col min="4" max="4" width="20.7109375" style="38" customWidth="1"/>
    <col min="5" max="7" width="4.7109375" style="38" customWidth="1"/>
    <col min="8" max="8" width="4.7109375" style="37" customWidth="1"/>
    <col min="9" max="57" width="4.7109375" style="38" customWidth="1"/>
    <col min="58" max="61" width="5.7109375" style="38" customWidth="1"/>
    <col min="62" max="16384" width="11.42578125" style="38"/>
  </cols>
  <sheetData>
    <row r="1" spans="1:73" ht="15" customHeight="1">
      <c r="A1" s="37" t="s">
        <v>116</v>
      </c>
      <c r="C1" s="37"/>
      <c r="E1" s="37"/>
      <c r="F1" s="37"/>
      <c r="G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7"/>
      <c r="BS1" s="37"/>
      <c r="BT1" s="37"/>
      <c r="BU1" s="37"/>
    </row>
    <row r="2" spans="1:73" ht="15.75" customHeight="1" thickBot="1">
      <c r="A2" s="37">
        <v>21</v>
      </c>
      <c r="E2" s="39" t="s">
        <v>71</v>
      </c>
      <c r="F2" s="39" t="s">
        <v>141</v>
      </c>
      <c r="G2" s="40" t="s">
        <v>14</v>
      </c>
      <c r="H2" s="41" t="s">
        <v>142</v>
      </c>
      <c r="I2" s="42" t="s">
        <v>143</v>
      </c>
      <c r="J2" s="39" t="s">
        <v>13</v>
      </c>
      <c r="K2" s="39" t="s">
        <v>13</v>
      </c>
      <c r="L2" s="39" t="s">
        <v>71</v>
      </c>
      <c r="M2" s="40" t="s">
        <v>141</v>
      </c>
      <c r="N2" s="39" t="s">
        <v>14</v>
      </c>
      <c r="O2" s="43" t="s">
        <v>142</v>
      </c>
      <c r="P2" s="44" t="s">
        <v>143</v>
      </c>
      <c r="Q2" s="39" t="s">
        <v>13</v>
      </c>
      <c r="R2" s="40" t="s">
        <v>13</v>
      </c>
      <c r="S2" s="40" t="s">
        <v>71</v>
      </c>
      <c r="T2" s="39" t="s">
        <v>141</v>
      </c>
      <c r="U2" s="39" t="s">
        <v>14</v>
      </c>
      <c r="V2" s="43" t="s">
        <v>142</v>
      </c>
      <c r="W2" s="44" t="s">
        <v>143</v>
      </c>
      <c r="X2" s="40" t="s">
        <v>13</v>
      </c>
      <c r="Y2" s="39" t="s">
        <v>13</v>
      </c>
    </row>
    <row r="3" spans="1:73">
      <c r="C3" s="45"/>
      <c r="D3" s="46"/>
      <c r="E3" s="47" t="s">
        <v>13</v>
      </c>
      <c r="F3" s="47" t="s">
        <v>13</v>
      </c>
      <c r="G3" s="47" t="s">
        <v>94</v>
      </c>
      <c r="H3" s="47" t="s">
        <v>94</v>
      </c>
      <c r="I3" s="47" t="s">
        <v>94</v>
      </c>
      <c r="J3" s="48" t="s">
        <v>15</v>
      </c>
      <c r="K3" s="48" t="s">
        <v>15</v>
      </c>
      <c r="L3" s="48" t="s">
        <v>15</v>
      </c>
      <c r="M3" s="47" t="s">
        <v>94</v>
      </c>
      <c r="N3" s="49" t="s">
        <v>13</v>
      </c>
      <c r="O3" s="49" t="s">
        <v>13</v>
      </c>
      <c r="P3" s="49" t="s">
        <v>13</v>
      </c>
      <c r="Q3" s="49" t="s">
        <v>13</v>
      </c>
      <c r="R3" s="47" t="s">
        <v>94</v>
      </c>
      <c r="S3" s="47" t="s">
        <v>94</v>
      </c>
      <c r="T3" s="48" t="s">
        <v>15</v>
      </c>
      <c r="U3" s="48" t="s">
        <v>15</v>
      </c>
      <c r="V3" s="48" t="s">
        <v>15</v>
      </c>
      <c r="W3" s="48" t="s">
        <v>15</v>
      </c>
      <c r="X3" s="47" t="s">
        <v>94</v>
      </c>
      <c r="Y3" s="47" t="s">
        <v>13</v>
      </c>
      <c r="AC3" s="271" t="s">
        <v>118</v>
      </c>
      <c r="AD3" s="272"/>
      <c r="AE3" s="272"/>
      <c r="AF3" s="272"/>
      <c r="AG3" s="273"/>
    </row>
    <row r="4" spans="1:73" ht="15.75" thickBot="1">
      <c r="A4" s="37" t="s">
        <v>115</v>
      </c>
      <c r="C4" s="50"/>
      <c r="D4" s="51"/>
      <c r="E4" s="47" t="s">
        <v>13</v>
      </c>
      <c r="F4" s="47" t="s">
        <v>13</v>
      </c>
      <c r="G4" s="47" t="s">
        <v>94</v>
      </c>
      <c r="H4" s="47" t="s">
        <v>94</v>
      </c>
      <c r="I4" s="47" t="s">
        <v>94</v>
      </c>
      <c r="J4" s="48" t="s">
        <v>15</v>
      </c>
      <c r="K4" s="48" t="s">
        <v>15</v>
      </c>
      <c r="L4" s="48" t="s">
        <v>15</v>
      </c>
      <c r="M4" s="47" t="s">
        <v>94</v>
      </c>
      <c r="N4" s="49" t="s">
        <v>13</v>
      </c>
      <c r="O4" s="49" t="s">
        <v>13</v>
      </c>
      <c r="P4" s="49" t="s">
        <v>13</v>
      </c>
      <c r="Q4" s="49" t="s">
        <v>13</v>
      </c>
      <c r="R4" s="47" t="s">
        <v>94</v>
      </c>
      <c r="S4" s="47" t="s">
        <v>94</v>
      </c>
      <c r="T4" s="48" t="s">
        <v>15</v>
      </c>
      <c r="U4" s="48" t="s">
        <v>15</v>
      </c>
      <c r="V4" s="48" t="s">
        <v>15</v>
      </c>
      <c r="W4" s="48" t="s">
        <v>15</v>
      </c>
      <c r="X4" s="47" t="s">
        <v>94</v>
      </c>
      <c r="Y4" s="47" t="s">
        <v>13</v>
      </c>
      <c r="AC4" s="274"/>
      <c r="AD4" s="275"/>
      <c r="AE4" s="275"/>
      <c r="AF4" s="275"/>
      <c r="AG4" s="276"/>
    </row>
    <row r="5" spans="1:73">
      <c r="A5" s="52">
        <v>42005</v>
      </c>
      <c r="C5" s="50"/>
      <c r="D5" s="51"/>
      <c r="E5" s="47" t="s">
        <v>13</v>
      </c>
      <c r="F5" s="47" t="s">
        <v>13</v>
      </c>
      <c r="G5" s="47" t="s">
        <v>94</v>
      </c>
      <c r="H5" s="47" t="s">
        <v>94</v>
      </c>
      <c r="I5" s="47" t="s">
        <v>94</v>
      </c>
      <c r="J5" s="48" t="s">
        <v>15</v>
      </c>
      <c r="K5" s="48" t="s">
        <v>15</v>
      </c>
      <c r="L5" s="48" t="s">
        <v>15</v>
      </c>
      <c r="M5" s="47" t="s">
        <v>94</v>
      </c>
      <c r="N5" s="49" t="s">
        <v>13</v>
      </c>
      <c r="O5" s="49" t="s">
        <v>13</v>
      </c>
      <c r="P5" s="49" t="s">
        <v>13</v>
      </c>
      <c r="Q5" s="49" t="s">
        <v>13</v>
      </c>
      <c r="R5" s="47" t="s">
        <v>94</v>
      </c>
      <c r="S5" s="47" t="s">
        <v>94</v>
      </c>
      <c r="T5" s="48" t="s">
        <v>15</v>
      </c>
      <c r="U5" s="48" t="s">
        <v>15</v>
      </c>
      <c r="V5" s="48" t="s">
        <v>15</v>
      </c>
      <c r="W5" s="48" t="s">
        <v>15</v>
      </c>
      <c r="X5" s="47" t="s">
        <v>94</v>
      </c>
      <c r="Y5" s="47" t="s">
        <v>13</v>
      </c>
    </row>
    <row r="6" spans="1:73">
      <c r="C6" s="50"/>
      <c r="D6" s="51"/>
      <c r="E6" s="47" t="s">
        <v>13</v>
      </c>
      <c r="F6" s="47" t="s">
        <v>13</v>
      </c>
      <c r="G6" s="47" t="s">
        <v>94</v>
      </c>
      <c r="H6" s="47" t="s">
        <v>94</v>
      </c>
      <c r="I6" s="47" t="s">
        <v>94</v>
      </c>
      <c r="J6" s="48" t="s">
        <v>15</v>
      </c>
      <c r="K6" s="48" t="s">
        <v>15</v>
      </c>
      <c r="L6" s="48" t="s">
        <v>15</v>
      </c>
      <c r="M6" s="47" t="s">
        <v>94</v>
      </c>
      <c r="N6" s="49" t="s">
        <v>13</v>
      </c>
      <c r="O6" s="49" t="s">
        <v>13</v>
      </c>
      <c r="P6" s="49" t="s">
        <v>13</v>
      </c>
      <c r="Q6" s="49" t="s">
        <v>13</v>
      </c>
      <c r="R6" s="47" t="s">
        <v>94</v>
      </c>
      <c r="S6" s="47" t="s">
        <v>94</v>
      </c>
      <c r="T6" s="48" t="s">
        <v>15</v>
      </c>
      <c r="U6" s="48" t="s">
        <v>15</v>
      </c>
      <c r="V6" s="48" t="s">
        <v>15</v>
      </c>
      <c r="W6" s="48" t="s">
        <v>15</v>
      </c>
      <c r="X6" s="47" t="s">
        <v>94</v>
      </c>
      <c r="Y6" s="47" t="s">
        <v>13</v>
      </c>
    </row>
    <row r="7" spans="1:73">
      <c r="A7" s="53" t="s">
        <v>114</v>
      </c>
      <c r="C7" s="50"/>
      <c r="D7" s="51"/>
      <c r="E7" s="47" t="s">
        <v>13</v>
      </c>
      <c r="F7" s="47" t="s">
        <v>13</v>
      </c>
      <c r="G7" s="47" t="s">
        <v>94</v>
      </c>
      <c r="H7" s="47" t="s">
        <v>94</v>
      </c>
      <c r="I7" s="47" t="s">
        <v>94</v>
      </c>
      <c r="J7" s="48" t="s">
        <v>15</v>
      </c>
      <c r="K7" s="48" t="s">
        <v>15</v>
      </c>
      <c r="L7" s="48" t="s">
        <v>15</v>
      </c>
      <c r="M7" s="47" t="s">
        <v>94</v>
      </c>
      <c r="N7" s="49" t="s">
        <v>13</v>
      </c>
      <c r="O7" s="49" t="s">
        <v>13</v>
      </c>
      <c r="P7" s="49" t="s">
        <v>13</v>
      </c>
      <c r="Q7" s="49" t="s">
        <v>13</v>
      </c>
      <c r="R7" s="47" t="s">
        <v>94</v>
      </c>
      <c r="S7" s="47" t="s">
        <v>94</v>
      </c>
      <c r="T7" s="48" t="s">
        <v>15</v>
      </c>
      <c r="U7" s="48" t="s">
        <v>15</v>
      </c>
      <c r="V7" s="48" t="s">
        <v>15</v>
      </c>
      <c r="W7" s="48" t="s">
        <v>15</v>
      </c>
      <c r="X7" s="47" t="s">
        <v>94</v>
      </c>
      <c r="Y7" s="47" t="s">
        <v>13</v>
      </c>
    </row>
    <row r="8" spans="1:73">
      <c r="A8" s="53">
        <f>départ-42</f>
        <v>41963</v>
      </c>
      <c r="C8" s="50"/>
      <c r="D8" s="54"/>
      <c r="E8" s="47" t="s">
        <v>13</v>
      </c>
      <c r="F8" s="47" t="s">
        <v>13</v>
      </c>
      <c r="G8" s="47" t="s">
        <v>94</v>
      </c>
      <c r="H8" s="47" t="s">
        <v>94</v>
      </c>
      <c r="I8" s="47" t="s">
        <v>94</v>
      </c>
      <c r="J8" s="48" t="s">
        <v>15</v>
      </c>
      <c r="K8" s="48" t="s">
        <v>15</v>
      </c>
      <c r="L8" s="48" t="s">
        <v>15</v>
      </c>
      <c r="M8" s="47" t="s">
        <v>94</v>
      </c>
      <c r="N8" s="49" t="s">
        <v>13</v>
      </c>
      <c r="O8" s="49" t="s">
        <v>13</v>
      </c>
      <c r="P8" s="49" t="s">
        <v>13</v>
      </c>
      <c r="Q8" s="49" t="s">
        <v>13</v>
      </c>
      <c r="R8" s="47" t="s">
        <v>94</v>
      </c>
      <c r="S8" s="47" t="s">
        <v>94</v>
      </c>
      <c r="T8" s="48" t="s">
        <v>15</v>
      </c>
      <c r="U8" s="48" t="s">
        <v>15</v>
      </c>
      <c r="V8" s="48" t="s">
        <v>15</v>
      </c>
      <c r="W8" s="48" t="s">
        <v>15</v>
      </c>
      <c r="X8" s="47" t="s">
        <v>94</v>
      </c>
      <c r="Y8" s="47" t="s">
        <v>13</v>
      </c>
      <c r="AE8" s="55"/>
    </row>
    <row r="9" spans="1:73">
      <c r="A9" s="53" t="s">
        <v>114</v>
      </c>
      <c r="C9" s="56"/>
      <c r="D9" s="57"/>
      <c r="E9" s="47" t="s">
        <v>13</v>
      </c>
      <c r="F9" s="47" t="s">
        <v>13</v>
      </c>
      <c r="G9" s="47" t="s">
        <v>94</v>
      </c>
      <c r="H9" s="47" t="s">
        <v>94</v>
      </c>
      <c r="I9" s="47" t="s">
        <v>94</v>
      </c>
      <c r="J9" s="48" t="s">
        <v>15</v>
      </c>
      <c r="K9" s="48" t="s">
        <v>15</v>
      </c>
      <c r="L9" s="48" t="s">
        <v>15</v>
      </c>
      <c r="M9" s="47" t="s">
        <v>94</v>
      </c>
      <c r="N9" s="49" t="s">
        <v>13</v>
      </c>
      <c r="O9" s="49" t="s">
        <v>13</v>
      </c>
      <c r="P9" s="49" t="s">
        <v>13</v>
      </c>
      <c r="Q9" s="49" t="s">
        <v>13</v>
      </c>
      <c r="R9" s="47" t="s">
        <v>94</v>
      </c>
      <c r="S9" s="47" t="s">
        <v>94</v>
      </c>
      <c r="T9" s="48" t="s">
        <v>15</v>
      </c>
      <c r="U9" s="48" t="s">
        <v>15</v>
      </c>
      <c r="V9" s="48" t="s">
        <v>15</v>
      </c>
      <c r="W9" s="48" t="s">
        <v>15</v>
      </c>
      <c r="X9" s="47" t="s">
        <v>94</v>
      </c>
      <c r="Y9" s="47" t="s">
        <v>13</v>
      </c>
    </row>
    <row r="10" spans="1:73">
      <c r="A10" s="53">
        <f>départ+42</f>
        <v>42047</v>
      </c>
      <c r="C10" s="58"/>
      <c r="D10" s="59"/>
      <c r="E10" s="60"/>
      <c r="F10" s="60"/>
      <c r="G10" s="60"/>
      <c r="H10" s="61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</row>
    <row r="11" spans="1:73">
      <c r="A11" s="53" t="s">
        <v>114</v>
      </c>
      <c r="C11" s="45"/>
      <c r="D11" s="62"/>
      <c r="E11" s="63" t="s">
        <v>15</v>
      </c>
      <c r="F11" s="47" t="s">
        <v>94</v>
      </c>
      <c r="G11" s="49" t="s">
        <v>13</v>
      </c>
      <c r="H11" s="49" t="s">
        <v>13</v>
      </c>
      <c r="I11" s="49" t="s">
        <v>13</v>
      </c>
      <c r="J11" s="49" t="s">
        <v>13</v>
      </c>
      <c r="K11" s="47" t="s">
        <v>94</v>
      </c>
      <c r="L11" s="47" t="s">
        <v>94</v>
      </c>
      <c r="M11" s="48" t="s">
        <v>15</v>
      </c>
      <c r="N11" s="48" t="s">
        <v>15</v>
      </c>
      <c r="O11" s="48" t="s">
        <v>15</v>
      </c>
      <c r="P11" s="48" t="s">
        <v>15</v>
      </c>
      <c r="Q11" s="47" t="s">
        <v>94</v>
      </c>
      <c r="R11" s="49" t="s">
        <v>13</v>
      </c>
      <c r="S11" s="49" t="s">
        <v>13</v>
      </c>
      <c r="T11" s="49" t="s">
        <v>13</v>
      </c>
      <c r="U11" s="47" t="s">
        <v>94</v>
      </c>
      <c r="V11" s="47" t="s">
        <v>94</v>
      </c>
      <c r="W11" s="47" t="s">
        <v>94</v>
      </c>
      <c r="X11" s="48" t="s">
        <v>15</v>
      </c>
      <c r="Y11" s="48" t="s">
        <v>15</v>
      </c>
    </row>
    <row r="12" spans="1:73">
      <c r="A12" s="53">
        <f>A10+21*100</f>
        <v>44147</v>
      </c>
      <c r="C12" s="50"/>
      <c r="D12" s="51"/>
      <c r="E12" s="63" t="s">
        <v>15</v>
      </c>
      <c r="F12" s="47" t="s">
        <v>94</v>
      </c>
      <c r="G12" s="49" t="s">
        <v>13</v>
      </c>
      <c r="H12" s="49" t="s">
        <v>13</v>
      </c>
      <c r="I12" s="49" t="s">
        <v>13</v>
      </c>
      <c r="J12" s="49" t="s">
        <v>13</v>
      </c>
      <c r="K12" s="47" t="s">
        <v>94</v>
      </c>
      <c r="L12" s="47" t="s">
        <v>94</v>
      </c>
      <c r="M12" s="48" t="s">
        <v>15</v>
      </c>
      <c r="N12" s="48" t="s">
        <v>15</v>
      </c>
      <c r="O12" s="48" t="s">
        <v>15</v>
      </c>
      <c r="P12" s="48" t="s">
        <v>15</v>
      </c>
      <c r="Q12" s="47" t="s">
        <v>94</v>
      </c>
      <c r="R12" s="49" t="s">
        <v>13</v>
      </c>
      <c r="S12" s="49" t="s">
        <v>13</v>
      </c>
      <c r="T12" s="49" t="s">
        <v>13</v>
      </c>
      <c r="U12" s="47" t="s">
        <v>94</v>
      </c>
      <c r="V12" s="47" t="s">
        <v>94</v>
      </c>
      <c r="W12" s="47" t="s">
        <v>94</v>
      </c>
      <c r="X12" s="48" t="s">
        <v>15</v>
      </c>
      <c r="Y12" s="48" t="s">
        <v>15</v>
      </c>
    </row>
    <row r="13" spans="1:73">
      <c r="A13" s="53" t="s">
        <v>114</v>
      </c>
      <c r="C13" s="50"/>
      <c r="D13" s="51"/>
      <c r="E13" s="63" t="s">
        <v>15</v>
      </c>
      <c r="F13" s="47" t="s">
        <v>94</v>
      </c>
      <c r="G13" s="49" t="s">
        <v>13</v>
      </c>
      <c r="H13" s="49" t="s">
        <v>13</v>
      </c>
      <c r="I13" s="49" t="s">
        <v>13</v>
      </c>
      <c r="J13" s="49" t="s">
        <v>13</v>
      </c>
      <c r="K13" s="47" t="s">
        <v>94</v>
      </c>
      <c r="L13" s="47" t="s">
        <v>94</v>
      </c>
      <c r="M13" s="48" t="s">
        <v>15</v>
      </c>
      <c r="N13" s="48" t="s">
        <v>15</v>
      </c>
      <c r="O13" s="48" t="s">
        <v>15</v>
      </c>
      <c r="P13" s="48" t="s">
        <v>15</v>
      </c>
      <c r="Q13" s="47" t="s">
        <v>94</v>
      </c>
      <c r="R13" s="49" t="s">
        <v>13</v>
      </c>
      <c r="S13" s="49" t="s">
        <v>13</v>
      </c>
      <c r="T13" s="49" t="s">
        <v>13</v>
      </c>
      <c r="U13" s="47" t="s">
        <v>94</v>
      </c>
      <c r="V13" s="47" t="s">
        <v>94</v>
      </c>
      <c r="W13" s="47" t="s">
        <v>94</v>
      </c>
      <c r="X13" s="48" t="s">
        <v>15</v>
      </c>
      <c r="Y13" s="48" t="s">
        <v>15</v>
      </c>
    </row>
    <row r="14" spans="1:73">
      <c r="A14" s="53">
        <f>A12+21*1000</f>
        <v>65147</v>
      </c>
      <c r="C14" s="50"/>
      <c r="D14" s="51"/>
      <c r="E14" s="63" t="s">
        <v>15</v>
      </c>
      <c r="F14" s="47" t="s">
        <v>94</v>
      </c>
      <c r="G14" s="49" t="s">
        <v>13</v>
      </c>
      <c r="H14" s="49" t="s">
        <v>13</v>
      </c>
      <c r="I14" s="49" t="s">
        <v>13</v>
      </c>
      <c r="J14" s="49" t="s">
        <v>13</v>
      </c>
      <c r="K14" s="47" t="s">
        <v>94</v>
      </c>
      <c r="L14" s="47" t="s">
        <v>94</v>
      </c>
      <c r="M14" s="48" t="s">
        <v>15</v>
      </c>
      <c r="N14" s="48" t="s">
        <v>15</v>
      </c>
      <c r="O14" s="48" t="s">
        <v>15</v>
      </c>
      <c r="P14" s="48" t="s">
        <v>15</v>
      </c>
      <c r="Q14" s="47" t="s">
        <v>94</v>
      </c>
      <c r="R14" s="49" t="s">
        <v>13</v>
      </c>
      <c r="S14" s="49" t="s">
        <v>13</v>
      </c>
      <c r="T14" s="49" t="s">
        <v>13</v>
      </c>
      <c r="U14" s="47" t="s">
        <v>94</v>
      </c>
      <c r="V14" s="47" t="s">
        <v>94</v>
      </c>
      <c r="W14" s="47" t="s">
        <v>94</v>
      </c>
      <c r="X14" s="48" t="s">
        <v>15</v>
      </c>
      <c r="Y14" s="48" t="s">
        <v>15</v>
      </c>
    </row>
    <row r="15" spans="1:73">
      <c r="A15" s="53" t="s">
        <v>113</v>
      </c>
      <c r="C15" s="50"/>
      <c r="D15" s="51"/>
      <c r="E15" s="63" t="s">
        <v>15</v>
      </c>
      <c r="F15" s="47" t="s">
        <v>94</v>
      </c>
      <c r="G15" s="49" t="s">
        <v>13</v>
      </c>
      <c r="H15" s="49" t="s">
        <v>13</v>
      </c>
      <c r="I15" s="49" t="s">
        <v>13</v>
      </c>
      <c r="J15" s="49" t="s">
        <v>13</v>
      </c>
      <c r="K15" s="47" t="s">
        <v>94</v>
      </c>
      <c r="L15" s="47" t="s">
        <v>94</v>
      </c>
      <c r="M15" s="48" t="s">
        <v>15</v>
      </c>
      <c r="N15" s="48" t="s">
        <v>15</v>
      </c>
      <c r="O15" s="48" t="s">
        <v>15</v>
      </c>
      <c r="P15" s="48" t="s">
        <v>15</v>
      </c>
      <c r="Q15" s="47" t="s">
        <v>94</v>
      </c>
      <c r="R15" s="49" t="s">
        <v>13</v>
      </c>
      <c r="S15" s="49" t="s">
        <v>13</v>
      </c>
      <c r="T15" s="49" t="s">
        <v>13</v>
      </c>
      <c r="U15" s="47" t="s">
        <v>94</v>
      </c>
      <c r="V15" s="47" t="s">
        <v>94</v>
      </c>
      <c r="W15" s="47" t="s">
        <v>94</v>
      </c>
      <c r="X15" s="48" t="s">
        <v>15</v>
      </c>
      <c r="Y15" s="48" t="s">
        <v>15</v>
      </c>
    </row>
    <row r="16" spans="1:73">
      <c r="A16" s="53">
        <f>A14+21*1000</f>
        <v>86147</v>
      </c>
      <c r="C16" s="50"/>
      <c r="D16" s="51"/>
      <c r="E16" s="63" t="s">
        <v>15</v>
      </c>
      <c r="F16" s="47" t="s">
        <v>94</v>
      </c>
      <c r="G16" s="49" t="s">
        <v>13</v>
      </c>
      <c r="H16" s="49" t="s">
        <v>13</v>
      </c>
      <c r="I16" s="49" t="s">
        <v>13</v>
      </c>
      <c r="J16" s="49" t="s">
        <v>13</v>
      </c>
      <c r="K16" s="47" t="s">
        <v>94</v>
      </c>
      <c r="L16" s="47" t="s">
        <v>94</v>
      </c>
      <c r="M16" s="48" t="s">
        <v>15</v>
      </c>
      <c r="N16" s="48" t="s">
        <v>15</v>
      </c>
      <c r="O16" s="48" t="s">
        <v>15</v>
      </c>
      <c r="P16" s="48" t="s">
        <v>15</v>
      </c>
      <c r="Q16" s="47" t="s">
        <v>94</v>
      </c>
      <c r="R16" s="49" t="s">
        <v>13</v>
      </c>
      <c r="S16" s="49" t="s">
        <v>13</v>
      </c>
      <c r="T16" s="49" t="s">
        <v>13</v>
      </c>
      <c r="U16" s="47" t="s">
        <v>94</v>
      </c>
      <c r="V16" s="47" t="s">
        <v>94</v>
      </c>
      <c r="W16" s="47" t="s">
        <v>94</v>
      </c>
      <c r="X16" s="48" t="s">
        <v>15</v>
      </c>
      <c r="Y16" s="48" t="s">
        <v>15</v>
      </c>
    </row>
    <row r="17" spans="1:28">
      <c r="A17" s="53" t="s">
        <v>113</v>
      </c>
      <c r="C17" s="56"/>
      <c r="D17" s="64"/>
      <c r="E17" s="63" t="s">
        <v>15</v>
      </c>
      <c r="F17" s="47" t="s">
        <v>94</v>
      </c>
      <c r="G17" s="49" t="s">
        <v>13</v>
      </c>
      <c r="H17" s="49" t="s">
        <v>13</v>
      </c>
      <c r="I17" s="49" t="s">
        <v>13</v>
      </c>
      <c r="J17" s="49" t="s">
        <v>13</v>
      </c>
      <c r="K17" s="47" t="s">
        <v>94</v>
      </c>
      <c r="L17" s="47" t="s">
        <v>94</v>
      </c>
      <c r="M17" s="48" t="s">
        <v>15</v>
      </c>
      <c r="N17" s="48" t="s">
        <v>15</v>
      </c>
      <c r="O17" s="48" t="s">
        <v>15</v>
      </c>
      <c r="P17" s="48" t="s">
        <v>15</v>
      </c>
      <c r="Q17" s="47" t="s">
        <v>94</v>
      </c>
      <c r="R17" s="49" t="s">
        <v>13</v>
      </c>
      <c r="S17" s="49" t="s">
        <v>13</v>
      </c>
      <c r="T17" s="49" t="s">
        <v>13</v>
      </c>
      <c r="U17" s="47" t="s">
        <v>94</v>
      </c>
      <c r="V17" s="47" t="s">
        <v>94</v>
      </c>
      <c r="W17" s="47" t="s">
        <v>94</v>
      </c>
      <c r="X17" s="48" t="s">
        <v>15</v>
      </c>
      <c r="Y17" s="48" t="s">
        <v>15</v>
      </c>
      <c r="AB17" s="65"/>
    </row>
    <row r="18" spans="1:28">
      <c r="C18" s="66"/>
      <c r="D18" s="59"/>
      <c r="E18" s="60"/>
      <c r="F18" s="60"/>
      <c r="G18" s="60"/>
      <c r="H18" s="61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AB18" s="65"/>
    </row>
    <row r="19" spans="1:28">
      <c r="C19" s="45"/>
      <c r="D19" s="62"/>
      <c r="E19" s="49" t="s">
        <v>94</v>
      </c>
      <c r="F19" s="48" t="s">
        <v>15</v>
      </c>
      <c r="G19" s="48" t="s">
        <v>15</v>
      </c>
      <c r="H19" s="48" t="s">
        <v>15</v>
      </c>
      <c r="I19" s="48" t="s">
        <v>15</v>
      </c>
      <c r="J19" s="49" t="s">
        <v>94</v>
      </c>
      <c r="K19" s="49" t="s">
        <v>13</v>
      </c>
      <c r="L19" s="49" t="s">
        <v>13</v>
      </c>
      <c r="M19" s="49" t="s">
        <v>13</v>
      </c>
      <c r="N19" s="49" t="s">
        <v>94</v>
      </c>
      <c r="O19" s="49" t="s">
        <v>94</v>
      </c>
      <c r="P19" s="49" t="s">
        <v>94</v>
      </c>
      <c r="Q19" s="48" t="s">
        <v>15</v>
      </c>
      <c r="R19" s="48" t="s">
        <v>15</v>
      </c>
      <c r="S19" s="48" t="s">
        <v>15</v>
      </c>
      <c r="T19" s="49" t="s">
        <v>94</v>
      </c>
      <c r="U19" s="49" t="s">
        <v>13</v>
      </c>
      <c r="V19" s="49" t="s">
        <v>13</v>
      </c>
      <c r="W19" s="49" t="s">
        <v>13</v>
      </c>
      <c r="X19" s="49" t="s">
        <v>13</v>
      </c>
      <c r="Y19" s="49" t="s">
        <v>94</v>
      </c>
      <c r="AB19" s="65"/>
    </row>
    <row r="20" spans="1:28">
      <c r="C20" s="50"/>
      <c r="D20" s="51"/>
      <c r="E20" s="49" t="s">
        <v>94</v>
      </c>
      <c r="F20" s="48" t="s">
        <v>15</v>
      </c>
      <c r="G20" s="48" t="s">
        <v>15</v>
      </c>
      <c r="H20" s="48" t="s">
        <v>15</v>
      </c>
      <c r="I20" s="48" t="s">
        <v>15</v>
      </c>
      <c r="J20" s="49" t="s">
        <v>94</v>
      </c>
      <c r="K20" s="49" t="s">
        <v>13</v>
      </c>
      <c r="L20" s="49" t="s">
        <v>13</v>
      </c>
      <c r="M20" s="49" t="s">
        <v>13</v>
      </c>
      <c r="N20" s="49" t="s">
        <v>94</v>
      </c>
      <c r="O20" s="49" t="s">
        <v>94</v>
      </c>
      <c r="P20" s="49" t="s">
        <v>94</v>
      </c>
      <c r="Q20" s="48" t="s">
        <v>15</v>
      </c>
      <c r="R20" s="48" t="s">
        <v>15</v>
      </c>
      <c r="S20" s="48" t="s">
        <v>15</v>
      </c>
      <c r="T20" s="49" t="s">
        <v>94</v>
      </c>
      <c r="U20" s="49" t="s">
        <v>13</v>
      </c>
      <c r="V20" s="49" t="s">
        <v>13</v>
      </c>
      <c r="W20" s="49" t="s">
        <v>13</v>
      </c>
      <c r="X20" s="49" t="s">
        <v>13</v>
      </c>
      <c r="Y20" s="49" t="s">
        <v>94</v>
      </c>
      <c r="AB20" s="65"/>
    </row>
    <row r="21" spans="1:28">
      <c r="C21" s="50"/>
      <c r="D21" s="51"/>
      <c r="E21" s="49" t="s">
        <v>94</v>
      </c>
      <c r="F21" s="63" t="s">
        <v>49</v>
      </c>
      <c r="G21" s="63" t="s">
        <v>49</v>
      </c>
      <c r="H21" s="63" t="s">
        <v>49</v>
      </c>
      <c r="I21" s="63" t="s">
        <v>49</v>
      </c>
      <c r="J21" s="49" t="s">
        <v>94</v>
      </c>
      <c r="K21" s="63" t="s">
        <v>49</v>
      </c>
      <c r="L21" s="63" t="s">
        <v>49</v>
      </c>
      <c r="M21" s="63" t="s">
        <v>49</v>
      </c>
      <c r="N21" s="49" t="s">
        <v>94</v>
      </c>
      <c r="O21" s="49" t="s">
        <v>94</v>
      </c>
      <c r="P21" s="49" t="s">
        <v>94</v>
      </c>
      <c r="Q21" s="63" t="s">
        <v>49</v>
      </c>
      <c r="R21" s="63" t="s">
        <v>49</v>
      </c>
      <c r="S21" s="63" t="s">
        <v>49</v>
      </c>
      <c r="T21" s="49" t="s">
        <v>94</v>
      </c>
      <c r="U21" s="63" t="s">
        <v>49</v>
      </c>
      <c r="V21" s="63" t="s">
        <v>49</v>
      </c>
      <c r="W21" s="63" t="s">
        <v>49</v>
      </c>
      <c r="X21" s="63" t="s">
        <v>49</v>
      </c>
      <c r="Y21" s="49" t="s">
        <v>94</v>
      </c>
      <c r="AB21" s="65"/>
    </row>
    <row r="22" spans="1:28">
      <c r="C22" s="50"/>
      <c r="D22" s="67"/>
      <c r="E22" s="49" t="s">
        <v>94</v>
      </c>
      <c r="F22" s="48" t="s">
        <v>15</v>
      </c>
      <c r="G22" s="48" t="s">
        <v>15</v>
      </c>
      <c r="H22" s="48" t="s">
        <v>15</v>
      </c>
      <c r="I22" s="48" t="s">
        <v>15</v>
      </c>
      <c r="J22" s="49" t="s">
        <v>94</v>
      </c>
      <c r="K22" s="49" t="s">
        <v>13</v>
      </c>
      <c r="L22" s="49" t="s">
        <v>13</v>
      </c>
      <c r="M22" s="49" t="s">
        <v>13</v>
      </c>
      <c r="N22" s="49" t="s">
        <v>94</v>
      </c>
      <c r="O22" s="49" t="s">
        <v>94</v>
      </c>
      <c r="P22" s="49" t="s">
        <v>94</v>
      </c>
      <c r="Q22" s="48" t="s">
        <v>15</v>
      </c>
      <c r="R22" s="48" t="s">
        <v>15</v>
      </c>
      <c r="S22" s="48" t="s">
        <v>15</v>
      </c>
      <c r="T22" s="49" t="s">
        <v>94</v>
      </c>
      <c r="U22" s="49" t="s">
        <v>13</v>
      </c>
      <c r="V22" s="49" t="s">
        <v>13</v>
      </c>
      <c r="W22" s="49" t="s">
        <v>13</v>
      </c>
      <c r="X22" s="49" t="s">
        <v>13</v>
      </c>
      <c r="Y22" s="49" t="s">
        <v>94</v>
      </c>
      <c r="AB22" s="65"/>
    </row>
    <row r="23" spans="1:28">
      <c r="A23" s="270" t="s">
        <v>112</v>
      </c>
      <c r="B23" s="270"/>
      <c r="C23" s="50"/>
      <c r="D23" s="68"/>
      <c r="E23" s="69" t="s">
        <v>117</v>
      </c>
      <c r="F23" s="69" t="s">
        <v>117</v>
      </c>
      <c r="G23" s="69" t="s">
        <v>117</v>
      </c>
      <c r="H23" s="69" t="s">
        <v>117</v>
      </c>
      <c r="I23" s="69" t="s">
        <v>117</v>
      </c>
      <c r="J23" s="69" t="s">
        <v>117</v>
      </c>
      <c r="K23" s="69" t="s">
        <v>117</v>
      </c>
      <c r="L23" s="69" t="s">
        <v>117</v>
      </c>
      <c r="M23" s="69" t="s">
        <v>117</v>
      </c>
      <c r="N23" s="69" t="s">
        <v>117</v>
      </c>
      <c r="O23" s="69" t="s">
        <v>117</v>
      </c>
      <c r="P23" s="69" t="s">
        <v>117</v>
      </c>
      <c r="Q23" s="69" t="s">
        <v>117</v>
      </c>
      <c r="R23" s="69" t="s">
        <v>117</v>
      </c>
      <c r="S23" s="69" t="s">
        <v>117</v>
      </c>
      <c r="T23" s="69" t="s">
        <v>117</v>
      </c>
      <c r="U23" s="69" t="s">
        <v>117</v>
      </c>
      <c r="V23" s="69" t="s">
        <v>117</v>
      </c>
      <c r="W23" s="69" t="s">
        <v>117</v>
      </c>
      <c r="X23" s="69" t="s">
        <v>117</v>
      </c>
      <c r="Y23" s="69" t="s">
        <v>117</v>
      </c>
      <c r="AB23" s="65"/>
    </row>
    <row r="24" spans="1:28">
      <c r="A24" s="70"/>
      <c r="B24" s="70"/>
      <c r="C24" s="50"/>
      <c r="D24" s="71"/>
      <c r="E24" s="49" t="s">
        <v>94</v>
      </c>
      <c r="F24" s="48" t="s">
        <v>15</v>
      </c>
      <c r="G24" s="48" t="s">
        <v>15</v>
      </c>
      <c r="H24" s="48" t="s">
        <v>15</v>
      </c>
      <c r="I24" s="48" t="s">
        <v>15</v>
      </c>
      <c r="J24" s="49" t="s">
        <v>94</v>
      </c>
      <c r="K24" s="49" t="s">
        <v>13</v>
      </c>
      <c r="L24" s="49" t="s">
        <v>13</v>
      </c>
      <c r="M24" s="49" t="s">
        <v>13</v>
      </c>
      <c r="N24" s="49" t="s">
        <v>94</v>
      </c>
      <c r="O24" s="49" t="s">
        <v>94</v>
      </c>
      <c r="P24" s="49" t="s">
        <v>94</v>
      </c>
      <c r="Q24" s="48" t="s">
        <v>15</v>
      </c>
      <c r="R24" s="48" t="s">
        <v>15</v>
      </c>
      <c r="S24" s="48" t="s">
        <v>15</v>
      </c>
      <c r="T24" s="49" t="s">
        <v>94</v>
      </c>
      <c r="U24" s="49" t="s">
        <v>13</v>
      </c>
      <c r="V24" s="49" t="s">
        <v>13</v>
      </c>
      <c r="W24" s="49" t="s">
        <v>13</v>
      </c>
      <c r="X24" s="49" t="s">
        <v>13</v>
      </c>
      <c r="Y24" s="49" t="s">
        <v>94</v>
      </c>
    </row>
    <row r="25" spans="1:28">
      <c r="A25" s="72" t="s">
        <v>101</v>
      </c>
      <c r="B25" s="73">
        <f>DATE(Année-1,12,25)</f>
        <v>41998</v>
      </c>
      <c r="C25" s="50"/>
      <c r="D25" s="71"/>
      <c r="E25" s="49" t="s">
        <v>94</v>
      </c>
      <c r="F25" s="48" t="s">
        <v>15</v>
      </c>
      <c r="G25" s="48" t="s">
        <v>15</v>
      </c>
      <c r="H25" s="48" t="s">
        <v>15</v>
      </c>
      <c r="I25" s="48" t="s">
        <v>15</v>
      </c>
      <c r="J25" s="49" t="s">
        <v>94</v>
      </c>
      <c r="K25" s="49" t="s">
        <v>13</v>
      </c>
      <c r="L25" s="49" t="s">
        <v>13</v>
      </c>
      <c r="M25" s="49" t="s">
        <v>13</v>
      </c>
      <c r="N25" s="49" t="s">
        <v>94</v>
      </c>
      <c r="O25" s="49" t="s">
        <v>94</v>
      </c>
      <c r="P25" s="49" t="s">
        <v>94</v>
      </c>
      <c r="Q25" s="48" t="s">
        <v>15</v>
      </c>
      <c r="R25" s="48" t="s">
        <v>15</v>
      </c>
      <c r="S25" s="48" t="s">
        <v>15</v>
      </c>
      <c r="T25" s="49" t="s">
        <v>94</v>
      </c>
      <c r="U25" s="49" t="s">
        <v>13</v>
      </c>
      <c r="V25" s="49" t="s">
        <v>13</v>
      </c>
      <c r="W25" s="49" t="s">
        <v>13</v>
      </c>
      <c r="X25" s="49" t="s">
        <v>13</v>
      </c>
      <c r="Y25" s="49" t="s">
        <v>94</v>
      </c>
    </row>
    <row r="26" spans="1:28">
      <c r="A26" s="72" t="s">
        <v>111</v>
      </c>
      <c r="B26" s="73">
        <f>DATE(Année,1,1)</f>
        <v>42005</v>
      </c>
      <c r="C26" s="56"/>
      <c r="D26" s="74"/>
      <c r="E26" s="49" t="s">
        <v>94</v>
      </c>
      <c r="F26" s="48" t="s">
        <v>15</v>
      </c>
      <c r="G26" s="48" t="s">
        <v>15</v>
      </c>
      <c r="H26" s="48" t="s">
        <v>15</v>
      </c>
      <c r="I26" s="48" t="s">
        <v>15</v>
      </c>
      <c r="J26" s="49" t="s">
        <v>94</v>
      </c>
      <c r="K26" s="49" t="s">
        <v>13</v>
      </c>
      <c r="L26" s="49" t="s">
        <v>13</v>
      </c>
      <c r="M26" s="49" t="s">
        <v>13</v>
      </c>
      <c r="N26" s="49" t="s">
        <v>94</v>
      </c>
      <c r="O26" s="49" t="s">
        <v>94</v>
      </c>
      <c r="P26" s="49" t="s">
        <v>94</v>
      </c>
      <c r="Q26" s="48" t="s">
        <v>15</v>
      </c>
      <c r="R26" s="48" t="s">
        <v>15</v>
      </c>
      <c r="S26" s="48" t="s">
        <v>15</v>
      </c>
      <c r="T26" s="49" t="s">
        <v>94</v>
      </c>
      <c r="U26" s="49" t="s">
        <v>13</v>
      </c>
      <c r="V26" s="49" t="s">
        <v>13</v>
      </c>
      <c r="W26" s="49" t="s">
        <v>13</v>
      </c>
      <c r="X26" s="49" t="s">
        <v>13</v>
      </c>
      <c r="Y26" s="49" t="s">
        <v>94</v>
      </c>
    </row>
    <row r="27" spans="1:28">
      <c r="A27" s="72" t="s">
        <v>110</v>
      </c>
      <c r="B27" s="73">
        <f>DATE(Année,5,1)</f>
        <v>42125</v>
      </c>
      <c r="C27" s="75"/>
      <c r="D27" s="76"/>
      <c r="E27" s="60"/>
      <c r="F27" s="60"/>
      <c r="G27" s="60"/>
      <c r="H27" s="61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</row>
    <row r="28" spans="1:28">
      <c r="A28" s="72" t="s">
        <v>109</v>
      </c>
      <c r="B28" s="73">
        <f>DATE(Année,5,8)</f>
        <v>42132</v>
      </c>
      <c r="C28" s="77"/>
      <c r="D28" s="78"/>
      <c r="E28" s="49" t="s">
        <v>94</v>
      </c>
      <c r="F28" s="79" t="s">
        <v>88</v>
      </c>
      <c r="G28" s="79" t="s">
        <v>88</v>
      </c>
      <c r="H28" s="79" t="s">
        <v>88</v>
      </c>
      <c r="I28" s="79" t="s">
        <v>88</v>
      </c>
      <c r="J28" s="49" t="s">
        <v>94</v>
      </c>
      <c r="K28" s="79" t="s">
        <v>88</v>
      </c>
      <c r="L28" s="79" t="s">
        <v>88</v>
      </c>
      <c r="M28" s="79" t="s">
        <v>88</v>
      </c>
      <c r="N28" s="49" t="s">
        <v>94</v>
      </c>
      <c r="O28" s="49" t="s">
        <v>94</v>
      </c>
      <c r="P28" s="49" t="s">
        <v>94</v>
      </c>
      <c r="Q28" s="79" t="s">
        <v>88</v>
      </c>
      <c r="R28" s="79" t="s">
        <v>88</v>
      </c>
      <c r="S28" s="79" t="s">
        <v>88</v>
      </c>
      <c r="T28" s="49" t="s">
        <v>94</v>
      </c>
      <c r="U28" s="79" t="s">
        <v>88</v>
      </c>
      <c r="V28" s="79" t="s">
        <v>88</v>
      </c>
      <c r="W28" s="79" t="s">
        <v>88</v>
      </c>
      <c r="X28" s="79" t="s">
        <v>88</v>
      </c>
      <c r="Y28" s="49" t="s">
        <v>94</v>
      </c>
    </row>
    <row r="29" spans="1:28">
      <c r="A29" s="72" t="s">
        <v>108</v>
      </c>
      <c r="B29" s="73">
        <f>DATE(Année,7,14)</f>
        <v>42199</v>
      </c>
      <c r="C29" s="59"/>
      <c r="D29" s="59"/>
      <c r="E29" s="60"/>
      <c r="F29" s="60"/>
      <c r="G29" s="60"/>
      <c r="H29" s="61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</row>
    <row r="30" spans="1:28">
      <c r="A30" s="72" t="s">
        <v>107</v>
      </c>
      <c r="B30" s="73">
        <f>DATE(Année,8,15)</f>
        <v>42231</v>
      </c>
      <c r="C30" s="80"/>
      <c r="D30" s="81"/>
      <c r="E30" s="82" t="s">
        <v>94</v>
      </c>
      <c r="F30" s="83" t="s">
        <v>81</v>
      </c>
      <c r="G30" s="83" t="s">
        <v>81</v>
      </c>
      <c r="H30" s="83" t="s">
        <v>81</v>
      </c>
      <c r="I30" s="83" t="s">
        <v>81</v>
      </c>
      <c r="J30" s="82" t="s">
        <v>94</v>
      </c>
      <c r="K30" s="83" t="s">
        <v>81</v>
      </c>
      <c r="L30" s="83" t="s">
        <v>81</v>
      </c>
      <c r="M30" s="83" t="s">
        <v>81</v>
      </c>
      <c r="N30" s="82" t="s">
        <v>94</v>
      </c>
      <c r="O30" s="82" t="s">
        <v>94</v>
      </c>
      <c r="P30" s="82" t="s">
        <v>94</v>
      </c>
      <c r="Q30" s="83" t="s">
        <v>81</v>
      </c>
      <c r="R30" s="83" t="s">
        <v>81</v>
      </c>
      <c r="S30" s="83" t="s">
        <v>81</v>
      </c>
      <c r="T30" s="82" t="s">
        <v>94</v>
      </c>
      <c r="U30" s="83" t="s">
        <v>81</v>
      </c>
      <c r="V30" s="83" t="s">
        <v>81</v>
      </c>
      <c r="W30" s="83" t="s">
        <v>81</v>
      </c>
      <c r="X30" s="83" t="s">
        <v>81</v>
      </c>
      <c r="Y30" s="82" t="s">
        <v>94</v>
      </c>
    </row>
    <row r="31" spans="1:28">
      <c r="A31" s="72" t="s">
        <v>103</v>
      </c>
      <c r="B31" s="73">
        <f>DATE(Année,11,1)</f>
        <v>42309</v>
      </c>
      <c r="C31" s="84"/>
      <c r="D31" s="85"/>
      <c r="E31" s="82" t="s">
        <v>94</v>
      </c>
      <c r="F31" s="83" t="s">
        <v>81</v>
      </c>
      <c r="G31" s="83" t="s">
        <v>81</v>
      </c>
      <c r="H31" s="83" t="s">
        <v>81</v>
      </c>
      <c r="I31" s="83" t="s">
        <v>81</v>
      </c>
      <c r="J31" s="82" t="s">
        <v>94</v>
      </c>
      <c r="K31" s="83" t="s">
        <v>81</v>
      </c>
      <c r="L31" s="83" t="s">
        <v>81</v>
      </c>
      <c r="M31" s="83" t="s">
        <v>81</v>
      </c>
      <c r="N31" s="82" t="s">
        <v>94</v>
      </c>
      <c r="O31" s="82" t="s">
        <v>94</v>
      </c>
      <c r="P31" s="82" t="s">
        <v>94</v>
      </c>
      <c r="Q31" s="83" t="s">
        <v>81</v>
      </c>
      <c r="R31" s="83" t="s">
        <v>81</v>
      </c>
      <c r="S31" s="83" t="s">
        <v>81</v>
      </c>
      <c r="T31" s="82" t="s">
        <v>94</v>
      </c>
      <c r="U31" s="83" t="s">
        <v>81</v>
      </c>
      <c r="V31" s="83" t="s">
        <v>81</v>
      </c>
      <c r="W31" s="83" t="s">
        <v>81</v>
      </c>
      <c r="X31" s="83" t="s">
        <v>81</v>
      </c>
      <c r="Y31" s="82" t="s">
        <v>94</v>
      </c>
    </row>
    <row r="32" spans="1:28">
      <c r="A32" s="72" t="s">
        <v>102</v>
      </c>
      <c r="B32" s="73">
        <f>DATE(Année,11,11)</f>
        <v>42319</v>
      </c>
      <c r="C32" s="59"/>
      <c r="D32" s="59"/>
      <c r="E32" s="60"/>
      <c r="F32" s="60"/>
      <c r="G32" s="60"/>
      <c r="H32" s="61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</row>
    <row r="33" spans="1:25">
      <c r="A33" s="72" t="s">
        <v>101</v>
      </c>
      <c r="B33" s="73">
        <f>DATE(Année,12,25)</f>
        <v>42363</v>
      </c>
      <c r="C33" s="80"/>
      <c r="D33" s="81"/>
      <c r="E33" s="83" t="s">
        <v>81</v>
      </c>
      <c r="F33" s="83" t="s">
        <v>81</v>
      </c>
      <c r="G33" s="82" t="s">
        <v>94</v>
      </c>
      <c r="H33" s="82" t="s">
        <v>94</v>
      </c>
      <c r="I33" s="82" t="s">
        <v>94</v>
      </c>
      <c r="J33" s="83" t="s">
        <v>81</v>
      </c>
      <c r="K33" s="83" t="s">
        <v>81</v>
      </c>
      <c r="L33" s="83" t="s">
        <v>81</v>
      </c>
      <c r="M33" s="82" t="s">
        <v>94</v>
      </c>
      <c r="N33" s="83" t="s">
        <v>81</v>
      </c>
      <c r="O33" s="83" t="s">
        <v>81</v>
      </c>
      <c r="P33" s="83" t="s">
        <v>81</v>
      </c>
      <c r="Q33" s="83" t="s">
        <v>81</v>
      </c>
      <c r="R33" s="82" t="s">
        <v>94</v>
      </c>
      <c r="S33" s="82" t="s">
        <v>94</v>
      </c>
      <c r="T33" s="83" t="s">
        <v>81</v>
      </c>
      <c r="U33" s="83" t="s">
        <v>81</v>
      </c>
      <c r="V33" s="83" t="s">
        <v>81</v>
      </c>
      <c r="W33" s="83" t="s">
        <v>81</v>
      </c>
      <c r="X33" s="82" t="s">
        <v>94</v>
      </c>
      <c r="Y33" s="83" t="s">
        <v>81</v>
      </c>
    </row>
    <row r="34" spans="1:25">
      <c r="A34" s="72" t="s">
        <v>106</v>
      </c>
      <c r="B34" s="73">
        <f>DATE(Année,3,29.56+0.979*MOD(204-11*MOD(Année,19),30)-WEEKDAY(DATE(Année,3,28.56+0.979*MOD(204-11*MOD(Année,19),30))))+1</f>
        <v>42100</v>
      </c>
      <c r="C34" s="84"/>
      <c r="D34" s="85"/>
      <c r="E34" s="83" t="s">
        <v>81</v>
      </c>
      <c r="F34" s="83" t="s">
        <v>81</v>
      </c>
      <c r="G34" s="82" t="s">
        <v>94</v>
      </c>
      <c r="H34" s="82" t="s">
        <v>94</v>
      </c>
      <c r="I34" s="82" t="s">
        <v>94</v>
      </c>
      <c r="J34" s="83" t="s">
        <v>81</v>
      </c>
      <c r="K34" s="83" t="s">
        <v>81</v>
      </c>
      <c r="L34" s="83" t="s">
        <v>81</v>
      </c>
      <c r="M34" s="82" t="s">
        <v>94</v>
      </c>
      <c r="N34" s="83" t="s">
        <v>81</v>
      </c>
      <c r="O34" s="83" t="s">
        <v>81</v>
      </c>
      <c r="P34" s="83" t="s">
        <v>81</v>
      </c>
      <c r="Q34" s="83" t="s">
        <v>81</v>
      </c>
      <c r="R34" s="82" t="s">
        <v>94</v>
      </c>
      <c r="S34" s="82" t="s">
        <v>94</v>
      </c>
      <c r="T34" s="83" t="s">
        <v>81</v>
      </c>
      <c r="U34" s="83" t="s">
        <v>81</v>
      </c>
      <c r="V34" s="83" t="s">
        <v>81</v>
      </c>
      <c r="W34" s="83" t="s">
        <v>81</v>
      </c>
      <c r="X34" s="82" t="s">
        <v>94</v>
      </c>
      <c r="Y34" s="83" t="s">
        <v>81</v>
      </c>
    </row>
    <row r="35" spans="1:25">
      <c r="A35" s="72" t="s">
        <v>105</v>
      </c>
      <c r="B35" s="73">
        <f>B34+38</f>
        <v>42138</v>
      </c>
    </row>
    <row r="36" spans="1:25">
      <c r="A36" s="72" t="s">
        <v>104</v>
      </c>
      <c r="B36" s="73">
        <f>B34+49</f>
        <v>42149</v>
      </c>
    </row>
    <row r="37" spans="1:25">
      <c r="A37" s="72" t="s">
        <v>111</v>
      </c>
      <c r="B37" s="73">
        <f>DATE(Année+1,1,1)</f>
        <v>42370</v>
      </c>
    </row>
    <row r="38" spans="1:25">
      <c r="A38" s="72" t="s">
        <v>110</v>
      </c>
      <c r="B38" s="73">
        <f>DATE(Année+1,5,1)</f>
        <v>42491</v>
      </c>
    </row>
    <row r="39" spans="1:25">
      <c r="A39" s="72" t="s">
        <v>109</v>
      </c>
      <c r="B39" s="73">
        <f>DATE(Année+1,5,8)</f>
        <v>42498</v>
      </c>
    </row>
    <row r="40" spans="1:25">
      <c r="A40" s="72" t="s">
        <v>108</v>
      </c>
      <c r="B40" s="73">
        <f>DATE(Année+1,7,14)</f>
        <v>42565</v>
      </c>
    </row>
    <row r="41" spans="1:25">
      <c r="A41" s="72" t="s">
        <v>107</v>
      </c>
      <c r="B41" s="73">
        <f>DATE(Année+1,8,15)</f>
        <v>42597</v>
      </c>
    </row>
    <row r="42" spans="1:25">
      <c r="A42" s="72" t="s">
        <v>106</v>
      </c>
      <c r="B42" s="73">
        <f>DATE(Année+1,3,29.56+0.979*MOD(204-11*MOD(Année+1,19),30)-WEEKDAY(DATE(Année+1,3,28.56+0.979*MOD(204-11*MOD(Année+1,19),30))))+1</f>
        <v>42457</v>
      </c>
    </row>
    <row r="43" spans="1:25">
      <c r="A43" s="72" t="s">
        <v>105</v>
      </c>
      <c r="B43" s="73">
        <f>B42+38</f>
        <v>42495</v>
      </c>
    </row>
    <row r="44" spans="1:25">
      <c r="A44" s="72" t="s">
        <v>104</v>
      </c>
      <c r="B44" s="73">
        <f>B42+49</f>
        <v>42506</v>
      </c>
    </row>
    <row r="45" spans="1:25">
      <c r="A45" s="72" t="s">
        <v>103</v>
      </c>
      <c r="B45" s="73">
        <f>DATE(Année+1,11,1)</f>
        <v>42675</v>
      </c>
    </row>
    <row r="46" spans="1:25">
      <c r="A46" s="72" t="s">
        <v>102</v>
      </c>
      <c r="B46" s="73">
        <f>DATE(Année+1,11,11)</f>
        <v>42685</v>
      </c>
    </row>
    <row r="47" spans="1:25">
      <c r="A47" s="72" t="s">
        <v>101</v>
      </c>
      <c r="B47" s="73">
        <f>DATE(Année+1,12,25)</f>
        <v>42729</v>
      </c>
    </row>
  </sheetData>
  <sheetProtection selectLockedCells="1"/>
  <mergeCells count="2">
    <mergeCell ref="A23:B23"/>
    <mergeCell ref="AC3:AG4"/>
  </mergeCells>
  <conditionalFormatting sqref="AE8">
    <cfRule type="containsText" dxfId="22" priority="19" operator="containsText" text="CE">
      <formula>NOT(ISERROR(SEARCH("CE",AE8)))</formula>
    </cfRule>
    <cfRule type="containsText" dxfId="21" priority="20" operator="containsText" text="S">
      <formula>NOT(ISERROR(SEARCH("S",AE8)))</formula>
    </cfRule>
    <cfRule type="containsText" dxfId="20" priority="21" operator="containsText" text="J1">
      <formula>NOT(ISERROR(SEARCH("J1",AE8)))</formula>
    </cfRule>
    <cfRule type="containsText" dxfId="19" priority="22" operator="containsText" text="S3">
      <formula>NOT(ISERROR(SEARCH("S3",AE8)))</formula>
    </cfRule>
    <cfRule type="containsText" dxfId="18" priority="23" operator="containsText" text="M">
      <formula>NOT(ISERROR(SEARCH("M",AE8)))</formula>
    </cfRule>
    <cfRule type="containsText" dxfId="17" priority="24" operator="containsText" text="R">
      <formula>NOT(ISERROR(SEARCH("R",AE8)))</formula>
    </cfRule>
  </conditionalFormatting>
  <conditionalFormatting sqref="AE8">
    <cfRule type="containsText" dxfId="16" priority="18" operator="containsText" text="S3">
      <formula>NOT(ISERROR(SEARCH("S3",AE8)))</formula>
    </cfRule>
  </conditionalFormatting>
  <conditionalFormatting sqref="E3:Y34">
    <cfRule type="containsText" dxfId="15" priority="9" operator="containsText" text="M0">
      <formula>NOT(ISERROR(SEARCH("M0",E3)))</formula>
    </cfRule>
    <cfRule type="containsText" dxfId="14" priority="10" operator="containsText" text="M2">
      <formula>NOT(ISERROR(SEARCH("M2",E3)))</formula>
    </cfRule>
    <cfRule type="containsText" dxfId="13" priority="11" operator="containsText" text="Mal">
      <formula>NOT(ISERROR(SEARCH("Mal",E3)))</formula>
    </cfRule>
    <cfRule type="containsText" dxfId="12" priority="12" operator="containsText" text="J1">
      <formula>NOT(ISERROR(SEARCH("J1",E3)))</formula>
    </cfRule>
    <cfRule type="containsText" dxfId="11" priority="13" operator="containsText" text="S3">
      <formula>NOT(ISERROR(SEARCH("S3",E3)))</formula>
    </cfRule>
    <cfRule type="containsText" dxfId="10" priority="14" operator="containsText" text="S">
      <formula>NOT(ISERROR(SEARCH("S",E3)))</formula>
    </cfRule>
    <cfRule type="containsText" dxfId="9" priority="15" operator="containsText" text="R">
      <formula>NOT(ISERROR(SEARCH("R",E3)))</formula>
    </cfRule>
    <cfRule type="containsText" dxfId="8" priority="16" operator="containsText" text="M">
      <formula>NOT(ISERROR(SEARCH("M",E3)))</formula>
    </cfRule>
  </conditionalFormatting>
  <conditionalFormatting sqref="AB17:AB23">
    <cfRule type="containsText" dxfId="7" priority="1" operator="containsText" text="M0">
      <formula>NOT(ISERROR(SEARCH("M0",AB17)))</formula>
    </cfRule>
    <cfRule type="containsText" dxfId="6" priority="2" operator="containsText" text="M2">
      <formula>NOT(ISERROR(SEARCH("M2",AB17)))</formula>
    </cfRule>
    <cfRule type="containsText" dxfId="5" priority="3" operator="containsText" text="Mal">
      <formula>NOT(ISERROR(SEARCH("Mal",AB17)))</formula>
    </cfRule>
    <cfRule type="containsText" dxfId="4" priority="4" operator="containsText" text="J1">
      <formula>NOT(ISERROR(SEARCH("J1",AB17)))</formula>
    </cfRule>
    <cfRule type="containsText" dxfId="3" priority="5" operator="containsText" text="S3">
      <formula>NOT(ISERROR(SEARCH("S3",AB17)))</formula>
    </cfRule>
    <cfRule type="containsText" dxfId="2" priority="6" operator="containsText" text="S">
      <formula>NOT(ISERROR(SEARCH("S",AB17)))</formula>
    </cfRule>
    <cfRule type="containsText" dxfId="1" priority="7" operator="containsText" text="R">
      <formula>NOT(ISERROR(SEARCH("R",AB17)))</formula>
    </cfRule>
    <cfRule type="containsText" dxfId="0" priority="8" operator="containsText" text="M">
      <formula>NOT(ISERROR(SEARCH("M",AB17)))</formula>
    </cfRule>
  </conditionalFormatting>
  <hyperlinks>
    <hyperlink ref="AC3:AF4" location="accueil!A1" display="accueil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AV32"/>
  <sheetViews>
    <sheetView showGridLines="0" workbookViewId="0"/>
  </sheetViews>
  <sheetFormatPr baseColWidth="10" defaultRowHeight="11.25"/>
  <cols>
    <col min="1" max="43" width="4" style="2" customWidth="1"/>
    <col min="44" max="44" width="4.7109375" style="2" customWidth="1"/>
    <col min="45" max="45" width="11.42578125" style="2"/>
    <col min="46" max="46" width="23.42578125" style="2" customWidth="1"/>
    <col min="47" max="16384" width="11.42578125" style="2"/>
  </cols>
  <sheetData>
    <row r="1" spans="1:48" ht="12.75">
      <c r="A1" s="33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 s="88" t="s">
        <v>3</v>
      </c>
      <c r="AA1" s="36"/>
      <c r="AB1"/>
      <c r="AC1"/>
      <c r="AD1"/>
    </row>
    <row r="2" spans="1:48" ht="12.75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 s="36"/>
      <c r="AA2" s="36"/>
      <c r="AB2"/>
      <c r="AC2"/>
      <c r="AD2"/>
      <c r="AE2"/>
      <c r="AF2"/>
      <c r="AG2"/>
      <c r="AH2"/>
      <c r="AI2"/>
      <c r="AJ2"/>
    </row>
    <row r="3" spans="1:48" ht="12.75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</row>
    <row r="4" spans="1:48" ht="12.75">
      <c r="A4" s="5" t="s">
        <v>0</v>
      </c>
      <c r="B4" s="5"/>
      <c r="C4" s="5"/>
      <c r="D4" s="5"/>
      <c r="E4" s="5"/>
      <c r="Z4"/>
      <c r="AA4"/>
      <c r="AB4"/>
      <c r="AC4"/>
      <c r="AD4"/>
    </row>
    <row r="5" spans="1:48">
      <c r="A5" s="19" t="s">
        <v>13</v>
      </c>
      <c r="B5" s="27" t="s">
        <v>88</v>
      </c>
      <c r="C5" s="19" t="s">
        <v>78</v>
      </c>
      <c r="D5" s="29" t="s">
        <v>81</v>
      </c>
      <c r="E5" s="19" t="s">
        <v>71</v>
      </c>
      <c r="F5" s="14" t="s">
        <v>49</v>
      </c>
      <c r="G5" s="15" t="s">
        <v>14</v>
      </c>
      <c r="H5" s="15" t="s">
        <v>83</v>
      </c>
      <c r="I5" s="15" t="s">
        <v>74</v>
      </c>
      <c r="J5" s="15" t="s">
        <v>85</v>
      </c>
      <c r="K5" s="30" t="s">
        <v>15</v>
      </c>
      <c r="L5" s="26" t="s">
        <v>94</v>
      </c>
      <c r="M5" s="13" t="s">
        <v>16</v>
      </c>
      <c r="N5" s="16" t="s">
        <v>17</v>
      </c>
      <c r="O5" s="17" t="s">
        <v>137</v>
      </c>
      <c r="P5" s="17" t="s">
        <v>138</v>
      </c>
      <c r="Q5" s="116" t="s">
        <v>150</v>
      </c>
      <c r="R5" s="17" t="s">
        <v>152</v>
      </c>
      <c r="S5" s="18" t="s">
        <v>52</v>
      </c>
      <c r="T5" s="21" t="s">
        <v>53</v>
      </c>
      <c r="U5" s="34" t="s">
        <v>54</v>
      </c>
      <c r="V5" s="21" t="s">
        <v>96</v>
      </c>
      <c r="W5" s="21" t="s">
        <v>97</v>
      </c>
      <c r="X5" s="21" t="s">
        <v>149</v>
      </c>
      <c r="Y5" s="18" t="s">
        <v>50</v>
      </c>
      <c r="Z5" s="18" t="s">
        <v>51</v>
      </c>
      <c r="AA5" s="23" t="s">
        <v>57</v>
      </c>
      <c r="AB5" s="24" t="s">
        <v>58</v>
      </c>
      <c r="AC5" s="24" t="s">
        <v>59</v>
      </c>
      <c r="AD5" s="24" t="s">
        <v>92</v>
      </c>
      <c r="AE5" s="25" t="s">
        <v>70</v>
      </c>
      <c r="AF5" s="28" t="s">
        <v>91</v>
      </c>
      <c r="AG5" s="22" t="s">
        <v>55</v>
      </c>
      <c r="AH5" s="22" t="s">
        <v>56</v>
      </c>
      <c r="AI5" s="22" t="s">
        <v>139</v>
      </c>
      <c r="AJ5" s="199" t="s">
        <v>155</v>
      </c>
      <c r="AK5" s="8"/>
      <c r="AL5" s="8"/>
      <c r="AM5" s="8"/>
      <c r="AN5" s="8"/>
      <c r="AO5" s="8"/>
      <c r="AP5" s="8"/>
      <c r="AQ5" s="6"/>
    </row>
    <row r="6" spans="1:48" ht="123">
      <c r="A6" s="20" t="s">
        <v>79</v>
      </c>
      <c r="B6" s="20" t="s">
        <v>89</v>
      </c>
      <c r="C6" s="20" t="s">
        <v>80</v>
      </c>
      <c r="D6" s="20" t="s">
        <v>82</v>
      </c>
      <c r="E6" s="20" t="s">
        <v>73</v>
      </c>
      <c r="F6" s="20" t="s">
        <v>72</v>
      </c>
      <c r="G6" s="20" t="s">
        <v>76</v>
      </c>
      <c r="H6" s="20" t="s">
        <v>84</v>
      </c>
      <c r="I6" s="20" t="s">
        <v>75</v>
      </c>
      <c r="J6" s="20" t="s">
        <v>86</v>
      </c>
      <c r="K6" s="20" t="s">
        <v>77</v>
      </c>
      <c r="L6" s="20" t="s">
        <v>18</v>
      </c>
      <c r="M6" s="20" t="s">
        <v>87</v>
      </c>
      <c r="N6" s="20" t="s">
        <v>19</v>
      </c>
      <c r="O6" s="20" t="s">
        <v>20</v>
      </c>
      <c r="P6" s="20" t="s">
        <v>146</v>
      </c>
      <c r="Q6" s="20" t="s">
        <v>151</v>
      </c>
      <c r="R6" s="20" t="s">
        <v>153</v>
      </c>
      <c r="S6" s="20" t="s">
        <v>62</v>
      </c>
      <c r="T6" s="20" t="s">
        <v>63</v>
      </c>
      <c r="U6" s="20" t="s">
        <v>64</v>
      </c>
      <c r="V6" s="20" t="s">
        <v>148</v>
      </c>
      <c r="W6" s="20" t="s">
        <v>99</v>
      </c>
      <c r="X6" s="20" t="s">
        <v>154</v>
      </c>
      <c r="Y6" s="20" t="s">
        <v>60</v>
      </c>
      <c r="Z6" s="20" t="s">
        <v>61</v>
      </c>
      <c r="AA6" s="20" t="s">
        <v>67</v>
      </c>
      <c r="AB6" s="20" t="s">
        <v>68</v>
      </c>
      <c r="AC6" s="20" t="s">
        <v>69</v>
      </c>
      <c r="AD6" s="20" t="s">
        <v>93</v>
      </c>
      <c r="AE6" s="20" t="s">
        <v>90</v>
      </c>
      <c r="AF6" s="20" t="s">
        <v>98</v>
      </c>
      <c r="AG6" s="20" t="s">
        <v>65</v>
      </c>
      <c r="AH6" s="20" t="s">
        <v>66</v>
      </c>
      <c r="AI6" s="20" t="s">
        <v>140</v>
      </c>
      <c r="AJ6" s="20" t="s">
        <v>156</v>
      </c>
      <c r="AK6" s="20"/>
      <c r="AL6" s="20"/>
      <c r="AM6" s="20"/>
      <c r="AN6" s="20"/>
      <c r="AO6" s="20"/>
      <c r="AP6" s="20"/>
      <c r="AQ6" s="20"/>
    </row>
    <row r="7" spans="1:48" ht="12.75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</row>
    <row r="8" spans="1:48" ht="12.75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</row>
    <row r="9" spans="1:48" ht="12.7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</row>
    <row r="10" spans="1:48" ht="12.75"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</row>
    <row r="11" spans="1:48" ht="12.75">
      <c r="A11"/>
      <c r="B11"/>
      <c r="C11"/>
      <c r="D11"/>
      <c r="E11"/>
      <c r="F11"/>
      <c r="G11"/>
      <c r="H11"/>
      <c r="I11"/>
      <c r="J11"/>
      <c r="K11"/>
      <c r="L11"/>
      <c r="M11" s="12"/>
      <c r="N11"/>
      <c r="O11"/>
      <c r="P11"/>
      <c r="Q11"/>
      <c r="R11" s="21" t="s">
        <v>149</v>
      </c>
      <c r="S11"/>
      <c r="T11"/>
      <c r="U11"/>
      <c r="V11" s="12"/>
      <c r="W11"/>
      <c r="X11"/>
      <c r="Y11"/>
      <c r="Z11"/>
      <c r="AA11"/>
      <c r="AB11"/>
      <c r="AC11"/>
      <c r="AD11"/>
    </row>
    <row r="12" spans="1:48" ht="12.7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 s="199" t="s">
        <v>155</v>
      </c>
      <c r="AB12"/>
      <c r="AC12"/>
      <c r="AD12"/>
      <c r="AS12" s="11"/>
    </row>
    <row r="13" spans="1:48" ht="12.7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F13"/>
      <c r="AG13"/>
      <c r="AH13"/>
      <c r="AS13" s="7"/>
      <c r="AT13" s="7"/>
      <c r="AU13" s="1"/>
      <c r="AV13" s="1"/>
    </row>
    <row r="14" spans="1:48" ht="12.7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S14" s="7"/>
      <c r="AT14" s="7"/>
      <c r="AU14" s="1"/>
      <c r="AV14" s="1"/>
    </row>
    <row r="15" spans="1:48" ht="12.7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S15" s="7"/>
      <c r="AT15" s="7"/>
      <c r="AU15" s="1"/>
      <c r="AV15" s="1"/>
    </row>
    <row r="16" spans="1:48" ht="12.7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7"/>
      <c r="AT16" s="9"/>
      <c r="AU16" s="10"/>
      <c r="AV16" s="10"/>
    </row>
    <row r="17" spans="1:48" ht="12.7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Y17"/>
      <c r="Z17"/>
      <c r="AA17"/>
      <c r="AB17"/>
      <c r="AC17"/>
      <c r="AD17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T17"/>
      <c r="AU17"/>
      <c r="AV17"/>
    </row>
    <row r="18" spans="1:48" ht="12.7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P18" s="4"/>
      <c r="AQ18" s="4"/>
      <c r="AR18" s="4"/>
      <c r="AS18" s="1"/>
    </row>
    <row r="19" spans="1:48" ht="12.75"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P19" s="4"/>
      <c r="AQ19" s="4"/>
      <c r="AR19" s="4"/>
      <c r="AS19" s="1"/>
    </row>
    <row r="20" spans="1:48" ht="12.7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P20" s="4"/>
      <c r="AQ20" s="4"/>
      <c r="AR20" s="4"/>
      <c r="AS20" s="1"/>
    </row>
    <row r="21" spans="1:48" ht="12.75">
      <c r="AK21"/>
      <c r="AL21"/>
      <c r="AM21"/>
      <c r="AN21" s="1"/>
    </row>
    <row r="22" spans="1:48" ht="12.75">
      <c r="AP22"/>
      <c r="AQ22"/>
      <c r="AR22"/>
      <c r="AS22"/>
      <c r="AT22"/>
      <c r="AU22"/>
    </row>
    <row r="23" spans="1:48" ht="12.75">
      <c r="AP23"/>
      <c r="AQ23"/>
      <c r="AR23"/>
      <c r="AS23"/>
      <c r="AT23"/>
      <c r="AU23"/>
    </row>
    <row r="24" spans="1:48" ht="12.75">
      <c r="AP24"/>
      <c r="AQ24"/>
      <c r="AR24"/>
      <c r="AS24"/>
      <c r="AT24"/>
      <c r="AU24"/>
    </row>
    <row r="25" spans="1:48" ht="12.75">
      <c r="G25"/>
      <c r="H25"/>
      <c r="I25"/>
      <c r="J25"/>
      <c r="K25"/>
      <c r="L25"/>
      <c r="M25"/>
      <c r="N25"/>
      <c r="O25"/>
      <c r="P25"/>
      <c r="AP25"/>
      <c r="AQ25"/>
      <c r="AR25"/>
      <c r="AS25"/>
      <c r="AT25"/>
      <c r="AU25"/>
    </row>
    <row r="26" spans="1:48" ht="12.75">
      <c r="AP26"/>
      <c r="AQ26"/>
      <c r="AR26"/>
      <c r="AS26"/>
      <c r="AT26"/>
      <c r="AU26"/>
    </row>
    <row r="27" spans="1:48" ht="12.7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P27"/>
      <c r="AQ27"/>
      <c r="AR27"/>
      <c r="AS27"/>
      <c r="AT27"/>
      <c r="AU27"/>
    </row>
    <row r="28" spans="1:48" ht="12.7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 s="1"/>
      <c r="AP28"/>
      <c r="AQ28"/>
      <c r="AR28"/>
      <c r="AS28"/>
      <c r="AT28"/>
      <c r="AU28"/>
    </row>
    <row r="29" spans="1:48" ht="12.7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P29"/>
      <c r="AQ29"/>
      <c r="AR29"/>
      <c r="AS29"/>
      <c r="AT29"/>
      <c r="AU29"/>
    </row>
    <row r="30" spans="1:48" ht="12.7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P30"/>
      <c r="AQ30"/>
      <c r="AR30"/>
      <c r="AS30"/>
      <c r="AT30"/>
      <c r="AU30"/>
    </row>
    <row r="31" spans="1:48" ht="12.7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 s="3"/>
      <c r="AS31" s="1"/>
    </row>
    <row r="32" spans="1:48" ht="12.7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</row>
  </sheetData>
  <sheetProtection selectLockedCells="1"/>
  <phoneticPr fontId="8" type="noConversion"/>
  <hyperlinks>
    <hyperlink ref="Z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/>
  <dimension ref="A1:I12"/>
  <sheetViews>
    <sheetView showGridLines="0" workbookViewId="0">
      <selection activeCell="H11" sqref="H11"/>
    </sheetView>
  </sheetViews>
  <sheetFormatPr baseColWidth="10" defaultRowHeight="10.5"/>
  <cols>
    <col min="1" max="1" width="8.28515625" style="86" customWidth="1"/>
    <col min="2" max="2" width="11.42578125" style="86"/>
    <col min="3" max="3" width="12.85546875" style="86" bestFit="1" customWidth="1"/>
    <col min="4" max="4" width="11.42578125" style="86"/>
    <col min="5" max="5" width="13.28515625" style="86" customWidth="1"/>
    <col min="6" max="6" width="12" style="86" bestFit="1" customWidth="1"/>
    <col min="7" max="16384" width="11.42578125" style="86"/>
  </cols>
  <sheetData>
    <row r="1" spans="1:9">
      <c r="A1" s="89" t="s">
        <v>1</v>
      </c>
      <c r="C1" s="90" t="s">
        <v>12</v>
      </c>
      <c r="E1" s="91" t="s">
        <v>2</v>
      </c>
      <c r="H1" s="92" t="s">
        <v>11</v>
      </c>
    </row>
    <row r="2" spans="1:9">
      <c r="A2" s="93">
        <v>2015</v>
      </c>
      <c r="C2" s="94">
        <f>DATE(A2,1,1)</f>
        <v>42005</v>
      </c>
      <c r="E2" s="95">
        <f>ROUND(DATE(Année,4,MOD(234-11*MOD(Année,19),30))/7,0)*7-6</f>
        <v>42099</v>
      </c>
      <c r="H2" s="96" t="s">
        <v>1</v>
      </c>
      <c r="I2" s="96" t="s">
        <v>4</v>
      </c>
    </row>
    <row r="3" spans="1:9">
      <c r="C3" s="97">
        <f>DATE(A2,5,1)</f>
        <v>42125</v>
      </c>
      <c r="H3" s="96" t="s">
        <v>5</v>
      </c>
      <c r="I3" s="96" t="s">
        <v>6</v>
      </c>
    </row>
    <row r="4" spans="1:9">
      <c r="C4" s="97">
        <f>DATE(A2,5,8)</f>
        <v>42132</v>
      </c>
      <c r="H4" s="96" t="s">
        <v>7</v>
      </c>
      <c r="I4" s="96" t="s">
        <v>8</v>
      </c>
    </row>
    <row r="5" spans="1:9">
      <c r="C5" s="97">
        <f>DATE(A2,7,14)</f>
        <v>42199</v>
      </c>
      <c r="H5" s="96" t="s">
        <v>9</v>
      </c>
      <c r="I5" s="96" t="s">
        <v>10</v>
      </c>
    </row>
    <row r="6" spans="1:9">
      <c r="B6" s="98"/>
      <c r="C6" s="97">
        <f>DATE(A2,8,15)</f>
        <v>42231</v>
      </c>
    </row>
    <row r="7" spans="1:9">
      <c r="C7" s="97">
        <f>DATE(A2,11,1)</f>
        <v>42309</v>
      </c>
    </row>
    <row r="8" spans="1:9">
      <c r="C8" s="97">
        <f>DATE(A2,11,11)</f>
        <v>42319</v>
      </c>
    </row>
    <row r="9" spans="1:9">
      <c r="C9" s="97">
        <f>DATE(A2,12,25)</f>
        <v>42363</v>
      </c>
    </row>
    <row r="10" spans="1:9">
      <c r="C10" s="99">
        <f>E2+1</f>
        <v>42100</v>
      </c>
      <c r="H10" s="35"/>
    </row>
    <row r="11" spans="1:9" ht="11.25">
      <c r="C11" s="99">
        <f>E2+39</f>
        <v>42138</v>
      </c>
      <c r="H11" s="102" t="s">
        <v>3</v>
      </c>
      <c r="I11" s="100"/>
    </row>
    <row r="12" spans="1:9">
      <c r="C12" s="101">
        <f>E2+50</f>
        <v>42149</v>
      </c>
      <c r="H12" s="35"/>
    </row>
  </sheetData>
  <sheetProtection selectLockedCells="1"/>
  <phoneticPr fontId="0" type="noConversion"/>
  <dataValidations count="1">
    <dataValidation type="list" allowBlank="1" showInputMessage="1" showErrorMessage="1" sqref="A2">
      <formula1>"2015,2016,2017,2018,2019,2020,2021,2022,2023,2024,2025"</formula1>
    </dataValidation>
  </dataValidations>
  <hyperlinks>
    <hyperlink ref="H11" location="Accueil!A1" display="Accueil!A1"/>
  </hyperlink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sqref="A1:B1"/>
    </sheetView>
  </sheetViews>
  <sheetFormatPr baseColWidth="10" defaultRowHeight="12.7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35</vt:i4>
      </vt:variant>
    </vt:vector>
  </HeadingPairs>
  <TitlesOfParts>
    <vt:vector size="41" baseType="lpstr">
      <vt:lpstr>accueil</vt:lpstr>
      <vt:lpstr>novembre</vt:lpstr>
      <vt:lpstr>Cycles</vt:lpstr>
      <vt:lpstr>ParamètresCouleurs</vt:lpstr>
      <vt:lpstr>Année</vt:lpstr>
      <vt:lpstr>Feuil2</vt:lpstr>
      <vt:lpstr>Année</vt:lpstr>
      <vt:lpstr>Cycle_Alain</vt:lpstr>
      <vt:lpstr>Cycle_Ben</vt:lpstr>
      <vt:lpstr>Cycle_Bruno</vt:lpstr>
      <vt:lpstr>Cycle_Cathy</vt:lpstr>
      <vt:lpstr>Cycle_Charles</vt:lpstr>
      <vt:lpstr>Cycle_Claude</vt:lpstr>
      <vt:lpstr>Cycle_Elie</vt:lpstr>
      <vt:lpstr>Cycle_Hubert</vt:lpstr>
      <vt:lpstr>Cycle_JM</vt:lpstr>
      <vt:lpstr>Cycle_JMichel</vt:lpstr>
      <vt:lpstr>Cycle_Joel</vt:lpstr>
      <vt:lpstr>Cycle_Kader</vt:lpstr>
      <vt:lpstr>Cycle_Konde</vt:lpstr>
      <vt:lpstr>Cycle_Lionel</vt:lpstr>
      <vt:lpstr>Cycle_Low</vt:lpstr>
      <vt:lpstr>Cycle_Manu</vt:lpstr>
      <vt:lpstr>Cycle_Marie_Line</vt:lpstr>
      <vt:lpstr>Cycle_Max</vt:lpstr>
      <vt:lpstr>Cycle_Naga</vt:lpstr>
      <vt:lpstr>Cycle_Paquiri</vt:lpstr>
      <vt:lpstr>Cycle_Pat</vt:lpstr>
      <vt:lpstr>Cycle_Paulo</vt:lpstr>
      <vt:lpstr>Cycle_Raymond</vt:lpstr>
      <vt:lpstr>Cycle_Serge</vt:lpstr>
      <vt:lpstr>Cycle_Thierry</vt:lpstr>
      <vt:lpstr>Cycle_Tommy</vt:lpstr>
      <vt:lpstr>Cycle_Verino</vt:lpstr>
      <vt:lpstr>départ</vt:lpstr>
      <vt:lpstr>durée</vt:lpstr>
      <vt:lpstr>Fériés</vt:lpstr>
      <vt:lpstr>jours_fériés</vt:lpstr>
      <vt:lpstr>MesCouleurs</vt:lpstr>
      <vt:lpstr>MotifsCongés</vt:lpstr>
      <vt:lpstr>novembre!Zone_d_impression</vt:lpstr>
    </vt:vector>
  </TitlesOfParts>
  <Company>CEGOS-FRANCE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CEGOS-FRANCE;geedee</dc:creator>
  <cp:lastModifiedBy>CHRISTIAN</cp:lastModifiedBy>
  <cp:lastPrinted>2015-10-26T08:48:07Z</cp:lastPrinted>
  <dcterms:created xsi:type="dcterms:W3CDTF">2006-02-17T16:02:11Z</dcterms:created>
  <dcterms:modified xsi:type="dcterms:W3CDTF">2015-11-21T11:51:15Z</dcterms:modified>
</cp:coreProperties>
</file>