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19431743-973B-4ECE-9A7A-DF1797CBAA6D}" xr6:coauthVersionLast="47" xr6:coauthVersionMax="47" xr10:uidLastSave="{00000000-0000-0000-0000-000000000000}"/>
  <bookViews>
    <workbookView xWindow="-120" yWindow="-120" windowWidth="51840" windowHeight="21120" activeTab="1" xr2:uid="{94AB0C39-173C-4394-9336-DDD7BEE3F7B1}"/>
  </bookViews>
  <sheets>
    <sheet name="Casanova" sheetId="3" r:id="rId1"/>
    <sheet name="Bât. bleu" sheetId="4" r:id="rId2"/>
    <sheet name="Décompte" sheetId="1" r:id="rId3"/>
    <sheet name="Archives Décompte" sheetId="6" r:id="rId4"/>
    <sheet name="Preuve" sheetId="5" r:id="rId5"/>
    <sheet name="Tables" sheetId="2" r:id="rId6"/>
  </sheets>
  <definedNames>
    <definedName name="_xlpm.Année" hidden="1" xlm="1">#NAME?</definedName>
    <definedName name="_xlpm.lbls" hidden="1" xlm="1">#NAME?</definedName>
    <definedName name="_xlpm.Préc" hidden="1" xlm="1">#NAME?</definedName>
    <definedName name="_xlpm.rng" hidden="1" xlm="1">#NAME?</definedName>
    <definedName name="Acomptes">Casanova!$E$62</definedName>
    <definedName name="Lgn">ROW()-ROW(TS_Décompte[#Headers])</definedName>
    <definedName name="Libellé">UPPER(Décompte!$D1)</definedName>
    <definedName name="Lst_Libellés">Ts_Libellés[Libellé]</definedName>
    <definedName name="Solde">Casanova!$E$64</definedName>
    <definedName name="Synthèse">Décompte!$B$5:$J$5</definedName>
    <definedName name="Total">Casanova!$E$61</definedName>
    <definedName name="_xlnm.Print_Area" localSheetId="1">'Bât. bleu'!$A$17:$H$72</definedName>
    <definedName name="_xlnm.Print_Area" localSheetId="0">Casanova!$A$17:$H$72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I14" i="1" a="1"/>
  <c r="I14" i="1" s="1"/>
  <c r="H13" i="1"/>
  <c r="I13" i="1" a="1"/>
  <c r="I13" i="1" s="1"/>
  <c r="C14" i="4"/>
  <c r="B2" i="1" a="1"/>
  <c r="B2" i="1" s="1"/>
  <c r="H8" i="1"/>
  <c r="H9" i="1"/>
  <c r="H10" i="1"/>
  <c r="H11" i="1"/>
  <c r="H12" i="1"/>
  <c r="G26" i="5"/>
  <c r="F26" i="5"/>
  <c r="E26" i="5"/>
  <c r="D26" i="5"/>
  <c r="C26" i="5"/>
  <c r="G12" i="5"/>
  <c r="F12" i="5"/>
  <c r="E12" i="5"/>
  <c r="F10" i="5"/>
  <c r="E10" i="5"/>
  <c r="D10" i="5"/>
  <c r="C10" i="5"/>
  <c r="E61" i="4"/>
  <c r="C59" i="4"/>
  <c r="G53" i="4"/>
  <c r="C53" i="4"/>
  <c r="E52" i="4"/>
  <c r="G43" i="4"/>
  <c r="C43" i="4"/>
  <c r="F24" i="4"/>
  <c r="E62" i="3"/>
  <c r="G55" i="3"/>
  <c r="C55" i="3"/>
  <c r="E53" i="3"/>
  <c r="G43" i="3"/>
  <c r="C43" i="3"/>
  <c r="F24" i="3"/>
  <c r="C14" i="3"/>
  <c r="I12" i="1" a="1"/>
  <c r="I12" i="1" s="1"/>
  <c r="J12" i="1" s="1" a="1"/>
  <c r="J12" i="1" s="1"/>
  <c r="I10" i="1" a="1"/>
  <c r="I10" i="1" s="1"/>
  <c r="J10" i="1" s="1" a="1"/>
  <c r="J10" i="1" s="1"/>
  <c r="I11" i="1" s="1" a="1"/>
  <c r="I11" i="1" s="1"/>
  <c r="J8" i="1" a="1"/>
  <c r="J8" i="1" s="1"/>
  <c r="I9" i="1" s="1" a="1"/>
  <c r="I9" i="1" s="1"/>
  <c r="I8" i="1" a="1"/>
  <c r="I8" i="1" s="1"/>
  <c r="I5" i="1"/>
  <c r="C5" i="1"/>
  <c r="B5" i="1" a="1"/>
  <c r="B5" i="1" s="1"/>
  <c r="D4" i="1" s="1"/>
  <c r="J13" i="1" l="1" a="1"/>
  <c r="J13" i="1" s="1"/>
  <c r="E55" i="3"/>
  <c r="E53" i="4"/>
  <c r="G5" i="1"/>
  <c r="C12" i="5"/>
  <c r="C11" i="5"/>
  <c r="D11" i="5"/>
  <c r="D12" i="5" s="1"/>
  <c r="F5" i="1"/>
  <c r="E34" i="4" s="1"/>
  <c r="J14" i="1" l="1" a="1"/>
  <c r="J14" i="1" s="1"/>
  <c r="J5" i="1" s="1" a="1"/>
  <c r="J5" i="1" s="1"/>
  <c r="E35" i="4"/>
  <c r="E35" i="3"/>
  <c r="E36" i="4"/>
  <c r="E41" i="4" s="1"/>
  <c r="C42" i="4" s="1"/>
  <c r="D43" i="4" s="1"/>
  <c r="E43" i="4" s="1"/>
  <c r="E56" i="4" s="1"/>
  <c r="E59" i="4" s="1"/>
  <c r="E60" i="4" s="1"/>
  <c r="E64" i="4" s="1"/>
  <c r="B64" i="4" s="1"/>
  <c r="H5" i="1"/>
  <c r="E34" i="3"/>
  <c r="E36" i="3" s="1"/>
  <c r="E41" i="3" s="1"/>
  <c r="C42" i="3" s="1"/>
  <c r="D43" i="3" s="1"/>
  <c r="E43" i="3" s="1"/>
  <c r="E58" i="3" s="1"/>
  <c r="E60" i="3" s="1"/>
  <c r="E61" i="3" s="1"/>
  <c r="E64" i="3" s="1"/>
  <c r="B6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<sst xmlns="http://schemas.openxmlformats.org/spreadsheetml/2006/main" count="211" uniqueCount="118">
  <si>
    <t>Synthèse</t>
  </si>
  <si>
    <t>Date</t>
  </si>
  <si>
    <t>Compteur</t>
  </si>
  <si>
    <t>Quantité utilisée</t>
  </si>
  <si>
    <t>Prix moyen au 100 l</t>
  </si>
  <si>
    <t>Montant payé</t>
  </si>
  <si>
    <t>Quantité achetée</t>
  </si>
  <si>
    <t>Solde (litres)</t>
  </si>
  <si>
    <t>Décompte</t>
  </si>
  <si>
    <t>Libellé</t>
  </si>
  <si>
    <t>Complément de libellé</t>
  </si>
  <si>
    <t>Acheté</t>
  </si>
  <si>
    <t>Prix au 100 l</t>
  </si>
  <si>
    <t>Solde</t>
  </si>
  <si>
    <t>Solde avant livraison</t>
  </si>
  <si>
    <t>Livraison</t>
  </si>
  <si>
    <t>Fin de saison</t>
  </si>
  <si>
    <t xml:space="preserve">Total </t>
  </si>
  <si>
    <t>Locataires</t>
  </si>
  <si>
    <t>Mètres cube</t>
  </si>
  <si>
    <t>Frais Adm.</t>
  </si>
  <si>
    <t>Eaux/lumière</t>
  </si>
  <si>
    <t>Concièrgerie</t>
  </si>
  <si>
    <t>Accomptes</t>
  </si>
  <si>
    <t>Chauffage</t>
  </si>
  <si>
    <t>Location</t>
  </si>
  <si>
    <t>Procuria Mr. Perren</t>
  </si>
  <si>
    <t>Quinet Elodie</t>
  </si>
  <si>
    <t>Clausen Michel</t>
  </si>
  <si>
    <t>Zuchuat</t>
  </si>
  <si>
    <t>Meli Rebecca</t>
  </si>
  <si>
    <t xml:space="preserve">Chevrier </t>
  </si>
  <si>
    <t>Pattes Blanches Conti</t>
  </si>
  <si>
    <t>Tavares Pisoeiro</t>
  </si>
  <si>
    <t>Leale Alanna</t>
  </si>
  <si>
    <t>Bernardo Maria</t>
  </si>
  <si>
    <t>HOIRIE</t>
  </si>
  <si>
    <t>MARIE-LOUISE DAYER</t>
  </si>
  <si>
    <t>RTE DES CASERNES 30</t>
  </si>
  <si>
    <t>1950 SION</t>
  </si>
  <si>
    <t>Mme. Mr.</t>
  </si>
  <si>
    <t xml:space="preserve"> </t>
  </si>
  <si>
    <t>Route des Casernes 30</t>
  </si>
  <si>
    <t>Sion le</t>
  </si>
  <si>
    <t>DECOMPTE AU 31.12.2025</t>
  </si>
  <si>
    <t>Décompte Chauffage</t>
  </si>
  <si>
    <t>Mois</t>
  </si>
  <si>
    <t>Consomation</t>
  </si>
  <si>
    <t>Prix Moyen</t>
  </si>
  <si>
    <t>Total Mazout</t>
  </si>
  <si>
    <t>Ramonage Crettenand</t>
  </si>
  <si>
    <t>Bonvin Marcel Sierre</t>
  </si>
  <si>
    <t>Surveillance</t>
  </si>
  <si>
    <t>Total</t>
  </si>
  <si>
    <t>prix de revient du m3</t>
  </si>
  <si>
    <t>Votre part</t>
  </si>
  <si>
    <t>mois</t>
  </si>
  <si>
    <t>Eau, lumière communes et ascenseur</t>
  </si>
  <si>
    <t xml:space="preserve">Factures Oiken </t>
  </si>
  <si>
    <t>Taxe de base déchets (70%)</t>
  </si>
  <si>
    <t xml:space="preserve">Otis entretetien </t>
  </si>
  <si>
    <t>Conciergerie + Matériel (3/4)</t>
  </si>
  <si>
    <t>Assurance Concierge</t>
  </si>
  <si>
    <t>Baloise</t>
  </si>
  <si>
    <t>Total Général</t>
  </si>
  <si>
    <t>Frais administratifs</t>
  </si>
  <si>
    <t>Acomptes au</t>
  </si>
  <si>
    <t>Les pièces justificatives relatives à l'établissement du présent décompte, peuvent être consultées,</t>
  </si>
  <si>
    <t>clausen@ik.me</t>
  </si>
  <si>
    <t>Rte des Casernes 28</t>
  </si>
  <si>
    <t>Eau et lumière communes</t>
  </si>
  <si>
    <t>Factures Oiken 6x</t>
  </si>
  <si>
    <t>Taxes de base déchets (30%)</t>
  </si>
  <si>
    <t>Conciergerie + Matériel (1/4)</t>
  </si>
  <si>
    <t xml:space="preserve">Acomptes au </t>
  </si>
  <si>
    <t>Comparatif</t>
  </si>
  <si>
    <t>Casanova</t>
  </si>
  <si>
    <t>Bât. Bleu</t>
  </si>
  <si>
    <t>Taxe  déchets</t>
  </si>
  <si>
    <t>Perren Norbert</t>
  </si>
  <si>
    <t>Gilliaux</t>
  </si>
  <si>
    <t>Clausen</t>
  </si>
  <si>
    <t>Gaspoz Margarida</t>
  </si>
  <si>
    <t>Melli</t>
  </si>
  <si>
    <t>Joris</t>
  </si>
  <si>
    <t>Moix</t>
  </si>
  <si>
    <t>Scordo Antonella</t>
  </si>
  <si>
    <t>Conti</t>
  </si>
  <si>
    <t>Moret &amp; De Sousa</t>
  </si>
  <si>
    <t>Dos Santos Gommez</t>
  </si>
  <si>
    <t>Tavares</t>
  </si>
  <si>
    <t>Gool</t>
  </si>
  <si>
    <t>Soares Cesar</t>
  </si>
  <si>
    <t>Bernardo</t>
  </si>
  <si>
    <t xml:space="preserve">Divers </t>
  </si>
  <si>
    <t>Archives saisons précédentes</t>
  </si>
  <si>
    <t>=SI(ET([@Acheté]&lt;&gt;"";[@[Prix au 100 l]]&lt;&gt;"");ARRONDI(([@Acheté]*[@[Prix au 100 l]])/100;2);"")</t>
  </si>
  <si>
    <t>=SI(ESTFORMULE([@[Solde (litres)]]);SI(OU(Lgn=1;[@Compteur]="");"";LET(Préc;DECALER([@Compteur];-1;0);SI(Préc&gt;[@Compteur];"";[@Compteur]-Préc)));DECALER([@[Solde (litres)]];-1;0)-[@[Solde (litres)]])</t>
  </si>
  <si>
    <t>=SI((Lgn=1)+([@Libellé]="SOLDE");SI([@Acheté]="";"";[@Acheté]);DECALER([@[Solde (litres)]];-1;0)-CNUM(0&amp;[@[Quantité utilisée]])+[@Acheté])</t>
  </si>
  <si>
    <t>Formules du TS "TS_Décompte"</t>
  </si>
  <si>
    <t>Colonnes</t>
  </si>
  <si>
    <t>Noms définis</t>
  </si>
  <si>
    <t>Lgn</t>
  </si>
  <si>
    <t>=LIGNE()-LIGNE(TS_Décompte[#En-têtes])</t>
  </si>
  <si>
    <t>=MAJUSCULE(Décompte!$D8)</t>
  </si>
  <si>
    <t>Lst_Libellés</t>
  </si>
  <si>
    <t>=Ts_Libellés[Libellé]</t>
  </si>
  <si>
    <t>=Décompte!$B$5:$J$5</t>
  </si>
  <si>
    <t>De la saison 2024</t>
  </si>
  <si>
    <t>Prix au 100 litres</t>
  </si>
  <si>
    <t>Migrol</t>
  </si>
  <si>
    <t>Fin 1ère période</t>
  </si>
  <si>
    <t>Décompte Annuel</t>
  </si>
  <si>
    <t>Sieber 480.-</t>
  </si>
  <si>
    <t>Réserve  sur 10 ans (6)</t>
  </si>
  <si>
    <t xml:space="preserve">Le solde est en votre faveur sera reporté sur l'année prochaine. </t>
  </si>
  <si>
    <t>Merci de ne rien deduire lors de vos prochains versements</t>
  </si>
  <si>
    <r>
      <t>dans les 30 jours, en prenant rendez-vous avec  Clausen Michel, Tél.</t>
    </r>
    <r>
      <rPr>
        <b/>
        <sz val="10"/>
        <rFont val="Arial"/>
        <family val="2"/>
      </rPr>
      <t xml:space="preserve"> 079/220.76.42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</si>
</sst>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,##0.00\ &quot;CHF&quot;;[Red]\-#,##0.00\ &quot;CHF&quot;"/>
    <numFmt numFmtId="165" formatCode="0;\-0;;"/>
    <numFmt numFmtId="166" formatCode="0.00;\-0.00;;"/>
    <numFmt numFmtId="167" formatCode="0.00;\-0.00;"/>
    <numFmt numFmtId="168" formatCode="0.0"/>
    <numFmt numFmtId="169" formatCode="0.000000"/>
    <numFmt numFmtId="170" formatCode="dd/mm/yyyy;@"/>
    <numFmt numFmtId="171" formatCode="#,##0.0"/>
    <numFmt numFmtId="172" formatCode="&quot;SFr.&quot;\ #,##0.00"/>
    <numFmt numFmtId="173" formatCode="0\ \L\t."/>
    <numFmt numFmtId="174" formatCode="0.0%"/>
    <numFmt numFmtId="175" formatCode="0.000"/>
    <numFmt numFmtId="176" formatCode="0.00_ ;[Red]\-0.00\ "/>
  </numFmts>
  <fonts count="3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theme="6"/>
      <name val="Aptos Narrow"/>
      <family val="2"/>
      <scheme val="minor"/>
    </font>
    <font>
      <sz val="11"/>
      <color theme="6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6"/>
      <name val="Arial"/>
      <family val="2"/>
    </font>
    <font>
      <sz val="10"/>
      <color theme="3"/>
      <name val="Arial"/>
      <family val="2"/>
    </font>
    <font>
      <sz val="10"/>
      <color indexed="12"/>
      <name val="Arial"/>
      <family val="2"/>
    </font>
    <font>
      <b/>
      <sz val="10"/>
      <color indexed="5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202124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u/>
      <sz val="10"/>
      <name val="Arial"/>
      <family val="2"/>
    </font>
    <font>
      <sz val="10"/>
      <color theme="3" tint="-0.249977111117893"/>
      <name val="Arial"/>
      <family val="2"/>
    </font>
    <font>
      <sz val="12"/>
      <color theme="0"/>
      <name val="Arial"/>
      <family val="2"/>
    </font>
    <font>
      <b/>
      <sz val="16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theme="3" tint="0.249977111117893"/>
      <name val="Arial"/>
      <family val="2"/>
    </font>
    <font>
      <b/>
      <sz val="1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b/>
      <u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7">
    <xf numFmtId="0" fontId="0" fillId="0" borderId="0" xfId="0"/>
    <xf numFmtId="1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left" vertical="center" wrapText="1" indent="1"/>
    </xf>
    <xf numFmtId="166" fontId="0" fillId="0" borderId="0" xfId="0" applyNumberFormat="1" applyAlignment="1">
      <alignment horizontal="right" vertical="center" indent="1"/>
    </xf>
    <xf numFmtId="165" fontId="0" fillId="0" borderId="0" xfId="0" applyNumberFormat="1"/>
    <xf numFmtId="167" fontId="0" fillId="0" borderId="0" xfId="0" applyNumberFormat="1"/>
    <xf numFmtId="0" fontId="6" fillId="0" borderId="0" xfId="0" applyFont="1"/>
    <xf numFmtId="168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169" fontId="6" fillId="0" borderId="0" xfId="0" applyNumberFormat="1" applyFont="1" applyAlignment="1">
      <alignment horizont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70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8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70" fontId="0" fillId="0" borderId="0" xfId="0" applyNumberFormat="1"/>
    <xf numFmtId="2" fontId="0" fillId="0" borderId="0" xfId="0" applyNumberFormat="1"/>
    <xf numFmtId="0" fontId="9" fillId="0" borderId="0" xfId="0" applyFont="1"/>
    <xf numFmtId="168" fontId="9" fillId="0" borderId="0" xfId="0" applyNumberFormat="1" applyFont="1" applyAlignment="1">
      <alignment horizontal="center"/>
    </xf>
    <xf numFmtId="9" fontId="9" fillId="0" borderId="0" xfId="0" applyNumberFormat="1" applyFont="1" applyAlignment="1">
      <alignment horizontal="center"/>
    </xf>
    <xf numFmtId="12" fontId="9" fillId="0" borderId="0" xfId="0" applyNumberFormat="1" applyFont="1" applyAlignment="1">
      <alignment horizontal="center"/>
    </xf>
    <xf numFmtId="2" fontId="9" fillId="0" borderId="0" xfId="0" applyNumberFormat="1" applyFont="1" applyProtection="1">
      <protection hidden="1"/>
    </xf>
    <xf numFmtId="171" fontId="9" fillId="0" borderId="0" xfId="0" applyNumberFormat="1" applyFont="1" applyAlignment="1">
      <alignment horizontal="center"/>
    </xf>
    <xf numFmtId="170" fontId="9" fillId="0" borderId="0" xfId="0" applyNumberFormat="1" applyFont="1"/>
    <xf numFmtId="2" fontId="9" fillId="0" borderId="0" xfId="0" applyNumberFormat="1" applyFont="1"/>
    <xf numFmtId="168" fontId="9" fillId="2" borderId="0" xfId="0" applyNumberFormat="1" applyFont="1" applyFill="1" applyAlignment="1">
      <alignment horizontal="center"/>
    </xf>
    <xf numFmtId="9" fontId="9" fillId="2" borderId="0" xfId="0" applyNumberFormat="1" applyFont="1" applyFill="1" applyAlignment="1">
      <alignment horizontal="center"/>
    </xf>
    <xf numFmtId="12" fontId="9" fillId="2" borderId="0" xfId="0" applyNumberFormat="1" applyFont="1" applyFill="1" applyAlignment="1">
      <alignment horizontal="center"/>
    </xf>
    <xf numFmtId="2" fontId="9" fillId="2" borderId="0" xfId="0" applyNumberFormat="1" applyFont="1" applyFill="1"/>
    <xf numFmtId="171" fontId="9" fillId="2" borderId="0" xfId="0" applyNumberFormat="1" applyFont="1" applyFill="1" applyAlignment="1">
      <alignment horizontal="center"/>
    </xf>
    <xf numFmtId="0" fontId="0" fillId="2" borderId="0" xfId="0" applyFill="1"/>
    <xf numFmtId="170" fontId="9" fillId="2" borderId="0" xfId="0" applyNumberFormat="1" applyFont="1" applyFill="1"/>
    <xf numFmtId="2" fontId="0" fillId="2" borderId="0" xfId="0" applyNumberFormat="1" applyFill="1"/>
    <xf numFmtId="2" fontId="10" fillId="0" borderId="0" xfId="0" applyNumberFormat="1" applyFont="1"/>
    <xf numFmtId="168" fontId="10" fillId="0" borderId="0" xfId="0" applyNumberFormat="1" applyFont="1" applyAlignment="1">
      <alignment horizontal="center"/>
    </xf>
    <xf numFmtId="9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168" fontId="11" fillId="0" borderId="0" xfId="0" applyNumberFormat="1" applyFont="1" applyAlignment="1">
      <alignment horizontal="center"/>
    </xf>
    <xf numFmtId="9" fontId="11" fillId="0" borderId="0" xfId="0" applyNumberFormat="1" applyFont="1" applyAlignment="1">
      <alignment horizontal="center"/>
    </xf>
    <xf numFmtId="13" fontId="11" fillId="0" borderId="0" xfId="0" applyNumberFormat="1" applyFont="1" applyAlignment="1">
      <alignment horizontal="center"/>
    </xf>
    <xf numFmtId="2" fontId="12" fillId="0" borderId="0" xfId="0" applyNumberFormat="1" applyFont="1"/>
    <xf numFmtId="168" fontId="11" fillId="2" borderId="0" xfId="0" applyNumberFormat="1" applyFont="1" applyFill="1" applyAlignment="1">
      <alignment horizontal="center"/>
    </xf>
    <xf numFmtId="9" fontId="11" fillId="2" borderId="0" xfId="0" applyNumberFormat="1" applyFont="1" applyFill="1" applyAlignment="1">
      <alignment horizontal="center"/>
    </xf>
    <xf numFmtId="13" fontId="11" fillId="2" borderId="0" xfId="0" applyNumberFormat="1" applyFont="1" applyFill="1" applyAlignment="1">
      <alignment horizontal="center"/>
    </xf>
    <xf numFmtId="2" fontId="12" fillId="2" borderId="0" xfId="0" applyNumberFormat="1" applyFont="1" applyFill="1"/>
    <xf numFmtId="2" fontId="13" fillId="2" borderId="0" xfId="0" applyNumberFormat="1" applyFont="1" applyFill="1"/>
    <xf numFmtId="170" fontId="13" fillId="0" borderId="0" xfId="0" applyNumberFormat="1" applyFont="1"/>
    <xf numFmtId="168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2" fontId="13" fillId="0" borderId="0" xfId="0" applyNumberFormat="1" applyFont="1"/>
    <xf numFmtId="168" fontId="7" fillId="0" borderId="0" xfId="0" applyNumberFormat="1" applyFont="1" applyAlignment="1">
      <alignment horizontal="center"/>
    </xf>
    <xf numFmtId="2" fontId="11" fillId="0" borderId="0" xfId="0" applyNumberFormat="1" applyFont="1"/>
    <xf numFmtId="1" fontId="1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169" fontId="7" fillId="0" borderId="0" xfId="0" applyNumberFormat="1" applyFont="1" applyAlignment="1">
      <alignment horizontal="center"/>
    </xf>
    <xf numFmtId="2" fontId="7" fillId="0" borderId="0" xfId="0" applyNumberFormat="1" applyFont="1"/>
    <xf numFmtId="168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center"/>
    </xf>
    <xf numFmtId="16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4" fontId="8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15" fillId="3" borderId="0" xfId="0" quotePrefix="1" applyFont="1" applyFill="1" applyAlignment="1">
      <alignment horizontal="left"/>
    </xf>
    <xf numFmtId="168" fontId="16" fillId="3" borderId="0" xfId="0" applyNumberFormat="1" applyFont="1" applyFill="1"/>
    <xf numFmtId="9" fontId="15" fillId="3" borderId="0" xfId="0" applyNumberFormat="1" applyFont="1" applyFill="1"/>
    <xf numFmtId="169" fontId="16" fillId="3" borderId="0" xfId="0" applyNumberFormat="1" applyFont="1" applyFill="1"/>
    <xf numFmtId="2" fontId="16" fillId="0" borderId="0" xfId="0" applyNumberFormat="1" applyFont="1"/>
    <xf numFmtId="1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8" fontId="0" fillId="0" borderId="0" xfId="0" applyNumberFormat="1"/>
    <xf numFmtId="9" fontId="0" fillId="0" borderId="0" xfId="0" applyNumberFormat="1"/>
    <xf numFmtId="169" fontId="0" fillId="0" borderId="0" xfId="0" applyNumberFormat="1"/>
    <xf numFmtId="0" fontId="16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/>
    <xf numFmtId="168" fontId="4" fillId="2" borderId="0" xfId="0" applyNumberFormat="1" applyFont="1" applyFill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4" fontId="0" fillId="0" borderId="0" xfId="0" applyNumberFormat="1"/>
    <xf numFmtId="1" fontId="8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2" borderId="0" xfId="0" applyNumberFormat="1" applyFill="1"/>
    <xf numFmtId="49" fontId="0" fillId="0" borderId="0" xfId="0" applyNumberFormat="1" applyAlignment="1">
      <alignment horizontal="center"/>
    </xf>
    <xf numFmtId="4" fontId="0" fillId="0" borderId="0" xfId="0" applyNumberFormat="1"/>
    <xf numFmtId="4" fontId="4" fillId="2" borderId="0" xfId="0" applyNumberFormat="1" applyFont="1" applyFill="1"/>
    <xf numFmtId="1" fontId="7" fillId="0" borderId="0" xfId="0" applyNumberFormat="1" applyFont="1"/>
    <xf numFmtId="4" fontId="7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" fontId="8" fillId="0" borderId="0" xfId="0" applyNumberFormat="1" applyFont="1"/>
    <xf numFmtId="4" fontId="0" fillId="0" borderId="0" xfId="0" applyNumberFormat="1" applyAlignment="1">
      <alignment horizontal="right"/>
    </xf>
    <xf numFmtId="0" fontId="8" fillId="0" borderId="0" xfId="0" applyFont="1" applyAlignment="1">
      <alignment horizontal="center"/>
    </xf>
    <xf numFmtId="168" fontId="7" fillId="0" borderId="0" xfId="0" applyNumberFormat="1" applyFont="1"/>
    <xf numFmtId="168" fontId="8" fillId="0" borderId="0" xfId="0" applyNumberFormat="1" applyFont="1" applyAlignment="1">
      <alignment horizontal="center"/>
    </xf>
    <xf numFmtId="0" fontId="8" fillId="0" borderId="0" xfId="0" quotePrefix="1" applyFont="1" applyAlignment="1">
      <alignment horizontal="left"/>
    </xf>
    <xf numFmtId="4" fontId="0" fillId="2" borderId="0" xfId="0" applyNumberFormat="1" applyFill="1" applyAlignment="1">
      <alignment horizontal="right"/>
    </xf>
    <xf numFmtId="4" fontId="8" fillId="0" borderId="0" xfId="0" applyNumberFormat="1" applyFont="1" applyAlignment="1">
      <alignment horizontal="right"/>
    </xf>
    <xf numFmtId="13" fontId="7" fillId="0" borderId="0" xfId="0" applyNumberFormat="1" applyFont="1" applyAlignment="1">
      <alignment horizontal="center"/>
    </xf>
    <xf numFmtId="172" fontId="16" fillId="0" borderId="0" xfId="0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9" fontId="8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2" fontId="15" fillId="0" borderId="0" xfId="0" applyNumberFormat="1" applyFont="1"/>
    <xf numFmtId="0" fontId="15" fillId="0" borderId="0" xfId="0" applyFont="1"/>
    <xf numFmtId="168" fontId="8" fillId="0" borderId="0" xfId="0" applyNumberFormat="1" applyFont="1" applyAlignment="1">
      <alignment horizontal="right"/>
    </xf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8" fontId="15" fillId="0" borderId="0" xfId="0" applyNumberFormat="1" applyFont="1" applyAlignment="1">
      <alignment horizontal="center"/>
    </xf>
    <xf numFmtId="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2" fontId="18" fillId="0" borderId="0" xfId="0" applyNumberFormat="1" applyFont="1"/>
    <xf numFmtId="0" fontId="18" fillId="0" borderId="0" xfId="0" applyFont="1"/>
    <xf numFmtId="2" fontId="15" fillId="0" borderId="0" xfId="0" applyNumberFormat="1" applyFont="1" applyAlignment="1">
      <alignment horizontal="right"/>
    </xf>
    <xf numFmtId="168" fontId="15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8" fontId="19" fillId="0" borderId="0" xfId="0" applyNumberFormat="1" applyFont="1" applyAlignment="1">
      <alignment horizontal="left"/>
    </xf>
    <xf numFmtId="9" fontId="19" fillId="0" borderId="0" xfId="0" applyNumberFormat="1" applyFont="1" applyAlignment="1">
      <alignment horizontal="left"/>
    </xf>
    <xf numFmtId="2" fontId="19" fillId="0" borderId="0" xfId="0" applyNumberFormat="1" applyFont="1"/>
    <xf numFmtId="168" fontId="10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168" fontId="18" fillId="0" borderId="0" xfId="0" applyNumberFormat="1" applyFont="1" applyAlignment="1">
      <alignment horizontal="left"/>
    </xf>
    <xf numFmtId="9" fontId="18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168" fontId="6" fillId="0" borderId="0" xfId="0" applyNumberFormat="1" applyFont="1" applyAlignment="1">
      <alignment horizontal="right"/>
    </xf>
    <xf numFmtId="13" fontId="0" fillId="0" borderId="0" xfId="0" applyNumberFormat="1" applyAlignment="1">
      <alignment horizontal="center"/>
    </xf>
    <xf numFmtId="2" fontId="0" fillId="0" borderId="0" xfId="0" applyNumberFormat="1" applyProtection="1">
      <protection hidden="1"/>
    </xf>
    <xf numFmtId="168" fontId="16" fillId="0" borderId="0" xfId="0" applyNumberFormat="1" applyFont="1"/>
    <xf numFmtId="9" fontId="15" fillId="0" borderId="0" xfId="0" applyNumberFormat="1" applyFont="1"/>
    <xf numFmtId="169" fontId="16" fillId="0" borderId="0" xfId="0" applyNumberFormat="1" applyFont="1"/>
    <xf numFmtId="173" fontId="0" fillId="0" borderId="0" xfId="0" applyNumberFormat="1" applyAlignment="1">
      <alignment horizontal="center"/>
    </xf>
    <xf numFmtId="168" fontId="20" fillId="0" borderId="0" xfId="0" applyNumberFormat="1" applyFont="1" applyAlignment="1">
      <alignment horizontal="right"/>
    </xf>
    <xf numFmtId="174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21" fillId="0" borderId="0" xfId="0" applyNumberFormat="1" applyFont="1"/>
    <xf numFmtId="0" fontId="15" fillId="3" borderId="0" xfId="0" applyFont="1" applyFill="1" applyAlignment="1">
      <alignment horizontal="center"/>
    </xf>
    <xf numFmtId="169" fontId="22" fillId="2" borderId="0" xfId="0" applyNumberFormat="1" applyFont="1" applyFill="1"/>
    <xf numFmtId="175" fontId="8" fillId="0" borderId="0" xfId="0" applyNumberFormat="1" applyFont="1"/>
    <xf numFmtId="175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75" fontId="0" fillId="0" borderId="0" xfId="0" applyNumberFormat="1" applyAlignment="1">
      <alignment horizontal="center"/>
    </xf>
    <xf numFmtId="175" fontId="8" fillId="0" borderId="0" xfId="0" applyNumberFormat="1" applyFont="1" applyAlignment="1">
      <alignment horizontal="center"/>
    </xf>
    <xf numFmtId="175" fontId="0" fillId="0" borderId="0" xfId="0" applyNumberFormat="1"/>
    <xf numFmtId="1" fontId="7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2" fontId="8" fillId="2" borderId="0" xfId="0" applyNumberFormat="1" applyFont="1" applyFill="1" applyAlignment="1">
      <alignment horizontal="right"/>
    </xf>
    <xf numFmtId="12" fontId="7" fillId="0" borderId="0" xfId="0" applyNumberFormat="1" applyFont="1" applyAlignment="1">
      <alignment horizontal="center"/>
    </xf>
    <xf numFmtId="169" fontId="0" fillId="0" borderId="0" xfId="0" applyNumberFormat="1" applyAlignment="1">
      <alignment horizontal="right"/>
    </xf>
    <xf numFmtId="10" fontId="8" fillId="0" borderId="0" xfId="0" applyNumberFormat="1" applyFont="1" applyAlignment="1">
      <alignment horizontal="center"/>
    </xf>
    <xf numFmtId="14" fontId="17" fillId="0" borderId="0" xfId="0" applyNumberFormat="1" applyFont="1"/>
    <xf numFmtId="176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2" fontId="7" fillId="0" borderId="1" xfId="0" applyNumberFormat="1" applyFont="1" applyBorder="1"/>
    <xf numFmtId="168" fontId="8" fillId="0" borderId="0" xfId="0" applyNumberFormat="1" applyFont="1"/>
    <xf numFmtId="168" fontId="15" fillId="0" borderId="0" xfId="0" applyNumberFormat="1" applyFont="1"/>
    <xf numFmtId="14" fontId="8" fillId="0" borderId="0" xfId="0" applyNumberFormat="1" applyFont="1" applyAlignment="1">
      <alignment horizontal="center"/>
    </xf>
    <xf numFmtId="168" fontId="18" fillId="0" borderId="0" xfId="0" applyNumberFormat="1" applyFont="1"/>
    <xf numFmtId="168" fontId="6" fillId="0" borderId="0" xfId="0" applyNumberFormat="1" applyFont="1"/>
    <xf numFmtId="0" fontId="20" fillId="0" borderId="0" xfId="0" applyFont="1"/>
    <xf numFmtId="0" fontId="23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9" fontId="8" fillId="0" borderId="0" xfId="0" applyNumberFormat="1" applyFont="1"/>
    <xf numFmtId="2" fontId="7" fillId="0" borderId="0" xfId="0" applyNumberFormat="1" applyFont="1" applyAlignment="1">
      <alignment horizontal="left"/>
    </xf>
    <xf numFmtId="2" fontId="7" fillId="3" borderId="0" xfId="0" applyNumberFormat="1" applyFont="1" applyFill="1"/>
    <xf numFmtId="2" fontId="7" fillId="3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vertical="center"/>
    </xf>
    <xf numFmtId="49" fontId="0" fillId="0" borderId="0" xfId="0" applyNumberFormat="1"/>
    <xf numFmtId="0" fontId="1" fillId="5" borderId="2" xfId="0" applyFont="1" applyFill="1" applyBorder="1"/>
    <xf numFmtId="0" fontId="0" fillId="0" borderId="0" xfId="0" applyAlignment="1">
      <alignment horizontal="right" indent="1"/>
    </xf>
    <xf numFmtId="3" fontId="0" fillId="0" borderId="0" xfId="0" applyNumberFormat="1" applyAlignment="1">
      <alignment horizontal="right" vertical="center" indent="1"/>
    </xf>
    <xf numFmtId="3" fontId="3" fillId="0" borderId="0" xfId="0" applyNumberFormat="1" applyFont="1" applyAlignment="1">
      <alignment horizontal="right" vertical="center" indent="1"/>
    </xf>
    <xf numFmtId="4" fontId="3" fillId="0" borderId="0" xfId="0" applyNumberFormat="1" applyFont="1" applyAlignment="1">
      <alignment horizontal="right" vertical="center" indent="1"/>
    </xf>
    <xf numFmtId="0" fontId="0" fillId="0" borderId="0" xfId="0" applyAlignment="1">
      <alignment vertical="center"/>
    </xf>
    <xf numFmtId="0" fontId="24" fillId="0" borderId="0" xfId="0" applyFont="1"/>
    <xf numFmtId="0" fontId="24" fillId="2" borderId="0" xfId="0" applyFont="1" applyFill="1"/>
    <xf numFmtId="0" fontId="25" fillId="0" borderId="0" xfId="0" applyFont="1"/>
    <xf numFmtId="0" fontId="25" fillId="2" borderId="0" xfId="0" applyFont="1" applyFill="1"/>
    <xf numFmtId="0" fontId="26" fillId="3" borderId="3" xfId="0" applyFont="1" applyFill="1" applyBorder="1" applyAlignment="1">
      <alignment horizontal="center" vertical="center" wrapText="1"/>
    </xf>
    <xf numFmtId="14" fontId="26" fillId="3" borderId="3" xfId="0" applyNumberFormat="1" applyFont="1" applyFill="1" applyBorder="1" applyAlignment="1">
      <alignment horizontal="right" vertical="center" indent="1"/>
    </xf>
    <xf numFmtId="3" fontId="26" fillId="3" borderId="3" xfId="0" applyNumberFormat="1" applyFont="1" applyFill="1" applyBorder="1" applyAlignment="1">
      <alignment horizontal="right" vertical="center" indent="1"/>
    </xf>
    <xf numFmtId="2" fontId="26" fillId="3" borderId="3" xfId="0" applyNumberFormat="1" applyFont="1" applyFill="1" applyBorder="1" applyAlignment="1">
      <alignment horizontal="right" vertical="center" indent="1"/>
    </xf>
    <xf numFmtId="4" fontId="26" fillId="3" borderId="3" xfId="0" applyNumberFormat="1" applyFont="1" applyFill="1" applyBorder="1" applyAlignment="1">
      <alignment horizontal="right" vertical="center" indent="1"/>
    </xf>
    <xf numFmtId="0" fontId="28" fillId="3" borderId="3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center" wrapText="1" indent="1"/>
    </xf>
    <xf numFmtId="14" fontId="0" fillId="3" borderId="0" xfId="0" applyNumberFormat="1" applyFill="1" applyAlignment="1">
      <alignment horizontal="right" vertical="center" indent="1"/>
    </xf>
    <xf numFmtId="0" fontId="30" fillId="0" borderId="0" xfId="0" applyFont="1"/>
    <xf numFmtId="0" fontId="31" fillId="0" borderId="0" xfId="0" applyFont="1" applyAlignment="1">
      <alignment horizontal="left"/>
    </xf>
    <xf numFmtId="168" fontId="31" fillId="0" borderId="0" xfId="0" applyNumberFormat="1" applyFont="1" applyAlignment="1">
      <alignment horizontal="left"/>
    </xf>
    <xf numFmtId="9" fontId="31" fillId="0" borderId="0" xfId="0" applyNumberFormat="1" applyFont="1" applyAlignment="1">
      <alignment horizontal="left"/>
    </xf>
    <xf numFmtId="2" fontId="31" fillId="0" borderId="0" xfId="0" applyNumberFormat="1" applyFont="1"/>
    <xf numFmtId="168" fontId="31" fillId="0" borderId="0" xfId="0" applyNumberFormat="1" applyFont="1" applyAlignment="1">
      <alignment horizontal="right"/>
    </xf>
    <xf numFmtId="1" fontId="32" fillId="0" borderId="0" xfId="0" applyNumberFormat="1" applyFont="1" applyAlignment="1">
      <alignment horizontal="center"/>
    </xf>
    <xf numFmtId="0" fontId="32" fillId="0" borderId="0" xfId="0" applyFont="1" applyAlignment="1">
      <alignment horizontal="center"/>
    </xf>
    <xf numFmtId="2" fontId="32" fillId="0" borderId="0" xfId="0" applyNumberFormat="1" applyFont="1"/>
    <xf numFmtId="0" fontId="33" fillId="0" borderId="0" xfId="1" applyFont="1"/>
    <xf numFmtId="0" fontId="29" fillId="0" borderId="0" xfId="0" applyFont="1" applyAlignment="1">
      <alignment horizontal="center" vertical="center"/>
    </xf>
    <xf numFmtId="0" fontId="27" fillId="3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165" formatCode="0;\-0;;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66" formatCode="0.00;\-0.00;;"/>
      <alignment horizontal="right" vertical="center" textRotation="0" wrapText="0" indent="1" justifyLastLine="0" shrinkToFit="0" readingOrder="0"/>
    </dxf>
    <dxf>
      <numFmt numFmtId="165" formatCode="0;\-0;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vertical="center" textRotation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  <dxf>
      <fill>
        <patternFill>
          <bgColor theme="0" tint="-0.14996795556505021"/>
        </patternFill>
      </fill>
    </dxf>
    <dxf>
      <font>
        <b/>
        <i/>
        <u/>
        <color rgb="FF0070C0"/>
      </font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16</xdr:row>
      <xdr:rowOff>19050</xdr:rowOff>
    </xdr:from>
    <xdr:to>
      <xdr:col>10</xdr:col>
      <xdr:colOff>361950</xdr:colOff>
      <xdr:row>18</xdr:row>
      <xdr:rowOff>19050</xdr:rowOff>
    </xdr:to>
    <xdr:sp macro="[0]!IMPRESSION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B35CB716-56AF-4234-9BB5-99B00F14396B}"/>
            </a:ext>
          </a:extLst>
        </xdr:cNvPr>
        <xdr:cNvSpPr/>
      </xdr:nvSpPr>
      <xdr:spPr>
        <a:xfrm>
          <a:off x="7038975" y="30670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16</xdr:row>
      <xdr:rowOff>85725</xdr:rowOff>
    </xdr:from>
    <xdr:to>
      <xdr:col>10</xdr:col>
      <xdr:colOff>552450</xdr:colOff>
      <xdr:row>18</xdr:row>
      <xdr:rowOff>114300</xdr:rowOff>
    </xdr:to>
    <xdr:sp macro="[0]!IMPRESSION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6231861F-81BB-457E-894C-95BAD53A163E}"/>
            </a:ext>
          </a:extLst>
        </xdr:cNvPr>
        <xdr:cNvSpPr/>
      </xdr:nvSpPr>
      <xdr:spPr>
        <a:xfrm>
          <a:off x="6915150" y="31051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28575</xdr:rowOff>
    </xdr:from>
    <xdr:to>
      <xdr:col>3</xdr:col>
      <xdr:colOff>1609725</xdr:colOff>
      <xdr:row>2</xdr:row>
      <xdr:rowOff>28575</xdr:rowOff>
    </xdr:to>
    <xdr:sp macro="[0]!Nouvelle_Saison" textlink="B2">
      <xdr:nvSpPr>
        <xdr:cNvPr id="2" name="Btn_Nouvelle_Saison">
          <a:extLst>
            <a:ext uri="{FF2B5EF4-FFF2-40B4-BE49-F238E27FC236}">
              <a16:creationId xmlns:a16="http://schemas.microsoft.com/office/drawing/2014/main" id="{07636288-DEA7-D13E-6121-089421B3F165}"/>
            </a:ext>
          </a:extLst>
        </xdr:cNvPr>
        <xdr:cNvSpPr/>
      </xdr:nvSpPr>
      <xdr:spPr>
        <a:xfrm>
          <a:off x="142875" y="219075"/>
          <a:ext cx="3448050" cy="352425"/>
        </a:xfrm>
        <a:prstGeom prst="roundRect">
          <a:avLst/>
        </a:prstGeom>
        <a:solidFill>
          <a:srgbClr val="FFC000"/>
        </a:solidFill>
        <a:ln/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673BEA6-316C-49C5-88C9-0A4CD232AB3E}" type="TxLink">
            <a:rPr lang="en-US" sz="1800" b="1" i="0" u="none" strike="noStrike">
              <a:solidFill>
                <a:schemeClr val="tx1"/>
              </a:solidFill>
              <a:latin typeface="Aptos Narrow"/>
            </a:rPr>
            <a:pPr algn="ctr"/>
            <a:t>Saison 2025 en cours</a:t>
          </a:fld>
          <a:endParaRPr lang="fr-FR" sz="18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92B74-5182-4B6F-BE36-CE5A1954F372}" name="TS_Décompte" displayName="TS_Décompte" ref="B7:J14" headerRowDxfId="20" dataDxfId="18" headerRowBorderDxfId="19">
  <autoFilter ref="B7:J14" xr:uid="{94392B74-5182-4B6F-BE36-CE5A1954F37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C8AE4960-22F5-4424-B1C7-E520F9E32022}" name="Date" dataDxfId="17" totalsRowDxfId="16"/>
    <tableColumn id="2" xr3:uid="{5134C4DD-D1FD-40C1-839C-0E6889654ECD}" name="Compteur" dataDxfId="15" totalsRowDxfId="14"/>
    <tableColumn id="3" xr3:uid="{823CF2B6-28DC-479F-82CA-4F5EF5347A12}" name="Libellé" dataDxfId="13" totalsRowDxfId="12"/>
    <tableColumn id="9" xr3:uid="{EFDFB0C7-3FC2-46B2-8F91-672FC473A07E}" name="Complément de libellé" dataDxfId="11" totalsRowDxfId="10"/>
    <tableColumn id="4" xr3:uid="{3AA43D13-B21F-4DA6-AD4D-AA3403C6FAA9}" name="Acheté" dataDxfId="9" totalsRowDxfId="8"/>
    <tableColumn id="5" xr3:uid="{9BFA5D9B-F40D-4636-8275-E4EF6BB9CF97}" name="Prix au 100 litres" dataDxfId="7" totalsRowDxfId="6"/>
    <tableColumn id="6" xr3:uid="{F6B4FE39-1389-4D83-9365-A51AE830F862}" name="Montant payé" dataDxfId="5" totalsRowDxfId="4">
      <calculatedColumnFormula>IF(AND(TS_Décompte[[#This Row],[Acheté]]&lt;&gt;"",TS_Décompte[[#This Row],[Prix au 100 litres]]&lt;&gt;""),ROUND((TS_Décompte[[#This Row],[Acheté]]*TS_Décompte[[#This Row],[Prix au 100 litres]])/100,2),"")</calculatedColumnFormula>
    </tableColumn>
    <tableColumn id="7" xr3:uid="{3BB8B628-2082-470B-8460-51CA60449BB5}" name="Quantité utilisée" dataDxfId="3" totalsRowDxfId="2">
      <calculatedColumnFormula array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calculatedColumnFormula>
    </tableColumn>
    <tableColumn id="8" xr3:uid="{B143F3C5-A3F0-4300-BEDD-2E4AD4EB4B97}" name="Solde (litres)" dataDxfId="1" totalsRowDxfId="0">
      <calculatedColumnFormula array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calculatedColumnFormula>
    </tableColumn>
  </tableColumns>
  <tableStyleInfo name="TableStyleLight11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81F480-38CE-4984-9AF5-A6D342EDD780}" name="Ts_Libellés" displayName="Ts_Libellés" ref="A1:A5" totalsRowShown="0">
  <autoFilter ref="A1:A5" xr:uid="{F181F480-38CE-4984-9AF5-A6D342EDD780}"/>
  <tableColumns count="1">
    <tableColumn id="1" xr3:uid="{530E100B-D0BC-4017-BBBE-7C6BEDCCE322}" name="Libel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sen@ik.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lausen@ik.m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2FA9-7938-470C-8412-7DC9D7C8402F}">
  <sheetPr codeName="Feuil1">
    <pageSetUpPr fitToPage="1"/>
  </sheetPr>
  <dimension ref="A1:U106"/>
  <sheetViews>
    <sheetView workbookViewId="0">
      <selection activeCell="J26" sqref="J26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2.7109375" style="55" customWidth="1"/>
    <col min="4" max="4" width="11.5703125" style="56" customWidth="1"/>
    <col min="5" max="5" width="12.5703125" style="57" bestFit="1" customWidth="1"/>
    <col min="6" max="6" width="11.28515625" style="22" customWidth="1"/>
    <col min="7" max="7" width="11.28515625" style="58" customWidth="1"/>
    <col min="8" max="8" width="10" style="22" customWidth="1"/>
    <col min="9" max="9" width="11.28515625" style="20" customWidth="1"/>
    <col min="10" max="10" width="11.140625" style="14" customWidth="1"/>
    <col min="11" max="13" width="10.7109375" style="22"/>
  </cols>
  <sheetData>
    <row r="1" spans="1:21" x14ac:dyDescent="0.25">
      <c r="A1" s="6"/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  <c r="O1" s="18"/>
    </row>
    <row r="2" spans="1:21" x14ac:dyDescent="0.25">
      <c r="A2" s="6"/>
      <c r="B2" s="6"/>
      <c r="C2" s="7"/>
      <c r="D2" s="8"/>
      <c r="E2" s="9"/>
      <c r="F2" s="10"/>
      <c r="G2" s="19"/>
      <c r="H2" s="20"/>
      <c r="I2" s="14"/>
      <c r="K2" s="21"/>
    </row>
    <row r="3" spans="1:21" x14ac:dyDescent="0.25">
      <c r="A3" s="193">
        <v>1</v>
      </c>
      <c r="B3" s="193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21" x14ac:dyDescent="0.25">
      <c r="A4" s="193">
        <v>2</v>
      </c>
      <c r="B4" s="193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21" x14ac:dyDescent="0.25">
      <c r="A5" s="193">
        <v>3</v>
      </c>
      <c r="B5" s="193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N5" s="22"/>
    </row>
    <row r="6" spans="1:21" x14ac:dyDescent="0.25">
      <c r="A6" s="193">
        <v>4</v>
      </c>
      <c r="B6" s="193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</row>
    <row r="7" spans="1:21" s="36" customFormat="1" x14ac:dyDescent="0.25">
      <c r="A7" s="194">
        <v>6</v>
      </c>
      <c r="B7" s="194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37"/>
      <c r="L7" s="34"/>
      <c r="M7" s="38"/>
    </row>
    <row r="8" spans="1:21" x14ac:dyDescent="0.25">
      <c r="A8" s="193">
        <v>7</v>
      </c>
      <c r="B8" s="193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</row>
    <row r="9" spans="1:21" x14ac:dyDescent="0.25">
      <c r="A9" s="193">
        <v>8</v>
      </c>
      <c r="B9" s="193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23"/>
      <c r="M9" s="23"/>
      <c r="N9" s="24"/>
      <c r="O9" s="25"/>
      <c r="P9" s="26"/>
      <c r="Q9" s="26"/>
      <c r="R9" s="26"/>
      <c r="S9" s="22"/>
      <c r="T9" s="42"/>
      <c r="U9" s="43"/>
    </row>
    <row r="10" spans="1:21" x14ac:dyDescent="0.25">
      <c r="A10" s="195">
        <v>12</v>
      </c>
      <c r="B10" s="195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29"/>
      <c r="L10" s="23"/>
      <c r="M10" s="23"/>
      <c r="N10" s="24"/>
      <c r="O10" s="25"/>
      <c r="P10" s="26"/>
      <c r="Q10" s="26"/>
      <c r="R10" s="26"/>
      <c r="S10" s="22"/>
      <c r="T10" s="42"/>
      <c r="U10" s="43"/>
    </row>
    <row r="11" spans="1:21" s="36" customFormat="1" x14ac:dyDescent="0.25">
      <c r="A11" s="196">
        <v>14</v>
      </c>
      <c r="B11" s="196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38"/>
      <c r="L11" s="53"/>
      <c r="M11" s="38"/>
    </row>
    <row r="12" spans="1:21" x14ac:dyDescent="0.25">
      <c r="A12" s="195">
        <v>15</v>
      </c>
      <c r="B12" s="195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</row>
    <row r="13" spans="1:21" x14ac:dyDescent="0.25">
      <c r="A13" s="44"/>
      <c r="K13" s="54"/>
      <c r="L13" s="59"/>
    </row>
    <row r="14" spans="1:21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21" x14ac:dyDescent="0.25">
      <c r="A15" s="44"/>
      <c r="B15" s="44"/>
      <c r="C15" s="45"/>
      <c r="D15" s="46"/>
      <c r="E15" s="47"/>
      <c r="F15" s="47"/>
      <c r="G15" s="45"/>
      <c r="H15" s="61"/>
      <c r="I15" s="64"/>
      <c r="J15" s="63"/>
      <c r="K15" s="54"/>
      <c r="L15" s="59"/>
    </row>
    <row r="16" spans="1:21" x14ac:dyDescent="0.25">
      <c r="A16" s="44"/>
      <c r="B16" s="44"/>
      <c r="C16" s="45"/>
      <c r="D16" s="46"/>
      <c r="E16" s="47"/>
      <c r="F16" s="47"/>
      <c r="G16" s="45"/>
      <c r="H16" s="44"/>
      <c r="I16" s="64"/>
      <c r="J16" s="63"/>
      <c r="K16" s="54"/>
      <c r="L16" s="59"/>
    </row>
    <row r="17" spans="1:13" x14ac:dyDescent="0.25">
      <c r="A17" s="65"/>
      <c r="B17" s="65" t="s">
        <v>36</v>
      </c>
      <c r="C17" s="60"/>
      <c r="D17" s="66"/>
      <c r="E17" s="67"/>
      <c r="F17" s="68"/>
      <c r="G17" s="69"/>
      <c r="H17" s="65"/>
      <c r="I17" s="70"/>
      <c r="J17" s="13"/>
      <c r="K17" s="54"/>
      <c r="L17" s="59"/>
    </row>
    <row r="18" spans="1:13" s="65" customFormat="1" ht="12.75" x14ac:dyDescent="0.2">
      <c r="B18" s="65" t="s">
        <v>37</v>
      </c>
      <c r="C18" s="60"/>
      <c r="D18" s="66"/>
      <c r="E18" s="26"/>
      <c r="F18" s="68"/>
      <c r="G18" s="69"/>
      <c r="I18" s="70"/>
      <c r="J18" s="13"/>
      <c r="K18" s="68"/>
      <c r="L18" s="68"/>
      <c r="M18" s="68"/>
    </row>
    <row r="19" spans="1:13" s="65" customFormat="1" ht="12.75" x14ac:dyDescent="0.2">
      <c r="B19" s="65" t="s">
        <v>38</v>
      </c>
      <c r="C19" s="60"/>
      <c r="D19" s="66"/>
      <c r="E19" s="26"/>
      <c r="F19" s="68"/>
      <c r="G19" s="69"/>
      <c r="I19" s="70"/>
      <c r="J19" s="13"/>
      <c r="K19" s="68"/>
      <c r="L19" s="68"/>
      <c r="M19" s="68"/>
    </row>
    <row r="20" spans="1:13" s="65" customFormat="1" ht="12.75" x14ac:dyDescent="0.2">
      <c r="B20" s="65" t="s">
        <v>39</v>
      </c>
      <c r="C20" s="60"/>
      <c r="D20" s="66"/>
      <c r="E20" s="26"/>
      <c r="G20" s="69"/>
      <c r="I20" s="70"/>
      <c r="J20" s="13"/>
      <c r="K20" s="68"/>
      <c r="L20" s="68"/>
      <c r="M20" s="68"/>
    </row>
    <row r="21" spans="1:13" s="65" customFormat="1" ht="12.75" x14ac:dyDescent="0.2">
      <c r="C21" s="60"/>
      <c r="D21" s="66"/>
      <c r="E21" s="26"/>
      <c r="F21" s="68"/>
      <c r="G21" s="69"/>
      <c r="I21" s="70"/>
      <c r="J21" s="13"/>
      <c r="K21" s="68"/>
      <c r="M21" s="68"/>
    </row>
    <row r="22" spans="1:13" s="65" customFormat="1" ht="12.75" x14ac:dyDescent="0.2">
      <c r="C22" s="60"/>
      <c r="D22" s="66"/>
      <c r="E22" s="26"/>
      <c r="F22" s="68"/>
      <c r="G22" s="69"/>
      <c r="I22" s="70"/>
      <c r="J22" s="13"/>
      <c r="K22" s="68"/>
      <c r="M22" s="68"/>
    </row>
    <row r="23" spans="1:13" s="65" customFormat="1" ht="12.75" x14ac:dyDescent="0.2">
      <c r="C23" s="60"/>
      <c r="D23" s="66"/>
      <c r="E23" s="26"/>
      <c r="F23" s="68" t="s">
        <v>40</v>
      </c>
      <c r="G23" s="69"/>
      <c r="I23" s="70"/>
      <c r="J23" s="13"/>
      <c r="K23" s="68"/>
      <c r="M23" s="68"/>
    </row>
    <row r="24" spans="1:13" s="65" customFormat="1" x14ac:dyDescent="0.25">
      <c r="A24"/>
      <c r="B24"/>
      <c r="C24" s="55"/>
      <c r="D24" s="56"/>
      <c r="E24" s="26"/>
      <c r="F24" s="68" t="str">
        <f>LOOKUP(A30,A3:B11)</f>
        <v>Procuria Mr. Perren</v>
      </c>
      <c r="G24" s="58"/>
      <c r="H24"/>
      <c r="I24" s="20"/>
      <c r="J24" s="14"/>
      <c r="K24" s="68"/>
      <c r="M24" s="68"/>
    </row>
    <row r="25" spans="1:13" x14ac:dyDescent="0.25">
      <c r="E25" s="71" t="s">
        <v>41</v>
      </c>
      <c r="F25" s="72" t="s">
        <v>42</v>
      </c>
      <c r="H25"/>
      <c r="L25"/>
    </row>
    <row r="26" spans="1:13" x14ac:dyDescent="0.25">
      <c r="F26" s="68" t="s">
        <v>39</v>
      </c>
      <c r="H26"/>
      <c r="L26"/>
      <c r="M26" s="27"/>
    </row>
    <row r="27" spans="1:13" x14ac:dyDescent="0.25">
      <c r="F27" s="68"/>
      <c r="H27"/>
      <c r="L27"/>
      <c r="M27" s="30"/>
    </row>
    <row r="28" spans="1:13" x14ac:dyDescent="0.25">
      <c r="F28" s="17" t="s">
        <v>43</v>
      </c>
      <c r="G28" s="73">
        <v>46022</v>
      </c>
      <c r="H28"/>
      <c r="L28"/>
      <c r="M28" s="30"/>
    </row>
    <row r="29" spans="1:13" x14ac:dyDescent="0.25">
      <c r="F29" s="17"/>
      <c r="G29" s="73"/>
      <c r="H29"/>
      <c r="L29"/>
      <c r="M29" s="30"/>
    </row>
    <row r="30" spans="1:13" ht="15.75" x14ac:dyDescent="0.25">
      <c r="A30" s="74">
        <v>1</v>
      </c>
      <c r="B30" s="75" t="s">
        <v>44</v>
      </c>
      <c r="C30" s="76"/>
      <c r="D30" s="77"/>
      <c r="E30" s="78"/>
      <c r="F30" s="68"/>
      <c r="G30" s="69"/>
      <c r="H30" s="74">
        <v>2</v>
      </c>
      <c r="I30" s="80"/>
      <c r="J30" s="81"/>
      <c r="L30"/>
      <c r="M30" s="30"/>
    </row>
    <row r="31" spans="1:13" s="85" customFormat="1" ht="15.75" x14ac:dyDescent="0.25">
      <c r="A31" s="14"/>
      <c r="B31" s="65"/>
      <c r="C31" s="82"/>
      <c r="D31" s="83"/>
      <c r="E31" s="84"/>
      <c r="F31" s="68"/>
      <c r="G31" s="69"/>
      <c r="H31" s="14"/>
      <c r="I31" s="20"/>
      <c r="J31" s="14"/>
      <c r="K31" s="17"/>
      <c r="M31" s="30"/>
    </row>
    <row r="32" spans="1:13" x14ac:dyDescent="0.25">
      <c r="A32" s="86"/>
      <c r="B32" s="87" t="s">
        <v>45</v>
      </c>
      <c r="C32" s="88">
        <v>6.5</v>
      </c>
      <c r="D32" s="87" t="s">
        <v>46</v>
      </c>
      <c r="E32" s="36"/>
      <c r="F32" s="68"/>
      <c r="G32" s="89"/>
      <c r="H32" s="86"/>
      <c r="I32" s="70"/>
      <c r="J32" s="13"/>
      <c r="L32" s="18"/>
      <c r="M32" s="30"/>
    </row>
    <row r="33" spans="1:16" s="65" customFormat="1" x14ac:dyDescent="0.25">
      <c r="A33" s="86"/>
      <c r="B33"/>
      <c r="C33" s="91"/>
      <c r="D33"/>
      <c r="E33"/>
      <c r="F33" s="68"/>
      <c r="G33" s="92"/>
      <c r="H33" s="86"/>
      <c r="I33" s="70"/>
      <c r="J33" s="13"/>
      <c r="K33" s="17"/>
      <c r="M33" s="61"/>
    </row>
    <row r="34" spans="1:16" x14ac:dyDescent="0.25">
      <c r="B34" t="s">
        <v>47</v>
      </c>
      <c r="C34"/>
      <c r="D34"/>
      <c r="E34" s="97">
        <f ca="1">Décompte!F5</f>
        <v>11003</v>
      </c>
      <c r="F34" s="93"/>
      <c r="H34"/>
      <c r="I34" s="94"/>
      <c r="K34"/>
      <c r="L34" s="98"/>
      <c r="N34" s="93"/>
    </row>
    <row r="35" spans="1:16" x14ac:dyDescent="0.25">
      <c r="B35" t="s">
        <v>48</v>
      </c>
      <c r="C35"/>
      <c r="D35"/>
      <c r="E35" s="97">
        <f>Décompte!G5</f>
        <v>98</v>
      </c>
      <c r="F35" s="93"/>
      <c r="H35"/>
      <c r="K35"/>
      <c r="L35" s="98"/>
      <c r="N35" s="93"/>
    </row>
    <row r="36" spans="1:16" x14ac:dyDescent="0.25">
      <c r="B36" s="87" t="s">
        <v>49</v>
      </c>
      <c r="C36" s="100"/>
      <c r="D36" s="36"/>
      <c r="E36" s="100">
        <f ca="1">E34*E35/100</f>
        <v>10782.94</v>
      </c>
      <c r="F36" s="93"/>
      <c r="H36"/>
      <c r="K36"/>
      <c r="L36" s="98"/>
      <c r="N36" s="93"/>
    </row>
    <row r="37" spans="1:16" x14ac:dyDescent="0.25">
      <c r="B37" s="18"/>
      <c r="C37" s="16"/>
      <c r="D37" s="101"/>
      <c r="E37" s="102"/>
      <c r="F37" s="93"/>
      <c r="H37"/>
      <c r="K37"/>
      <c r="L37" s="98"/>
      <c r="N37" s="93"/>
    </row>
    <row r="38" spans="1:16" x14ac:dyDescent="0.25">
      <c r="B38" s="18" t="s">
        <v>50</v>
      </c>
      <c r="C38" s="95"/>
      <c r="D38" s="20"/>
      <c r="E38" s="99">
        <v>349.5</v>
      </c>
      <c r="F38" s="68"/>
      <c r="G38" s="103"/>
      <c r="H38"/>
      <c r="I38" s="70"/>
      <c r="J38" s="13"/>
      <c r="K38"/>
      <c r="L38" s="98"/>
      <c r="N38" s="93"/>
    </row>
    <row r="39" spans="1:16" x14ac:dyDescent="0.25">
      <c r="B39" s="18" t="s">
        <v>51</v>
      </c>
      <c r="C39" s="95" t="s">
        <v>113</v>
      </c>
      <c r="D39" s="94"/>
      <c r="E39" s="99">
        <v>1045.1500000000001</v>
      </c>
      <c r="F39" s="68"/>
      <c r="G39" s="14"/>
      <c r="H39"/>
      <c r="I39" s="70"/>
      <c r="J39" s="13"/>
      <c r="K39" s="68"/>
      <c r="P39" s="22"/>
    </row>
    <row r="40" spans="1:16" x14ac:dyDescent="0.25">
      <c r="B40" s="18" t="s">
        <v>52</v>
      </c>
      <c r="D40" s="94"/>
      <c r="E40" s="104">
        <v>300</v>
      </c>
      <c r="F40" s="68"/>
      <c r="G40" s="14"/>
      <c r="H40"/>
      <c r="I40" s="70"/>
      <c r="J40" s="13"/>
      <c r="K40" s="68"/>
      <c r="P40" s="22"/>
    </row>
    <row r="41" spans="1:16" x14ac:dyDescent="0.25">
      <c r="B41" t="s">
        <v>53</v>
      </c>
      <c r="D41" s="94"/>
      <c r="E41" s="102">
        <f ca="1">SUM(E36:E40)</f>
        <v>12477.59</v>
      </c>
      <c r="G41" s="14"/>
      <c r="H41"/>
      <c r="I41" s="70"/>
      <c r="J41" s="13"/>
      <c r="K41" s="68"/>
      <c r="P41" s="22"/>
    </row>
    <row r="42" spans="1:16" x14ac:dyDescent="0.25">
      <c r="B42" t="s">
        <v>54</v>
      </c>
      <c r="C42" s="90">
        <f ca="1">E41/1773.6</f>
        <v>7.0351770410464596</v>
      </c>
      <c r="D42" s="94"/>
      <c r="E42" s="105"/>
      <c r="F42" s="68"/>
      <c r="G42" s="13"/>
      <c r="H42"/>
      <c r="I42" s="70"/>
      <c r="J42" s="106"/>
      <c r="K42" s="107"/>
      <c r="M42" s="68"/>
    </row>
    <row r="43" spans="1:16" x14ac:dyDescent="0.25">
      <c r="B43" s="65" t="s">
        <v>55</v>
      </c>
      <c r="C43" s="16">
        <f>LOOKUP(A30,A1:C12)</f>
        <v>169.6</v>
      </c>
      <c r="D43" s="16">
        <f ca="1">C42</f>
        <v>7.0351770410464596</v>
      </c>
      <c r="E43" s="102">
        <f ca="1">((C43*D43)/C32)*G43</f>
        <v>1193.1660261614795</v>
      </c>
      <c r="F43" s="68"/>
      <c r="G43" s="108">
        <f>LOOKUP(A30,A3:H13)</f>
        <v>6.5</v>
      </c>
      <c r="H43"/>
      <c r="I43" s="70"/>
      <c r="J43" s="13"/>
      <c r="K43" s="17"/>
    </row>
    <row r="44" spans="1:16" s="65" customFormat="1" x14ac:dyDescent="0.25">
      <c r="A44"/>
      <c r="C44" s="16"/>
      <c r="D44" s="16"/>
      <c r="E44" s="102"/>
      <c r="F44" s="22"/>
      <c r="G44" s="108"/>
      <c r="H44"/>
      <c r="I44" s="70"/>
      <c r="J44" s="106"/>
      <c r="K44" s="68"/>
      <c r="L44" s="68"/>
    </row>
    <row r="45" spans="1:16" x14ac:dyDescent="0.25">
      <c r="B45" s="65" t="s">
        <v>57</v>
      </c>
      <c r="E45" s="96"/>
      <c r="G45" s="60"/>
      <c r="H45"/>
      <c r="I45" s="70"/>
      <c r="J45" s="106"/>
      <c r="K45" s="17"/>
      <c r="O45" s="22"/>
    </row>
    <row r="46" spans="1:16" x14ac:dyDescent="0.25">
      <c r="B46" s="65"/>
      <c r="E46" s="96"/>
      <c r="G46" s="60"/>
      <c r="H46"/>
      <c r="I46" s="70"/>
      <c r="J46" s="106"/>
      <c r="K46" s="17"/>
    </row>
    <row r="47" spans="1:16" x14ac:dyDescent="0.25">
      <c r="B47" s="109" t="s">
        <v>58</v>
      </c>
      <c r="E47" s="105">
        <v>2820</v>
      </c>
      <c r="G47" s="55"/>
      <c r="H47"/>
      <c r="I47" s="70"/>
      <c r="J47" s="106"/>
      <c r="K47" s="17"/>
      <c r="L47" s="17"/>
    </row>
    <row r="48" spans="1:16" x14ac:dyDescent="0.25">
      <c r="B48" s="18" t="s">
        <v>59</v>
      </c>
      <c r="E48" s="110">
        <v>575.15</v>
      </c>
      <c r="G48" s="55"/>
      <c r="H48"/>
      <c r="I48" s="70"/>
      <c r="J48" s="106"/>
      <c r="L48" s="17"/>
    </row>
    <row r="49" spans="1:13" s="65" customFormat="1" x14ac:dyDescent="0.25">
      <c r="A49"/>
      <c r="B49" s="18" t="s">
        <v>60</v>
      </c>
      <c r="C49" s="106"/>
      <c r="D49" s="14"/>
      <c r="E49" s="104">
        <v>1915</v>
      </c>
      <c r="F49" s="22"/>
      <c r="G49" s="55"/>
      <c r="H49"/>
      <c r="I49" s="70"/>
      <c r="J49" s="106"/>
      <c r="K49" s="17"/>
      <c r="L49" s="68"/>
      <c r="M49" s="68"/>
    </row>
    <row r="50" spans="1:13" x14ac:dyDescent="0.25">
      <c r="B50" s="18" t="s">
        <v>114</v>
      </c>
      <c r="C50" s="106"/>
      <c r="D50" s="14"/>
      <c r="E50" s="105">
        <v>1000</v>
      </c>
      <c r="G50" s="55"/>
      <c r="H50"/>
      <c r="I50" s="70"/>
      <c r="J50" s="106"/>
      <c r="K50" s="17"/>
    </row>
    <row r="51" spans="1:13" x14ac:dyDescent="0.25">
      <c r="B51" s="18" t="s">
        <v>61</v>
      </c>
      <c r="E51" s="105">
        <v>671.3</v>
      </c>
      <c r="G51" s="20"/>
      <c r="H51"/>
      <c r="I51" s="70"/>
      <c r="J51" s="106"/>
      <c r="K51" s="17"/>
    </row>
    <row r="52" spans="1:13" x14ac:dyDescent="0.25">
      <c r="B52" s="18" t="s">
        <v>62</v>
      </c>
      <c r="C52" s="108" t="s">
        <v>63</v>
      </c>
      <c r="E52" s="105">
        <v>66</v>
      </c>
      <c r="G52" s="20"/>
      <c r="H52"/>
      <c r="I52" s="55"/>
      <c r="K52" s="17"/>
    </row>
    <row r="53" spans="1:13" x14ac:dyDescent="0.25">
      <c r="B53" t="s">
        <v>53</v>
      </c>
      <c r="E53" s="111">
        <f>SUM(E47:E52)</f>
        <v>7047.45</v>
      </c>
      <c r="G53" s="55"/>
      <c r="H53"/>
      <c r="I53" s="70"/>
      <c r="J53" s="106"/>
      <c r="L53"/>
      <c r="M53"/>
    </row>
    <row r="54" spans="1:13" x14ac:dyDescent="0.25">
      <c r="E54" s="96"/>
      <c r="G54" s="55"/>
      <c r="H54"/>
      <c r="I54" s="70"/>
      <c r="J54" s="106"/>
      <c r="K54" s="17"/>
    </row>
    <row r="55" spans="1:13" s="65" customFormat="1" ht="12.75" x14ac:dyDescent="0.2">
      <c r="B55" s="65" t="s">
        <v>55</v>
      </c>
      <c r="C55" s="112">
        <f>LOOKUP(A30,A3:E12)</f>
        <v>0.14285714285714285</v>
      </c>
      <c r="D55" s="66"/>
      <c r="E55" s="102">
        <f>((E53*C55)/12)*G55</f>
        <v>1006.7785714285712</v>
      </c>
      <c r="G55" s="108">
        <f>LOOKUP(A30,A3:I13)</f>
        <v>12</v>
      </c>
      <c r="I55" s="70"/>
      <c r="J55" s="106"/>
      <c r="K55" s="17"/>
      <c r="L55" s="68"/>
      <c r="M55" s="68"/>
    </row>
    <row r="56" spans="1:13" s="65" customFormat="1" ht="12.75" x14ac:dyDescent="0.2">
      <c r="C56" s="112"/>
      <c r="D56" s="66"/>
      <c r="E56" s="102"/>
      <c r="G56" s="70"/>
      <c r="I56" s="70"/>
      <c r="J56" s="106"/>
      <c r="K56" s="17"/>
      <c r="L56" s="68"/>
      <c r="M56" s="68"/>
    </row>
    <row r="57" spans="1:13" s="65" customFormat="1" ht="12.75" x14ac:dyDescent="0.2">
      <c r="C57" s="112"/>
      <c r="D57" s="70"/>
      <c r="E57" s="102"/>
      <c r="G57" s="70"/>
      <c r="I57" s="70"/>
      <c r="J57" s="106"/>
      <c r="K57" s="17"/>
      <c r="L57" s="68"/>
      <c r="M57" s="68"/>
    </row>
    <row r="58" spans="1:13" s="65" customFormat="1" ht="12.75" x14ac:dyDescent="0.2">
      <c r="B58" s="65" t="s">
        <v>64</v>
      </c>
      <c r="C58" s="60"/>
      <c r="D58" s="66"/>
      <c r="E58" s="111">
        <f ca="1">E43+E55</f>
        <v>2199.9445975900508</v>
      </c>
      <c r="F58" s="68"/>
      <c r="G58" s="69"/>
      <c r="I58" s="70"/>
      <c r="J58" s="106"/>
      <c r="K58" s="17"/>
      <c r="L58" s="68"/>
      <c r="M58" s="68"/>
    </row>
    <row r="59" spans="1:13" s="65" customFormat="1" ht="12.75" x14ac:dyDescent="0.2">
      <c r="C59" s="60"/>
      <c r="D59" s="66"/>
      <c r="E59" s="102"/>
      <c r="F59" s="68"/>
      <c r="G59" s="69"/>
      <c r="I59" s="70"/>
      <c r="J59" s="106"/>
      <c r="K59" s="17"/>
      <c r="L59" s="68"/>
      <c r="M59" s="68"/>
    </row>
    <row r="60" spans="1:13" s="65" customFormat="1" x14ac:dyDescent="0.25">
      <c r="B60" t="s">
        <v>65</v>
      </c>
      <c r="C60" s="90">
        <v>0.04</v>
      </c>
      <c r="D60" s="66"/>
      <c r="E60" s="111">
        <f ca="1">E58*C60</f>
        <v>87.997783903602027</v>
      </c>
      <c r="F60" s="68"/>
      <c r="G60" s="69"/>
      <c r="I60" s="70"/>
      <c r="J60" s="106"/>
      <c r="K60" s="17"/>
      <c r="L60" s="68"/>
      <c r="M60" s="68"/>
    </row>
    <row r="61" spans="1:13" s="18" customFormat="1" x14ac:dyDescent="0.2">
      <c r="A61" s="65"/>
      <c r="B61" s="65"/>
      <c r="C61" s="60"/>
      <c r="D61" s="66"/>
      <c r="E61" s="102">
        <f ca="1">E58+E60</f>
        <v>2287.9423814936526</v>
      </c>
      <c r="F61" s="68"/>
      <c r="G61" s="69"/>
      <c r="H61" s="65"/>
      <c r="I61" s="70"/>
      <c r="J61" s="113"/>
      <c r="K61" s="17"/>
      <c r="L61" s="17"/>
      <c r="M61" s="17"/>
    </row>
    <row r="62" spans="1:13" s="118" customFormat="1" ht="15.75" x14ac:dyDescent="0.25">
      <c r="A62" s="65"/>
      <c r="B62" s="18" t="s">
        <v>66</v>
      </c>
      <c r="C62" s="114">
        <v>46022</v>
      </c>
      <c r="D62" s="115"/>
      <c r="E62" s="111">
        <f>LOOKUP(A30,A3:G14)</f>
        <v>2400</v>
      </c>
      <c r="F62" s="17"/>
      <c r="G62" s="69"/>
      <c r="H62" s="65"/>
      <c r="I62" s="116"/>
      <c r="J62" s="81"/>
      <c r="K62" s="17"/>
      <c r="L62" s="117"/>
      <c r="M62" s="117"/>
    </row>
    <row r="63" spans="1:13" s="118" customFormat="1" ht="15.75" x14ac:dyDescent="0.25">
      <c r="A63" s="18"/>
      <c r="B63" s="18"/>
      <c r="C63" s="108"/>
      <c r="D63" s="115"/>
      <c r="E63" s="111"/>
      <c r="F63" s="17"/>
      <c r="G63" s="119"/>
      <c r="H63" s="18"/>
      <c r="I63" s="120"/>
      <c r="J63" s="121"/>
      <c r="K63" s="79"/>
      <c r="L63" s="117"/>
      <c r="M63" s="117"/>
    </row>
    <row r="64" spans="1:13" s="126" customFormat="1" ht="15.75" x14ac:dyDescent="0.25">
      <c r="A64" s="118"/>
      <c r="B64" s="118" t="str">
        <f ca="1">IF(E64&lt;0,"Solde en votre faveur","Solde en notre faveur")</f>
        <v>Solde en votre faveur</v>
      </c>
      <c r="C64" s="122"/>
      <c r="D64" s="123"/>
      <c r="E64" s="124">
        <f ca="1">E61-E62</f>
        <v>-112.05761850634735</v>
      </c>
      <c r="F64" s="117"/>
      <c r="G64" s="69"/>
      <c r="H64" s="118"/>
      <c r="I64" s="120"/>
      <c r="J64" s="121"/>
      <c r="K64" s="125"/>
      <c r="L64" s="125"/>
      <c r="M64" s="125"/>
    </row>
    <row r="65" spans="1:13" s="126" customFormat="1" ht="15.75" x14ac:dyDescent="0.25">
      <c r="A65" s="118"/>
      <c r="B65" s="118"/>
      <c r="C65" s="122"/>
      <c r="D65" s="123"/>
      <c r="E65" s="127"/>
      <c r="F65" s="117"/>
      <c r="G65" s="128"/>
      <c r="H65" s="118"/>
      <c r="I65" s="120"/>
      <c r="J65" s="121"/>
      <c r="K65" s="125"/>
      <c r="L65" s="125"/>
      <c r="M65" s="125"/>
    </row>
    <row r="66" spans="1:13" s="126" customFormat="1" ht="18" x14ac:dyDescent="0.25">
      <c r="A66" s="18"/>
      <c r="B66" s="205" t="s">
        <v>115</v>
      </c>
      <c r="C66" s="206"/>
      <c r="D66" s="207"/>
      <c r="E66" s="208"/>
      <c r="F66" s="209"/>
      <c r="G66" s="210"/>
      <c r="H66" s="18"/>
      <c r="I66" s="211"/>
      <c r="J66" s="212"/>
      <c r="K66" s="213"/>
      <c r="L66" s="125"/>
      <c r="M66" s="125"/>
    </row>
    <row r="67" spans="1:13" s="126" customFormat="1" ht="18" x14ac:dyDescent="0.25">
      <c r="A67" s="18"/>
      <c r="B67" s="205" t="s">
        <v>116</v>
      </c>
      <c r="C67" s="129"/>
      <c r="D67" s="130"/>
      <c r="E67" s="131"/>
      <c r="F67" s="132"/>
      <c r="G67" s="133"/>
      <c r="H67" s="18"/>
      <c r="I67" s="120"/>
      <c r="J67" s="121"/>
      <c r="K67" s="125"/>
      <c r="L67" s="125"/>
      <c r="M67" s="125"/>
    </row>
    <row r="68" spans="1:13" s="126" customFormat="1" ht="12.75" x14ac:dyDescent="0.2">
      <c r="A68" s="18"/>
      <c r="B68" s="65"/>
      <c r="C68" s="134"/>
      <c r="D68" s="135"/>
      <c r="E68" s="136"/>
      <c r="F68" s="125"/>
      <c r="G68" s="119"/>
      <c r="H68" s="18"/>
      <c r="I68" s="120"/>
      <c r="J68" s="121"/>
      <c r="K68" s="125"/>
      <c r="L68" s="125"/>
      <c r="M68" s="125"/>
    </row>
    <row r="69" spans="1:13" s="126" customFormat="1" ht="12.75" x14ac:dyDescent="0.2">
      <c r="A69" s="18"/>
      <c r="B69" s="18" t="s">
        <v>67</v>
      </c>
      <c r="C69" s="134"/>
      <c r="D69" s="135"/>
      <c r="E69" s="136"/>
      <c r="F69" s="125"/>
      <c r="G69" s="119"/>
      <c r="H69" s="18"/>
      <c r="I69" s="120"/>
      <c r="J69" s="121"/>
      <c r="K69" s="125"/>
      <c r="L69" s="125"/>
      <c r="M69" s="125"/>
    </row>
    <row r="70" spans="1:13" s="126" customFormat="1" x14ac:dyDescent="0.25">
      <c r="A70" s="18"/>
      <c r="B70" s="109" t="s">
        <v>117</v>
      </c>
      <c r="C70" s="134"/>
      <c r="D70" s="135"/>
      <c r="E70" s="136"/>
      <c r="F70" s="125"/>
      <c r="G70" s="119"/>
      <c r="H70" s="18"/>
      <c r="I70" s="20"/>
      <c r="J70" s="14"/>
      <c r="K70" s="125"/>
      <c r="L70" s="125"/>
      <c r="M70" s="125"/>
    </row>
    <row r="71" spans="1:13" x14ac:dyDescent="0.25">
      <c r="B71" s="214" t="s">
        <v>68</v>
      </c>
      <c r="H71"/>
    </row>
    <row r="72" spans="1:13" x14ac:dyDescent="0.25">
      <c r="H72"/>
    </row>
    <row r="73" spans="1:13" x14ac:dyDescent="0.25">
      <c r="A73" s="6"/>
      <c r="B73" s="6"/>
      <c r="C73" s="7"/>
      <c r="D73" s="8"/>
      <c r="E73" s="9"/>
      <c r="F73" s="10"/>
      <c r="G73" s="138"/>
      <c r="H73" s="11"/>
      <c r="I73" s="12"/>
    </row>
    <row r="74" spans="1:13" x14ac:dyDescent="0.25">
      <c r="A74" s="6"/>
      <c r="B74" s="6"/>
      <c r="C74" s="7"/>
      <c r="D74" s="8"/>
      <c r="E74" s="9"/>
      <c r="F74" s="10"/>
      <c r="G74" s="138"/>
      <c r="H74" s="10"/>
      <c r="I74" s="12"/>
    </row>
    <row r="75" spans="1:13" x14ac:dyDescent="0.25">
      <c r="E75" s="139"/>
      <c r="H75" s="140"/>
    </row>
    <row r="76" spans="1:13" x14ac:dyDescent="0.25">
      <c r="E76" s="139"/>
    </row>
    <row r="77" spans="1:13" x14ac:dyDescent="0.25">
      <c r="E77" s="139"/>
    </row>
    <row r="78" spans="1:13" x14ac:dyDescent="0.25">
      <c r="E78" s="139"/>
    </row>
    <row r="79" spans="1:13" x14ac:dyDescent="0.25">
      <c r="E79" s="139"/>
      <c r="I79" s="70"/>
    </row>
    <row r="80" spans="1:13" x14ac:dyDescent="0.25">
      <c r="E80" s="139"/>
    </row>
    <row r="81" spans="1:9" x14ac:dyDescent="0.25">
      <c r="E81" s="139"/>
    </row>
    <row r="82" spans="1:9" x14ac:dyDescent="0.25">
      <c r="E82" s="139"/>
    </row>
    <row r="83" spans="1:9" x14ac:dyDescent="0.25">
      <c r="E83" s="139"/>
    </row>
    <row r="84" spans="1:9" x14ac:dyDescent="0.25">
      <c r="E84" s="139"/>
    </row>
    <row r="88" spans="1:9" ht="15.75" x14ac:dyDescent="0.25">
      <c r="A88" s="74"/>
      <c r="B88" s="118"/>
      <c r="C88" s="141"/>
      <c r="D88" s="142"/>
      <c r="E88" s="143"/>
      <c r="F88" s="117"/>
      <c r="G88" s="128"/>
      <c r="H88" s="79"/>
      <c r="I88" s="80"/>
    </row>
    <row r="89" spans="1:9" x14ac:dyDescent="0.25">
      <c r="A89" s="14"/>
      <c r="B89" s="65"/>
      <c r="C89" s="82"/>
      <c r="D89" s="83"/>
      <c r="E89" s="84"/>
      <c r="F89" s="68"/>
      <c r="G89" s="69"/>
    </row>
    <row r="90" spans="1:9" x14ac:dyDescent="0.25">
      <c r="A90" s="86"/>
      <c r="B90" s="65"/>
      <c r="C90" s="60"/>
      <c r="D90" s="66"/>
      <c r="E90" s="67"/>
      <c r="F90" s="68"/>
      <c r="G90" s="69"/>
      <c r="H90" s="68"/>
      <c r="I90" s="70"/>
    </row>
    <row r="91" spans="1:9" x14ac:dyDescent="0.25">
      <c r="C91" s="95"/>
      <c r="D91" s="144"/>
      <c r="E91" s="22"/>
    </row>
    <row r="92" spans="1:9" x14ac:dyDescent="0.25">
      <c r="C92" s="95"/>
      <c r="D92" s="144"/>
      <c r="E92" s="22"/>
    </row>
    <row r="93" spans="1:9" x14ac:dyDescent="0.25">
      <c r="C93" s="95"/>
      <c r="D93" s="144"/>
      <c r="E93" s="22"/>
      <c r="G93" s="145"/>
    </row>
    <row r="94" spans="1:9" x14ac:dyDescent="0.25">
      <c r="C94" s="95"/>
      <c r="D94" s="144"/>
      <c r="E94" s="22"/>
      <c r="F94" s="68"/>
    </row>
    <row r="95" spans="1:9" x14ac:dyDescent="0.25">
      <c r="C95" s="95"/>
      <c r="D95" s="20"/>
      <c r="E95" s="22"/>
    </row>
    <row r="96" spans="1:9" x14ac:dyDescent="0.25">
      <c r="C96" s="95"/>
      <c r="E96" s="22"/>
    </row>
    <row r="97" spans="2:7" x14ac:dyDescent="0.25">
      <c r="C97" s="95"/>
      <c r="E97" s="94"/>
    </row>
    <row r="98" spans="2:7" x14ac:dyDescent="0.25">
      <c r="E98" s="22"/>
      <c r="F98" s="68"/>
    </row>
    <row r="99" spans="2:7" x14ac:dyDescent="0.25">
      <c r="E99" s="90"/>
      <c r="F99" s="68"/>
    </row>
    <row r="100" spans="2:7" x14ac:dyDescent="0.25">
      <c r="C100" s="146"/>
      <c r="E100" s="94"/>
    </row>
    <row r="101" spans="2:7" x14ac:dyDescent="0.25">
      <c r="E101" s="90"/>
    </row>
    <row r="102" spans="2:7" x14ac:dyDescent="0.25">
      <c r="C102" s="147"/>
      <c r="E102" s="93"/>
    </row>
    <row r="104" spans="2:7" x14ac:dyDescent="0.25">
      <c r="B104" s="18"/>
      <c r="C104" s="60"/>
      <c r="D104" s="16"/>
      <c r="E104" s="148"/>
      <c r="G104" s="69"/>
    </row>
    <row r="106" spans="2:7" x14ac:dyDescent="0.25">
      <c r="B106" s="65"/>
      <c r="G106" s="69"/>
    </row>
  </sheetData>
  <hyperlinks>
    <hyperlink ref="B71" r:id="rId1" xr:uid="{93CE8543-9C12-41BD-BBDF-909849588C87}"/>
  </hyperlinks>
  <pageMargins left="0.25" right="0.25" top="0.75" bottom="0.75" header="0.3" footer="0.3"/>
  <pageSetup paperSize="9" scale="8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6246-F532-4A90-A542-A75F6EAA8FB3}">
  <sheetPr codeName="Feuil2">
    <pageSetUpPr fitToPage="1"/>
  </sheetPr>
  <dimension ref="A1:IV113"/>
  <sheetViews>
    <sheetView tabSelected="1" workbookViewId="0">
      <selection activeCell="J27" sqref="J27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0.7109375" style="55"/>
    <col min="4" max="4" width="11.5703125" style="56" customWidth="1"/>
    <col min="5" max="5" width="12.5703125" style="57" bestFit="1" customWidth="1"/>
    <col min="6" max="6" width="10.28515625" style="22" customWidth="1"/>
    <col min="7" max="7" width="10" style="57" customWidth="1"/>
    <col min="8" max="8" width="10" style="22" customWidth="1"/>
    <col min="9" max="9" width="11.28515625" style="82" customWidth="1"/>
  </cols>
  <sheetData>
    <row r="1" spans="1:14" s="6" customFormat="1" ht="12.75" x14ac:dyDescent="0.2"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</row>
    <row r="2" spans="1:14" s="6" customFormat="1" x14ac:dyDescent="0.25">
      <c r="C2" s="7"/>
      <c r="D2" s="8"/>
      <c r="E2" s="9"/>
      <c r="F2" s="10"/>
      <c r="G2" s="19"/>
      <c r="H2" s="20"/>
      <c r="I2" s="14"/>
      <c r="K2" s="21"/>
      <c r="L2" s="22"/>
      <c r="M2" s="22"/>
      <c r="N2"/>
    </row>
    <row r="3" spans="1:14" x14ac:dyDescent="0.25">
      <c r="A3" s="193">
        <v>1</v>
      </c>
      <c r="B3" s="193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14" x14ac:dyDescent="0.25">
      <c r="A4" s="193">
        <v>2</v>
      </c>
      <c r="B4" s="193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14" x14ac:dyDescent="0.25">
      <c r="A5" s="193">
        <v>3</v>
      </c>
      <c r="B5" s="193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M5" s="22"/>
      <c r="N5" s="22"/>
    </row>
    <row r="6" spans="1:14" x14ac:dyDescent="0.25">
      <c r="A6" s="193">
        <v>4</v>
      </c>
      <c r="B6" s="193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  <c r="M6" s="22"/>
    </row>
    <row r="7" spans="1:14" x14ac:dyDescent="0.25">
      <c r="A7" s="194">
        <v>6</v>
      </c>
      <c r="B7" s="194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29"/>
      <c r="L7" s="30"/>
      <c r="M7" s="22"/>
    </row>
    <row r="8" spans="1:14" x14ac:dyDescent="0.25">
      <c r="A8" s="193">
        <v>7</v>
      </c>
      <c r="B8" s="193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  <c r="M8" s="22"/>
    </row>
    <row r="9" spans="1:14" x14ac:dyDescent="0.25">
      <c r="A9" s="193">
        <v>8</v>
      </c>
      <c r="B9" s="193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30"/>
      <c r="M9" s="22"/>
    </row>
    <row r="10" spans="1:14" x14ac:dyDescent="0.25">
      <c r="A10" s="195">
        <v>12</v>
      </c>
      <c r="B10" s="195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54"/>
      <c r="L10" s="59"/>
      <c r="M10" s="22"/>
    </row>
    <row r="11" spans="1:14" x14ac:dyDescent="0.25">
      <c r="A11" s="196">
        <v>14</v>
      </c>
      <c r="B11" s="196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54"/>
      <c r="L11" s="149"/>
      <c r="M11" s="149"/>
    </row>
    <row r="12" spans="1:14" x14ac:dyDescent="0.25">
      <c r="A12" s="195">
        <v>15</v>
      </c>
      <c r="B12" s="195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  <c r="L12" s="59"/>
      <c r="M12" s="22"/>
    </row>
    <row r="13" spans="1:14" x14ac:dyDescent="0.25">
      <c r="A13" s="44"/>
      <c r="G13" s="58"/>
      <c r="I13" s="20"/>
      <c r="J13" s="14"/>
      <c r="K13" s="54"/>
      <c r="L13" s="59"/>
      <c r="M13" s="22"/>
    </row>
    <row r="14" spans="1:14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14" x14ac:dyDescent="0.25">
      <c r="A15" s="44"/>
      <c r="G15" s="58"/>
      <c r="I15" s="20"/>
      <c r="J15" s="14"/>
      <c r="K15" s="54"/>
      <c r="L15" s="59"/>
    </row>
    <row r="16" spans="1:14" x14ac:dyDescent="0.25">
      <c r="A16" s="44"/>
      <c r="G16" s="58"/>
      <c r="I16" s="20"/>
      <c r="J16" s="14"/>
      <c r="K16" s="54"/>
      <c r="L16" s="59"/>
    </row>
    <row r="17" spans="1:256" s="65" customFormat="1" ht="12.75" x14ac:dyDescent="0.2">
      <c r="A17" s="44"/>
      <c r="B17" s="65" t="s">
        <v>36</v>
      </c>
      <c r="C17" s="60"/>
      <c r="D17" s="46"/>
      <c r="E17" s="47"/>
      <c r="F17" s="47"/>
      <c r="G17" s="45"/>
      <c r="H17" s="61"/>
      <c r="I17" s="62"/>
      <c r="J17" s="63"/>
    </row>
    <row r="18" spans="1:256" s="65" customFormat="1" ht="12.75" x14ac:dyDescent="0.2">
      <c r="B18" s="65" t="s">
        <v>37</v>
      </c>
      <c r="C18" s="60"/>
      <c r="D18" s="67"/>
      <c r="E18" s="68"/>
      <c r="F18" s="69"/>
      <c r="G18" s="68"/>
      <c r="H18" s="68"/>
      <c r="I18" s="107"/>
      <c r="K18" s="68"/>
    </row>
    <row r="19" spans="1:256" s="65" customFormat="1" ht="12.75" x14ac:dyDescent="0.2">
      <c r="B19" s="65" t="s">
        <v>38</v>
      </c>
      <c r="C19" s="60"/>
      <c r="D19" s="67"/>
      <c r="E19" s="68"/>
      <c r="F19" s="69"/>
      <c r="G19" s="68"/>
      <c r="H19" s="68"/>
      <c r="I19" s="107"/>
      <c r="K19" s="68"/>
    </row>
    <row r="20" spans="1:256" s="65" customFormat="1" ht="12.75" x14ac:dyDescent="0.2">
      <c r="B20" s="65" t="s">
        <v>39</v>
      </c>
      <c r="C20" s="60"/>
      <c r="D20" s="67"/>
      <c r="F20" s="69"/>
      <c r="G20" s="68"/>
      <c r="H20" s="68"/>
      <c r="I20" s="107"/>
      <c r="K20" s="68"/>
    </row>
    <row r="21" spans="1:256" x14ac:dyDescent="0.25">
      <c r="A21" s="65"/>
      <c r="B21" s="60"/>
      <c r="C21" s="66"/>
      <c r="D21" s="67"/>
      <c r="E21" s="68"/>
      <c r="F21" s="69"/>
      <c r="G21" s="68"/>
      <c r="K21" s="22"/>
    </row>
    <row r="22" spans="1:256" x14ac:dyDescent="0.25">
      <c r="A22" s="65"/>
      <c r="B22" s="60"/>
      <c r="C22" s="66"/>
      <c r="D22" s="67"/>
      <c r="E22" s="68"/>
      <c r="F22" s="69"/>
      <c r="G22" s="68"/>
      <c r="K22" s="22"/>
    </row>
    <row r="23" spans="1:256" x14ac:dyDescent="0.25">
      <c r="A23" s="65"/>
      <c r="B23" s="60"/>
      <c r="C23" s="66"/>
      <c r="D23" s="67"/>
      <c r="F23" s="68" t="s">
        <v>40</v>
      </c>
      <c r="G23" s="68"/>
      <c r="J23" s="22"/>
      <c r="K23" s="22"/>
    </row>
    <row r="24" spans="1:256" x14ac:dyDescent="0.25">
      <c r="B24" s="55"/>
      <c r="C24" s="56"/>
      <c r="D24" s="57"/>
      <c r="F24" s="68" t="str">
        <f>LOOKUP(A30,A3:B13)</f>
        <v>Leale Alanna</v>
      </c>
      <c r="G24" s="22"/>
      <c r="J24" s="22"/>
      <c r="K24" s="22"/>
    </row>
    <row r="25" spans="1:256" x14ac:dyDescent="0.25">
      <c r="B25" s="55"/>
      <c r="C25" s="56"/>
      <c r="D25" s="57"/>
      <c r="F25" s="68" t="s">
        <v>69</v>
      </c>
      <c r="G25" s="22"/>
      <c r="J25" s="22"/>
      <c r="K25" s="22"/>
    </row>
    <row r="26" spans="1:256" x14ac:dyDescent="0.25">
      <c r="B26" s="55"/>
      <c r="C26" s="56"/>
      <c r="D26" s="57"/>
      <c r="F26" s="68" t="s">
        <v>39</v>
      </c>
      <c r="G26" s="22"/>
      <c r="J26" s="22"/>
      <c r="K26" s="22"/>
    </row>
    <row r="27" spans="1:256" x14ac:dyDescent="0.25">
      <c r="B27" s="55"/>
      <c r="C27" s="56"/>
      <c r="D27" s="57"/>
      <c r="F27" s="68"/>
      <c r="G27" s="22"/>
      <c r="J27" s="22"/>
      <c r="K27" s="22"/>
    </row>
    <row r="28" spans="1:256" x14ac:dyDescent="0.25">
      <c r="B28" s="55"/>
      <c r="C28" s="56"/>
      <c r="D28" s="57"/>
      <c r="F28" s="17" t="s">
        <v>43</v>
      </c>
      <c r="G28" s="73">
        <v>46022</v>
      </c>
      <c r="J28" s="22"/>
      <c r="K28" s="22"/>
    </row>
    <row r="29" spans="1:256" x14ac:dyDescent="0.25">
      <c r="B29" s="55"/>
      <c r="C29" s="56"/>
      <c r="D29" s="57"/>
      <c r="E29" s="17"/>
      <c r="F29" s="73"/>
      <c r="G29" s="22"/>
      <c r="J29" s="22"/>
      <c r="K29" s="22"/>
    </row>
    <row r="30" spans="1:256" s="85" customFormat="1" ht="15.75" x14ac:dyDescent="0.25">
      <c r="A30" s="150">
        <v>14</v>
      </c>
      <c r="B30" s="75" t="s">
        <v>44</v>
      </c>
      <c r="C30" s="76"/>
      <c r="D30" s="77"/>
      <c r="E30" s="78"/>
      <c r="F30" s="151"/>
      <c r="G30"/>
      <c r="H30" s="95"/>
      <c r="I30" s="95"/>
      <c r="J30" s="22"/>
      <c r="K30" s="152"/>
    </row>
    <row r="31" spans="1:256" x14ac:dyDescent="0.25">
      <c r="A31" s="14"/>
      <c r="B31" s="65"/>
      <c r="C31" s="82"/>
      <c r="D31" s="83"/>
      <c r="E31" s="84"/>
      <c r="F31" s="68"/>
      <c r="G31"/>
      <c r="H31" s="91"/>
      <c r="I31"/>
      <c r="J31" s="22"/>
      <c r="K31" s="152"/>
    </row>
    <row r="32" spans="1:256" s="65" customFormat="1" x14ac:dyDescent="0.25">
      <c r="A32" s="86"/>
      <c r="B32" s="87" t="s">
        <v>45</v>
      </c>
      <c r="C32" s="88">
        <v>5</v>
      </c>
      <c r="D32" s="87" t="s">
        <v>46</v>
      </c>
      <c r="E32" s="36"/>
      <c r="F32" s="68"/>
      <c r="G32"/>
      <c r="H32" s="95"/>
      <c r="I32" s="95"/>
      <c r="K32" s="153"/>
      <c r="L32" s="66"/>
      <c r="M32" s="67"/>
      <c r="N32" s="68"/>
      <c r="O32" s="92"/>
      <c r="P32" s="90"/>
      <c r="Q32" s="86"/>
      <c r="S32" s="60"/>
      <c r="T32" s="66"/>
      <c r="U32" s="67"/>
      <c r="V32" s="68"/>
      <c r="W32" s="92"/>
      <c r="X32" s="90"/>
      <c r="Y32" s="86"/>
      <c r="AA32" s="60"/>
      <c r="AB32" s="66"/>
      <c r="AC32" s="67"/>
      <c r="AD32" s="68"/>
      <c r="AE32" s="92"/>
      <c r="AF32" s="90"/>
      <c r="AG32" s="86"/>
      <c r="AI32" s="60"/>
      <c r="AJ32" s="66"/>
      <c r="AK32" s="67"/>
      <c r="AL32" s="68"/>
      <c r="AM32" s="92"/>
      <c r="AN32" s="90"/>
      <c r="AO32" s="86"/>
      <c r="AQ32" s="60"/>
      <c r="AR32" s="66"/>
      <c r="AS32" s="67"/>
      <c r="AT32" s="68"/>
      <c r="AU32" s="92"/>
      <c r="AV32" s="90"/>
      <c r="AW32" s="86"/>
      <c r="AY32" s="60"/>
      <c r="AZ32" s="66"/>
      <c r="BA32" s="67"/>
      <c r="BB32" s="68"/>
      <c r="BC32" s="92"/>
      <c r="BD32" s="90"/>
      <c r="BE32" s="86"/>
      <c r="BG32" s="60"/>
      <c r="BH32" s="66"/>
      <c r="BI32" s="67"/>
      <c r="BJ32" s="68"/>
      <c r="BK32" s="92"/>
      <c r="BL32" s="90"/>
      <c r="BM32" s="86"/>
      <c r="BO32" s="60"/>
      <c r="BP32" s="66"/>
      <c r="BQ32" s="67"/>
      <c r="BR32" s="68"/>
      <c r="BS32" s="92"/>
      <c r="BT32" s="90"/>
      <c r="BU32" s="86"/>
      <c r="BW32" s="60"/>
      <c r="BX32" s="66"/>
      <c r="BY32" s="67"/>
      <c r="BZ32" s="68"/>
      <c r="CA32" s="92"/>
      <c r="CB32" s="90"/>
      <c r="CC32" s="86"/>
      <c r="CE32" s="60"/>
      <c r="CF32" s="66"/>
      <c r="CG32" s="67"/>
      <c r="CH32" s="68"/>
      <c r="CI32" s="92"/>
      <c r="CJ32" s="90"/>
      <c r="CK32" s="86"/>
      <c r="CM32" s="60"/>
      <c r="CN32" s="66"/>
      <c r="CO32" s="67"/>
      <c r="CP32" s="68"/>
      <c r="CQ32" s="92"/>
      <c r="CR32" s="90"/>
      <c r="CS32" s="86"/>
      <c r="CU32" s="60"/>
      <c r="CV32" s="66"/>
      <c r="CW32" s="67"/>
      <c r="CX32" s="68"/>
      <c r="CY32" s="92"/>
      <c r="CZ32" s="90"/>
      <c r="DA32" s="86"/>
      <c r="DC32" s="60"/>
      <c r="DD32" s="66"/>
      <c r="DE32" s="67"/>
      <c r="DF32" s="68"/>
      <c r="DG32" s="92"/>
      <c r="DH32" s="90"/>
      <c r="DI32" s="86"/>
      <c r="DK32" s="60"/>
      <c r="DL32" s="66"/>
      <c r="DM32" s="67"/>
      <c r="DN32" s="68"/>
      <c r="DO32" s="92"/>
      <c r="DP32" s="90"/>
      <c r="DQ32" s="86"/>
      <c r="DS32" s="60"/>
      <c r="DT32" s="66"/>
      <c r="DU32" s="67"/>
      <c r="DV32" s="68"/>
      <c r="DW32" s="92"/>
      <c r="DX32" s="90"/>
      <c r="DY32" s="86"/>
      <c r="EA32" s="60"/>
      <c r="EB32" s="66"/>
      <c r="EC32" s="67"/>
      <c r="ED32" s="68"/>
      <c r="EE32" s="92"/>
      <c r="EF32" s="90"/>
      <c r="EG32" s="86"/>
      <c r="EI32" s="60"/>
      <c r="EJ32" s="66"/>
      <c r="EK32" s="67"/>
      <c r="EL32" s="68"/>
      <c r="EM32" s="92"/>
      <c r="EN32" s="90"/>
      <c r="EO32" s="86"/>
      <c r="EQ32" s="60"/>
      <c r="ER32" s="66"/>
      <c r="ES32" s="67"/>
      <c r="ET32" s="68"/>
      <c r="EU32" s="92"/>
      <c r="EV32" s="90"/>
      <c r="EW32" s="86"/>
      <c r="EY32" s="60"/>
      <c r="EZ32" s="66"/>
      <c r="FA32" s="67"/>
      <c r="FB32" s="68"/>
      <c r="FC32" s="92"/>
      <c r="FD32" s="90"/>
      <c r="FE32" s="86"/>
      <c r="FG32" s="60"/>
      <c r="FH32" s="66"/>
      <c r="FI32" s="67"/>
      <c r="FJ32" s="68"/>
      <c r="FK32" s="92"/>
      <c r="FL32" s="90"/>
      <c r="FM32" s="86"/>
      <c r="FO32" s="60"/>
      <c r="FP32" s="66"/>
      <c r="FQ32" s="67"/>
      <c r="FR32" s="68"/>
      <c r="FS32" s="92"/>
      <c r="FT32" s="90"/>
      <c r="FU32" s="86"/>
      <c r="FW32" s="60"/>
      <c r="FX32" s="66"/>
      <c r="FY32" s="67"/>
      <c r="FZ32" s="68"/>
      <c r="GA32" s="92"/>
      <c r="GB32" s="90"/>
      <c r="GC32" s="86"/>
      <c r="GE32" s="60"/>
      <c r="GF32" s="66"/>
      <c r="GG32" s="67"/>
      <c r="GH32" s="68"/>
      <c r="GI32" s="92"/>
      <c r="GJ32" s="90"/>
      <c r="GK32" s="86"/>
      <c r="GM32" s="60"/>
      <c r="GN32" s="66"/>
      <c r="GO32" s="67"/>
      <c r="GP32" s="68"/>
      <c r="GQ32" s="92"/>
      <c r="GR32" s="90"/>
      <c r="GS32" s="86"/>
      <c r="GU32" s="60"/>
      <c r="GV32" s="66"/>
      <c r="GW32" s="67"/>
      <c r="GX32" s="68"/>
      <c r="GY32" s="92"/>
      <c r="GZ32" s="90"/>
      <c r="HA32" s="86"/>
      <c r="HC32" s="60"/>
      <c r="HD32" s="66"/>
      <c r="HE32" s="67"/>
      <c r="HF32" s="68"/>
      <c r="HG32" s="92"/>
      <c r="HH32" s="90"/>
      <c r="HI32" s="86"/>
      <c r="HK32" s="60"/>
      <c r="HL32" s="66"/>
      <c r="HM32" s="67"/>
      <c r="HN32" s="68"/>
      <c r="HO32" s="92"/>
      <c r="HP32" s="90"/>
      <c r="HQ32" s="86"/>
      <c r="HS32" s="60"/>
      <c r="HT32" s="66"/>
      <c r="HU32" s="67"/>
      <c r="HV32" s="68"/>
      <c r="HW32" s="92"/>
      <c r="HX32" s="90"/>
      <c r="HY32" s="86"/>
      <c r="IA32" s="60"/>
      <c r="IB32" s="66"/>
      <c r="IC32" s="67"/>
      <c r="ID32" s="68"/>
      <c r="IE32" s="92"/>
      <c r="IF32" s="90"/>
      <c r="IG32" s="86"/>
      <c r="II32" s="60"/>
      <c r="IJ32" s="66"/>
      <c r="IK32" s="67"/>
      <c r="IL32" s="68"/>
      <c r="IM32" s="92"/>
      <c r="IN32" s="90"/>
      <c r="IO32" s="86"/>
      <c r="IQ32" s="60"/>
      <c r="IR32" s="66"/>
      <c r="IS32" s="67"/>
      <c r="IT32" s="68"/>
      <c r="IU32" s="92"/>
      <c r="IV32" s="90"/>
    </row>
    <row r="33" spans="1:256" x14ac:dyDescent="0.25">
      <c r="A33" s="86"/>
      <c r="C33" s="91"/>
      <c r="D33"/>
      <c r="E33"/>
      <c r="F33" s="68"/>
      <c r="G33"/>
      <c r="H33" s="95"/>
      <c r="I33" s="95"/>
      <c r="J33" s="22"/>
      <c r="K33" s="22"/>
      <c r="L33" s="154"/>
      <c r="M33" s="22"/>
      <c r="N33" s="93"/>
      <c r="O33" s="58"/>
      <c r="P33" s="94"/>
      <c r="R33" s="18"/>
      <c r="S33" s="95"/>
      <c r="T33" s="154"/>
      <c r="U33" s="22"/>
      <c r="V33" s="93"/>
      <c r="W33" s="58"/>
      <c r="X33" s="94"/>
      <c r="Z33" s="18"/>
      <c r="AA33" s="95"/>
      <c r="AB33" s="154"/>
      <c r="AC33" s="22"/>
      <c r="AD33" s="93"/>
      <c r="AE33" s="58"/>
      <c r="AF33" s="94"/>
      <c r="AH33" s="18"/>
      <c r="AI33" s="95"/>
      <c r="AJ33" s="154"/>
      <c r="AK33" s="22"/>
      <c r="AL33" s="93"/>
      <c r="AM33" s="58"/>
      <c r="AN33" s="94"/>
      <c r="AP33" s="18"/>
      <c r="AQ33" s="95"/>
      <c r="AR33" s="154"/>
      <c r="AS33" s="22"/>
      <c r="AT33" s="93"/>
      <c r="AU33" s="58"/>
      <c r="AV33" s="94"/>
      <c r="AX33" s="18"/>
      <c r="AY33" s="95"/>
      <c r="AZ33" s="154"/>
      <c r="BA33" s="22"/>
      <c r="BB33" s="93"/>
      <c r="BC33" s="58"/>
      <c r="BD33" s="94"/>
      <c r="BF33" s="18"/>
      <c r="BG33" s="95"/>
      <c r="BH33" s="154"/>
      <c r="BI33" s="22"/>
      <c r="BJ33" s="93"/>
      <c r="BK33" s="58"/>
      <c r="BL33" s="94"/>
      <c r="BN33" s="18"/>
      <c r="BO33" s="95"/>
      <c r="BP33" s="154"/>
      <c r="BQ33" s="22"/>
      <c r="BR33" s="93"/>
      <c r="BS33" s="58"/>
      <c r="BT33" s="94"/>
      <c r="BV33" s="18"/>
      <c r="BW33" s="95"/>
      <c r="BX33" s="154"/>
      <c r="BY33" s="22"/>
      <c r="BZ33" s="93"/>
      <c r="CA33" s="58"/>
      <c r="CB33" s="94"/>
      <c r="CD33" s="18"/>
      <c r="CE33" s="95"/>
      <c r="CF33" s="154"/>
      <c r="CG33" s="22"/>
      <c r="CH33" s="93"/>
      <c r="CI33" s="58"/>
      <c r="CJ33" s="94"/>
      <c r="CL33" s="18"/>
      <c r="CM33" s="95"/>
      <c r="CN33" s="154"/>
      <c r="CO33" s="22"/>
      <c r="CP33" s="93"/>
      <c r="CQ33" s="58"/>
      <c r="CR33" s="94"/>
      <c r="CT33" s="18"/>
      <c r="CU33" s="95"/>
      <c r="CV33" s="154"/>
      <c r="CW33" s="22"/>
      <c r="CX33" s="93"/>
      <c r="CY33" s="58"/>
      <c r="CZ33" s="94"/>
      <c r="DB33" s="18"/>
      <c r="DC33" s="95"/>
      <c r="DD33" s="154"/>
      <c r="DE33" s="22"/>
      <c r="DF33" s="93"/>
      <c r="DG33" s="58"/>
      <c r="DH33" s="94"/>
      <c r="DJ33" s="18"/>
      <c r="DK33" s="95"/>
      <c r="DL33" s="154"/>
      <c r="DM33" s="22"/>
      <c r="DN33" s="93"/>
      <c r="DO33" s="58"/>
      <c r="DP33" s="94"/>
      <c r="DR33" s="18"/>
      <c r="DS33" s="95"/>
      <c r="DT33" s="154"/>
      <c r="DU33" s="22"/>
      <c r="DV33" s="93"/>
      <c r="DW33" s="58"/>
      <c r="DX33" s="94"/>
      <c r="DZ33" s="18"/>
      <c r="EA33" s="95"/>
      <c r="EB33" s="154"/>
      <c r="EC33" s="22"/>
      <c r="ED33" s="93"/>
      <c r="EE33" s="58"/>
      <c r="EF33" s="94"/>
      <c r="EH33" s="18"/>
      <c r="EI33" s="95"/>
      <c r="EJ33" s="154"/>
      <c r="EK33" s="22"/>
      <c r="EL33" s="93"/>
      <c r="EM33" s="58"/>
      <c r="EN33" s="94"/>
      <c r="EP33" s="18"/>
      <c r="EQ33" s="95"/>
      <c r="ER33" s="154"/>
      <c r="ES33" s="22"/>
      <c r="ET33" s="93"/>
      <c r="EU33" s="58"/>
      <c r="EV33" s="94"/>
      <c r="EX33" s="18"/>
      <c r="EY33" s="95"/>
      <c r="EZ33" s="154"/>
      <c r="FA33" s="22"/>
      <c r="FB33" s="93"/>
      <c r="FC33" s="58"/>
      <c r="FD33" s="94"/>
      <c r="FF33" s="18"/>
      <c r="FG33" s="95"/>
      <c r="FH33" s="154"/>
      <c r="FI33" s="22"/>
      <c r="FJ33" s="93"/>
      <c r="FK33" s="58"/>
      <c r="FL33" s="94"/>
      <c r="FN33" s="18"/>
      <c r="FO33" s="95"/>
      <c r="FP33" s="154"/>
      <c r="FQ33" s="22"/>
      <c r="FR33" s="93"/>
      <c r="FS33" s="58"/>
      <c r="FT33" s="94"/>
      <c r="FV33" s="18"/>
      <c r="FW33" s="95"/>
      <c r="FX33" s="154"/>
      <c r="FY33" s="22"/>
      <c r="FZ33" s="93"/>
      <c r="GA33" s="58"/>
      <c r="GB33" s="94"/>
      <c r="GD33" s="18"/>
      <c r="GE33" s="95"/>
      <c r="GF33" s="154"/>
      <c r="GG33" s="22"/>
      <c r="GH33" s="93"/>
      <c r="GI33" s="58"/>
      <c r="GJ33" s="94"/>
      <c r="GL33" s="18"/>
      <c r="GM33" s="95"/>
      <c r="GN33" s="154"/>
      <c r="GO33" s="22"/>
      <c r="GP33" s="93"/>
      <c r="GQ33" s="58"/>
      <c r="GR33" s="94"/>
      <c r="GT33" s="18"/>
      <c r="GU33" s="95"/>
      <c r="GV33" s="154"/>
      <c r="GW33" s="22"/>
      <c r="GX33" s="93"/>
      <c r="GY33" s="58"/>
      <c r="GZ33" s="94"/>
      <c r="HB33" s="18"/>
      <c r="HC33" s="95"/>
      <c r="HD33" s="154"/>
      <c r="HE33" s="22"/>
      <c r="HF33" s="93"/>
      <c r="HG33" s="58"/>
      <c r="HH33" s="94"/>
      <c r="HJ33" s="18"/>
      <c r="HK33" s="95"/>
      <c r="HL33" s="154"/>
      <c r="HM33" s="22"/>
      <c r="HN33" s="93"/>
      <c r="HO33" s="58"/>
      <c r="HP33" s="94"/>
      <c r="HR33" s="18"/>
      <c r="HS33" s="95"/>
      <c r="HT33" s="154"/>
      <c r="HU33" s="22"/>
      <c r="HV33" s="93"/>
      <c r="HW33" s="58"/>
      <c r="HX33" s="94"/>
      <c r="HZ33" s="18"/>
      <c r="IA33" s="95"/>
      <c r="IB33" s="154"/>
      <c r="IC33" s="22"/>
      <c r="ID33" s="93"/>
      <c r="IE33" s="58"/>
      <c r="IF33" s="94"/>
      <c r="IH33" s="18"/>
      <c r="II33" s="95"/>
      <c r="IJ33" s="154"/>
      <c r="IK33" s="22"/>
      <c r="IL33" s="93"/>
      <c r="IM33" s="58"/>
      <c r="IN33" s="94"/>
      <c r="IP33" s="18"/>
      <c r="IQ33" s="95"/>
      <c r="IR33" s="154"/>
      <c r="IS33" s="22"/>
      <c r="IT33" s="93"/>
      <c r="IU33" s="58"/>
      <c r="IV33" s="94"/>
    </row>
    <row r="34" spans="1:256" x14ac:dyDescent="0.25">
      <c r="B34" t="s">
        <v>47</v>
      </c>
      <c r="C34"/>
      <c r="D34"/>
      <c r="E34" s="97">
        <f ca="1">Décompte!F5</f>
        <v>11003</v>
      </c>
      <c r="F34" s="93"/>
      <c r="G34"/>
      <c r="H34" s="95"/>
      <c r="I34" s="95"/>
      <c r="J34" s="18"/>
      <c r="K34" s="155"/>
      <c r="L34" s="154"/>
      <c r="M34" s="22"/>
      <c r="N34" s="93"/>
      <c r="O34" s="58"/>
      <c r="P34" s="94"/>
      <c r="R34" s="18"/>
      <c r="S34" s="95"/>
      <c r="T34" s="154"/>
      <c r="U34" s="22"/>
      <c r="V34" s="93"/>
      <c r="W34" s="58"/>
      <c r="X34" s="94"/>
      <c r="Z34" s="18"/>
      <c r="AA34" s="95"/>
      <c r="AB34" s="154"/>
      <c r="AC34" s="22"/>
      <c r="AD34" s="93"/>
      <c r="AE34" s="58"/>
      <c r="AF34" s="94"/>
      <c r="AH34" s="18"/>
      <c r="AI34" s="95"/>
      <c r="AJ34" s="154"/>
      <c r="AK34" s="22"/>
      <c r="AL34" s="93"/>
      <c r="AM34" s="58"/>
      <c r="AN34" s="94"/>
      <c r="AP34" s="18"/>
      <c r="AQ34" s="95"/>
      <c r="AR34" s="154"/>
      <c r="AS34" s="22"/>
      <c r="AT34" s="93"/>
      <c r="AU34" s="58"/>
      <c r="AV34" s="94"/>
      <c r="AX34" s="18"/>
      <c r="AY34" s="95"/>
      <c r="AZ34" s="154"/>
      <c r="BA34" s="22"/>
      <c r="BB34" s="93"/>
      <c r="BC34" s="58"/>
      <c r="BD34" s="94"/>
      <c r="BF34" s="18"/>
      <c r="BG34" s="95"/>
      <c r="BH34" s="154"/>
      <c r="BI34" s="22"/>
      <c r="BJ34" s="93"/>
      <c r="BK34" s="58"/>
      <c r="BL34" s="94"/>
      <c r="BN34" s="18"/>
      <c r="BO34" s="95"/>
      <c r="BP34" s="154"/>
      <c r="BQ34" s="22"/>
      <c r="BR34" s="93"/>
      <c r="BS34" s="58"/>
      <c r="BT34" s="94"/>
      <c r="BV34" s="18"/>
      <c r="BW34" s="95"/>
      <c r="BX34" s="154"/>
      <c r="BY34" s="22"/>
      <c r="BZ34" s="93"/>
      <c r="CA34" s="58"/>
      <c r="CB34" s="94"/>
      <c r="CD34" s="18"/>
      <c r="CE34" s="95"/>
      <c r="CF34" s="154"/>
      <c r="CG34" s="22"/>
      <c r="CH34" s="93"/>
      <c r="CI34" s="58"/>
      <c r="CJ34" s="94"/>
      <c r="CL34" s="18"/>
      <c r="CM34" s="95"/>
      <c r="CN34" s="154"/>
      <c r="CO34" s="22"/>
      <c r="CP34" s="93"/>
      <c r="CQ34" s="58"/>
      <c r="CR34" s="94"/>
      <c r="CT34" s="18"/>
      <c r="CU34" s="95"/>
      <c r="CV34" s="154"/>
      <c r="CW34" s="22"/>
      <c r="CX34" s="93"/>
      <c r="CY34" s="58"/>
      <c r="CZ34" s="94"/>
      <c r="DB34" s="18"/>
      <c r="DC34" s="95"/>
      <c r="DD34" s="154"/>
      <c r="DE34" s="22"/>
      <c r="DF34" s="93"/>
      <c r="DG34" s="58"/>
      <c r="DH34" s="94"/>
      <c r="DJ34" s="18"/>
      <c r="DK34" s="95"/>
      <c r="DL34" s="154"/>
      <c r="DM34" s="22"/>
      <c r="DN34" s="93"/>
      <c r="DO34" s="58"/>
      <c r="DP34" s="94"/>
      <c r="DR34" s="18"/>
      <c r="DS34" s="95"/>
      <c r="DT34" s="154"/>
      <c r="DU34" s="22"/>
      <c r="DV34" s="93"/>
      <c r="DW34" s="58"/>
      <c r="DX34" s="94"/>
      <c r="DZ34" s="18"/>
      <c r="EA34" s="95"/>
      <c r="EB34" s="154"/>
      <c r="EC34" s="22"/>
      <c r="ED34" s="93"/>
      <c r="EE34" s="58"/>
      <c r="EF34" s="94"/>
      <c r="EH34" s="18"/>
      <c r="EI34" s="95"/>
      <c r="EJ34" s="154"/>
      <c r="EK34" s="22"/>
      <c r="EL34" s="93"/>
      <c r="EM34" s="58"/>
      <c r="EN34" s="94"/>
      <c r="EP34" s="18"/>
      <c r="EQ34" s="95"/>
      <c r="ER34" s="154"/>
      <c r="ES34" s="22"/>
      <c r="ET34" s="93"/>
      <c r="EU34" s="58"/>
      <c r="EV34" s="94"/>
      <c r="EX34" s="18"/>
      <c r="EY34" s="95"/>
      <c r="EZ34" s="154"/>
      <c r="FA34" s="22"/>
      <c r="FB34" s="93"/>
      <c r="FC34" s="58"/>
      <c r="FD34" s="94"/>
      <c r="FF34" s="18"/>
      <c r="FG34" s="95"/>
      <c r="FH34" s="154"/>
      <c r="FI34" s="22"/>
      <c r="FJ34" s="93"/>
      <c r="FK34" s="58"/>
      <c r="FL34" s="94"/>
      <c r="FN34" s="18"/>
      <c r="FO34" s="95"/>
      <c r="FP34" s="154"/>
      <c r="FQ34" s="22"/>
      <c r="FR34" s="93"/>
      <c r="FS34" s="58"/>
      <c r="FT34" s="94"/>
      <c r="FV34" s="18"/>
      <c r="FW34" s="95"/>
      <c r="FX34" s="154"/>
      <c r="FY34" s="22"/>
      <c r="FZ34" s="93"/>
      <c r="GA34" s="58"/>
      <c r="GB34" s="94"/>
      <c r="GD34" s="18"/>
      <c r="GE34" s="95"/>
      <c r="GF34" s="154"/>
      <c r="GG34" s="22"/>
      <c r="GH34" s="93"/>
      <c r="GI34" s="58"/>
      <c r="GJ34" s="94"/>
      <c r="GL34" s="18"/>
      <c r="GM34" s="95"/>
      <c r="GN34" s="154"/>
      <c r="GO34" s="22"/>
      <c r="GP34" s="93"/>
      <c r="GQ34" s="58"/>
      <c r="GR34" s="94"/>
      <c r="GT34" s="18"/>
      <c r="GU34" s="95"/>
      <c r="GV34" s="154"/>
      <c r="GW34" s="22"/>
      <c r="GX34" s="93"/>
      <c r="GY34" s="58"/>
      <c r="GZ34" s="94"/>
      <c r="HB34" s="18"/>
      <c r="HC34" s="95"/>
      <c r="HD34" s="154"/>
      <c r="HE34" s="22"/>
      <c r="HF34" s="93"/>
      <c r="HG34" s="58"/>
      <c r="HH34" s="94"/>
      <c r="HJ34" s="18"/>
      <c r="HK34" s="95"/>
      <c r="HL34" s="154"/>
      <c r="HM34" s="22"/>
      <c r="HN34" s="93"/>
      <c r="HO34" s="58"/>
      <c r="HP34" s="94"/>
      <c r="HR34" s="18"/>
      <c r="HS34" s="95"/>
      <c r="HT34" s="154"/>
      <c r="HU34" s="22"/>
      <c r="HV34" s="93"/>
      <c r="HW34" s="58"/>
      <c r="HX34" s="94"/>
      <c r="HZ34" s="18"/>
      <c r="IA34" s="95"/>
      <c r="IB34" s="154"/>
      <c r="IC34" s="22"/>
      <c r="ID34" s="93"/>
      <c r="IE34" s="58"/>
      <c r="IF34" s="94"/>
      <c r="IH34" s="18"/>
      <c r="II34" s="95"/>
      <c r="IJ34" s="154"/>
      <c r="IK34" s="22"/>
      <c r="IL34" s="93"/>
      <c r="IM34" s="58"/>
      <c r="IN34" s="94"/>
      <c r="IP34" s="18"/>
      <c r="IQ34" s="95"/>
      <c r="IR34" s="154"/>
      <c r="IS34" s="22"/>
      <c r="IT34" s="93"/>
      <c r="IU34" s="58"/>
      <c r="IV34" s="94"/>
    </row>
    <row r="35" spans="1:256" x14ac:dyDescent="0.25">
      <c r="B35" t="s">
        <v>48</v>
      </c>
      <c r="C35"/>
      <c r="D35"/>
      <c r="E35" s="97">
        <f>Décompte!G5</f>
        <v>98</v>
      </c>
      <c r="F35" s="93"/>
      <c r="G35" s="58"/>
      <c r="H35" s="94"/>
      <c r="K35" s="155"/>
      <c r="L35" s="20"/>
      <c r="M35" s="22"/>
      <c r="N35" s="15"/>
      <c r="O35" s="16"/>
      <c r="P35" s="17"/>
      <c r="Q35" s="18"/>
      <c r="S35" s="95"/>
      <c r="T35" s="20"/>
      <c r="U35" s="22"/>
      <c r="V35" s="68"/>
      <c r="W35" s="103"/>
      <c r="X35" s="94"/>
      <c r="AA35" s="95"/>
      <c r="AB35" s="20"/>
      <c r="AC35" s="22"/>
      <c r="AD35" s="68"/>
      <c r="AE35" s="103"/>
      <c r="AF35" s="94"/>
      <c r="AI35" s="95"/>
      <c r="AJ35" s="20"/>
      <c r="AK35" s="22"/>
      <c r="AL35" s="68"/>
      <c r="AM35" s="103"/>
      <c r="AN35" s="94"/>
      <c r="AQ35" s="95"/>
      <c r="AR35" s="20"/>
      <c r="AS35" s="22"/>
      <c r="AT35" s="68"/>
      <c r="AU35" s="103"/>
      <c r="AV35" s="94"/>
      <c r="AY35" s="95"/>
      <c r="AZ35" s="20"/>
      <c r="BA35" s="22"/>
      <c r="BB35" s="68"/>
      <c r="BC35" s="103"/>
      <c r="BD35" s="94"/>
      <c r="BG35" s="95"/>
      <c r="BH35" s="20"/>
      <c r="BI35" s="22"/>
      <c r="BJ35" s="68"/>
      <c r="BK35" s="103"/>
      <c r="BL35" s="94"/>
      <c r="BO35" s="95"/>
      <c r="BP35" s="20"/>
      <c r="BQ35" s="22"/>
      <c r="BR35" s="68"/>
      <c r="BS35" s="103"/>
      <c r="BT35" s="94"/>
      <c r="BW35" s="95"/>
      <c r="BX35" s="20"/>
      <c r="BY35" s="22"/>
      <c r="BZ35" s="68"/>
      <c r="CA35" s="103"/>
      <c r="CB35" s="94"/>
      <c r="CE35" s="95"/>
      <c r="CF35" s="20"/>
      <c r="CG35" s="22"/>
      <c r="CH35" s="68"/>
      <c r="CI35" s="103"/>
      <c r="CJ35" s="94"/>
      <c r="CM35" s="95"/>
      <c r="CN35" s="20"/>
      <c r="CO35" s="22"/>
      <c r="CP35" s="68"/>
      <c r="CQ35" s="103"/>
      <c r="CR35" s="94"/>
      <c r="CU35" s="95"/>
      <c r="CV35" s="20"/>
      <c r="CW35" s="22"/>
      <c r="CX35" s="68"/>
      <c r="CY35" s="103"/>
      <c r="CZ35" s="94"/>
      <c r="DC35" s="95"/>
      <c r="DD35" s="20"/>
      <c r="DE35" s="22"/>
      <c r="DF35" s="68"/>
      <c r="DG35" s="103"/>
      <c r="DH35" s="94"/>
      <c r="DK35" s="95"/>
      <c r="DL35" s="20"/>
      <c r="DM35" s="22"/>
      <c r="DN35" s="68"/>
      <c r="DO35" s="103"/>
      <c r="DP35" s="94"/>
      <c r="DS35" s="95"/>
      <c r="DT35" s="20"/>
      <c r="DU35" s="22"/>
      <c r="DV35" s="68"/>
      <c r="DW35" s="103"/>
      <c r="DX35" s="94"/>
      <c r="EA35" s="95"/>
      <c r="EB35" s="20"/>
      <c r="EC35" s="22"/>
      <c r="ED35" s="68"/>
      <c r="EE35" s="103"/>
      <c r="EF35" s="94"/>
      <c r="EI35" s="95"/>
      <c r="EJ35" s="20"/>
      <c r="EK35" s="22"/>
      <c r="EL35" s="68"/>
      <c r="EM35" s="103"/>
      <c r="EN35" s="94"/>
      <c r="EQ35" s="95"/>
      <c r="ER35" s="20"/>
      <c r="ES35" s="22"/>
      <c r="ET35" s="68"/>
      <c r="EU35" s="103"/>
      <c r="EV35" s="94"/>
      <c r="EY35" s="95"/>
      <c r="EZ35" s="20"/>
      <c r="FA35" s="22"/>
      <c r="FB35" s="68"/>
      <c r="FC35" s="103"/>
      <c r="FD35" s="94"/>
      <c r="FG35" s="95"/>
      <c r="FH35" s="20"/>
      <c r="FI35" s="22"/>
      <c r="FJ35" s="68"/>
      <c r="FK35" s="103"/>
      <c r="FL35" s="94"/>
      <c r="FO35" s="95"/>
      <c r="FP35" s="20"/>
      <c r="FQ35" s="22"/>
      <c r="FR35" s="68"/>
      <c r="FS35" s="103"/>
      <c r="FT35" s="94"/>
      <c r="FW35" s="95"/>
      <c r="FX35" s="20"/>
      <c r="FY35" s="22"/>
      <c r="FZ35" s="68"/>
      <c r="GA35" s="103"/>
      <c r="GB35" s="94"/>
      <c r="GE35" s="95"/>
      <c r="GF35" s="20"/>
      <c r="GG35" s="22"/>
      <c r="GH35" s="68"/>
      <c r="GI35" s="103"/>
      <c r="GJ35" s="94"/>
      <c r="GM35" s="95"/>
      <c r="GN35" s="20"/>
      <c r="GO35" s="22"/>
      <c r="GP35" s="68"/>
      <c r="GQ35" s="103"/>
      <c r="GR35" s="94"/>
      <c r="GU35" s="95"/>
      <c r="GV35" s="20"/>
      <c r="GW35" s="22"/>
      <c r="GX35" s="68"/>
      <c r="GY35" s="103"/>
      <c r="GZ35" s="94"/>
      <c r="HC35" s="95"/>
      <c r="HD35" s="20"/>
      <c r="HE35" s="22"/>
      <c r="HF35" s="68"/>
      <c r="HG35" s="103"/>
      <c r="HH35" s="94"/>
      <c r="HK35" s="95"/>
      <c r="HL35" s="20"/>
      <c r="HM35" s="22"/>
      <c r="HN35" s="68"/>
      <c r="HO35" s="103"/>
      <c r="HP35" s="94"/>
      <c r="HS35" s="95"/>
      <c r="HT35" s="20"/>
      <c r="HU35" s="22"/>
      <c r="HV35" s="68"/>
      <c r="HW35" s="103"/>
      <c r="HX35" s="94"/>
      <c r="IA35" s="95"/>
      <c r="IB35" s="20"/>
      <c r="IC35" s="22"/>
      <c r="ID35" s="68"/>
      <c r="IE35" s="103"/>
      <c r="IF35" s="94"/>
      <c r="II35" s="95"/>
      <c r="IJ35" s="20"/>
      <c r="IK35" s="22"/>
      <c r="IL35" s="68"/>
      <c r="IM35" s="103"/>
      <c r="IN35" s="94"/>
      <c r="IQ35" s="95"/>
      <c r="IR35" s="20"/>
      <c r="IS35" s="22"/>
      <c r="IT35" s="68"/>
      <c r="IU35" s="103"/>
      <c r="IV35" s="94"/>
    </row>
    <row r="36" spans="1:256" x14ac:dyDescent="0.25">
      <c r="B36" s="87" t="s">
        <v>49</v>
      </c>
      <c r="C36" s="100"/>
      <c r="D36" s="36"/>
      <c r="E36" s="100">
        <f ca="1">E34*E35/100</f>
        <v>10782.94</v>
      </c>
      <c r="F36" s="93"/>
      <c r="G36" s="58"/>
      <c r="H36" s="94"/>
      <c r="J36" s="18"/>
      <c r="K36" s="155"/>
      <c r="L36" s="94"/>
      <c r="M36" s="22"/>
      <c r="N36" s="21"/>
      <c r="O36" s="22"/>
      <c r="P36" s="22"/>
      <c r="R36" s="18"/>
      <c r="S36" s="95"/>
      <c r="T36" s="94"/>
      <c r="U36" s="22"/>
      <c r="V36" s="68"/>
      <c r="W36" s="103"/>
      <c r="X36" s="94"/>
      <c r="Z36" s="18"/>
      <c r="AA36" s="95"/>
      <c r="AB36" s="94"/>
      <c r="AC36" s="22"/>
      <c r="AD36" s="68"/>
      <c r="AE36" s="103"/>
      <c r="AF36" s="94"/>
      <c r="AH36" s="18"/>
      <c r="AI36" s="95"/>
      <c r="AJ36" s="94"/>
      <c r="AK36" s="22"/>
      <c r="AL36" s="68"/>
      <c r="AM36" s="103"/>
      <c r="AN36" s="94"/>
      <c r="AP36" s="18"/>
      <c r="AQ36" s="95"/>
      <c r="AR36" s="94"/>
      <c r="AS36" s="22"/>
      <c r="AT36" s="68"/>
      <c r="AU36" s="103"/>
      <c r="AV36" s="94"/>
      <c r="AX36" s="18"/>
      <c r="AY36" s="95"/>
      <c r="AZ36" s="94"/>
      <c r="BA36" s="22"/>
      <c r="BB36" s="68"/>
      <c r="BC36" s="103"/>
      <c r="BD36" s="94"/>
      <c r="BF36" s="18"/>
      <c r="BG36" s="95"/>
      <c r="BH36" s="94"/>
      <c r="BI36" s="22"/>
      <c r="BJ36" s="68"/>
      <c r="BK36" s="103"/>
      <c r="BL36" s="94"/>
      <c r="BN36" s="18"/>
      <c r="BO36" s="95"/>
      <c r="BP36" s="94"/>
      <c r="BQ36" s="22"/>
      <c r="BR36" s="68"/>
      <c r="BS36" s="103"/>
      <c r="BT36" s="94"/>
      <c r="BV36" s="18"/>
      <c r="BW36" s="95"/>
      <c r="BX36" s="94"/>
      <c r="BY36" s="22"/>
      <c r="BZ36" s="68"/>
      <c r="CA36" s="103"/>
      <c r="CB36" s="94"/>
      <c r="CD36" s="18"/>
      <c r="CE36" s="95"/>
      <c r="CF36" s="94"/>
      <c r="CG36" s="22"/>
      <c r="CH36" s="68"/>
      <c r="CI36" s="103"/>
      <c r="CJ36" s="94"/>
      <c r="CL36" s="18"/>
      <c r="CM36" s="95"/>
      <c r="CN36" s="94"/>
      <c r="CO36" s="22"/>
      <c r="CP36" s="68"/>
      <c r="CQ36" s="103"/>
      <c r="CR36" s="94"/>
      <c r="CT36" s="18"/>
      <c r="CU36" s="95"/>
      <c r="CV36" s="94"/>
      <c r="CW36" s="22"/>
      <c r="CX36" s="68"/>
      <c r="CY36" s="103"/>
      <c r="CZ36" s="94"/>
      <c r="DB36" s="18"/>
      <c r="DC36" s="95"/>
      <c r="DD36" s="94"/>
      <c r="DE36" s="22"/>
      <c r="DF36" s="68"/>
      <c r="DG36" s="103"/>
      <c r="DH36" s="94"/>
      <c r="DJ36" s="18"/>
      <c r="DK36" s="95"/>
      <c r="DL36" s="94"/>
      <c r="DM36" s="22"/>
      <c r="DN36" s="68"/>
      <c r="DO36" s="103"/>
      <c r="DP36" s="94"/>
      <c r="DR36" s="18"/>
      <c r="DS36" s="95"/>
      <c r="DT36" s="94"/>
      <c r="DU36" s="22"/>
      <c r="DV36" s="68"/>
      <c r="DW36" s="103"/>
      <c r="DX36" s="94"/>
      <c r="DZ36" s="18"/>
      <c r="EA36" s="95"/>
      <c r="EB36" s="94"/>
      <c r="EC36" s="22"/>
      <c r="ED36" s="68"/>
      <c r="EE36" s="103"/>
      <c r="EF36" s="94"/>
      <c r="EH36" s="18"/>
      <c r="EI36" s="95"/>
      <c r="EJ36" s="94"/>
      <c r="EK36" s="22"/>
      <c r="EL36" s="68"/>
      <c r="EM36" s="103"/>
      <c r="EN36" s="94"/>
      <c r="EP36" s="18"/>
      <c r="EQ36" s="95"/>
      <c r="ER36" s="94"/>
      <c r="ES36" s="22"/>
      <c r="ET36" s="68"/>
      <c r="EU36" s="103"/>
      <c r="EV36" s="94"/>
      <c r="EX36" s="18"/>
      <c r="EY36" s="95"/>
      <c r="EZ36" s="94"/>
      <c r="FA36" s="22"/>
      <c r="FB36" s="68"/>
      <c r="FC36" s="103"/>
      <c r="FD36" s="94"/>
      <c r="FF36" s="18"/>
      <c r="FG36" s="95"/>
      <c r="FH36" s="94"/>
      <c r="FI36" s="22"/>
      <c r="FJ36" s="68"/>
      <c r="FK36" s="103"/>
      <c r="FL36" s="94"/>
      <c r="FN36" s="18"/>
      <c r="FO36" s="95"/>
      <c r="FP36" s="94"/>
      <c r="FQ36" s="22"/>
      <c r="FR36" s="68"/>
      <c r="FS36" s="103"/>
      <c r="FT36" s="94"/>
      <c r="FV36" s="18"/>
      <c r="FW36" s="95"/>
      <c r="FX36" s="94"/>
      <c r="FY36" s="22"/>
      <c r="FZ36" s="68"/>
      <c r="GA36" s="103"/>
      <c r="GB36" s="94"/>
      <c r="GD36" s="18"/>
      <c r="GE36" s="95"/>
      <c r="GF36" s="94"/>
      <c r="GG36" s="22"/>
      <c r="GH36" s="68"/>
      <c r="GI36" s="103"/>
      <c r="GJ36" s="94"/>
      <c r="GL36" s="18"/>
      <c r="GM36" s="95"/>
      <c r="GN36" s="94"/>
      <c r="GO36" s="22"/>
      <c r="GP36" s="68"/>
      <c r="GQ36" s="103"/>
      <c r="GR36" s="94"/>
      <c r="GT36" s="18"/>
      <c r="GU36" s="95"/>
      <c r="GV36" s="94"/>
      <c r="GW36" s="22"/>
      <c r="GX36" s="68"/>
      <c r="GY36" s="103"/>
      <c r="GZ36" s="94"/>
      <c r="HB36" s="18"/>
      <c r="HC36" s="95"/>
      <c r="HD36" s="94"/>
      <c r="HE36" s="22"/>
      <c r="HF36" s="68"/>
      <c r="HG36" s="103"/>
      <c r="HH36" s="94"/>
      <c r="HJ36" s="18"/>
      <c r="HK36" s="95"/>
      <c r="HL36" s="94"/>
      <c r="HM36" s="22"/>
      <c r="HN36" s="68"/>
      <c r="HO36" s="103"/>
      <c r="HP36" s="94"/>
      <c r="HR36" s="18"/>
      <c r="HS36" s="95"/>
      <c r="HT36" s="94"/>
      <c r="HU36" s="22"/>
      <c r="HV36" s="68"/>
      <c r="HW36" s="103"/>
      <c r="HX36" s="94"/>
      <c r="HZ36" s="18"/>
      <c r="IA36" s="95"/>
      <c r="IB36" s="94"/>
      <c r="IC36" s="22"/>
      <c r="ID36" s="68"/>
      <c r="IE36" s="103"/>
      <c r="IF36" s="94"/>
      <c r="IH36" s="18"/>
      <c r="II36" s="95"/>
      <c r="IJ36" s="94"/>
      <c r="IK36" s="22"/>
      <c r="IL36" s="68"/>
      <c r="IM36" s="103"/>
      <c r="IN36" s="94"/>
      <c r="IP36" s="18"/>
      <c r="IQ36" s="95"/>
      <c r="IR36" s="94"/>
      <c r="IS36" s="22"/>
      <c r="IT36" s="68"/>
      <c r="IU36" s="103"/>
      <c r="IV36" s="94"/>
    </row>
    <row r="37" spans="1:256" x14ac:dyDescent="0.25">
      <c r="B37" s="18"/>
      <c r="C37" s="16"/>
      <c r="D37" s="101"/>
      <c r="E37" s="102"/>
      <c r="F37" s="93"/>
      <c r="G37" s="58"/>
      <c r="H37" s="94"/>
      <c r="K37" s="155"/>
      <c r="L37" s="94"/>
      <c r="M37" s="22"/>
      <c r="N37" s="29"/>
      <c r="O37" s="30"/>
      <c r="P37" s="17"/>
      <c r="Q37" s="22"/>
      <c r="S37" s="55"/>
      <c r="T37" s="94"/>
      <c r="U37" s="22"/>
      <c r="V37" s="68"/>
      <c r="W37" s="103"/>
      <c r="X37" s="94"/>
      <c r="AA37" s="55"/>
      <c r="AB37" s="94"/>
      <c r="AC37" s="22"/>
      <c r="AD37" s="68"/>
      <c r="AE37" s="103"/>
      <c r="AF37" s="94"/>
      <c r="AI37" s="55"/>
      <c r="AJ37" s="94"/>
      <c r="AK37" s="22"/>
      <c r="AL37" s="68"/>
      <c r="AM37" s="103"/>
      <c r="AN37" s="94"/>
      <c r="AQ37" s="55"/>
      <c r="AR37" s="94"/>
      <c r="AS37" s="22"/>
      <c r="AT37" s="68"/>
      <c r="AU37" s="103"/>
      <c r="AV37" s="94"/>
      <c r="AY37" s="55"/>
      <c r="AZ37" s="94"/>
      <c r="BA37" s="22"/>
      <c r="BB37" s="68"/>
      <c r="BC37" s="103"/>
      <c r="BD37" s="94"/>
      <c r="BG37" s="55"/>
      <c r="BH37" s="94"/>
      <c r="BI37" s="22"/>
      <c r="BJ37" s="68"/>
      <c r="BK37" s="103"/>
      <c r="BL37" s="94"/>
      <c r="BO37" s="55"/>
      <c r="BP37" s="94"/>
      <c r="BQ37" s="22"/>
      <c r="BR37" s="68"/>
      <c r="BS37" s="103"/>
      <c r="BT37" s="94"/>
      <c r="BW37" s="55"/>
      <c r="BX37" s="94"/>
      <c r="BY37" s="22"/>
      <c r="BZ37" s="68"/>
      <c r="CA37" s="103"/>
      <c r="CB37" s="94"/>
      <c r="CE37" s="55"/>
      <c r="CF37" s="94"/>
      <c r="CG37" s="22"/>
      <c r="CH37" s="68"/>
      <c r="CI37" s="103"/>
      <c r="CJ37" s="94"/>
      <c r="CM37" s="55"/>
      <c r="CN37" s="94"/>
      <c r="CO37" s="22"/>
      <c r="CP37" s="68"/>
      <c r="CQ37" s="103"/>
      <c r="CR37" s="94"/>
      <c r="CU37" s="55"/>
      <c r="CV37" s="94"/>
      <c r="CW37" s="22"/>
      <c r="CX37" s="68"/>
      <c r="CY37" s="103"/>
      <c r="CZ37" s="94"/>
      <c r="DC37" s="55"/>
      <c r="DD37" s="94"/>
      <c r="DE37" s="22"/>
      <c r="DF37" s="68"/>
      <c r="DG37" s="103"/>
      <c r="DH37" s="94"/>
      <c r="DK37" s="55"/>
      <c r="DL37" s="94"/>
      <c r="DM37" s="22"/>
      <c r="DN37" s="68"/>
      <c r="DO37" s="103"/>
      <c r="DP37" s="94"/>
      <c r="DS37" s="55"/>
      <c r="DT37" s="94"/>
      <c r="DU37" s="22"/>
      <c r="DV37" s="68"/>
      <c r="DW37" s="103"/>
      <c r="DX37" s="94"/>
      <c r="EA37" s="55"/>
      <c r="EB37" s="94"/>
      <c r="EC37" s="22"/>
      <c r="ED37" s="68"/>
      <c r="EE37" s="103"/>
      <c r="EF37" s="94"/>
      <c r="EI37" s="55"/>
      <c r="EJ37" s="94"/>
      <c r="EK37" s="22"/>
      <c r="EL37" s="68"/>
      <c r="EM37" s="103"/>
      <c r="EN37" s="94"/>
      <c r="EQ37" s="55"/>
      <c r="ER37" s="94"/>
      <c r="ES37" s="22"/>
      <c r="ET37" s="68"/>
      <c r="EU37" s="103"/>
      <c r="EV37" s="94"/>
      <c r="EY37" s="55"/>
      <c r="EZ37" s="94"/>
      <c r="FA37" s="22"/>
      <c r="FB37" s="68"/>
      <c r="FC37" s="103"/>
      <c r="FD37" s="94"/>
      <c r="FG37" s="55"/>
      <c r="FH37" s="94"/>
      <c r="FI37" s="22"/>
      <c r="FJ37" s="68"/>
      <c r="FK37" s="103"/>
      <c r="FL37" s="94"/>
      <c r="FO37" s="55"/>
      <c r="FP37" s="94"/>
      <c r="FQ37" s="22"/>
      <c r="FR37" s="68"/>
      <c r="FS37" s="103"/>
      <c r="FT37" s="94"/>
      <c r="FW37" s="55"/>
      <c r="FX37" s="94"/>
      <c r="FY37" s="22"/>
      <c r="FZ37" s="68"/>
      <c r="GA37" s="103"/>
      <c r="GB37" s="94"/>
      <c r="GE37" s="55"/>
      <c r="GF37" s="94"/>
      <c r="GG37" s="22"/>
      <c r="GH37" s="68"/>
      <c r="GI37" s="103"/>
      <c r="GJ37" s="94"/>
      <c r="GM37" s="55"/>
      <c r="GN37" s="94"/>
      <c r="GO37" s="22"/>
      <c r="GP37" s="68"/>
      <c r="GQ37" s="103"/>
      <c r="GR37" s="94"/>
      <c r="GU37" s="55"/>
      <c r="GV37" s="94"/>
      <c r="GW37" s="22"/>
      <c r="GX37" s="68"/>
      <c r="GY37" s="103"/>
      <c r="GZ37" s="94"/>
      <c r="HC37" s="55"/>
      <c r="HD37" s="94"/>
      <c r="HE37" s="22"/>
      <c r="HF37" s="68"/>
      <c r="HG37" s="103"/>
      <c r="HH37" s="94"/>
      <c r="HK37" s="55"/>
      <c r="HL37" s="94"/>
      <c r="HM37" s="22"/>
      <c r="HN37" s="68"/>
      <c r="HO37" s="103"/>
      <c r="HP37" s="94"/>
      <c r="HS37" s="55"/>
      <c r="HT37" s="94"/>
      <c r="HU37" s="22"/>
      <c r="HV37" s="68"/>
      <c r="HW37" s="103"/>
      <c r="HX37" s="94"/>
      <c r="IA37" s="55"/>
      <c r="IB37" s="94"/>
      <c r="IC37" s="22"/>
      <c r="ID37" s="68"/>
      <c r="IE37" s="103"/>
      <c r="IF37" s="94"/>
      <c r="II37" s="55"/>
      <c r="IJ37" s="94"/>
      <c r="IK37" s="22"/>
      <c r="IL37" s="68"/>
      <c r="IM37" s="103"/>
      <c r="IN37" s="94"/>
      <c r="IQ37" s="55"/>
      <c r="IR37" s="94"/>
      <c r="IS37" s="22"/>
      <c r="IT37" s="68"/>
      <c r="IU37" s="103"/>
      <c r="IV37" s="94"/>
    </row>
    <row r="38" spans="1:256" x14ac:dyDescent="0.25">
      <c r="B38" s="18" t="s">
        <v>50</v>
      </c>
      <c r="C38" s="95"/>
      <c r="D38" s="20"/>
      <c r="E38" s="99">
        <v>349.5</v>
      </c>
      <c r="F38" s="68"/>
      <c r="G38" s="103"/>
      <c r="H38" s="94"/>
      <c r="K38" s="156"/>
      <c r="L38" s="94"/>
      <c r="M38" s="93"/>
      <c r="N38" s="68"/>
      <c r="O38" s="86"/>
      <c r="P38" s="16"/>
      <c r="S38" s="90"/>
      <c r="T38" s="94"/>
      <c r="U38" s="93"/>
      <c r="V38" s="68"/>
      <c r="W38" s="86"/>
      <c r="X38" s="16"/>
      <c r="AA38" s="90"/>
      <c r="AB38" s="94"/>
      <c r="AC38" s="93"/>
      <c r="AD38" s="68"/>
      <c r="AE38" s="86"/>
      <c r="AF38" s="16"/>
      <c r="AI38" s="90"/>
      <c r="AJ38" s="94"/>
      <c r="AK38" s="93"/>
      <c r="AL38" s="68"/>
      <c r="AM38" s="86"/>
      <c r="AN38" s="16"/>
      <c r="AQ38" s="90"/>
      <c r="AR38" s="94"/>
      <c r="AS38" s="93"/>
      <c r="AT38" s="68"/>
      <c r="AU38" s="86"/>
      <c r="AV38" s="16"/>
      <c r="AY38" s="90"/>
      <c r="AZ38" s="94"/>
      <c r="BA38" s="93"/>
      <c r="BB38" s="68"/>
      <c r="BC38" s="86"/>
      <c r="BD38" s="16"/>
      <c r="BG38" s="90"/>
      <c r="BH38" s="94"/>
      <c r="BI38" s="93"/>
      <c r="BJ38" s="68"/>
      <c r="BK38" s="86"/>
      <c r="BL38" s="16"/>
      <c r="BO38" s="90"/>
      <c r="BP38" s="94"/>
      <c r="BQ38" s="93"/>
      <c r="BR38" s="68"/>
      <c r="BS38" s="86"/>
      <c r="BT38" s="16"/>
      <c r="BW38" s="90"/>
      <c r="BX38" s="94"/>
      <c r="BY38" s="93"/>
      <c r="BZ38" s="68"/>
      <c r="CA38" s="86"/>
      <c r="CB38" s="16"/>
      <c r="CE38" s="90"/>
      <c r="CF38" s="94"/>
      <c r="CG38" s="93"/>
      <c r="CH38" s="68"/>
      <c r="CI38" s="86"/>
      <c r="CJ38" s="16"/>
      <c r="CM38" s="90"/>
      <c r="CN38" s="94"/>
      <c r="CO38" s="93"/>
      <c r="CP38" s="68"/>
      <c r="CQ38" s="86"/>
      <c r="CR38" s="16"/>
      <c r="CU38" s="90"/>
      <c r="CV38" s="94"/>
      <c r="CW38" s="93"/>
      <c r="CX38" s="68"/>
      <c r="CY38" s="86"/>
      <c r="CZ38" s="16"/>
      <c r="DC38" s="90"/>
      <c r="DD38" s="94"/>
      <c r="DE38" s="93"/>
      <c r="DF38" s="68"/>
      <c r="DG38" s="86"/>
      <c r="DH38" s="16"/>
      <c r="DK38" s="90"/>
      <c r="DL38" s="94"/>
      <c r="DM38" s="93"/>
      <c r="DN38" s="68"/>
      <c r="DO38" s="86"/>
      <c r="DP38" s="16"/>
      <c r="DS38" s="90"/>
      <c r="DT38" s="94"/>
      <c r="DU38" s="93"/>
      <c r="DV38" s="68"/>
      <c r="DW38" s="86"/>
      <c r="DX38" s="16"/>
      <c r="EA38" s="90"/>
      <c r="EB38" s="94"/>
      <c r="EC38" s="93"/>
      <c r="ED38" s="68"/>
      <c r="EE38" s="86"/>
      <c r="EF38" s="16"/>
      <c r="EI38" s="90"/>
      <c r="EJ38" s="94"/>
      <c r="EK38" s="93"/>
      <c r="EL38" s="68"/>
      <c r="EM38" s="86"/>
      <c r="EN38" s="16"/>
      <c r="EQ38" s="90"/>
      <c r="ER38" s="94"/>
      <c r="ES38" s="93"/>
      <c r="ET38" s="68"/>
      <c r="EU38" s="86"/>
      <c r="EV38" s="16"/>
      <c r="EY38" s="90"/>
      <c r="EZ38" s="94"/>
      <c r="FA38" s="93"/>
      <c r="FB38" s="68"/>
      <c r="FC38" s="86"/>
      <c r="FD38" s="16"/>
      <c r="FG38" s="90"/>
      <c r="FH38" s="94"/>
      <c r="FI38" s="93"/>
      <c r="FJ38" s="68"/>
      <c r="FK38" s="86"/>
      <c r="FL38" s="16"/>
      <c r="FO38" s="90"/>
      <c r="FP38" s="94"/>
      <c r="FQ38" s="93"/>
      <c r="FR38" s="68"/>
      <c r="FS38" s="86"/>
      <c r="FT38" s="16"/>
      <c r="FW38" s="90"/>
      <c r="FX38" s="94"/>
      <c r="FY38" s="93"/>
      <c r="FZ38" s="68"/>
      <c r="GA38" s="86"/>
      <c r="GB38" s="16"/>
      <c r="GE38" s="90"/>
      <c r="GF38" s="94"/>
      <c r="GG38" s="93"/>
      <c r="GH38" s="68"/>
      <c r="GI38" s="86"/>
      <c r="GJ38" s="16"/>
      <c r="GM38" s="90"/>
      <c r="GN38" s="94"/>
      <c r="GO38" s="93"/>
      <c r="GP38" s="68"/>
      <c r="GQ38" s="86"/>
      <c r="GR38" s="16"/>
      <c r="GU38" s="90"/>
      <c r="GV38" s="94"/>
      <c r="GW38" s="93"/>
      <c r="GX38" s="68"/>
      <c r="GY38" s="86"/>
      <c r="GZ38" s="16"/>
      <c r="HC38" s="90"/>
      <c r="HD38" s="94"/>
      <c r="HE38" s="93"/>
      <c r="HF38" s="68"/>
      <c r="HG38" s="86"/>
      <c r="HH38" s="16"/>
      <c r="HK38" s="90"/>
      <c r="HL38" s="94"/>
      <c r="HM38" s="93"/>
      <c r="HN38" s="68"/>
      <c r="HO38" s="86"/>
      <c r="HP38" s="16"/>
      <c r="HS38" s="90"/>
      <c r="HT38" s="94"/>
      <c r="HU38" s="93"/>
      <c r="HV38" s="68"/>
      <c r="HW38" s="86"/>
      <c r="HX38" s="16"/>
      <c r="IA38" s="90"/>
      <c r="IB38" s="94"/>
      <c r="IC38" s="93"/>
      <c r="ID38" s="68"/>
      <c r="IE38" s="86"/>
      <c r="IF38" s="16"/>
      <c r="II38" s="90"/>
      <c r="IJ38" s="94"/>
      <c r="IK38" s="93"/>
      <c r="IL38" s="68"/>
      <c r="IM38" s="86"/>
      <c r="IN38" s="16"/>
      <c r="IQ38" s="90"/>
      <c r="IR38" s="94"/>
      <c r="IS38" s="93"/>
      <c r="IT38" s="68"/>
      <c r="IU38" s="86"/>
      <c r="IV38" s="16"/>
    </row>
    <row r="39" spans="1:256" x14ac:dyDescent="0.25">
      <c r="B39" s="18" t="s">
        <v>51</v>
      </c>
      <c r="C39" s="95" t="s">
        <v>113</v>
      </c>
      <c r="D39" s="94"/>
      <c r="E39" s="99">
        <v>799</v>
      </c>
      <c r="F39" s="68"/>
      <c r="G39" s="14"/>
      <c r="H39" s="94"/>
      <c r="K39" s="156"/>
      <c r="L39" s="94"/>
      <c r="M39" s="93"/>
      <c r="N39" s="68"/>
      <c r="O39" s="86"/>
      <c r="P39" s="16"/>
      <c r="S39" s="90"/>
      <c r="T39" s="94"/>
      <c r="U39" s="93"/>
      <c r="V39" s="68"/>
      <c r="W39" s="86"/>
      <c r="X39" s="16"/>
      <c r="AA39" s="90"/>
      <c r="AB39" s="94"/>
      <c r="AC39" s="93"/>
      <c r="AD39" s="68"/>
      <c r="AE39" s="86"/>
      <c r="AF39" s="16"/>
      <c r="AI39" s="90"/>
      <c r="AJ39" s="94"/>
      <c r="AK39" s="93"/>
      <c r="AL39" s="68"/>
      <c r="AM39" s="86"/>
      <c r="AN39" s="16"/>
      <c r="AQ39" s="90"/>
      <c r="AR39" s="94"/>
      <c r="AS39" s="93"/>
      <c r="AT39" s="68"/>
      <c r="AU39" s="86"/>
      <c r="AV39" s="16"/>
      <c r="AY39" s="90"/>
      <c r="AZ39" s="94"/>
      <c r="BA39" s="93"/>
      <c r="BB39" s="68"/>
      <c r="BC39" s="86"/>
      <c r="BD39" s="16"/>
      <c r="BG39" s="90"/>
      <c r="BH39" s="94"/>
      <c r="BI39" s="93"/>
      <c r="BJ39" s="68"/>
      <c r="BK39" s="86"/>
      <c r="BL39" s="16"/>
      <c r="BO39" s="90"/>
      <c r="BP39" s="94"/>
      <c r="BQ39" s="93"/>
      <c r="BR39" s="68"/>
      <c r="BS39" s="86"/>
      <c r="BT39" s="16"/>
      <c r="BW39" s="90"/>
      <c r="BX39" s="94"/>
      <c r="BY39" s="93"/>
      <c r="BZ39" s="68"/>
      <c r="CA39" s="86"/>
      <c r="CB39" s="16"/>
      <c r="CE39" s="90"/>
      <c r="CF39" s="94"/>
      <c r="CG39" s="93"/>
      <c r="CH39" s="68"/>
      <c r="CI39" s="86"/>
      <c r="CJ39" s="16"/>
      <c r="CM39" s="90"/>
      <c r="CN39" s="94"/>
      <c r="CO39" s="93"/>
      <c r="CP39" s="68"/>
      <c r="CQ39" s="86"/>
      <c r="CR39" s="16"/>
      <c r="CU39" s="90"/>
      <c r="CV39" s="94"/>
      <c r="CW39" s="93"/>
      <c r="CX39" s="68"/>
      <c r="CY39" s="86"/>
      <c r="CZ39" s="16"/>
      <c r="DC39" s="90"/>
      <c r="DD39" s="94"/>
      <c r="DE39" s="93"/>
      <c r="DF39" s="68"/>
      <c r="DG39" s="86"/>
      <c r="DH39" s="16"/>
      <c r="DK39" s="90"/>
      <c r="DL39" s="94"/>
      <c r="DM39" s="93"/>
      <c r="DN39" s="68"/>
      <c r="DO39" s="86"/>
      <c r="DP39" s="16"/>
      <c r="DS39" s="90"/>
      <c r="DT39" s="94"/>
      <c r="DU39" s="93"/>
      <c r="DV39" s="68"/>
      <c r="DW39" s="86"/>
      <c r="DX39" s="16"/>
      <c r="EA39" s="90"/>
      <c r="EB39" s="94"/>
      <c r="EC39" s="93"/>
      <c r="ED39" s="68"/>
      <c r="EE39" s="86"/>
      <c r="EF39" s="16"/>
      <c r="EI39" s="90"/>
      <c r="EJ39" s="94"/>
      <c r="EK39" s="93"/>
      <c r="EL39" s="68"/>
      <c r="EM39" s="86"/>
      <c r="EN39" s="16"/>
      <c r="EQ39" s="90"/>
      <c r="ER39" s="94"/>
      <c r="ES39" s="93"/>
      <c r="ET39" s="68"/>
      <c r="EU39" s="86"/>
      <c r="EV39" s="16"/>
      <c r="EY39" s="90"/>
      <c r="EZ39" s="94"/>
      <c r="FA39" s="93"/>
      <c r="FB39" s="68"/>
      <c r="FC39" s="86"/>
      <c r="FD39" s="16"/>
      <c r="FG39" s="90"/>
      <c r="FH39" s="94"/>
      <c r="FI39" s="93"/>
      <c r="FJ39" s="68"/>
      <c r="FK39" s="86"/>
      <c r="FL39" s="16"/>
      <c r="FO39" s="90"/>
      <c r="FP39" s="94"/>
      <c r="FQ39" s="93"/>
      <c r="FR39" s="68"/>
      <c r="FS39" s="86"/>
      <c r="FT39" s="16"/>
      <c r="FW39" s="90"/>
      <c r="FX39" s="94"/>
      <c r="FY39" s="93"/>
      <c r="FZ39" s="68"/>
      <c r="GA39" s="86"/>
      <c r="GB39" s="16"/>
      <c r="GE39" s="90"/>
      <c r="GF39" s="94"/>
      <c r="GG39" s="93"/>
      <c r="GH39" s="68"/>
      <c r="GI39" s="86"/>
      <c r="GJ39" s="16"/>
      <c r="GM39" s="90"/>
      <c r="GN39" s="94"/>
      <c r="GO39" s="93"/>
      <c r="GP39" s="68"/>
      <c r="GQ39" s="86"/>
      <c r="GR39" s="16"/>
      <c r="GU39" s="90"/>
      <c r="GV39" s="94"/>
      <c r="GW39" s="93"/>
      <c r="GX39" s="68"/>
      <c r="GY39" s="86"/>
      <c r="GZ39" s="16"/>
      <c r="HC39" s="90"/>
      <c r="HD39" s="94"/>
      <c r="HE39" s="93"/>
      <c r="HF39" s="68"/>
      <c r="HG39" s="86"/>
      <c r="HH39" s="16"/>
      <c r="HK39" s="90"/>
      <c r="HL39" s="94"/>
      <c r="HM39" s="93"/>
      <c r="HN39" s="68"/>
      <c r="HO39" s="86"/>
      <c r="HP39" s="16"/>
      <c r="HS39" s="90"/>
      <c r="HT39" s="94"/>
      <c r="HU39" s="93"/>
      <c r="HV39" s="68"/>
      <c r="HW39" s="86"/>
      <c r="HX39" s="16"/>
      <c r="IA39" s="90"/>
      <c r="IB39" s="94"/>
      <c r="IC39" s="93"/>
      <c r="ID39" s="68"/>
      <c r="IE39" s="86"/>
      <c r="IF39" s="16"/>
      <c r="II39" s="90"/>
      <c r="IJ39" s="94"/>
      <c r="IK39" s="93"/>
      <c r="IL39" s="68"/>
      <c r="IM39" s="86"/>
      <c r="IN39" s="16"/>
      <c r="IQ39" s="90"/>
      <c r="IR39" s="94"/>
      <c r="IS39" s="93"/>
      <c r="IT39" s="68"/>
      <c r="IU39" s="86"/>
      <c r="IV39" s="16"/>
    </row>
    <row r="40" spans="1:256" x14ac:dyDescent="0.25">
      <c r="B40" s="18" t="s">
        <v>52</v>
      </c>
      <c r="D40" s="94"/>
      <c r="E40" s="104">
        <v>300</v>
      </c>
      <c r="F40" s="68"/>
      <c r="G40" s="14"/>
      <c r="H40" s="94"/>
      <c r="K40" s="156"/>
      <c r="L40" s="94"/>
      <c r="M40" s="93"/>
      <c r="N40" s="68"/>
      <c r="O40" s="86"/>
      <c r="P40" s="16"/>
      <c r="S40" s="90"/>
      <c r="T40" s="94"/>
      <c r="U40" s="93"/>
      <c r="V40" s="68"/>
      <c r="W40" s="86"/>
      <c r="X40" s="16"/>
      <c r="AA40" s="90"/>
      <c r="AB40" s="94"/>
      <c r="AC40" s="93"/>
      <c r="AD40" s="68"/>
      <c r="AE40" s="86"/>
      <c r="AF40" s="16"/>
      <c r="AI40" s="90"/>
      <c r="AJ40" s="94"/>
      <c r="AK40" s="93"/>
      <c r="AL40" s="68"/>
      <c r="AM40" s="86"/>
      <c r="AN40" s="16"/>
      <c r="AQ40" s="90"/>
      <c r="AR40" s="94"/>
      <c r="AS40" s="93"/>
      <c r="AT40" s="68"/>
      <c r="AU40" s="86"/>
      <c r="AV40" s="16"/>
      <c r="AY40" s="90"/>
      <c r="AZ40" s="94"/>
      <c r="BA40" s="93"/>
      <c r="BB40" s="68"/>
      <c r="BC40" s="86"/>
      <c r="BD40" s="16"/>
      <c r="BG40" s="90"/>
      <c r="BH40" s="94"/>
      <c r="BI40" s="93"/>
      <c r="BJ40" s="68"/>
      <c r="BK40" s="86"/>
      <c r="BL40" s="16"/>
      <c r="BO40" s="90"/>
      <c r="BP40" s="94"/>
      <c r="BQ40" s="93"/>
      <c r="BR40" s="68"/>
      <c r="BS40" s="86"/>
      <c r="BT40" s="16"/>
      <c r="BW40" s="90"/>
      <c r="BX40" s="94"/>
      <c r="BY40" s="93"/>
      <c r="BZ40" s="68"/>
      <c r="CA40" s="86"/>
      <c r="CB40" s="16"/>
      <c r="CE40" s="90"/>
      <c r="CF40" s="94"/>
      <c r="CG40" s="93"/>
      <c r="CH40" s="68"/>
      <c r="CI40" s="86"/>
      <c r="CJ40" s="16"/>
      <c r="CM40" s="90"/>
      <c r="CN40" s="94"/>
      <c r="CO40" s="93"/>
      <c r="CP40" s="68"/>
      <c r="CQ40" s="86"/>
      <c r="CR40" s="16"/>
      <c r="CU40" s="90"/>
      <c r="CV40" s="94"/>
      <c r="CW40" s="93"/>
      <c r="CX40" s="68"/>
      <c r="CY40" s="86"/>
      <c r="CZ40" s="16"/>
      <c r="DC40" s="90"/>
      <c r="DD40" s="94"/>
      <c r="DE40" s="93"/>
      <c r="DF40" s="68"/>
      <c r="DG40" s="86"/>
      <c r="DH40" s="16"/>
      <c r="DK40" s="90"/>
      <c r="DL40" s="94"/>
      <c r="DM40" s="93"/>
      <c r="DN40" s="68"/>
      <c r="DO40" s="86"/>
      <c r="DP40" s="16"/>
      <c r="DS40" s="90"/>
      <c r="DT40" s="94"/>
      <c r="DU40" s="93"/>
      <c r="DV40" s="68"/>
      <c r="DW40" s="86"/>
      <c r="DX40" s="16"/>
      <c r="EA40" s="90"/>
      <c r="EB40" s="94"/>
      <c r="EC40" s="93"/>
      <c r="ED40" s="68"/>
      <c r="EE40" s="86"/>
      <c r="EF40" s="16"/>
      <c r="EI40" s="90"/>
      <c r="EJ40" s="94"/>
      <c r="EK40" s="93"/>
      <c r="EL40" s="68"/>
      <c r="EM40" s="86"/>
      <c r="EN40" s="16"/>
      <c r="EQ40" s="90"/>
      <c r="ER40" s="94"/>
      <c r="ES40" s="93"/>
      <c r="ET40" s="68"/>
      <c r="EU40" s="86"/>
      <c r="EV40" s="16"/>
      <c r="EY40" s="90"/>
      <c r="EZ40" s="94"/>
      <c r="FA40" s="93"/>
      <c r="FB40" s="68"/>
      <c r="FC40" s="86"/>
      <c r="FD40" s="16"/>
      <c r="FG40" s="90"/>
      <c r="FH40" s="94"/>
      <c r="FI40" s="93"/>
      <c r="FJ40" s="68"/>
      <c r="FK40" s="86"/>
      <c r="FL40" s="16"/>
      <c r="FO40" s="90"/>
      <c r="FP40" s="94"/>
      <c r="FQ40" s="93"/>
      <c r="FR40" s="68"/>
      <c r="FS40" s="86"/>
      <c r="FT40" s="16"/>
      <c r="FW40" s="90"/>
      <c r="FX40" s="94"/>
      <c r="FY40" s="93"/>
      <c r="FZ40" s="68"/>
      <c r="GA40" s="86"/>
      <c r="GB40" s="16"/>
      <c r="GE40" s="90"/>
      <c r="GF40" s="94"/>
      <c r="GG40" s="93"/>
      <c r="GH40" s="68"/>
      <c r="GI40" s="86"/>
      <c r="GJ40" s="16"/>
      <c r="GM40" s="90"/>
      <c r="GN40" s="94"/>
      <c r="GO40" s="93"/>
      <c r="GP40" s="68"/>
      <c r="GQ40" s="86"/>
      <c r="GR40" s="16"/>
      <c r="GU40" s="90"/>
      <c r="GV40" s="94"/>
      <c r="GW40" s="93"/>
      <c r="GX40" s="68"/>
      <c r="GY40" s="86"/>
      <c r="GZ40" s="16"/>
      <c r="HC40" s="90"/>
      <c r="HD40" s="94"/>
      <c r="HE40" s="93"/>
      <c r="HF40" s="68"/>
      <c r="HG40" s="86"/>
      <c r="HH40" s="16"/>
      <c r="HK40" s="90"/>
      <c r="HL40" s="94"/>
      <c r="HM40" s="93"/>
      <c r="HN40" s="68"/>
      <c r="HO40" s="86"/>
      <c r="HP40" s="16"/>
      <c r="HS40" s="90"/>
      <c r="HT40" s="94"/>
      <c r="HU40" s="93"/>
      <c r="HV40" s="68"/>
      <c r="HW40" s="86"/>
      <c r="HX40" s="16"/>
      <c r="IA40" s="90"/>
      <c r="IB40" s="94"/>
      <c r="IC40" s="93"/>
      <c r="ID40" s="68"/>
      <c r="IE40" s="86"/>
      <c r="IF40" s="16"/>
      <c r="II40" s="90"/>
      <c r="IJ40" s="94"/>
      <c r="IK40" s="93"/>
      <c r="IL40" s="68"/>
      <c r="IM40" s="86"/>
      <c r="IN40" s="16"/>
      <c r="IQ40" s="90"/>
      <c r="IR40" s="94"/>
      <c r="IS40" s="93"/>
      <c r="IT40" s="68"/>
      <c r="IU40" s="86"/>
      <c r="IV40" s="16"/>
    </row>
    <row r="41" spans="1:256" x14ac:dyDescent="0.25">
      <c r="B41" t="s">
        <v>53</v>
      </c>
      <c r="D41" s="94"/>
      <c r="E41" s="102">
        <f ca="1">SUM(E36:E40)</f>
        <v>12231.44</v>
      </c>
      <c r="G41" s="14"/>
      <c r="H41" s="94"/>
      <c r="K41" s="156"/>
      <c r="L41" s="94"/>
      <c r="M41" s="93"/>
      <c r="N41" s="68"/>
      <c r="O41" s="86"/>
      <c r="P41" s="16"/>
      <c r="S41" s="90"/>
      <c r="T41" s="94"/>
      <c r="U41" s="93"/>
      <c r="V41" s="68"/>
      <c r="W41" s="86"/>
      <c r="X41" s="16"/>
      <c r="AA41" s="90"/>
      <c r="AB41" s="94"/>
      <c r="AC41" s="93"/>
      <c r="AD41" s="68"/>
      <c r="AE41" s="86"/>
      <c r="AF41" s="16"/>
      <c r="AI41" s="90"/>
      <c r="AJ41" s="94"/>
      <c r="AK41" s="93"/>
      <c r="AL41" s="68"/>
      <c r="AM41" s="86"/>
      <c r="AN41" s="16"/>
      <c r="AQ41" s="90"/>
      <c r="AR41" s="94"/>
      <c r="AS41" s="93"/>
      <c r="AT41" s="68"/>
      <c r="AU41" s="86"/>
      <c r="AV41" s="16"/>
      <c r="AY41" s="90"/>
      <c r="AZ41" s="94"/>
      <c r="BA41" s="93"/>
      <c r="BB41" s="68"/>
      <c r="BC41" s="86"/>
      <c r="BD41" s="16"/>
      <c r="BG41" s="90"/>
      <c r="BH41" s="94"/>
      <c r="BI41" s="93"/>
      <c r="BJ41" s="68"/>
      <c r="BK41" s="86"/>
      <c r="BL41" s="16"/>
      <c r="BO41" s="90"/>
      <c r="BP41" s="94"/>
      <c r="BQ41" s="93"/>
      <c r="BR41" s="68"/>
      <c r="BS41" s="86"/>
      <c r="BT41" s="16"/>
      <c r="BW41" s="90"/>
      <c r="BX41" s="94"/>
      <c r="BY41" s="93"/>
      <c r="BZ41" s="68"/>
      <c r="CA41" s="86"/>
      <c r="CB41" s="16"/>
      <c r="CE41" s="90"/>
      <c r="CF41" s="94"/>
      <c r="CG41" s="93"/>
      <c r="CH41" s="68"/>
      <c r="CI41" s="86"/>
      <c r="CJ41" s="16"/>
      <c r="CM41" s="90"/>
      <c r="CN41" s="94"/>
      <c r="CO41" s="93"/>
      <c r="CP41" s="68"/>
      <c r="CQ41" s="86"/>
      <c r="CR41" s="16"/>
      <c r="CU41" s="90"/>
      <c r="CV41" s="94"/>
      <c r="CW41" s="93"/>
      <c r="CX41" s="68"/>
      <c r="CY41" s="86"/>
      <c r="CZ41" s="16"/>
      <c r="DC41" s="90"/>
      <c r="DD41" s="94"/>
      <c r="DE41" s="93"/>
      <c r="DF41" s="68"/>
      <c r="DG41" s="86"/>
      <c r="DH41" s="16"/>
      <c r="DK41" s="90"/>
      <c r="DL41" s="94"/>
      <c r="DM41" s="93"/>
      <c r="DN41" s="68"/>
      <c r="DO41" s="86"/>
      <c r="DP41" s="16"/>
      <c r="DS41" s="90"/>
      <c r="DT41" s="94"/>
      <c r="DU41" s="93"/>
      <c r="DV41" s="68"/>
      <c r="DW41" s="86"/>
      <c r="DX41" s="16"/>
      <c r="EA41" s="90"/>
      <c r="EB41" s="94"/>
      <c r="EC41" s="93"/>
      <c r="ED41" s="68"/>
      <c r="EE41" s="86"/>
      <c r="EF41" s="16"/>
      <c r="EI41" s="90"/>
      <c r="EJ41" s="94"/>
      <c r="EK41" s="93"/>
      <c r="EL41" s="68"/>
      <c r="EM41" s="86"/>
      <c r="EN41" s="16"/>
      <c r="EQ41" s="90"/>
      <c r="ER41" s="94"/>
      <c r="ES41" s="93"/>
      <c r="ET41" s="68"/>
      <c r="EU41" s="86"/>
      <c r="EV41" s="16"/>
      <c r="EY41" s="90"/>
      <c r="EZ41" s="94"/>
      <c r="FA41" s="93"/>
      <c r="FB41" s="68"/>
      <c r="FC41" s="86"/>
      <c r="FD41" s="16"/>
      <c r="FG41" s="90"/>
      <c r="FH41" s="94"/>
      <c r="FI41" s="93"/>
      <c r="FJ41" s="68"/>
      <c r="FK41" s="86"/>
      <c r="FL41" s="16"/>
      <c r="FO41" s="90"/>
      <c r="FP41" s="94"/>
      <c r="FQ41" s="93"/>
      <c r="FR41" s="68"/>
      <c r="FS41" s="86"/>
      <c r="FT41" s="16"/>
      <c r="FW41" s="90"/>
      <c r="FX41" s="94"/>
      <c r="FY41" s="93"/>
      <c r="FZ41" s="68"/>
      <c r="GA41" s="86"/>
      <c r="GB41" s="16"/>
      <c r="GE41" s="90"/>
      <c r="GF41" s="94"/>
      <c r="GG41" s="93"/>
      <c r="GH41" s="68"/>
      <c r="GI41" s="86"/>
      <c r="GJ41" s="16"/>
      <c r="GM41" s="90"/>
      <c r="GN41" s="94"/>
      <c r="GO41" s="93"/>
      <c r="GP41" s="68"/>
      <c r="GQ41" s="86"/>
      <c r="GR41" s="16"/>
      <c r="GU41" s="90"/>
      <c r="GV41" s="94"/>
      <c r="GW41" s="93"/>
      <c r="GX41" s="68"/>
      <c r="GY41" s="86"/>
      <c r="GZ41" s="16"/>
      <c r="HC41" s="90"/>
      <c r="HD41" s="94"/>
      <c r="HE41" s="93"/>
      <c r="HF41" s="68"/>
      <c r="HG41" s="86"/>
      <c r="HH41" s="16"/>
      <c r="HK41" s="90"/>
      <c r="HL41" s="94"/>
      <c r="HM41" s="93"/>
      <c r="HN41" s="68"/>
      <c r="HO41" s="86"/>
      <c r="HP41" s="16"/>
      <c r="HS41" s="90"/>
      <c r="HT41" s="94"/>
      <c r="HU41" s="93"/>
      <c r="HV41" s="68"/>
      <c r="HW41" s="86"/>
      <c r="HX41" s="16"/>
      <c r="IA41" s="90"/>
      <c r="IB41" s="94"/>
      <c r="IC41" s="93"/>
      <c r="ID41" s="68"/>
      <c r="IE41" s="86"/>
      <c r="IF41" s="16"/>
      <c r="II41" s="90"/>
      <c r="IJ41" s="94"/>
      <c r="IK41" s="93"/>
      <c r="IL41" s="68"/>
      <c r="IM41" s="86"/>
      <c r="IN41" s="16"/>
      <c r="IQ41" s="90"/>
      <c r="IR41" s="94"/>
      <c r="IS41" s="93"/>
      <c r="IT41" s="68"/>
      <c r="IU41" s="86"/>
      <c r="IV41" s="16"/>
    </row>
    <row r="42" spans="1:256" x14ac:dyDescent="0.25">
      <c r="B42" t="s">
        <v>54</v>
      </c>
      <c r="C42" s="90">
        <f ca="1">E41/1773.6</f>
        <v>6.8963915200721706</v>
      </c>
      <c r="D42" s="94"/>
      <c r="E42" s="105"/>
      <c r="F42" s="68"/>
      <c r="G42" s="13"/>
      <c r="H42" s="16"/>
      <c r="K42" s="157"/>
    </row>
    <row r="43" spans="1:256" x14ac:dyDescent="0.25">
      <c r="B43" s="65" t="s">
        <v>55</v>
      </c>
      <c r="C43" s="16">
        <f>LOOKUP(A30,A1:C12)</f>
        <v>159</v>
      </c>
      <c r="D43" s="16">
        <f ca="1">C42</f>
        <v>6.8963915200721706</v>
      </c>
      <c r="E43" s="102">
        <f ca="1">((C43*D43)/C32)*G43</f>
        <v>1425.4841271989176</v>
      </c>
      <c r="F43" s="68"/>
      <c r="G43" s="108">
        <f>LOOKUP(A30,A3:H12)</f>
        <v>6.5</v>
      </c>
      <c r="H43" s="90" t="s">
        <v>56</v>
      </c>
      <c r="K43" s="157"/>
    </row>
    <row r="44" spans="1:256" x14ac:dyDescent="0.25">
      <c r="B44" s="65"/>
      <c r="C44" s="16"/>
      <c r="D44" s="16"/>
      <c r="E44" s="102"/>
      <c r="G44" s="70"/>
      <c r="K44" s="157"/>
    </row>
    <row r="45" spans="1:256" x14ac:dyDescent="0.25">
      <c r="B45" s="65" t="s">
        <v>70</v>
      </c>
      <c r="G45" s="70"/>
      <c r="H45" s="68"/>
      <c r="I45" s="60"/>
      <c r="K45" s="157"/>
    </row>
    <row r="46" spans="1:256" x14ac:dyDescent="0.25">
      <c r="B46" s="65"/>
      <c r="G46" s="158"/>
      <c r="I46" s="55"/>
      <c r="J46" s="159"/>
      <c r="K46" s="22"/>
    </row>
    <row r="47" spans="1:256" x14ac:dyDescent="0.25">
      <c r="B47" s="109" t="s">
        <v>71</v>
      </c>
      <c r="E47" s="93">
        <v>1366.5</v>
      </c>
      <c r="G47" s="154"/>
      <c r="I47" s="55"/>
      <c r="J47" s="159"/>
      <c r="K47" s="22"/>
    </row>
    <row r="48" spans="1:256" x14ac:dyDescent="0.25">
      <c r="B48" s="18" t="s">
        <v>72</v>
      </c>
      <c r="C48" s="60"/>
      <c r="E48" s="160">
        <v>246.45</v>
      </c>
      <c r="G48" s="70"/>
      <c r="I48" s="55"/>
      <c r="J48" s="159"/>
      <c r="K48" s="22"/>
    </row>
    <row r="49" spans="1:11" x14ac:dyDescent="0.25">
      <c r="B49" s="18" t="s">
        <v>73</v>
      </c>
      <c r="E49" s="93">
        <v>224.05</v>
      </c>
      <c r="G49" s="20"/>
      <c r="I49" s="55"/>
      <c r="J49" s="159"/>
      <c r="K49" s="22"/>
    </row>
    <row r="50" spans="1:11" x14ac:dyDescent="0.25">
      <c r="B50" s="18"/>
      <c r="E50" s="93"/>
      <c r="G50" s="20"/>
      <c r="I50" s="55"/>
      <c r="J50" s="159"/>
      <c r="K50" s="22"/>
    </row>
    <row r="51" spans="1:11" x14ac:dyDescent="0.25">
      <c r="B51" s="18" t="s">
        <v>62</v>
      </c>
      <c r="C51" s="108" t="s">
        <v>63</v>
      </c>
      <c r="E51" s="93">
        <v>34</v>
      </c>
      <c r="G51" s="20"/>
      <c r="I51" s="55"/>
      <c r="J51" s="159"/>
      <c r="K51" s="22"/>
    </row>
    <row r="52" spans="1:11" x14ac:dyDescent="0.25">
      <c r="B52" s="18" t="s">
        <v>53</v>
      </c>
      <c r="E52" s="147">
        <f>SUM(E47:E51)</f>
        <v>1871</v>
      </c>
      <c r="G52" s="20"/>
      <c r="I52" s="55"/>
      <c r="J52" s="159"/>
      <c r="K52" s="22"/>
    </row>
    <row r="53" spans="1:11" s="65" customFormat="1" ht="12.75" x14ac:dyDescent="0.2">
      <c r="B53" s="65" t="s">
        <v>55</v>
      </c>
      <c r="C53" s="161">
        <f>LOOKUP(A30,A3:E12)</f>
        <v>0.33333333333333331</v>
      </c>
      <c r="D53" s="66"/>
      <c r="E53" s="148">
        <f>((E52*C53)/12)*G53</f>
        <v>467.75</v>
      </c>
      <c r="F53" s="68"/>
      <c r="G53" s="108">
        <f>LOOKUP(A30,A3:I13)</f>
        <v>9</v>
      </c>
      <c r="H53" s="90" t="s">
        <v>56</v>
      </c>
      <c r="I53" s="60"/>
      <c r="J53" s="72"/>
      <c r="K53" s="68"/>
    </row>
    <row r="54" spans="1:11" s="65" customFormat="1" ht="12.75" x14ac:dyDescent="0.2">
      <c r="C54" s="161"/>
      <c r="D54" s="66"/>
      <c r="E54" s="148"/>
      <c r="F54" s="68"/>
      <c r="G54" s="70"/>
      <c r="H54" s="68"/>
      <c r="I54" s="60"/>
      <c r="J54" s="72"/>
      <c r="K54" s="68"/>
    </row>
    <row r="55" spans="1:11" x14ac:dyDescent="0.25">
      <c r="E55" s="162"/>
      <c r="G55" s="154"/>
      <c r="I55" s="55"/>
      <c r="J55" s="159"/>
      <c r="K55" s="22"/>
    </row>
    <row r="56" spans="1:11" s="65" customFormat="1" ht="12.75" x14ac:dyDescent="0.2">
      <c r="B56" s="65" t="s">
        <v>64</v>
      </c>
      <c r="C56" s="60"/>
      <c r="D56" s="66"/>
      <c r="E56" s="147">
        <f ca="1">E43+E53</f>
        <v>1893.2341271989176</v>
      </c>
      <c r="F56" s="68"/>
      <c r="G56" s="158"/>
      <c r="H56" s="68"/>
      <c r="I56" s="107"/>
    </row>
    <row r="57" spans="1:11" s="65" customFormat="1" ht="12.75" x14ac:dyDescent="0.2">
      <c r="C57" s="60"/>
      <c r="D57" s="66"/>
      <c r="E57" s="147"/>
      <c r="F57" s="68"/>
      <c r="G57" s="158"/>
      <c r="H57" s="68"/>
      <c r="I57" s="107"/>
    </row>
    <row r="58" spans="1:11" x14ac:dyDescent="0.25">
      <c r="A58" s="65"/>
      <c r="B58" s="65"/>
      <c r="C58" s="60"/>
      <c r="D58" s="66"/>
      <c r="E58" s="148"/>
      <c r="F58" s="68"/>
      <c r="G58" s="158"/>
    </row>
    <row r="59" spans="1:11" x14ac:dyDescent="0.25">
      <c r="A59" s="65"/>
      <c r="B59" s="18" t="s">
        <v>65</v>
      </c>
      <c r="C59" s="90">
        <f>LOOKUP(A30,A3:D13)</f>
        <v>0.04</v>
      </c>
      <c r="D59" s="66"/>
      <c r="E59" s="147">
        <f ca="1">E56*C59</f>
        <v>75.729365087956708</v>
      </c>
      <c r="F59" s="68"/>
      <c r="G59" s="158"/>
    </row>
    <row r="60" spans="1:11" x14ac:dyDescent="0.25">
      <c r="A60" s="65"/>
      <c r="B60" s="18"/>
      <c r="C60" s="163"/>
      <c r="D60" s="66"/>
      <c r="E60" s="148">
        <f ca="1">E56+E59</f>
        <v>1968.9634922868743</v>
      </c>
      <c r="F60" s="68"/>
      <c r="G60" s="158"/>
    </row>
    <row r="61" spans="1:11" x14ac:dyDescent="0.25">
      <c r="A61" s="65"/>
      <c r="B61" s="18" t="s">
        <v>74</v>
      </c>
      <c r="C61" s="164">
        <v>46022</v>
      </c>
      <c r="D61" s="115"/>
      <c r="E61" s="147">
        <f>LOOKUP(A30,A3:G13)</f>
        <v>1350</v>
      </c>
      <c r="F61" s="17"/>
      <c r="G61" s="92"/>
    </row>
    <row r="62" spans="1:11" s="65" customFormat="1" ht="12.75" x14ac:dyDescent="0.2">
      <c r="A62" s="18"/>
      <c r="B62" s="18"/>
      <c r="C62" s="108"/>
      <c r="D62" s="115"/>
      <c r="E62" s="147"/>
      <c r="F62" s="17"/>
      <c r="G62" s="92"/>
      <c r="H62" s="68"/>
      <c r="I62" s="107"/>
    </row>
    <row r="63" spans="1:11" ht="12" customHeight="1" x14ac:dyDescent="0.25">
      <c r="A63" s="65"/>
      <c r="B63" s="65"/>
      <c r="C63" s="60"/>
      <c r="D63" s="66"/>
      <c r="E63" s="148"/>
      <c r="F63" s="68"/>
      <c r="G63" s="158"/>
    </row>
    <row r="64" spans="1:11" s="65" customFormat="1" ht="15.75" x14ac:dyDescent="0.25">
      <c r="A64" s="118"/>
      <c r="B64" s="118" t="str">
        <f ca="1">IF(E64&lt;0,"Solde en votre faveur","Solde en notre faveur")</f>
        <v>Solde en notre faveur</v>
      </c>
      <c r="C64" s="122"/>
      <c r="D64" s="123"/>
      <c r="E64" s="165">
        <f ca="1">ROUND((E60-E61)*2,1)/2</f>
        <v>618.95000000000005</v>
      </c>
      <c r="F64" s="127"/>
      <c r="G64" s="166"/>
      <c r="H64" s="127"/>
      <c r="I64" s="128"/>
      <c r="J64" s="167"/>
    </row>
    <row r="65" spans="1:9" s="65" customFormat="1" ht="15.75" x14ac:dyDescent="0.25">
      <c r="A65" s="118"/>
      <c r="B65" s="118"/>
      <c r="C65" s="122"/>
      <c r="D65" s="123"/>
      <c r="E65" s="127"/>
      <c r="F65" s="117"/>
      <c r="G65" s="118"/>
      <c r="H65" s="117"/>
      <c r="I65" s="107"/>
    </row>
    <row r="66" spans="1:9" s="18" customFormat="1" ht="18" x14ac:dyDescent="0.25">
      <c r="A66" s="65"/>
      <c r="B66" s="205" t="s">
        <v>115</v>
      </c>
      <c r="C66" s="60"/>
      <c r="D66" s="66"/>
      <c r="E66" s="67"/>
      <c r="F66" s="68"/>
      <c r="G66" s="65"/>
      <c r="H66" s="68"/>
      <c r="I66" s="168"/>
    </row>
    <row r="67" spans="1:9" s="65" customFormat="1" ht="18" x14ac:dyDescent="0.25">
      <c r="A67" s="18"/>
      <c r="B67" s="205" t="s">
        <v>116</v>
      </c>
      <c r="C67" s="134"/>
      <c r="D67" s="135"/>
      <c r="E67" s="136"/>
      <c r="F67" s="125"/>
      <c r="G67" s="18"/>
      <c r="H67" s="137"/>
      <c r="I67" s="107"/>
    </row>
    <row r="68" spans="1:9" s="65" customFormat="1" ht="12.75" x14ac:dyDescent="0.2">
      <c r="A68" s="18"/>
      <c r="C68" s="134"/>
      <c r="D68" s="135"/>
      <c r="E68" s="136"/>
      <c r="F68" s="125"/>
      <c r="G68" s="18"/>
      <c r="H68" s="137"/>
      <c r="I68" s="107"/>
    </row>
    <row r="69" spans="1:9" s="118" customFormat="1" ht="15.75" x14ac:dyDescent="0.25">
      <c r="A69" s="18"/>
      <c r="B69" s="18" t="s">
        <v>67</v>
      </c>
      <c r="C69" s="134"/>
      <c r="D69" s="135"/>
      <c r="E69" s="136"/>
      <c r="F69" s="125"/>
      <c r="G69" s="18"/>
      <c r="H69" s="137"/>
      <c r="I69" s="169"/>
    </row>
    <row r="70" spans="1:9" s="118" customFormat="1" ht="15.75" x14ac:dyDescent="0.25">
      <c r="A70" s="18"/>
      <c r="B70" s="109" t="s">
        <v>117</v>
      </c>
      <c r="C70" s="134"/>
      <c r="D70" s="135"/>
      <c r="E70" s="136"/>
      <c r="F70" s="125"/>
      <c r="G70" s="18"/>
      <c r="H70" s="137"/>
      <c r="I70" s="169"/>
    </row>
    <row r="71" spans="1:9" s="65" customFormat="1" x14ac:dyDescent="0.25">
      <c r="A71" s="18"/>
      <c r="B71" s="214" t="s">
        <v>68</v>
      </c>
      <c r="C71" s="134"/>
      <c r="D71" s="135"/>
      <c r="E71" s="136"/>
      <c r="F71" s="125"/>
      <c r="G71" s="18"/>
      <c r="H71" s="137"/>
      <c r="I71" s="107"/>
    </row>
    <row r="72" spans="1:9" s="126" customFormat="1" x14ac:dyDescent="0.25">
      <c r="A72" s="18"/>
      <c r="B72" s="18"/>
      <c r="C72" s="134"/>
      <c r="D72" s="135"/>
      <c r="E72" s="136"/>
      <c r="F72" s="17"/>
      <c r="G72" s="170"/>
      <c r="H72"/>
      <c r="I72" s="171"/>
    </row>
    <row r="73" spans="1:9" s="126" customFormat="1" x14ac:dyDescent="0.25">
      <c r="A73" s="18"/>
      <c r="B73" s="18"/>
      <c r="C73" s="134"/>
      <c r="D73" s="135"/>
      <c r="E73" s="136"/>
      <c r="F73" s="17"/>
      <c r="G73" s="170"/>
      <c r="H73"/>
      <c r="I73" s="171"/>
    </row>
    <row r="74" spans="1:9" s="126" customFormat="1" ht="12.75" x14ac:dyDescent="0.2">
      <c r="A74" s="65"/>
      <c r="B74" s="65"/>
      <c r="C74" s="60"/>
      <c r="D74" s="66"/>
      <c r="E74" s="67"/>
      <c r="F74" s="68"/>
      <c r="G74" s="65"/>
      <c r="H74" s="68"/>
      <c r="I74" s="171"/>
    </row>
    <row r="75" spans="1:9" s="126" customFormat="1" ht="12.75" x14ac:dyDescent="0.2">
      <c r="A75" s="18"/>
      <c r="B75" s="65"/>
      <c r="C75" s="134"/>
      <c r="D75" s="135"/>
      <c r="E75" s="136"/>
      <c r="F75" s="125"/>
      <c r="G75" s="18"/>
      <c r="H75" s="137"/>
      <c r="I75" s="171"/>
    </row>
    <row r="76" spans="1:9" s="126" customFormat="1" ht="12.75" x14ac:dyDescent="0.2">
      <c r="A76" s="18"/>
      <c r="B76" s="18"/>
      <c r="C76" s="134"/>
      <c r="D76" s="135"/>
      <c r="E76" s="136"/>
      <c r="F76" s="125"/>
      <c r="G76" s="18"/>
      <c r="H76" s="137"/>
      <c r="I76" s="171"/>
    </row>
    <row r="77" spans="1:9" s="126" customFormat="1" ht="12.75" x14ac:dyDescent="0.2">
      <c r="A77" s="18"/>
      <c r="B77" s="18"/>
      <c r="C77" s="134"/>
      <c r="D77" s="135"/>
      <c r="E77" s="136"/>
      <c r="F77" s="125"/>
      <c r="G77" s="18"/>
      <c r="H77" s="137"/>
      <c r="I77" s="171"/>
    </row>
    <row r="78" spans="1:9" x14ac:dyDescent="0.25">
      <c r="A78" s="18"/>
      <c r="B78" s="18"/>
      <c r="C78" s="134"/>
      <c r="D78" s="135"/>
      <c r="E78" s="136"/>
      <c r="F78" s="125"/>
      <c r="G78" s="18"/>
      <c r="H78" s="137"/>
    </row>
    <row r="79" spans="1:9" x14ac:dyDescent="0.25">
      <c r="A79" s="18"/>
      <c r="B79" s="18"/>
      <c r="C79" s="134"/>
      <c r="D79" s="135"/>
      <c r="E79" s="136"/>
      <c r="F79" s="17"/>
      <c r="G79" s="170"/>
      <c r="H79"/>
    </row>
    <row r="81" spans="1:9" x14ac:dyDescent="0.25">
      <c r="A81" s="6"/>
      <c r="B81" s="6"/>
      <c r="C81" s="7"/>
      <c r="D81" s="8"/>
      <c r="E81" s="9"/>
      <c r="F81" s="10"/>
      <c r="G81" s="9"/>
      <c r="H81" s="11"/>
      <c r="I81" s="7"/>
    </row>
    <row r="82" spans="1:9" x14ac:dyDescent="0.25">
      <c r="A82" s="6"/>
      <c r="B82" s="6"/>
      <c r="C82" s="7"/>
      <c r="D82" s="8"/>
      <c r="E82" s="9"/>
      <c r="F82" s="10"/>
      <c r="G82" s="9"/>
      <c r="H82" s="10"/>
      <c r="I82" s="172"/>
    </row>
    <row r="83" spans="1:9" x14ac:dyDescent="0.25">
      <c r="E83" s="139"/>
      <c r="G83" s="139"/>
      <c r="H83" s="140"/>
    </row>
    <row r="84" spans="1:9" x14ac:dyDescent="0.25">
      <c r="E84" s="139"/>
      <c r="G84" s="139"/>
    </row>
    <row r="85" spans="1:9" x14ac:dyDescent="0.25">
      <c r="E85" s="139"/>
      <c r="G85" s="139"/>
    </row>
    <row r="86" spans="1:9" x14ac:dyDescent="0.25">
      <c r="E86" s="139"/>
      <c r="G86" s="139"/>
    </row>
    <row r="87" spans="1:9" x14ac:dyDescent="0.25">
      <c r="E87" s="139"/>
      <c r="G87" s="139"/>
    </row>
    <row r="88" spans="1:9" x14ac:dyDescent="0.25">
      <c r="E88" s="139"/>
      <c r="G88" s="139"/>
    </row>
    <row r="89" spans="1:9" x14ac:dyDescent="0.25">
      <c r="E89" s="139"/>
      <c r="G89" s="139"/>
    </row>
    <row r="90" spans="1:9" x14ac:dyDescent="0.25">
      <c r="E90" s="139"/>
      <c r="G90" s="139"/>
    </row>
    <row r="91" spans="1:9" x14ac:dyDescent="0.25">
      <c r="E91" s="139"/>
      <c r="G91" s="139"/>
    </row>
    <row r="92" spans="1:9" x14ac:dyDescent="0.25">
      <c r="E92" s="139"/>
      <c r="G92" s="139"/>
    </row>
    <row r="95" spans="1:9" x14ac:dyDescent="0.25">
      <c r="G95"/>
    </row>
    <row r="96" spans="1:9" ht="15.75" x14ac:dyDescent="0.25">
      <c r="A96" s="74"/>
      <c r="B96" s="118"/>
      <c r="C96" s="141"/>
      <c r="D96" s="142"/>
      <c r="E96" s="143"/>
      <c r="F96" s="117"/>
      <c r="G96" s="118"/>
      <c r="H96" s="79"/>
      <c r="I96" s="141"/>
    </row>
    <row r="97" spans="1:9" x14ac:dyDescent="0.25">
      <c r="A97" s="14"/>
      <c r="B97" s="65"/>
      <c r="C97" s="82"/>
      <c r="D97" s="83"/>
      <c r="E97" s="84"/>
      <c r="F97" s="68"/>
      <c r="G97" s="65"/>
    </row>
    <row r="98" spans="1:9" x14ac:dyDescent="0.25">
      <c r="A98" s="86"/>
      <c r="B98" s="65"/>
      <c r="C98" s="60"/>
      <c r="D98" s="66"/>
      <c r="E98" s="67"/>
      <c r="F98" s="68"/>
      <c r="G98" s="65"/>
      <c r="H98" s="68"/>
      <c r="I98" s="107"/>
    </row>
    <row r="99" spans="1:9" x14ac:dyDescent="0.25">
      <c r="C99" s="95"/>
      <c r="D99" s="144"/>
      <c r="E99" s="22"/>
      <c r="G99"/>
    </row>
    <row r="100" spans="1:9" x14ac:dyDescent="0.25">
      <c r="C100" s="95"/>
      <c r="D100" s="144"/>
      <c r="E100" s="22"/>
      <c r="G100"/>
    </row>
    <row r="101" spans="1:9" x14ac:dyDescent="0.25">
      <c r="C101" s="95"/>
      <c r="D101" s="144"/>
      <c r="E101" s="22"/>
      <c r="G101" s="173"/>
    </row>
    <row r="102" spans="1:9" x14ac:dyDescent="0.25">
      <c r="C102" s="95"/>
      <c r="D102" s="144"/>
      <c r="E102" s="22"/>
      <c r="F102" s="68"/>
      <c r="G102"/>
    </row>
    <row r="103" spans="1:9" x14ac:dyDescent="0.25">
      <c r="C103" s="95"/>
      <c r="D103" s="20"/>
      <c r="E103" s="22"/>
      <c r="G103"/>
    </row>
    <row r="104" spans="1:9" x14ac:dyDescent="0.25">
      <c r="C104" s="95"/>
      <c r="E104" s="22"/>
      <c r="G104"/>
    </row>
    <row r="105" spans="1:9" x14ac:dyDescent="0.25">
      <c r="C105" s="95"/>
      <c r="E105" s="94"/>
      <c r="G105"/>
    </row>
    <row r="106" spans="1:9" x14ac:dyDescent="0.25">
      <c r="E106" s="22"/>
      <c r="F106" s="68"/>
      <c r="G106"/>
    </row>
    <row r="107" spans="1:9" x14ac:dyDescent="0.25">
      <c r="E107" s="90"/>
      <c r="F107" s="68"/>
      <c r="G107"/>
    </row>
    <row r="108" spans="1:9" x14ac:dyDescent="0.25">
      <c r="C108" s="146"/>
      <c r="E108" s="94"/>
      <c r="G108"/>
    </row>
    <row r="109" spans="1:9" x14ac:dyDescent="0.25">
      <c r="E109" s="90"/>
      <c r="G109"/>
    </row>
    <row r="110" spans="1:9" x14ac:dyDescent="0.25">
      <c r="C110" s="147"/>
      <c r="E110" s="93"/>
      <c r="G110"/>
    </row>
    <row r="111" spans="1:9" x14ac:dyDescent="0.25">
      <c r="G111"/>
    </row>
    <row r="112" spans="1:9" x14ac:dyDescent="0.25">
      <c r="B112" s="18"/>
      <c r="C112" s="60"/>
      <c r="D112" s="16"/>
      <c r="E112" s="148"/>
      <c r="G112" s="65"/>
    </row>
    <row r="113" spans="7:7" x14ac:dyDescent="0.25">
      <c r="G113"/>
    </row>
  </sheetData>
  <hyperlinks>
    <hyperlink ref="B71" r:id="rId1" xr:uid="{FB94A311-083B-468C-BC70-B2A2B559E6B3}"/>
  </hyperlinks>
  <pageMargins left="0.7" right="0.7" top="0.75" bottom="0.75" header="0.3" footer="0.3"/>
  <pageSetup paperSize="9" scale="87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23FF-3709-4578-A076-7595EAE19848}">
  <sheetPr codeName="Sh_Décompte">
    <tabColor theme="6"/>
  </sheetPr>
  <dimension ref="B2:L14"/>
  <sheetViews>
    <sheetView showGridLines="0" showRowColHeaders="0" workbookViewId="0">
      <selection activeCell="F19" sqref="F19"/>
    </sheetView>
  </sheetViews>
  <sheetFormatPr baseColWidth="10" defaultColWidth="10.7109375" defaultRowHeight="15" x14ac:dyDescent="0.25"/>
  <cols>
    <col min="1" max="1" width="2.7109375" customWidth="1"/>
    <col min="2" max="2" width="13.85546875" customWidth="1"/>
    <col min="3" max="3" width="13.140625" customWidth="1"/>
    <col min="4" max="5" width="24.7109375" customWidth="1"/>
    <col min="7" max="7" width="10.7109375" customWidth="1"/>
    <col min="10" max="10" width="10.7109375" customWidth="1"/>
    <col min="11" max="11" width="2.7109375" customWidth="1"/>
  </cols>
  <sheetData>
    <row r="2" spans="2:12" ht="27.75" customHeight="1" x14ac:dyDescent="0.25">
      <c r="B2" s="192" t="str" cm="1">
        <f t="array" ref="B2">_xlfn.LET(_xlpm.Année,YEAR(INDEX(TS_Décompte[Date],1)),IF(INDEX(TS_Décompte[Libellé],ROWS(TS_Décompte[]))="Fin de Saison","Commencer la saison "&amp;_xlpm.Année+1,"Saison "&amp;_xlpm.Année&amp;" en cours"))</f>
        <v>Saison 2025 en cours</v>
      </c>
    </row>
    <row r="3" spans="2:12" ht="24" x14ac:dyDescent="0.25">
      <c r="B3" s="215" t="s">
        <v>0</v>
      </c>
      <c r="C3" s="215"/>
      <c r="D3" s="215"/>
      <c r="E3" s="215"/>
      <c r="F3" s="215"/>
      <c r="G3" s="215"/>
      <c r="H3" s="215"/>
      <c r="I3" s="215"/>
      <c r="J3" s="215"/>
    </row>
    <row r="4" spans="2:12" ht="45" x14ac:dyDescent="0.25">
      <c r="B4" s="197" t="s">
        <v>1</v>
      </c>
      <c r="C4" s="197" t="s">
        <v>2</v>
      </c>
      <c r="D4" s="216" t="str">
        <f>"Saison "&amp;YEAR(INDEX(TS_Décompte[Date],1))&amp;CHAR(10)&amp;"du "&amp;TEXT(INDEX(TS_Décompte[Date],1),"jj/mm/aaaa")&amp;" au "&amp;TEXT(B5,"jj/mm/aaaa")</f>
        <v>Saison 2025
du 01/01/2025 au 31/12/2025</v>
      </c>
      <c r="E4" s="216"/>
      <c r="F4" s="197" t="s">
        <v>3</v>
      </c>
      <c r="G4" s="197" t="s">
        <v>4</v>
      </c>
      <c r="H4" s="197" t="s">
        <v>5</v>
      </c>
      <c r="I4" s="197" t="s">
        <v>6</v>
      </c>
      <c r="J4" s="197" t="s">
        <v>7</v>
      </c>
    </row>
    <row r="5" spans="2:12" ht="32.1" customHeight="1" x14ac:dyDescent="0.25">
      <c r="B5" s="198" cm="1">
        <f t="array" ref="B5">INDEX(TS_Décompte[Date],ROWS(TS_Décompte[]))</f>
        <v>46022</v>
      </c>
      <c r="C5" s="199">
        <f>MAX(TS_Décompte[Compteur])</f>
        <v>92843</v>
      </c>
      <c r="D5" s="216"/>
      <c r="E5" s="216"/>
      <c r="F5" s="199">
        <f ca="1">SUM(TS_Décompte[Quantité utilisée])</f>
        <v>11003</v>
      </c>
      <c r="G5" s="200">
        <f>ROUND(SUM(TS_Décompte[Montant payé])/SUM(TS_Décompte[Acheté]),2)*100</f>
        <v>98</v>
      </c>
      <c r="H5" s="201">
        <f ca="1">$F$5*$G$5/100</f>
        <v>10782.94</v>
      </c>
      <c r="I5" s="199">
        <f>SUM(TS_Décompte[Acheté])</f>
        <v>15174</v>
      </c>
      <c r="J5" s="199" cm="1">
        <f t="array" aca="1" ref="J5" ca="1">INDEX(TS_Décompte[Solde (litres)],ROWS(TS_Décompte[]))</f>
        <v>4171</v>
      </c>
    </row>
    <row r="6" spans="2:12" ht="24" x14ac:dyDescent="0.25">
      <c r="B6" s="215" t="s">
        <v>8</v>
      </c>
      <c r="C6" s="215"/>
      <c r="D6" s="215"/>
      <c r="E6" s="215"/>
      <c r="F6" s="215"/>
      <c r="G6" s="215"/>
      <c r="H6" s="215"/>
      <c r="I6" s="215"/>
      <c r="J6" s="215"/>
    </row>
    <row r="7" spans="2:12" ht="30" x14ac:dyDescent="0.25">
      <c r="B7" s="202" t="s">
        <v>1</v>
      </c>
      <c r="C7" s="202" t="s">
        <v>2</v>
      </c>
      <c r="D7" s="202" t="s">
        <v>9</v>
      </c>
      <c r="E7" s="202" t="s">
        <v>10</v>
      </c>
      <c r="F7" s="202" t="s">
        <v>11</v>
      </c>
      <c r="G7" s="202" t="s">
        <v>109</v>
      </c>
      <c r="H7" s="202" t="s">
        <v>5</v>
      </c>
      <c r="I7" s="202" t="s">
        <v>3</v>
      </c>
      <c r="J7" s="202" t="s">
        <v>7</v>
      </c>
    </row>
    <row r="8" spans="2:12" x14ac:dyDescent="0.25">
      <c r="B8" s="1">
        <v>45658</v>
      </c>
      <c r="C8" s="189">
        <v>80759</v>
      </c>
      <c r="D8" s="2" t="s">
        <v>13</v>
      </c>
      <c r="E8" s="2" t="s">
        <v>108</v>
      </c>
      <c r="F8" s="189">
        <v>2754</v>
      </c>
      <c r="G8" s="3">
        <v>103.7</v>
      </c>
      <c r="H8" s="191">
        <f>IF(AND(TS_Décompte[[#This Row],[Acheté]]&lt;&gt;"",TS_Décompte[[#This Row],[Prix au 100 litres]]&lt;&gt;""),ROUND((TS_Décompte[[#This Row],[Acheté]]*TS_Décompte[[#This Row],[Prix au 100 litres]])/100,2),"")</f>
        <v>2855.9</v>
      </c>
      <c r="I8" s="190" t="str" cm="1">
        <f t="array" aca="1" ref="I8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8" s="190" cm="1">
        <f t="array" aca="1" ref="J8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2754</v>
      </c>
      <c r="L8" s="4"/>
    </row>
    <row r="9" spans="2:12" x14ac:dyDescent="0.25">
      <c r="B9" s="1">
        <v>45681</v>
      </c>
      <c r="C9" s="189">
        <v>82847</v>
      </c>
      <c r="D9" s="2" t="s">
        <v>14</v>
      </c>
      <c r="E9" s="2"/>
      <c r="F9" s="189"/>
      <c r="G9" s="3"/>
      <c r="H9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9" s="190" cm="1">
        <f t="array" aca="1" ref="I9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1354</v>
      </c>
      <c r="J9" s="190">
        <v>1400</v>
      </c>
    </row>
    <row r="10" spans="2:12" x14ac:dyDescent="0.25">
      <c r="B10" s="1">
        <v>45681</v>
      </c>
      <c r="C10" s="189">
        <v>82847</v>
      </c>
      <c r="D10" s="2" t="s">
        <v>15</v>
      </c>
      <c r="E10" s="2"/>
      <c r="F10" s="189">
        <v>3999</v>
      </c>
      <c r="G10" s="3">
        <v>104.4</v>
      </c>
      <c r="H10" s="191">
        <f>IF(AND(TS_Décompte[[#This Row],[Acheté]]&lt;&gt;"",TS_Décompte[[#This Row],[Prix au 100 litres]]&lt;&gt;""),ROUND((TS_Décompte[[#This Row],[Acheté]]*TS_Décompte[[#This Row],[Prix au 100 litres]])/100,2),"")</f>
        <v>4174.96</v>
      </c>
      <c r="I10" s="190" cm="1">
        <f t="array" aca="1" ref="I10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0" s="190" cm="1">
        <f t="array" aca="1" ref="J10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5399</v>
      </c>
      <c r="L10" s="5"/>
    </row>
    <row r="11" spans="2:12" x14ac:dyDescent="0.25">
      <c r="B11" s="1">
        <v>45791</v>
      </c>
      <c r="C11" s="189">
        <v>87393</v>
      </c>
      <c r="D11" s="2" t="s">
        <v>14</v>
      </c>
      <c r="E11" s="2"/>
      <c r="F11" s="189"/>
      <c r="G11" s="3"/>
      <c r="H11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1" s="190" cm="1">
        <f t="array" aca="1" ref="I11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4199</v>
      </c>
      <c r="J11" s="190">
        <v>1200</v>
      </c>
    </row>
    <row r="12" spans="2:12" x14ac:dyDescent="0.25">
      <c r="B12" s="1">
        <v>45791</v>
      </c>
      <c r="C12" s="189">
        <v>87393</v>
      </c>
      <c r="D12" s="2" t="s">
        <v>15</v>
      </c>
      <c r="E12" s="203" t="s">
        <v>110</v>
      </c>
      <c r="F12" s="189">
        <v>8421</v>
      </c>
      <c r="G12" s="3">
        <v>93.15</v>
      </c>
      <c r="H12" s="191">
        <f>IF(AND(TS_Décompte[[#This Row],[Acheté]]&lt;&gt;"",TS_Décompte[[#This Row],[Prix au 100 litres]]&lt;&gt;""),ROUND((TS_Décompte[[#This Row],[Acheté]]*TS_Décompte[[#This Row],[Prix au 100 litres]])/100,2),"")</f>
        <v>7844.16</v>
      </c>
      <c r="I12" s="190" cm="1">
        <f t="array" aca="1" ref="I12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2" s="190" cm="1">
        <f t="array" aca="1" ref="J12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9621</v>
      </c>
    </row>
    <row r="13" spans="2:12" x14ac:dyDescent="0.25">
      <c r="B13" s="204">
        <v>45806</v>
      </c>
      <c r="C13" s="189">
        <v>87594</v>
      </c>
      <c r="D13" s="2"/>
      <c r="E13" s="2" t="s">
        <v>111</v>
      </c>
      <c r="F13" s="189"/>
      <c r="G13" s="3"/>
      <c r="H13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3" s="190" cm="1">
        <f t="array" aca="1" ref="I13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201</v>
      </c>
      <c r="J13" s="190" cm="1">
        <f t="array" aca="1" ref="J13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9420</v>
      </c>
    </row>
    <row r="14" spans="2:12" x14ac:dyDescent="0.25">
      <c r="B14" s="1">
        <v>46022</v>
      </c>
      <c r="C14" s="189">
        <v>92843</v>
      </c>
      <c r="D14" s="2" t="s">
        <v>112</v>
      </c>
      <c r="E14" s="2"/>
      <c r="F14" s="189"/>
      <c r="G14" s="3"/>
      <c r="H14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4" s="190" cm="1">
        <f t="array" aca="1" ref="I14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5249</v>
      </c>
      <c r="J14" s="190" cm="1">
        <f t="array" aca="1" ref="J14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</sheetData>
  <mergeCells count="3">
    <mergeCell ref="B3:J3"/>
    <mergeCell ref="D4:E5"/>
    <mergeCell ref="B6:J6"/>
  </mergeCells>
  <conditionalFormatting sqref="B8:D14">
    <cfRule type="expression" dxfId="27" priority="5">
      <formula>B8=""</formula>
    </cfRule>
  </conditionalFormatting>
  <conditionalFormatting sqref="B8:J14">
    <cfRule type="expression" dxfId="26" priority="3">
      <formula>Libellé="FIN DE SAISON"</formula>
    </cfRule>
  </conditionalFormatting>
  <conditionalFormatting sqref="F8:F14">
    <cfRule type="expression" dxfId="25" priority="6">
      <formula>OR(Libellé="SOLDE",Libellé="LIVRAISON")*($F8="")</formula>
    </cfRule>
  </conditionalFormatting>
  <conditionalFormatting sqref="F8:G14">
    <cfRule type="expression" dxfId="24" priority="2">
      <formula>OR(Libellé="SOLDE AVANT LIVRAISON",Libellé="FIN DE SAISON")</formula>
    </cfRule>
  </conditionalFormatting>
  <conditionalFormatting sqref="G8:G14">
    <cfRule type="expression" dxfId="23" priority="9">
      <formula>OR(Libellé="SOLDE",Libellé="LIVRAISON")*($G8="")</formula>
    </cfRule>
  </conditionalFormatting>
  <conditionalFormatting sqref="J8:J14">
    <cfRule type="expression" dxfId="22" priority="4">
      <formula>NOT(_xlfn.ISFORMULA($J8))</formula>
    </cfRule>
  </conditionalFormatting>
  <conditionalFormatting sqref="H8:J14">
    <cfRule type="expression" dxfId="21" priority="1">
      <formula>$B8&lt;&gt;""</formula>
    </cfRule>
  </conditionalFormatting>
  <dataValidations xWindow="186" yWindow="647" count="4">
    <dataValidation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321:C1048576" xr:uid="{56725D69-1A78-49D2-8819-4EA186BEB0ED}"/>
    <dataValidation type="custom" allowBlank="1" showInputMessage="1" showErrorMessage="1" errorTitle="Date du décompte" error="La date saisie ne peut être antérieure à la date précédente !" promptTitle="Date du décompte" prompt="‾‾‾‾‾‾‾‾‾‾‾‾‾‾‾‾‾‾‾‾‾" sqref="B8:B105" xr:uid="{F939049D-5693-4B53-A52C-D1942119936B}">
      <formula1>IF(ROW()&gt;8,B8&gt;=OFFSET(B8,-1,0),TRUE)</formula1>
    </dataValidation>
    <dataValidation type="list" allowBlank="1" showInputMessage="1" showErrorMessage="1" errorTitle="Le libellé doit commencer par___" error="   Solde_x000a_   Solde avant livraison_x000a_   Livraison_x000a_   Fin de saison_x000a__x000a_suivi événtuellement d'un &quot;-&quot; et d'un complément de libellé" promptTitle="Saisir un libellé" prompt="‾‾‾‾‾‾‾‾‾‾‾‾‾‾‾‾‾‾‾‾‾‾‾‾‾‾_x000a_   Solde_x000a_   Solde avant livraison_x000a_   Livraison_x000a_   Fin de saison" sqref="D8:D13 D15:D94" xr:uid="{C5F62F11-EB22-4543-9773-EE6E854CC9C7}">
      <formula1>Lst_Libellés</formula1>
    </dataValidation>
    <dataValidation type="custom"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8:C105" xr:uid="{5C3DEC88-40E0-4F48-AEAE-9BABEF33E9A3}">
      <formula1>IF(ROW()&gt;8,(C8&gt;=OFFSET(C8,-1,0))*((C8-OFFSET(C8,-1,0))&lt;=OFFSET(C8,-1,7)),TRUE)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9C94-0B85-4B23-86D3-E2D3D0912412}">
  <sheetPr codeName="Sh_Archives">
    <tabColor theme="6"/>
  </sheetPr>
  <dimension ref="A1:Y10"/>
  <sheetViews>
    <sheetView showGridLines="0" showRowColHeaders="0" workbookViewId="0">
      <selection activeCell="E14" sqref="E14"/>
    </sheetView>
  </sheetViews>
  <sheetFormatPr baseColWidth="10" defaultColWidth="0" defaultRowHeight="15" x14ac:dyDescent="0.25"/>
  <cols>
    <col min="1" max="1" width="2.7109375" style="184" customWidth="1"/>
    <col min="2" max="2" width="13.85546875" customWidth="1"/>
    <col min="3" max="3" width="13.140625" customWidth="1"/>
    <col min="4" max="5" width="24.7109375" customWidth="1"/>
    <col min="6" max="6" width="10.7109375"/>
    <col min="7" max="7" width="10.7109375" customWidth="1"/>
    <col min="8" max="9" width="10.7109375"/>
    <col min="10" max="10" width="10.7109375" customWidth="1"/>
    <col min="11" max="11" width="2.7109375" style="184" customWidth="1"/>
    <col min="12" max="25" width="0" hidden="1" customWidth="1"/>
    <col min="26" max="16384" width="11.42578125" hidden="1"/>
  </cols>
  <sheetData>
    <row r="1" spans="2:2" s="184" customFormat="1" ht="24.95" customHeight="1" x14ac:dyDescent="0.25">
      <c r="B1" s="185" t="s">
        <v>95</v>
      </c>
    </row>
    <row r="10" spans="2:2" ht="40.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34CF-B125-4953-9FDF-CD18816D4D58}">
  <sheetPr codeName="Feuil4"/>
  <dimension ref="A1:J63"/>
  <sheetViews>
    <sheetView workbookViewId="0">
      <selection activeCell="J30" sqref="J30"/>
    </sheetView>
  </sheetViews>
  <sheetFormatPr baseColWidth="10" defaultColWidth="10.7109375" defaultRowHeight="15" x14ac:dyDescent="0.25"/>
  <cols>
    <col min="1" max="1" width="6.28515625" customWidth="1"/>
    <col min="2" max="2" width="18.5703125" style="170" customWidth="1"/>
    <col min="3" max="4" width="12.85546875" style="94" customWidth="1"/>
    <col min="8" max="9" width="10.7109375" style="22"/>
  </cols>
  <sheetData>
    <row r="1" spans="1:9" x14ac:dyDescent="0.25">
      <c r="A1" s="6"/>
      <c r="B1" s="6"/>
    </row>
    <row r="2" spans="1:9" ht="21" x14ac:dyDescent="0.35">
      <c r="A2" s="6"/>
      <c r="B2" s="22"/>
      <c r="C2" s="174" t="s">
        <v>75</v>
      </c>
      <c r="D2" s="14"/>
      <c r="E2" s="170"/>
    </row>
    <row r="3" spans="1:9" x14ac:dyDescent="0.25">
      <c r="A3" s="23"/>
      <c r="B3" s="22"/>
      <c r="C3" s="106"/>
      <c r="D3" s="106"/>
      <c r="E3" s="22"/>
    </row>
    <row r="4" spans="1:9" x14ac:dyDescent="0.25">
      <c r="A4" s="23"/>
      <c r="B4" s="68"/>
      <c r="C4" s="175">
        <v>2020</v>
      </c>
      <c r="D4" s="176">
        <v>2021</v>
      </c>
      <c r="E4" s="176">
        <v>2022</v>
      </c>
      <c r="F4" s="176">
        <v>2023</v>
      </c>
      <c r="G4" s="176">
        <v>2024</v>
      </c>
      <c r="H4" s="177">
        <v>2025</v>
      </c>
    </row>
    <row r="5" spans="1:9" x14ac:dyDescent="0.25">
      <c r="A5" s="23"/>
      <c r="B5" s="68"/>
      <c r="C5" s="106"/>
      <c r="D5" s="22"/>
    </row>
    <row r="6" spans="1:9" x14ac:dyDescent="0.25">
      <c r="A6" s="23"/>
      <c r="B6" s="22" t="s">
        <v>24</v>
      </c>
      <c r="C6" s="147">
        <v>10732.22</v>
      </c>
      <c r="D6" s="22">
        <v>12628.97</v>
      </c>
      <c r="E6" s="147">
        <v>14183</v>
      </c>
      <c r="F6" s="147">
        <v>12160</v>
      </c>
      <c r="G6" s="147">
        <v>13868.4</v>
      </c>
      <c r="I6" s="22" t="s">
        <v>24</v>
      </c>
    </row>
    <row r="7" spans="1:9" x14ac:dyDescent="0.25">
      <c r="A7" s="23"/>
      <c r="B7" s="17" t="s">
        <v>76</v>
      </c>
      <c r="C7" s="147">
        <v>5205.4799999999996</v>
      </c>
      <c r="D7" s="22">
        <v>6646.9</v>
      </c>
      <c r="E7" s="22">
        <v>6678.15</v>
      </c>
      <c r="F7" s="22">
        <v>6936.2</v>
      </c>
      <c r="G7" s="22">
        <v>8383.5</v>
      </c>
      <c r="H7" s="17"/>
      <c r="I7" s="17" t="s">
        <v>76</v>
      </c>
    </row>
    <row r="8" spans="1:9" x14ac:dyDescent="0.25">
      <c r="A8" s="23"/>
      <c r="B8" s="17" t="s">
        <v>77</v>
      </c>
      <c r="C8" s="17">
        <v>2421.9499999999998</v>
      </c>
      <c r="D8" s="22">
        <v>3361.05</v>
      </c>
      <c r="E8" s="22">
        <v>2207.6999999999998</v>
      </c>
      <c r="F8" s="22">
        <v>2873.7</v>
      </c>
      <c r="G8" s="22">
        <v>2730.95</v>
      </c>
      <c r="H8" s="17"/>
      <c r="I8" s="17" t="s">
        <v>77</v>
      </c>
    </row>
    <row r="9" spans="1:9" x14ac:dyDescent="0.25">
      <c r="B9" s="17" t="s">
        <v>78</v>
      </c>
      <c r="C9" s="17"/>
      <c r="D9" s="22"/>
      <c r="E9" s="22"/>
      <c r="F9" s="22">
        <v>861.2</v>
      </c>
      <c r="G9" s="22"/>
      <c r="H9" s="17"/>
      <c r="I9" s="17" t="s">
        <v>78</v>
      </c>
    </row>
    <row r="10" spans="1:9" x14ac:dyDescent="0.25">
      <c r="A10" s="44"/>
      <c r="B10" s="178" t="s">
        <v>53</v>
      </c>
      <c r="C10" s="17">
        <f t="shared" ref="C10:E10" si="0">SUM(C6:C9)</f>
        <v>18359.649999999998</v>
      </c>
      <c r="D10" s="22">
        <f t="shared" si="0"/>
        <v>22636.92</v>
      </c>
      <c r="E10" s="22">
        <f t="shared" si="0"/>
        <v>23068.850000000002</v>
      </c>
      <c r="F10" s="22">
        <f>SUM(F6:F9)</f>
        <v>22831.100000000002</v>
      </c>
      <c r="G10" s="22"/>
      <c r="H10" s="178"/>
      <c r="I10" s="178" t="s">
        <v>53</v>
      </c>
    </row>
    <row r="11" spans="1:9" x14ac:dyDescent="0.25">
      <c r="A11" s="44"/>
      <c r="B11" s="17" t="s">
        <v>65</v>
      </c>
      <c r="C11" s="22">
        <f>C10*4/100</f>
        <v>734.38599999999997</v>
      </c>
      <c r="D11" s="22">
        <f>D10*4/100</f>
        <v>905.47679999999991</v>
      </c>
      <c r="E11" s="22">
        <v>880.8</v>
      </c>
      <c r="F11">
        <v>913.25</v>
      </c>
      <c r="G11" s="22">
        <v>999.3</v>
      </c>
      <c r="H11" s="17"/>
      <c r="I11" s="17" t="s">
        <v>65</v>
      </c>
    </row>
    <row r="12" spans="1:9" x14ac:dyDescent="0.25">
      <c r="A12" s="44"/>
      <c r="B12" s="179" t="s">
        <v>53</v>
      </c>
      <c r="C12" s="180">
        <f t="shared" ref="C12:E12" si="1">SUM(C10:C11)</f>
        <v>19094.035999999996</v>
      </c>
      <c r="D12" s="180">
        <f t="shared" si="1"/>
        <v>23542.396799999999</v>
      </c>
      <c r="E12" s="180">
        <f t="shared" si="1"/>
        <v>23949.65</v>
      </c>
      <c r="F12" s="180">
        <f>SUM(F10:F11)</f>
        <v>23744.350000000002</v>
      </c>
      <c r="G12" s="180">
        <f>SUM(G6:G11)</f>
        <v>25982.15</v>
      </c>
      <c r="H12" s="181"/>
      <c r="I12" s="179" t="s">
        <v>53</v>
      </c>
    </row>
    <row r="13" spans="1:9" x14ac:dyDescent="0.25">
      <c r="A13" s="44"/>
      <c r="B13" s="13"/>
      <c r="C13" s="22"/>
      <c r="D13"/>
      <c r="E13" s="22"/>
      <c r="H13" s="13"/>
      <c r="I13" s="13"/>
    </row>
    <row r="14" spans="1:9" x14ac:dyDescent="0.25">
      <c r="A14" s="44"/>
      <c r="B14" s="182" t="s">
        <v>29</v>
      </c>
      <c r="C14" s="22">
        <v>1840.7</v>
      </c>
      <c r="D14" s="147">
        <v>2243.4899999999998</v>
      </c>
      <c r="E14" s="22">
        <v>2402.6999999999998</v>
      </c>
      <c r="F14" s="147">
        <v>2354.65</v>
      </c>
      <c r="G14" s="147">
        <v>2624.76</v>
      </c>
      <c r="H14" s="182"/>
      <c r="I14" s="182" t="s">
        <v>29</v>
      </c>
    </row>
    <row r="15" spans="1:9" x14ac:dyDescent="0.25">
      <c r="A15" s="44"/>
      <c r="B15" s="182" t="s">
        <v>79</v>
      </c>
      <c r="C15" s="22">
        <v>1840.7</v>
      </c>
      <c r="D15" s="147">
        <v>2243.4899999999998</v>
      </c>
      <c r="E15" s="22">
        <v>2402.6999999999998</v>
      </c>
      <c r="F15" s="147">
        <v>2354.65</v>
      </c>
      <c r="G15" s="147">
        <v>2624.76</v>
      </c>
      <c r="H15" s="182"/>
      <c r="I15" s="182" t="s">
        <v>79</v>
      </c>
    </row>
    <row r="16" spans="1:9" x14ac:dyDescent="0.25">
      <c r="A16" s="44"/>
      <c r="B16" s="182" t="s">
        <v>80</v>
      </c>
      <c r="C16" s="17">
        <v>1840.7</v>
      </c>
      <c r="D16" s="147">
        <v>2243.4899999999998</v>
      </c>
      <c r="E16" s="22">
        <v>1165.47</v>
      </c>
      <c r="F16" s="147">
        <v>2354.65</v>
      </c>
      <c r="G16" s="147">
        <v>2624.76</v>
      </c>
      <c r="H16" s="18"/>
      <c r="I16" s="18" t="s">
        <v>80</v>
      </c>
    </row>
    <row r="17" spans="2:9" x14ac:dyDescent="0.25">
      <c r="B17" s="182" t="s">
        <v>81</v>
      </c>
      <c r="C17" s="17">
        <v>2908.02</v>
      </c>
      <c r="D17" s="93">
        <v>3499.43</v>
      </c>
      <c r="E17" s="22">
        <v>3692.55</v>
      </c>
      <c r="F17" s="93">
        <v>3678.5</v>
      </c>
      <c r="G17" s="93">
        <v>3849.95</v>
      </c>
      <c r="H17" s="182"/>
      <c r="I17" s="182" t="s">
        <v>81</v>
      </c>
    </row>
    <row r="18" spans="2:9" x14ac:dyDescent="0.25">
      <c r="B18" s="182" t="s">
        <v>82</v>
      </c>
      <c r="C18" s="17">
        <v>1840.7</v>
      </c>
      <c r="D18" s="147">
        <v>1929</v>
      </c>
      <c r="E18" s="22">
        <v>1884.7</v>
      </c>
      <c r="F18" s="22">
        <v>1126.4000000000001</v>
      </c>
      <c r="G18" s="147">
        <v>2624.76</v>
      </c>
      <c r="H18" s="182"/>
      <c r="I18" s="182" t="s">
        <v>83</v>
      </c>
    </row>
    <row r="19" spans="2:9" x14ac:dyDescent="0.25">
      <c r="B19" s="182" t="s">
        <v>84</v>
      </c>
      <c r="C19" s="17">
        <v>3308.85</v>
      </c>
      <c r="D19" s="93">
        <v>2103.19</v>
      </c>
      <c r="E19" s="22">
        <v>2156.5</v>
      </c>
      <c r="F19" s="22">
        <v>2123.5500000000002</v>
      </c>
      <c r="G19" s="22">
        <v>2384.0500000000002</v>
      </c>
      <c r="H19" s="17"/>
      <c r="I19" s="17" t="s">
        <v>85</v>
      </c>
    </row>
    <row r="20" spans="2:9" x14ac:dyDescent="0.25">
      <c r="B20" s="17" t="s">
        <v>86</v>
      </c>
      <c r="D20" s="147">
        <v>1129.44</v>
      </c>
      <c r="E20" s="22">
        <v>2156.5</v>
      </c>
      <c r="F20">
        <v>2123.5500000000002</v>
      </c>
      <c r="G20">
        <v>2384.0500000000002</v>
      </c>
      <c r="H20" s="18"/>
      <c r="I20" s="18" t="s">
        <v>87</v>
      </c>
    </row>
    <row r="21" spans="2:9" x14ac:dyDescent="0.25">
      <c r="B21" s="18" t="s">
        <v>88</v>
      </c>
      <c r="C21" s="22"/>
      <c r="D21" s="147">
        <v>1129.44</v>
      </c>
      <c r="H21"/>
      <c r="I21"/>
    </row>
    <row r="22" spans="2:9" x14ac:dyDescent="0.25">
      <c r="B22" s="182" t="s">
        <v>89</v>
      </c>
      <c r="C22" s="17">
        <v>1833.93</v>
      </c>
      <c r="D22" s="148"/>
      <c r="E22" s="22">
        <v>2295.9</v>
      </c>
      <c r="F22" s="22">
        <v>2237.6</v>
      </c>
      <c r="G22" s="22">
        <v>2239.75</v>
      </c>
      <c r="H22" s="182"/>
      <c r="I22" s="182" t="s">
        <v>90</v>
      </c>
    </row>
    <row r="23" spans="2:9" x14ac:dyDescent="0.25">
      <c r="B23" s="182" t="s">
        <v>90</v>
      </c>
      <c r="C23" s="17">
        <v>1840.22</v>
      </c>
      <c r="D23" s="147">
        <v>2342.61</v>
      </c>
      <c r="E23" s="22">
        <v>2287.6</v>
      </c>
      <c r="F23" s="22">
        <v>822</v>
      </c>
      <c r="G23" s="22">
        <v>2239.75</v>
      </c>
      <c r="H23" s="17"/>
      <c r="I23" s="17" t="s">
        <v>91</v>
      </c>
    </row>
    <row r="24" spans="2:9" x14ac:dyDescent="0.25">
      <c r="B24" s="22" t="s">
        <v>92</v>
      </c>
      <c r="C24" s="17">
        <v>565.76</v>
      </c>
      <c r="D24" s="147">
        <v>2336.21</v>
      </c>
      <c r="E24" s="22">
        <v>2295.5</v>
      </c>
      <c r="F24" s="22">
        <v>2237.6</v>
      </c>
      <c r="G24" s="22">
        <v>2239.75</v>
      </c>
      <c r="H24" s="17"/>
      <c r="I24" s="17" t="s">
        <v>35</v>
      </c>
    </row>
    <row r="25" spans="2:9" x14ac:dyDescent="0.25">
      <c r="B25" s="17" t="s">
        <v>93</v>
      </c>
      <c r="C25" s="17">
        <v>1274.46</v>
      </c>
      <c r="D25" s="147">
        <v>2342.61</v>
      </c>
      <c r="E25" s="22">
        <v>1206.53</v>
      </c>
      <c r="F25" s="22">
        <v>2330.75</v>
      </c>
      <c r="G25" s="22"/>
      <c r="H25" s="18"/>
      <c r="I25" s="18" t="s">
        <v>94</v>
      </c>
    </row>
    <row r="26" spans="2:9" x14ac:dyDescent="0.25">
      <c r="B26" s="22"/>
      <c r="C26" s="68">
        <f t="shared" ref="C26:D26" si="2">SUM(C14:C25)</f>
        <v>19094.04</v>
      </c>
      <c r="D26" s="148">
        <f t="shared" si="2"/>
        <v>23542.400000000001</v>
      </c>
      <c r="E26" s="148">
        <f>SUM(E14:E25)</f>
        <v>23946.649999999998</v>
      </c>
      <c r="F26" s="148">
        <f>SUM(F14:F25)</f>
        <v>23743.899999999998</v>
      </c>
      <c r="G26" s="148">
        <f>SUM(G14:G25)</f>
        <v>25836.34</v>
      </c>
    </row>
    <row r="34" spans="1:10" x14ac:dyDescent="0.25">
      <c r="J34" s="22"/>
    </row>
    <row r="36" spans="1:10" x14ac:dyDescent="0.25">
      <c r="J36" s="22"/>
    </row>
    <row r="37" spans="1:10" x14ac:dyDescent="0.25">
      <c r="J37" s="22"/>
    </row>
    <row r="39" spans="1:10" x14ac:dyDescent="0.25">
      <c r="J39" s="22"/>
    </row>
    <row r="42" spans="1:10" x14ac:dyDescent="0.25">
      <c r="J42" s="22"/>
    </row>
    <row r="43" spans="1:10" x14ac:dyDescent="0.25">
      <c r="C43" s="13"/>
      <c r="D43" s="13"/>
      <c r="E43" s="170"/>
    </row>
    <row r="44" spans="1:10" x14ac:dyDescent="0.25">
      <c r="B44" s="17"/>
      <c r="C44" s="106"/>
      <c r="D44" s="106"/>
      <c r="E44" s="147"/>
    </row>
    <row r="45" spans="1:10" ht="15.75" x14ac:dyDescent="0.25">
      <c r="A45" s="118"/>
      <c r="B45" s="17"/>
    </row>
    <row r="46" spans="1:10" x14ac:dyDescent="0.25">
      <c r="A46" s="65"/>
      <c r="B46" s="17"/>
    </row>
    <row r="47" spans="1:10" x14ac:dyDescent="0.25">
      <c r="A47" s="65"/>
      <c r="B47" s="17"/>
    </row>
    <row r="48" spans="1:10" x14ac:dyDescent="0.25">
      <c r="A48" s="18"/>
      <c r="B48" s="22"/>
    </row>
    <row r="49" spans="1:2" x14ac:dyDescent="0.25">
      <c r="A49" s="109"/>
      <c r="B49" s="22"/>
    </row>
    <row r="50" spans="1:2" x14ac:dyDescent="0.25">
      <c r="A50" s="183"/>
      <c r="B50" s="6"/>
    </row>
    <row r="51" spans="1:2" x14ac:dyDescent="0.25">
      <c r="A51" s="6"/>
      <c r="B51" s="6"/>
    </row>
    <row r="52" spans="1:2" x14ac:dyDescent="0.25">
      <c r="A52" s="23"/>
      <c r="B52" s="23"/>
    </row>
    <row r="53" spans="1:2" x14ac:dyDescent="0.25">
      <c r="A53" s="23"/>
      <c r="B53" s="23"/>
    </row>
    <row r="54" spans="1:2" x14ac:dyDescent="0.25">
      <c r="A54" s="23"/>
      <c r="B54" s="23"/>
    </row>
    <row r="55" spans="1:2" x14ac:dyDescent="0.25">
      <c r="A55" s="23"/>
      <c r="B55" s="23"/>
    </row>
    <row r="56" spans="1:2" x14ac:dyDescent="0.25">
      <c r="A56" s="23"/>
      <c r="B56" s="23"/>
    </row>
    <row r="57" spans="1:2" x14ac:dyDescent="0.25">
      <c r="A57" s="23"/>
      <c r="B57" s="23"/>
    </row>
    <row r="58" spans="1:2" x14ac:dyDescent="0.25">
      <c r="A58" s="23"/>
      <c r="B58" s="23"/>
    </row>
    <row r="59" spans="1:2" x14ac:dyDescent="0.25">
      <c r="A59" s="23"/>
      <c r="B59" s="23"/>
    </row>
    <row r="60" spans="1:2" x14ac:dyDescent="0.25">
      <c r="A60" s="44"/>
      <c r="B60" s="44"/>
    </row>
    <row r="61" spans="1:2" x14ac:dyDescent="0.25">
      <c r="A61" s="44"/>
      <c r="B61" s="44"/>
    </row>
    <row r="62" spans="1:2" x14ac:dyDescent="0.25">
      <c r="A62" s="44"/>
      <c r="B62" s="44"/>
    </row>
    <row r="63" spans="1:2" x14ac:dyDescent="0.25">
      <c r="A63" s="44"/>
      <c r="B63" s="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CE55-0CC4-411D-9F9B-A94D38315941}">
  <sheetPr codeName="Feuil5">
    <tabColor theme="1"/>
  </sheetPr>
  <dimension ref="A1:G10"/>
  <sheetViews>
    <sheetView showGridLines="0" workbookViewId="0">
      <selection activeCell="G12" sqref="G12"/>
    </sheetView>
  </sheetViews>
  <sheetFormatPr baseColWidth="10" defaultColWidth="10.7109375" defaultRowHeight="15" x14ac:dyDescent="0.25"/>
  <cols>
    <col min="1" max="1" width="24.140625" customWidth="1"/>
    <col min="2" max="3" width="4.28515625" customWidth="1"/>
    <col min="4" max="4" width="15.42578125" bestFit="1" customWidth="1"/>
    <col min="6" max="6" width="21" customWidth="1"/>
    <col min="7" max="7" width="53.5703125" customWidth="1"/>
  </cols>
  <sheetData>
    <row r="1" spans="1:7" x14ac:dyDescent="0.25">
      <c r="A1" t="s">
        <v>9</v>
      </c>
      <c r="D1" s="187" t="s">
        <v>100</v>
      </c>
      <c r="F1" s="187" t="s">
        <v>99</v>
      </c>
      <c r="G1" s="187"/>
    </row>
    <row r="2" spans="1:7" x14ac:dyDescent="0.25">
      <c r="A2" t="s">
        <v>13</v>
      </c>
      <c r="D2" t="s">
        <v>1</v>
      </c>
      <c r="F2" s="188" t="s">
        <v>5</v>
      </c>
      <c r="G2" s="186" t="s">
        <v>96</v>
      </c>
    </row>
    <row r="3" spans="1:7" x14ac:dyDescent="0.25">
      <c r="A3" t="s">
        <v>14</v>
      </c>
      <c r="D3" t="s">
        <v>2</v>
      </c>
      <c r="F3" s="188" t="s">
        <v>3</v>
      </c>
      <c r="G3" s="186" t="s">
        <v>97</v>
      </c>
    </row>
    <row r="4" spans="1:7" x14ac:dyDescent="0.25">
      <c r="A4" t="s">
        <v>15</v>
      </c>
      <c r="D4" t="s">
        <v>9</v>
      </c>
      <c r="F4" s="188" t="s">
        <v>7</v>
      </c>
      <c r="G4" s="186" t="s">
        <v>98</v>
      </c>
    </row>
    <row r="5" spans="1:7" x14ac:dyDescent="0.25">
      <c r="A5" t="s">
        <v>16</v>
      </c>
      <c r="D5" t="s">
        <v>11</v>
      </c>
    </row>
    <row r="6" spans="1:7" x14ac:dyDescent="0.25">
      <c r="D6" t="s">
        <v>12</v>
      </c>
      <c r="F6" s="187" t="s">
        <v>101</v>
      </c>
      <c r="G6" s="187"/>
    </row>
    <row r="7" spans="1:7" x14ac:dyDescent="0.25">
      <c r="D7" t="s">
        <v>17</v>
      </c>
      <c r="F7" t="s">
        <v>102</v>
      </c>
      <c r="G7" t="s">
        <v>103</v>
      </c>
    </row>
    <row r="8" spans="1:7" x14ac:dyDescent="0.25">
      <c r="D8" t="s">
        <v>3</v>
      </c>
      <c r="F8" t="s">
        <v>9</v>
      </c>
      <c r="G8" t="s">
        <v>104</v>
      </c>
    </row>
    <row r="9" spans="1:7" x14ac:dyDescent="0.25">
      <c r="D9" t="s">
        <v>7</v>
      </c>
      <c r="F9" t="s">
        <v>105</v>
      </c>
      <c r="G9" t="s">
        <v>106</v>
      </c>
    </row>
    <row r="10" spans="1:7" x14ac:dyDescent="0.25">
      <c r="F10" t="s">
        <v>0</v>
      </c>
      <c r="G10" t="s">
        <v>107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Casanova</vt:lpstr>
      <vt:lpstr>Bât. bleu</vt:lpstr>
      <vt:lpstr>Décompte</vt:lpstr>
      <vt:lpstr>Archives Décompte</vt:lpstr>
      <vt:lpstr>Preuve</vt:lpstr>
      <vt:lpstr>Tables</vt:lpstr>
      <vt:lpstr>Acomptes</vt:lpstr>
      <vt:lpstr>Lst_Libellés</vt:lpstr>
      <vt:lpstr>Solde</vt:lpstr>
      <vt:lpstr>Synthèse</vt:lpstr>
      <vt:lpstr>Total</vt:lpstr>
      <vt:lpstr>'Bât. bleu'!Zone_d_impression</vt:lpstr>
      <vt:lpstr>Casanova!Zone_d_impression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CHEFSON</dc:creator>
  <cp:lastModifiedBy>Christian Schmidt</cp:lastModifiedBy>
  <cp:lastPrinted>2026-01-01T19:08:52Z</cp:lastPrinted>
  <dcterms:created xsi:type="dcterms:W3CDTF">2025-05-16T08:42:33Z</dcterms:created>
  <dcterms:modified xsi:type="dcterms:W3CDTF">2026-01-01T19:09:34Z</dcterms:modified>
</cp:coreProperties>
</file>