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25200" windowHeight="11985" firstSheet="14" activeTab="14"/>
  </bookViews>
  <sheets>
    <sheet name="Données" sheetId="2" r:id="rId1"/>
    <sheet name="Exemple" sheetId="1" r:id="rId2"/>
    <sheet name="Janv 14" sheetId="15" r:id="rId3"/>
    <sheet name="Fév 14" sheetId="16" r:id="rId4"/>
    <sheet name="Mars 14" sheetId="17" r:id="rId5"/>
    <sheet name="Avril 14" sheetId="18" r:id="rId6"/>
    <sheet name="Mai 14" sheetId="19" r:id="rId7"/>
    <sheet name="Juin 14" sheetId="20" r:id="rId8"/>
    <sheet name="Juil 14" sheetId="21" r:id="rId9"/>
    <sheet name="Août 14" sheetId="22" r:id="rId10"/>
    <sheet name="Sept 14" sheetId="23" r:id="rId11"/>
    <sheet name="Oct 14" sheetId="24" r:id="rId12"/>
    <sheet name="Nov 14" sheetId="25" r:id="rId13"/>
    <sheet name="Déc 14" sheetId="26" r:id="rId14"/>
    <sheet name="Bilan 14" sheetId="27" r:id="rId15"/>
  </sheets>
  <definedNames>
    <definedName name="_xlnm.Print_Area" localSheetId="9">'Août 14'!$B$1:$M$52</definedName>
    <definedName name="_xlnm.Print_Area" localSheetId="5">'Avril 14'!$B$1:$M$52</definedName>
    <definedName name="_xlnm.Print_Area" localSheetId="13">'Déc 14'!$B$1:$M$52</definedName>
    <definedName name="_xlnm.Print_Area" localSheetId="1">Exemple!$B$1:$M$52</definedName>
    <definedName name="_xlnm.Print_Area" localSheetId="3">'Fév 14'!$B$1:$M$52</definedName>
    <definedName name="_xlnm.Print_Area" localSheetId="2">'Janv 14'!$B$1:$M$52</definedName>
    <definedName name="_xlnm.Print_Area" localSheetId="8">'Juil 14'!$B$1:$M$52</definedName>
    <definedName name="_xlnm.Print_Area" localSheetId="7">'Juin 14'!$B$1:$M$52</definedName>
    <definedName name="_xlnm.Print_Area" localSheetId="6">'Mai 14'!$B$1:$M$52</definedName>
    <definedName name="_xlnm.Print_Area" localSheetId="4">'Mars 14'!$B$1:$M$52</definedName>
    <definedName name="_xlnm.Print_Area" localSheetId="12">'Nov 14'!$B$1:$M$52</definedName>
    <definedName name="_xlnm.Print_Area" localSheetId="11">'Oct 14'!$B$1:$M$52</definedName>
    <definedName name="_xlnm.Print_Area" localSheetId="10">'Sept 14'!$B$1:$M$52</definedName>
  </definedNames>
  <calcPr calcId="152511"/>
</workbook>
</file>

<file path=xl/calcChain.xml><?xml version="1.0" encoding="utf-8"?>
<calcChain xmlns="http://schemas.openxmlformats.org/spreadsheetml/2006/main">
  <c r="E30" i="27" l="1"/>
  <c r="E34" i="27"/>
  <c r="E35" i="27"/>
  <c r="E36" i="27"/>
  <c r="E37" i="27"/>
  <c r="E38" i="27"/>
  <c r="E26" i="27"/>
  <c r="E27" i="27"/>
  <c r="E28" i="27"/>
  <c r="E29" i="27"/>
  <c r="E19" i="27"/>
  <c r="E20" i="27"/>
  <c r="E21" i="27"/>
  <c r="E22" i="27"/>
  <c r="E18" i="27"/>
  <c r="S19" i="26"/>
  <c r="S19" i="25"/>
  <c r="S19" i="24"/>
  <c r="S19" i="23"/>
  <c r="S19" i="22"/>
  <c r="S19" i="21"/>
  <c r="S19" i="20"/>
  <c r="S19" i="19"/>
  <c r="S19" i="18"/>
  <c r="S19" i="17"/>
  <c r="S19" i="16"/>
  <c r="M6" i="27"/>
  <c r="M7" i="27"/>
  <c r="M8" i="27" l="1"/>
  <c r="U71" i="22"/>
  <c r="T71" i="22"/>
  <c r="S71" i="22"/>
  <c r="R71" i="22"/>
  <c r="Q71" i="22"/>
  <c r="P71" i="22"/>
  <c r="V71" i="22" s="1"/>
  <c r="U70" i="22"/>
  <c r="T70" i="22"/>
  <c r="S70" i="22"/>
  <c r="R70" i="22"/>
  <c r="Q70" i="22"/>
  <c r="P70" i="22"/>
  <c r="V70" i="22" s="1"/>
  <c r="U69" i="22"/>
  <c r="T69" i="22"/>
  <c r="S69" i="22"/>
  <c r="R69" i="22"/>
  <c r="Q69" i="22"/>
  <c r="V69" i="22"/>
  <c r="U68" i="22"/>
  <c r="U72" i="22" s="1"/>
  <c r="T68" i="22"/>
  <c r="T72" i="22" s="1"/>
  <c r="S68" i="22"/>
  <c r="S72" i="22" s="1"/>
  <c r="R68" i="22"/>
  <c r="R72" i="22" s="1"/>
  <c r="Q68" i="22"/>
  <c r="Q72" i="22" s="1"/>
  <c r="P72" i="22"/>
  <c r="V72" i="22" s="1"/>
  <c r="E16" i="27"/>
  <c r="E13" i="27"/>
  <c r="E11" i="27"/>
  <c r="E10" i="27"/>
  <c r="E9" i="27"/>
  <c r="E8" i="27"/>
  <c r="E7" i="27"/>
  <c r="E6" i="27"/>
  <c r="V68" i="22" l="1"/>
  <c r="T64" i="26"/>
  <c r="T64" i="25"/>
  <c r="P64" i="25"/>
  <c r="T64" i="24"/>
  <c r="P64" i="24"/>
  <c r="T64" i="23"/>
  <c r="S64" i="23"/>
  <c r="R64" i="23"/>
  <c r="Q64" i="23"/>
  <c r="P64" i="23"/>
  <c r="Q64" i="22"/>
  <c r="P64" i="22"/>
  <c r="T64" i="21"/>
  <c r="P64" i="21"/>
  <c r="U64" i="20"/>
  <c r="P64" i="20"/>
  <c r="T64" i="19"/>
  <c r="P64" i="19"/>
  <c r="T64" i="18"/>
  <c r="P64" i="18"/>
  <c r="U64" i="17"/>
  <c r="S64" i="17"/>
  <c r="R64" i="17"/>
  <c r="P64" i="17"/>
  <c r="S64" i="16"/>
  <c r="T64" i="16"/>
  <c r="P64" i="16"/>
  <c r="T64" i="15"/>
  <c r="S64" i="15"/>
  <c r="P64" i="15"/>
  <c r="H67" i="26"/>
  <c r="F67" i="26"/>
  <c r="U59" i="26"/>
  <c r="F59" i="26"/>
  <c r="U58" i="26"/>
  <c r="U57" i="26"/>
  <c r="U56" i="26"/>
  <c r="U60" i="26" s="1"/>
  <c r="H67" i="25"/>
  <c r="F67" i="25"/>
  <c r="U59" i="25"/>
  <c r="F59" i="25"/>
  <c r="U58" i="25"/>
  <c r="U57" i="25"/>
  <c r="U56" i="25"/>
  <c r="U60" i="25" s="1"/>
  <c r="H67" i="24"/>
  <c r="F67" i="24"/>
  <c r="U59" i="24"/>
  <c r="F59" i="24"/>
  <c r="U58" i="24"/>
  <c r="U57" i="24"/>
  <c r="U56" i="24"/>
  <c r="U60" i="24" s="1"/>
  <c r="H67" i="23"/>
  <c r="F67" i="23"/>
  <c r="U59" i="23"/>
  <c r="F59" i="23"/>
  <c r="U58" i="23"/>
  <c r="U57" i="23"/>
  <c r="U56" i="23"/>
  <c r="U60" i="23" s="1"/>
  <c r="H67" i="22"/>
  <c r="F67" i="22"/>
  <c r="U59" i="22"/>
  <c r="F59" i="22"/>
  <c r="U58" i="22"/>
  <c r="U57" i="22"/>
  <c r="U56" i="22"/>
  <c r="U60" i="22" s="1"/>
  <c r="H67" i="21"/>
  <c r="F67" i="21"/>
  <c r="U59" i="21"/>
  <c r="F59" i="21"/>
  <c r="U58" i="21"/>
  <c r="U57" i="21"/>
  <c r="U56" i="21"/>
  <c r="U60" i="21" s="1"/>
  <c r="H67" i="20"/>
  <c r="F67" i="20"/>
  <c r="F59" i="20"/>
  <c r="H67" i="19"/>
  <c r="F67" i="19"/>
  <c r="U64" i="19"/>
  <c r="U59" i="19"/>
  <c r="F59" i="19"/>
  <c r="U58" i="19"/>
  <c r="U57" i="19"/>
  <c r="U56" i="19"/>
  <c r="U60" i="19" s="1"/>
  <c r="H67" i="18"/>
  <c r="F67" i="18"/>
  <c r="U59" i="18"/>
  <c r="F59" i="18"/>
  <c r="U58" i="18"/>
  <c r="U57" i="18"/>
  <c r="U56" i="18"/>
  <c r="U60" i="18" s="1"/>
  <c r="F77" i="17"/>
  <c r="F93" i="17" s="1"/>
  <c r="H67" i="17"/>
  <c r="F67" i="17"/>
  <c r="T64" i="17"/>
  <c r="Q64" i="17"/>
  <c r="V64" i="17"/>
  <c r="F61" i="17" s="1"/>
  <c r="U59" i="17"/>
  <c r="T59" i="17"/>
  <c r="Q59" i="17"/>
  <c r="P59" i="17"/>
  <c r="F59" i="17"/>
  <c r="U58" i="17"/>
  <c r="T58" i="17"/>
  <c r="Q58" i="17"/>
  <c r="P58" i="17"/>
  <c r="U57" i="17"/>
  <c r="T57" i="17"/>
  <c r="T60" i="17" s="1"/>
  <c r="Q57" i="17"/>
  <c r="P57" i="17"/>
  <c r="P60" i="17" s="1"/>
  <c r="U56" i="17"/>
  <c r="U60" i="17" s="1"/>
  <c r="T56" i="17"/>
  <c r="Q56" i="17"/>
  <c r="Q60" i="17" s="1"/>
  <c r="P56" i="17"/>
  <c r="F77" i="16"/>
  <c r="F93" i="16" s="1"/>
  <c r="H67" i="16"/>
  <c r="F67" i="16"/>
  <c r="R64" i="16"/>
  <c r="Q64" i="16"/>
  <c r="V64" i="16"/>
  <c r="F61" i="16" s="1"/>
  <c r="U59" i="16"/>
  <c r="T59" i="16"/>
  <c r="R59" i="16"/>
  <c r="Q59" i="16"/>
  <c r="P59" i="16"/>
  <c r="F59" i="16"/>
  <c r="U58" i="16"/>
  <c r="T58" i="16"/>
  <c r="R58" i="16"/>
  <c r="Q58" i="16"/>
  <c r="P58" i="16"/>
  <c r="U57" i="16"/>
  <c r="T57" i="16"/>
  <c r="T60" i="16" s="1"/>
  <c r="R57" i="16"/>
  <c r="R60" i="16" s="1"/>
  <c r="Q57" i="16"/>
  <c r="P57" i="16"/>
  <c r="P60" i="16" s="1"/>
  <c r="U56" i="16"/>
  <c r="U60" i="16" s="1"/>
  <c r="T56" i="16"/>
  <c r="R56" i="16"/>
  <c r="Q56" i="16"/>
  <c r="Q60" i="16" s="1"/>
  <c r="P56" i="16"/>
  <c r="F77" i="15"/>
  <c r="F93" i="15" s="1"/>
  <c r="H67" i="15"/>
  <c r="F67" i="15"/>
  <c r="R64" i="15"/>
  <c r="Q64" i="15"/>
  <c r="V64" i="15"/>
  <c r="F61" i="15" s="1"/>
  <c r="U59" i="15"/>
  <c r="T59" i="15"/>
  <c r="R59" i="15"/>
  <c r="Q59" i="15"/>
  <c r="P59" i="15"/>
  <c r="F59" i="15"/>
  <c r="U58" i="15"/>
  <c r="T58" i="15"/>
  <c r="R58" i="15"/>
  <c r="Q58" i="15"/>
  <c r="P58" i="15"/>
  <c r="U57" i="15"/>
  <c r="T57" i="15"/>
  <c r="T60" i="15" s="1"/>
  <c r="R57" i="15"/>
  <c r="R60" i="15" s="1"/>
  <c r="Q57" i="15"/>
  <c r="P57" i="15"/>
  <c r="P60" i="15" s="1"/>
  <c r="U56" i="15"/>
  <c r="U60" i="15" s="1"/>
  <c r="T56" i="15"/>
  <c r="R56" i="15"/>
  <c r="Q56" i="15"/>
  <c r="Q60" i="15" s="1"/>
  <c r="P56" i="15"/>
  <c r="S17" i="16"/>
  <c r="F59" i="1"/>
  <c r="H67" i="1"/>
  <c r="F67" i="1"/>
  <c r="S19" i="15"/>
  <c r="F40" i="15" l="1"/>
  <c r="S17" i="26" l="1"/>
  <c r="S18" i="26" s="1"/>
  <c r="S17" i="25"/>
  <c r="S18" i="25" s="1"/>
  <c r="S17" i="24"/>
  <c r="S18" i="24" s="1"/>
  <c r="S17" i="23"/>
  <c r="S18" i="23" s="1"/>
  <c r="S17" i="22"/>
  <c r="S18" i="22" s="1"/>
  <c r="S17" i="21"/>
  <c r="S18" i="21" s="1"/>
  <c r="S17" i="20"/>
  <c r="S18" i="20" s="1"/>
  <c r="S17" i="18"/>
  <c r="S18" i="18" s="1"/>
  <c r="S17" i="17"/>
  <c r="S18" i="17" s="1"/>
  <c r="S18" i="16"/>
  <c r="S17" i="15"/>
  <c r="S18" i="15" s="1"/>
  <c r="S17" i="1"/>
  <c r="S18" i="1" s="1"/>
  <c r="S17" i="19" l="1"/>
  <c r="S18" i="19" s="1"/>
  <c r="K51" i="26"/>
  <c r="J51" i="26"/>
  <c r="G51" i="26"/>
  <c r="M51" i="26" s="1"/>
  <c r="F51" i="26"/>
  <c r="L51" i="26" s="1"/>
  <c r="K50" i="26"/>
  <c r="J50" i="26"/>
  <c r="G50" i="26"/>
  <c r="M50" i="26" s="1"/>
  <c r="F50" i="26"/>
  <c r="L50" i="26" s="1"/>
  <c r="K49" i="26"/>
  <c r="J49" i="26"/>
  <c r="G49" i="26"/>
  <c r="M49" i="26" s="1"/>
  <c r="F49" i="26"/>
  <c r="L49" i="26" s="1"/>
  <c r="K48" i="26"/>
  <c r="J48" i="26"/>
  <c r="G48" i="26"/>
  <c r="M48" i="26" s="1"/>
  <c r="F48" i="26"/>
  <c r="L48" i="26" s="1"/>
  <c r="K47" i="26"/>
  <c r="J47" i="26"/>
  <c r="G47" i="26"/>
  <c r="M47" i="26" s="1"/>
  <c r="F47" i="26"/>
  <c r="L47" i="26" s="1"/>
  <c r="K46" i="26"/>
  <c r="J46" i="26"/>
  <c r="G46" i="26"/>
  <c r="M46" i="26" s="1"/>
  <c r="F46" i="26"/>
  <c r="L46" i="26" s="1"/>
  <c r="K45" i="26"/>
  <c r="K52" i="26" s="1"/>
  <c r="J45" i="26"/>
  <c r="J52" i="26" s="1"/>
  <c r="G45" i="26"/>
  <c r="G52" i="26" s="1"/>
  <c r="F45" i="26"/>
  <c r="K43" i="26"/>
  <c r="J43" i="26"/>
  <c r="G43" i="26"/>
  <c r="M43" i="26" s="1"/>
  <c r="F43" i="26"/>
  <c r="L43" i="26" s="1"/>
  <c r="K42" i="26"/>
  <c r="J42" i="26"/>
  <c r="G42" i="26"/>
  <c r="M42" i="26" s="1"/>
  <c r="F42" i="26"/>
  <c r="L42" i="26" s="1"/>
  <c r="K41" i="26"/>
  <c r="J41" i="26"/>
  <c r="G41" i="26"/>
  <c r="M41" i="26" s="1"/>
  <c r="F41" i="26"/>
  <c r="L41" i="26" s="1"/>
  <c r="K40" i="26"/>
  <c r="J40" i="26"/>
  <c r="G40" i="26"/>
  <c r="M40" i="26" s="1"/>
  <c r="F40" i="26"/>
  <c r="L40" i="26" s="1"/>
  <c r="J39" i="26"/>
  <c r="G39" i="26"/>
  <c r="M39" i="26" s="1"/>
  <c r="F39" i="26"/>
  <c r="K38" i="26"/>
  <c r="J38" i="26"/>
  <c r="G38" i="26"/>
  <c r="M38" i="26" s="1"/>
  <c r="F38" i="26"/>
  <c r="K37" i="26"/>
  <c r="K44" i="26" s="1"/>
  <c r="J37" i="26"/>
  <c r="J44" i="26" s="1"/>
  <c r="G37" i="26"/>
  <c r="F37" i="26"/>
  <c r="K35" i="26"/>
  <c r="J35" i="26"/>
  <c r="G35" i="26"/>
  <c r="M35" i="26" s="1"/>
  <c r="F35" i="26"/>
  <c r="L35" i="26" s="1"/>
  <c r="K34" i="26"/>
  <c r="J34" i="26"/>
  <c r="G34" i="26"/>
  <c r="M34" i="26" s="1"/>
  <c r="F34" i="26"/>
  <c r="L34" i="26" s="1"/>
  <c r="K33" i="26"/>
  <c r="J33" i="26"/>
  <c r="G33" i="26"/>
  <c r="M33" i="26" s="1"/>
  <c r="F33" i="26"/>
  <c r="L33" i="26" s="1"/>
  <c r="K32" i="26"/>
  <c r="J32" i="26"/>
  <c r="M32" i="26"/>
  <c r="F32" i="26"/>
  <c r="L32" i="26" s="1"/>
  <c r="J31" i="26"/>
  <c r="G31" i="26"/>
  <c r="M31" i="26" s="1"/>
  <c r="F31" i="26"/>
  <c r="L31" i="26" s="1"/>
  <c r="K30" i="26"/>
  <c r="J30" i="26"/>
  <c r="G30" i="26"/>
  <c r="M30" i="26" s="1"/>
  <c r="F30" i="26"/>
  <c r="L30" i="26" s="1"/>
  <c r="K29" i="26"/>
  <c r="K36" i="26" s="1"/>
  <c r="J29" i="26"/>
  <c r="J36" i="26" s="1"/>
  <c r="G29" i="26"/>
  <c r="G36" i="26" s="1"/>
  <c r="F29" i="26"/>
  <c r="S64" i="26" s="1"/>
  <c r="K27" i="26"/>
  <c r="J27" i="26"/>
  <c r="G27" i="26"/>
  <c r="M27" i="26" s="1"/>
  <c r="F27" i="26"/>
  <c r="K26" i="26"/>
  <c r="J26" i="26"/>
  <c r="G26" i="26"/>
  <c r="M26" i="26" s="1"/>
  <c r="F26" i="26"/>
  <c r="K25" i="26"/>
  <c r="J25" i="26"/>
  <c r="G25" i="26"/>
  <c r="M25" i="26" s="1"/>
  <c r="F25" i="26"/>
  <c r="K24" i="26"/>
  <c r="J24" i="26"/>
  <c r="G24" i="26"/>
  <c r="M24" i="26" s="1"/>
  <c r="F24" i="26"/>
  <c r="K23" i="26"/>
  <c r="J23" i="26"/>
  <c r="G23" i="26"/>
  <c r="M23" i="26" s="1"/>
  <c r="F23" i="26"/>
  <c r="K22" i="26"/>
  <c r="J22" i="26"/>
  <c r="G22" i="26"/>
  <c r="M22" i="26" s="1"/>
  <c r="F22" i="26"/>
  <c r="K21" i="26"/>
  <c r="K28" i="26" s="1"/>
  <c r="J21" i="26"/>
  <c r="J28" i="26" s="1"/>
  <c r="G21" i="26"/>
  <c r="G28" i="26" s="1"/>
  <c r="F21" i="26"/>
  <c r="R64" i="26" s="1"/>
  <c r="K19" i="26"/>
  <c r="J19" i="26"/>
  <c r="G19" i="26"/>
  <c r="M19" i="26" s="1"/>
  <c r="F19" i="26"/>
  <c r="K18" i="26"/>
  <c r="J18" i="26"/>
  <c r="G18" i="26"/>
  <c r="M18" i="26" s="1"/>
  <c r="F18" i="26"/>
  <c r="K17" i="26"/>
  <c r="J17" i="26"/>
  <c r="G17" i="26"/>
  <c r="M17" i="26" s="1"/>
  <c r="F17" i="26"/>
  <c r="K16" i="26"/>
  <c r="J16" i="26"/>
  <c r="G16" i="26"/>
  <c r="M16" i="26" s="1"/>
  <c r="F16" i="26"/>
  <c r="K15" i="26"/>
  <c r="J15" i="26"/>
  <c r="G15" i="26"/>
  <c r="M15" i="26" s="1"/>
  <c r="F15" i="26"/>
  <c r="K14" i="26"/>
  <c r="J14" i="26"/>
  <c r="G14" i="26"/>
  <c r="M14" i="26" s="1"/>
  <c r="F14" i="26"/>
  <c r="K13" i="26"/>
  <c r="K20" i="26" s="1"/>
  <c r="J13" i="26"/>
  <c r="J20" i="26" s="1"/>
  <c r="G13" i="26"/>
  <c r="G20" i="26" s="1"/>
  <c r="F13" i="26"/>
  <c r="Q64" i="26" s="1"/>
  <c r="K11" i="26"/>
  <c r="J11" i="26"/>
  <c r="G11" i="26"/>
  <c r="M11" i="26" s="1"/>
  <c r="F11" i="26"/>
  <c r="K10" i="26"/>
  <c r="J10" i="26"/>
  <c r="G10" i="26"/>
  <c r="M10" i="26" s="1"/>
  <c r="F10" i="26"/>
  <c r="K9" i="26"/>
  <c r="J9" i="26"/>
  <c r="G9" i="26"/>
  <c r="M9" i="26" s="1"/>
  <c r="F9" i="26"/>
  <c r="K8" i="26"/>
  <c r="J8" i="26"/>
  <c r="G8" i="26"/>
  <c r="M8" i="26" s="1"/>
  <c r="F8" i="26"/>
  <c r="K7" i="26"/>
  <c r="J7" i="26"/>
  <c r="G7" i="26"/>
  <c r="M7" i="26" s="1"/>
  <c r="F7" i="26"/>
  <c r="L7" i="26" s="1"/>
  <c r="K6" i="26"/>
  <c r="J6" i="26"/>
  <c r="G6" i="26"/>
  <c r="M6" i="26" s="1"/>
  <c r="F6" i="26"/>
  <c r="L6" i="26" s="1"/>
  <c r="K5" i="26"/>
  <c r="K12" i="26" s="1"/>
  <c r="J5" i="26"/>
  <c r="J12" i="26" s="1"/>
  <c r="G5" i="26"/>
  <c r="G12" i="26" s="1"/>
  <c r="F5" i="26"/>
  <c r="P64" i="26" s="1"/>
  <c r="K51" i="25"/>
  <c r="J51" i="25"/>
  <c r="G51" i="25"/>
  <c r="M51" i="25" s="1"/>
  <c r="F51" i="25"/>
  <c r="L51" i="25" s="1"/>
  <c r="K50" i="25"/>
  <c r="J50" i="25"/>
  <c r="G50" i="25"/>
  <c r="M50" i="25" s="1"/>
  <c r="F50" i="25"/>
  <c r="L50" i="25" s="1"/>
  <c r="K49" i="25"/>
  <c r="J49" i="25"/>
  <c r="G49" i="25"/>
  <c r="M49" i="25" s="1"/>
  <c r="F49" i="25"/>
  <c r="L49" i="25" s="1"/>
  <c r="K48" i="25"/>
  <c r="J48" i="25"/>
  <c r="G48" i="25"/>
  <c r="M48" i="25" s="1"/>
  <c r="F48" i="25"/>
  <c r="L48" i="25" s="1"/>
  <c r="K47" i="25"/>
  <c r="J47" i="25"/>
  <c r="G47" i="25"/>
  <c r="M47" i="25" s="1"/>
  <c r="F47" i="25"/>
  <c r="L47" i="25" s="1"/>
  <c r="K46" i="25"/>
  <c r="J46" i="25"/>
  <c r="G46" i="25"/>
  <c r="M46" i="25" s="1"/>
  <c r="F46" i="25"/>
  <c r="F52" i="25" s="1"/>
  <c r="K45" i="25"/>
  <c r="K52" i="25" s="1"/>
  <c r="J45" i="25"/>
  <c r="J52" i="25" s="1"/>
  <c r="G45" i="25"/>
  <c r="G52" i="25" s="1"/>
  <c r="F45" i="25"/>
  <c r="K43" i="25"/>
  <c r="J43" i="25"/>
  <c r="G43" i="25"/>
  <c r="M43" i="25" s="1"/>
  <c r="F43" i="25"/>
  <c r="L43" i="25" s="1"/>
  <c r="K42" i="25"/>
  <c r="J42" i="25"/>
  <c r="G42" i="25"/>
  <c r="M42" i="25" s="1"/>
  <c r="F42" i="25"/>
  <c r="L42" i="25" s="1"/>
  <c r="K41" i="25"/>
  <c r="J41" i="25"/>
  <c r="G41" i="25"/>
  <c r="M41" i="25" s="1"/>
  <c r="F41" i="25"/>
  <c r="L41" i="25" s="1"/>
  <c r="K40" i="25"/>
  <c r="J40" i="25"/>
  <c r="G40" i="25"/>
  <c r="M40" i="25" s="1"/>
  <c r="F40" i="25"/>
  <c r="L40" i="25" s="1"/>
  <c r="K39" i="25"/>
  <c r="J39" i="25"/>
  <c r="G39" i="25"/>
  <c r="M39" i="25" s="1"/>
  <c r="F39" i="25"/>
  <c r="L39" i="25" s="1"/>
  <c r="K38" i="25"/>
  <c r="J38" i="25"/>
  <c r="G38" i="25"/>
  <c r="M38" i="25" s="1"/>
  <c r="F38" i="25"/>
  <c r="K37" i="25"/>
  <c r="K44" i="25" s="1"/>
  <c r="J37" i="25"/>
  <c r="J44" i="25" s="1"/>
  <c r="G37" i="25"/>
  <c r="G44" i="25" s="1"/>
  <c r="F37" i="25"/>
  <c r="K35" i="25"/>
  <c r="J35" i="25"/>
  <c r="G35" i="25"/>
  <c r="M35" i="25" s="1"/>
  <c r="F35" i="25"/>
  <c r="K34" i="25"/>
  <c r="J34" i="25"/>
  <c r="G34" i="25"/>
  <c r="M34" i="25" s="1"/>
  <c r="F34" i="25"/>
  <c r="J33" i="25"/>
  <c r="G33" i="25"/>
  <c r="M33" i="25" s="1"/>
  <c r="F33" i="25"/>
  <c r="K32" i="25"/>
  <c r="J32" i="25"/>
  <c r="G32" i="25"/>
  <c r="M32" i="25" s="1"/>
  <c r="F32" i="25"/>
  <c r="K31" i="25"/>
  <c r="J31" i="25"/>
  <c r="G31" i="25"/>
  <c r="M31" i="25" s="1"/>
  <c r="F31" i="25"/>
  <c r="K30" i="25"/>
  <c r="J30" i="25"/>
  <c r="G30" i="25"/>
  <c r="M30" i="25" s="1"/>
  <c r="F30" i="25"/>
  <c r="K29" i="25"/>
  <c r="K36" i="25" s="1"/>
  <c r="J29" i="25"/>
  <c r="J36" i="25" s="1"/>
  <c r="G29" i="25"/>
  <c r="G36" i="25" s="1"/>
  <c r="F29" i="25"/>
  <c r="K27" i="25"/>
  <c r="J27" i="25"/>
  <c r="G27" i="25"/>
  <c r="M27" i="25" s="1"/>
  <c r="F27" i="25"/>
  <c r="K26" i="25"/>
  <c r="J26" i="25"/>
  <c r="G26" i="25"/>
  <c r="M26" i="25" s="1"/>
  <c r="F26" i="25"/>
  <c r="K25" i="25"/>
  <c r="J25" i="25"/>
  <c r="G25" i="25"/>
  <c r="M25" i="25" s="1"/>
  <c r="F25" i="25"/>
  <c r="K24" i="25"/>
  <c r="J24" i="25"/>
  <c r="G24" i="25"/>
  <c r="M24" i="25" s="1"/>
  <c r="F24" i="25"/>
  <c r="K23" i="25"/>
  <c r="J23" i="25"/>
  <c r="G23" i="25"/>
  <c r="M23" i="25" s="1"/>
  <c r="F23" i="25"/>
  <c r="K22" i="25"/>
  <c r="J22" i="25"/>
  <c r="G22" i="25"/>
  <c r="M22" i="25" s="1"/>
  <c r="F22" i="25"/>
  <c r="K21" i="25"/>
  <c r="K28" i="25" s="1"/>
  <c r="J21" i="25"/>
  <c r="J28" i="25" s="1"/>
  <c r="G21" i="25"/>
  <c r="G28" i="25" s="1"/>
  <c r="F21" i="25"/>
  <c r="R64" i="25" s="1"/>
  <c r="K19" i="25"/>
  <c r="J19" i="25"/>
  <c r="G19" i="25"/>
  <c r="M19" i="25" s="1"/>
  <c r="F19" i="25"/>
  <c r="K18" i="25"/>
  <c r="J18" i="25"/>
  <c r="G18" i="25"/>
  <c r="M18" i="25" s="1"/>
  <c r="F18" i="25"/>
  <c r="K17" i="25"/>
  <c r="J17" i="25"/>
  <c r="G17" i="25"/>
  <c r="M17" i="25" s="1"/>
  <c r="F17" i="25"/>
  <c r="K16" i="25"/>
  <c r="J16" i="25"/>
  <c r="G16" i="25"/>
  <c r="M16" i="25" s="1"/>
  <c r="F16" i="25"/>
  <c r="K15" i="25"/>
  <c r="J15" i="25"/>
  <c r="G15" i="25"/>
  <c r="M15" i="25" s="1"/>
  <c r="F15" i="25"/>
  <c r="K14" i="25"/>
  <c r="J14" i="25"/>
  <c r="G14" i="25"/>
  <c r="M14" i="25" s="1"/>
  <c r="F14" i="25"/>
  <c r="K13" i="25"/>
  <c r="K20" i="25" s="1"/>
  <c r="J13" i="25"/>
  <c r="J20" i="25" s="1"/>
  <c r="G13" i="25"/>
  <c r="G20" i="25" s="1"/>
  <c r="F13" i="25"/>
  <c r="K11" i="25"/>
  <c r="J11" i="25"/>
  <c r="G11" i="25"/>
  <c r="M11" i="25" s="1"/>
  <c r="F11" i="25"/>
  <c r="K10" i="25"/>
  <c r="J10" i="25"/>
  <c r="G10" i="25"/>
  <c r="M10" i="25" s="1"/>
  <c r="F10" i="25"/>
  <c r="K9" i="25"/>
  <c r="J9" i="25"/>
  <c r="G9" i="25"/>
  <c r="M9" i="25" s="1"/>
  <c r="F9" i="25"/>
  <c r="L9" i="25" s="1"/>
  <c r="K8" i="25"/>
  <c r="J8" i="25"/>
  <c r="G8" i="25"/>
  <c r="M8" i="25" s="1"/>
  <c r="F8" i="25"/>
  <c r="F12" i="25" s="1"/>
  <c r="K7" i="25"/>
  <c r="J7" i="25"/>
  <c r="G7" i="25"/>
  <c r="M7" i="25" s="1"/>
  <c r="F7" i="25"/>
  <c r="L7" i="25" s="1"/>
  <c r="K6" i="25"/>
  <c r="J6" i="25"/>
  <c r="G6" i="25"/>
  <c r="M6" i="25" s="1"/>
  <c r="F6" i="25"/>
  <c r="L6" i="25" s="1"/>
  <c r="K5" i="25"/>
  <c r="K12" i="25" s="1"/>
  <c r="J5" i="25"/>
  <c r="J12" i="25" s="1"/>
  <c r="G5" i="25"/>
  <c r="G12" i="25" s="1"/>
  <c r="F5" i="25"/>
  <c r="L5" i="25" s="1"/>
  <c r="K51" i="24"/>
  <c r="J51" i="24"/>
  <c r="G51" i="24"/>
  <c r="M51" i="24" s="1"/>
  <c r="F51" i="24"/>
  <c r="L51" i="24" s="1"/>
  <c r="K50" i="24"/>
  <c r="J50" i="24"/>
  <c r="G50" i="24"/>
  <c r="M50" i="24" s="1"/>
  <c r="F50" i="24"/>
  <c r="L50" i="24" s="1"/>
  <c r="K49" i="24"/>
  <c r="J49" i="24"/>
  <c r="G49" i="24"/>
  <c r="M49" i="24" s="1"/>
  <c r="F49" i="24"/>
  <c r="L49" i="24" s="1"/>
  <c r="K48" i="24"/>
  <c r="J48" i="24"/>
  <c r="G48" i="24"/>
  <c r="M48" i="24" s="1"/>
  <c r="F48" i="24"/>
  <c r="L48" i="24" s="1"/>
  <c r="K47" i="24"/>
  <c r="J47" i="24"/>
  <c r="G47" i="24"/>
  <c r="M47" i="24" s="1"/>
  <c r="F47" i="24"/>
  <c r="L47" i="24" s="1"/>
  <c r="K46" i="24"/>
  <c r="J46" i="24"/>
  <c r="G46" i="24"/>
  <c r="M46" i="24" s="1"/>
  <c r="F46" i="24"/>
  <c r="F52" i="24" s="1"/>
  <c r="K45" i="24"/>
  <c r="K52" i="24" s="1"/>
  <c r="J45" i="24"/>
  <c r="J52" i="24" s="1"/>
  <c r="G45" i="24"/>
  <c r="G52" i="24" s="1"/>
  <c r="F45" i="24"/>
  <c r="K43" i="24"/>
  <c r="J43" i="24"/>
  <c r="G43" i="24"/>
  <c r="M43" i="24" s="1"/>
  <c r="F43" i="24"/>
  <c r="L43" i="24" s="1"/>
  <c r="K42" i="24"/>
  <c r="J42" i="24"/>
  <c r="G42" i="24"/>
  <c r="M42" i="24" s="1"/>
  <c r="F42" i="24"/>
  <c r="L42" i="24" s="1"/>
  <c r="K41" i="24"/>
  <c r="J41" i="24"/>
  <c r="G41" i="24"/>
  <c r="M41" i="24" s="1"/>
  <c r="F41" i="24"/>
  <c r="K40" i="24"/>
  <c r="J40" i="24"/>
  <c r="G40" i="24"/>
  <c r="M40" i="24" s="1"/>
  <c r="F40" i="24"/>
  <c r="K39" i="24"/>
  <c r="J39" i="24"/>
  <c r="G39" i="24"/>
  <c r="M39" i="24" s="1"/>
  <c r="F39" i="24"/>
  <c r="K38" i="24"/>
  <c r="J38" i="24"/>
  <c r="G38" i="24"/>
  <c r="M38" i="24" s="1"/>
  <c r="F38" i="24"/>
  <c r="K37" i="24"/>
  <c r="K44" i="24" s="1"/>
  <c r="J37" i="24"/>
  <c r="J44" i="24" s="1"/>
  <c r="G37" i="24"/>
  <c r="G44" i="24" s="1"/>
  <c r="F37" i="24"/>
  <c r="K35" i="24"/>
  <c r="J35" i="24"/>
  <c r="G35" i="24"/>
  <c r="M35" i="24" s="1"/>
  <c r="F35" i="24"/>
  <c r="K34" i="24"/>
  <c r="J34" i="24"/>
  <c r="G34" i="24"/>
  <c r="M34" i="24" s="1"/>
  <c r="F34" i="24"/>
  <c r="K33" i="24"/>
  <c r="J33" i="24"/>
  <c r="G33" i="24"/>
  <c r="M33" i="24" s="1"/>
  <c r="F33" i="24"/>
  <c r="K32" i="24"/>
  <c r="J32" i="24"/>
  <c r="G32" i="24"/>
  <c r="M32" i="24" s="1"/>
  <c r="F32" i="24"/>
  <c r="K31" i="24"/>
  <c r="J31" i="24"/>
  <c r="G31" i="24"/>
  <c r="M31" i="24" s="1"/>
  <c r="F31" i="24"/>
  <c r="K30" i="24"/>
  <c r="J30" i="24"/>
  <c r="G30" i="24"/>
  <c r="M30" i="24" s="1"/>
  <c r="F30" i="24"/>
  <c r="K29" i="24"/>
  <c r="K36" i="24" s="1"/>
  <c r="J29" i="24"/>
  <c r="J36" i="24" s="1"/>
  <c r="G29" i="24"/>
  <c r="G36" i="24" s="1"/>
  <c r="F29" i="24"/>
  <c r="K27" i="24"/>
  <c r="J27" i="24"/>
  <c r="G27" i="24"/>
  <c r="M27" i="24" s="1"/>
  <c r="F27" i="24"/>
  <c r="K26" i="24"/>
  <c r="J26" i="24"/>
  <c r="G26" i="24"/>
  <c r="M26" i="24" s="1"/>
  <c r="F26" i="24"/>
  <c r="K25" i="24"/>
  <c r="J25" i="24"/>
  <c r="G25" i="24"/>
  <c r="M25" i="24" s="1"/>
  <c r="F25" i="24"/>
  <c r="K24" i="24"/>
  <c r="J24" i="24"/>
  <c r="G24" i="24"/>
  <c r="M24" i="24" s="1"/>
  <c r="F24" i="24"/>
  <c r="K23" i="24"/>
  <c r="J23" i="24"/>
  <c r="G23" i="24"/>
  <c r="M23" i="24" s="1"/>
  <c r="F23" i="24"/>
  <c r="K22" i="24"/>
  <c r="J22" i="24"/>
  <c r="G22" i="24"/>
  <c r="M22" i="24" s="1"/>
  <c r="F22" i="24"/>
  <c r="K21" i="24"/>
  <c r="K28" i="24" s="1"/>
  <c r="J21" i="24"/>
  <c r="J28" i="24" s="1"/>
  <c r="G21" i="24"/>
  <c r="G28" i="24" s="1"/>
  <c r="F21" i="24"/>
  <c r="K19" i="24"/>
  <c r="J19" i="24"/>
  <c r="G19" i="24"/>
  <c r="M19" i="24" s="1"/>
  <c r="F19" i="24"/>
  <c r="K18" i="24"/>
  <c r="J18" i="24"/>
  <c r="G18" i="24"/>
  <c r="M18" i="24" s="1"/>
  <c r="F18" i="24"/>
  <c r="K17" i="24"/>
  <c r="J17" i="24"/>
  <c r="G17" i="24"/>
  <c r="M17" i="24" s="1"/>
  <c r="F17" i="24"/>
  <c r="K16" i="24"/>
  <c r="J16" i="24"/>
  <c r="G16" i="24"/>
  <c r="M16" i="24" s="1"/>
  <c r="F16" i="24"/>
  <c r="K15" i="24"/>
  <c r="J15" i="24"/>
  <c r="G15" i="24"/>
  <c r="M15" i="24" s="1"/>
  <c r="F15" i="24"/>
  <c r="K14" i="24"/>
  <c r="J14" i="24"/>
  <c r="G14" i="24"/>
  <c r="M14" i="24" s="1"/>
  <c r="F14" i="24"/>
  <c r="K13" i="24"/>
  <c r="K20" i="24" s="1"/>
  <c r="J13" i="24"/>
  <c r="J20" i="24" s="1"/>
  <c r="G13" i="24"/>
  <c r="G20" i="24" s="1"/>
  <c r="F13" i="24"/>
  <c r="Q64" i="24" s="1"/>
  <c r="K11" i="24"/>
  <c r="J11" i="24"/>
  <c r="G11" i="24"/>
  <c r="M11" i="24" s="1"/>
  <c r="F11" i="24"/>
  <c r="K10" i="24"/>
  <c r="J10" i="24"/>
  <c r="G10" i="24"/>
  <c r="M10" i="24" s="1"/>
  <c r="F10" i="24"/>
  <c r="K9" i="24"/>
  <c r="J9" i="24"/>
  <c r="G9" i="24"/>
  <c r="M9" i="24" s="1"/>
  <c r="F9" i="24"/>
  <c r="K8" i="24"/>
  <c r="J8" i="24"/>
  <c r="G8" i="24"/>
  <c r="M8" i="24" s="1"/>
  <c r="F8" i="24"/>
  <c r="F12" i="24" s="1"/>
  <c r="K7" i="24"/>
  <c r="J7" i="24"/>
  <c r="G7" i="24"/>
  <c r="M7" i="24" s="1"/>
  <c r="F7" i="24"/>
  <c r="L7" i="24" s="1"/>
  <c r="K6" i="24"/>
  <c r="J6" i="24"/>
  <c r="G6" i="24"/>
  <c r="M6" i="24" s="1"/>
  <c r="F6" i="24"/>
  <c r="L6" i="24" s="1"/>
  <c r="K5" i="24"/>
  <c r="K12" i="24" s="1"/>
  <c r="J5" i="24"/>
  <c r="J12" i="24" s="1"/>
  <c r="G5" i="24"/>
  <c r="G12" i="24" s="1"/>
  <c r="F5" i="24"/>
  <c r="L5" i="24" s="1"/>
  <c r="K51" i="23"/>
  <c r="J51" i="23"/>
  <c r="G51" i="23"/>
  <c r="M51" i="23" s="1"/>
  <c r="F51" i="23"/>
  <c r="L51" i="23" s="1"/>
  <c r="K50" i="23"/>
  <c r="J50" i="23"/>
  <c r="G50" i="23"/>
  <c r="M50" i="23" s="1"/>
  <c r="F50" i="23"/>
  <c r="L50" i="23" s="1"/>
  <c r="K49" i="23"/>
  <c r="J49" i="23"/>
  <c r="G49" i="23"/>
  <c r="M49" i="23" s="1"/>
  <c r="F49" i="23"/>
  <c r="L49" i="23" s="1"/>
  <c r="K48" i="23"/>
  <c r="J48" i="23"/>
  <c r="G48" i="23"/>
  <c r="M48" i="23" s="1"/>
  <c r="F48" i="23"/>
  <c r="L48" i="23" s="1"/>
  <c r="K47" i="23"/>
  <c r="J47" i="23"/>
  <c r="G47" i="23"/>
  <c r="M47" i="23" s="1"/>
  <c r="F47" i="23"/>
  <c r="L47" i="23" s="1"/>
  <c r="K46" i="23"/>
  <c r="J46" i="23"/>
  <c r="G46" i="23"/>
  <c r="M46" i="23" s="1"/>
  <c r="F46" i="23"/>
  <c r="L46" i="23" s="1"/>
  <c r="K45" i="23"/>
  <c r="K52" i="23" s="1"/>
  <c r="J45" i="23"/>
  <c r="J52" i="23" s="1"/>
  <c r="G45" i="23"/>
  <c r="G52" i="23" s="1"/>
  <c r="F45" i="23"/>
  <c r="K43" i="23"/>
  <c r="J43" i="23"/>
  <c r="G43" i="23"/>
  <c r="M43" i="23" s="1"/>
  <c r="F43" i="23"/>
  <c r="L43" i="23" s="1"/>
  <c r="K42" i="23"/>
  <c r="J42" i="23"/>
  <c r="G42" i="23"/>
  <c r="M42" i="23" s="1"/>
  <c r="F42" i="23"/>
  <c r="L42" i="23" s="1"/>
  <c r="K41" i="23"/>
  <c r="J41" i="23"/>
  <c r="G41" i="23"/>
  <c r="M41" i="23" s="1"/>
  <c r="F41" i="23"/>
  <c r="L41" i="23" s="1"/>
  <c r="K40" i="23"/>
  <c r="J40" i="23"/>
  <c r="G40" i="23"/>
  <c r="M40" i="23" s="1"/>
  <c r="F40" i="23"/>
  <c r="L40" i="23" s="1"/>
  <c r="K39" i="23"/>
  <c r="J39" i="23"/>
  <c r="G39" i="23"/>
  <c r="M39" i="23" s="1"/>
  <c r="F39" i="23"/>
  <c r="L39" i="23" s="1"/>
  <c r="K38" i="23"/>
  <c r="J38" i="23"/>
  <c r="G38" i="23"/>
  <c r="M38" i="23" s="1"/>
  <c r="F38" i="23"/>
  <c r="K37" i="23"/>
  <c r="K44" i="23" s="1"/>
  <c r="J37" i="23"/>
  <c r="J44" i="23" s="1"/>
  <c r="G37" i="23"/>
  <c r="G44" i="23" s="1"/>
  <c r="F37" i="23"/>
  <c r="K35" i="23"/>
  <c r="J35" i="23"/>
  <c r="G35" i="23"/>
  <c r="M35" i="23" s="1"/>
  <c r="F35" i="23"/>
  <c r="K34" i="23"/>
  <c r="J34" i="23"/>
  <c r="G34" i="23"/>
  <c r="M34" i="23" s="1"/>
  <c r="F34" i="23"/>
  <c r="K33" i="23"/>
  <c r="J33" i="23"/>
  <c r="G33" i="23"/>
  <c r="M33" i="23" s="1"/>
  <c r="F33" i="23"/>
  <c r="K32" i="23"/>
  <c r="J32" i="23"/>
  <c r="G32" i="23"/>
  <c r="M32" i="23" s="1"/>
  <c r="F32" i="23"/>
  <c r="K31" i="23"/>
  <c r="J31" i="23"/>
  <c r="G31" i="23"/>
  <c r="M31" i="23" s="1"/>
  <c r="F31" i="23"/>
  <c r="K30" i="23"/>
  <c r="J30" i="23"/>
  <c r="G30" i="23"/>
  <c r="M30" i="23" s="1"/>
  <c r="F30" i="23"/>
  <c r="K29" i="23"/>
  <c r="K36" i="23" s="1"/>
  <c r="J29" i="23"/>
  <c r="J36" i="23" s="1"/>
  <c r="G29" i="23"/>
  <c r="G36" i="23" s="1"/>
  <c r="F29" i="23"/>
  <c r="K27" i="23"/>
  <c r="G27" i="23"/>
  <c r="M27" i="23" s="1"/>
  <c r="F27" i="23"/>
  <c r="L27" i="23" s="1"/>
  <c r="K26" i="23"/>
  <c r="G26" i="23"/>
  <c r="M26" i="23" s="1"/>
  <c r="F26" i="23"/>
  <c r="L26" i="23" s="1"/>
  <c r="K25" i="23"/>
  <c r="G25" i="23"/>
  <c r="M25" i="23" s="1"/>
  <c r="F25" i="23"/>
  <c r="L25" i="23" s="1"/>
  <c r="K24" i="23"/>
  <c r="J24" i="23"/>
  <c r="G24" i="23"/>
  <c r="M24" i="23" s="1"/>
  <c r="F24" i="23"/>
  <c r="L24" i="23" s="1"/>
  <c r="K23" i="23"/>
  <c r="J23" i="23"/>
  <c r="G23" i="23"/>
  <c r="M23" i="23" s="1"/>
  <c r="F23" i="23"/>
  <c r="L23" i="23" s="1"/>
  <c r="K22" i="23"/>
  <c r="G22" i="23"/>
  <c r="M22" i="23" s="1"/>
  <c r="F22" i="23"/>
  <c r="L22" i="23" s="1"/>
  <c r="K21" i="23"/>
  <c r="K28" i="23" s="1"/>
  <c r="J28" i="23"/>
  <c r="G21" i="23"/>
  <c r="G28" i="23" s="1"/>
  <c r="F21" i="23"/>
  <c r="F28" i="23" s="1"/>
  <c r="K19" i="23"/>
  <c r="G19" i="23"/>
  <c r="M19" i="23" s="1"/>
  <c r="F19" i="23"/>
  <c r="L19" i="23" s="1"/>
  <c r="K18" i="23"/>
  <c r="G18" i="23"/>
  <c r="M18" i="23" s="1"/>
  <c r="F18" i="23"/>
  <c r="L18" i="23" s="1"/>
  <c r="K17" i="23"/>
  <c r="G17" i="23"/>
  <c r="M17" i="23" s="1"/>
  <c r="F17" i="23"/>
  <c r="L17" i="23" s="1"/>
  <c r="K16" i="23"/>
  <c r="J16" i="23"/>
  <c r="G16" i="23"/>
  <c r="M16" i="23" s="1"/>
  <c r="F16" i="23"/>
  <c r="L16" i="23" s="1"/>
  <c r="K15" i="23"/>
  <c r="J15" i="23"/>
  <c r="G15" i="23"/>
  <c r="M15" i="23" s="1"/>
  <c r="F15" i="23"/>
  <c r="L15" i="23" s="1"/>
  <c r="K14" i="23"/>
  <c r="G14" i="23"/>
  <c r="M14" i="23" s="1"/>
  <c r="F14" i="23"/>
  <c r="L14" i="23" s="1"/>
  <c r="K13" i="23"/>
  <c r="K20" i="23" s="1"/>
  <c r="J20" i="23"/>
  <c r="G13" i="23"/>
  <c r="G20" i="23" s="1"/>
  <c r="F13" i="23"/>
  <c r="K11" i="23"/>
  <c r="G11" i="23"/>
  <c r="M11" i="23" s="1"/>
  <c r="F11" i="23"/>
  <c r="L11" i="23" s="1"/>
  <c r="K10" i="23"/>
  <c r="G10" i="23"/>
  <c r="M10" i="23" s="1"/>
  <c r="F10" i="23"/>
  <c r="L10" i="23" s="1"/>
  <c r="K9" i="23"/>
  <c r="G9" i="23"/>
  <c r="M9" i="23" s="1"/>
  <c r="F9" i="23"/>
  <c r="L9" i="23" s="1"/>
  <c r="K8" i="23"/>
  <c r="J8" i="23"/>
  <c r="G8" i="23"/>
  <c r="M8" i="23" s="1"/>
  <c r="F8" i="23"/>
  <c r="L8" i="23" s="1"/>
  <c r="K7" i="23"/>
  <c r="J7" i="23"/>
  <c r="G7" i="23"/>
  <c r="M7" i="23" s="1"/>
  <c r="F7" i="23"/>
  <c r="L7" i="23" s="1"/>
  <c r="K6" i="23"/>
  <c r="G6" i="23"/>
  <c r="M6" i="23" s="1"/>
  <c r="F6" i="23"/>
  <c r="L6" i="23" s="1"/>
  <c r="K5" i="23"/>
  <c r="K12" i="23" s="1"/>
  <c r="J12" i="23"/>
  <c r="G5" i="23"/>
  <c r="G12" i="23" s="1"/>
  <c r="F5" i="23"/>
  <c r="K51" i="22"/>
  <c r="J51" i="22"/>
  <c r="G51" i="22"/>
  <c r="M51" i="22" s="1"/>
  <c r="F51" i="22"/>
  <c r="L51" i="22" s="1"/>
  <c r="K50" i="22"/>
  <c r="J50" i="22"/>
  <c r="G50" i="22"/>
  <c r="M50" i="22" s="1"/>
  <c r="F50" i="22"/>
  <c r="L50" i="22" s="1"/>
  <c r="K49" i="22"/>
  <c r="J49" i="22"/>
  <c r="G49" i="22"/>
  <c r="M49" i="22" s="1"/>
  <c r="F49" i="22"/>
  <c r="L49" i="22" s="1"/>
  <c r="K48" i="22"/>
  <c r="J48" i="22"/>
  <c r="G48" i="22"/>
  <c r="M48" i="22" s="1"/>
  <c r="F48" i="22"/>
  <c r="L48" i="22" s="1"/>
  <c r="K47" i="22"/>
  <c r="J47" i="22"/>
  <c r="G47" i="22"/>
  <c r="M47" i="22" s="1"/>
  <c r="F47" i="22"/>
  <c r="L47" i="22" s="1"/>
  <c r="K46" i="22"/>
  <c r="J46" i="22"/>
  <c r="G46" i="22"/>
  <c r="M46" i="22" s="1"/>
  <c r="F46" i="22"/>
  <c r="F52" i="22" s="1"/>
  <c r="K45" i="22"/>
  <c r="K52" i="22" s="1"/>
  <c r="J45" i="22"/>
  <c r="J52" i="22" s="1"/>
  <c r="G45" i="22"/>
  <c r="G52" i="22" s="1"/>
  <c r="F45" i="22"/>
  <c r="K43" i="22"/>
  <c r="J43" i="22"/>
  <c r="G43" i="22"/>
  <c r="M43" i="22" s="1"/>
  <c r="F43" i="22"/>
  <c r="K42" i="22"/>
  <c r="J42" i="22"/>
  <c r="G42" i="22"/>
  <c r="M42" i="22" s="1"/>
  <c r="F42" i="22"/>
  <c r="K41" i="22"/>
  <c r="J41" i="22"/>
  <c r="G41" i="22"/>
  <c r="M41" i="22" s="1"/>
  <c r="F41" i="22"/>
  <c r="K40" i="22"/>
  <c r="J40" i="22"/>
  <c r="G40" i="22"/>
  <c r="M40" i="22" s="1"/>
  <c r="F40" i="22"/>
  <c r="K39" i="22"/>
  <c r="J39" i="22"/>
  <c r="G39" i="22"/>
  <c r="M39" i="22" s="1"/>
  <c r="F39" i="22"/>
  <c r="K38" i="22"/>
  <c r="J38" i="22"/>
  <c r="G38" i="22"/>
  <c r="M38" i="22" s="1"/>
  <c r="F38" i="22"/>
  <c r="K37" i="22"/>
  <c r="K44" i="22" s="1"/>
  <c r="J37" i="22"/>
  <c r="J44" i="22" s="1"/>
  <c r="G37" i="22"/>
  <c r="G44" i="22" s="1"/>
  <c r="F37" i="22"/>
  <c r="K35" i="22"/>
  <c r="J35" i="22"/>
  <c r="G35" i="22"/>
  <c r="M35" i="22" s="1"/>
  <c r="F35" i="22"/>
  <c r="K34" i="22"/>
  <c r="J34" i="22"/>
  <c r="G34" i="22"/>
  <c r="M34" i="22" s="1"/>
  <c r="F34" i="22"/>
  <c r="K33" i="22"/>
  <c r="J33" i="22"/>
  <c r="G33" i="22"/>
  <c r="M33" i="22" s="1"/>
  <c r="F33" i="22"/>
  <c r="K32" i="22"/>
  <c r="J32" i="22"/>
  <c r="G32" i="22"/>
  <c r="M32" i="22" s="1"/>
  <c r="F32" i="22"/>
  <c r="K31" i="22"/>
  <c r="J31" i="22"/>
  <c r="G31" i="22"/>
  <c r="M31" i="22" s="1"/>
  <c r="F31" i="22"/>
  <c r="K30" i="22"/>
  <c r="J30" i="22"/>
  <c r="G30" i="22"/>
  <c r="M30" i="22" s="1"/>
  <c r="F30" i="22"/>
  <c r="K29" i="22"/>
  <c r="K36" i="22" s="1"/>
  <c r="J29" i="22"/>
  <c r="J36" i="22" s="1"/>
  <c r="G29" i="22"/>
  <c r="G36" i="22" s="1"/>
  <c r="F29" i="22"/>
  <c r="S64" i="22" s="1"/>
  <c r="K27" i="22"/>
  <c r="J27" i="22"/>
  <c r="G27" i="22"/>
  <c r="M27" i="22" s="1"/>
  <c r="F27" i="22"/>
  <c r="K26" i="22"/>
  <c r="J26" i="22"/>
  <c r="G26" i="22"/>
  <c r="M26" i="22" s="1"/>
  <c r="F26" i="22"/>
  <c r="K25" i="22"/>
  <c r="J25" i="22"/>
  <c r="G25" i="22"/>
  <c r="M25" i="22" s="1"/>
  <c r="F25" i="22"/>
  <c r="K24" i="22"/>
  <c r="J24" i="22"/>
  <c r="G24" i="22"/>
  <c r="M24" i="22" s="1"/>
  <c r="F24" i="22"/>
  <c r="K23" i="22"/>
  <c r="J23" i="22"/>
  <c r="G23" i="22"/>
  <c r="M23" i="22" s="1"/>
  <c r="F23" i="22"/>
  <c r="L23" i="22" s="1"/>
  <c r="K22" i="22"/>
  <c r="J22" i="22"/>
  <c r="G22" i="22"/>
  <c r="M22" i="22" s="1"/>
  <c r="F22" i="22"/>
  <c r="K21" i="22"/>
  <c r="K28" i="22" s="1"/>
  <c r="J21" i="22"/>
  <c r="J28" i="22" s="1"/>
  <c r="G21" i="22"/>
  <c r="G28" i="22" s="1"/>
  <c r="F21" i="22"/>
  <c r="R64" i="22" s="1"/>
  <c r="K19" i="22"/>
  <c r="J19" i="22"/>
  <c r="G19" i="22"/>
  <c r="M19" i="22" s="1"/>
  <c r="F19" i="22"/>
  <c r="K18" i="22"/>
  <c r="J18" i="22"/>
  <c r="G18" i="22"/>
  <c r="M18" i="22" s="1"/>
  <c r="F18" i="22"/>
  <c r="K17" i="22"/>
  <c r="J17" i="22"/>
  <c r="G17" i="22"/>
  <c r="M17" i="22" s="1"/>
  <c r="F17" i="22"/>
  <c r="K16" i="22"/>
  <c r="J16" i="22"/>
  <c r="G16" i="22"/>
  <c r="M16" i="22" s="1"/>
  <c r="F16" i="22"/>
  <c r="K15" i="22"/>
  <c r="J15" i="22"/>
  <c r="G15" i="22"/>
  <c r="M15" i="22" s="1"/>
  <c r="F15" i="22"/>
  <c r="K14" i="22"/>
  <c r="J14" i="22"/>
  <c r="G14" i="22"/>
  <c r="M14" i="22" s="1"/>
  <c r="F14" i="22"/>
  <c r="K13" i="22"/>
  <c r="K20" i="22" s="1"/>
  <c r="J13" i="22"/>
  <c r="J20" i="22" s="1"/>
  <c r="G13" i="22"/>
  <c r="G20" i="22" s="1"/>
  <c r="F13" i="22"/>
  <c r="K11" i="22"/>
  <c r="J11" i="22"/>
  <c r="G11" i="22"/>
  <c r="M11" i="22" s="1"/>
  <c r="F11" i="22"/>
  <c r="K10" i="22"/>
  <c r="J10" i="22"/>
  <c r="G10" i="22"/>
  <c r="M10" i="22" s="1"/>
  <c r="F10" i="22"/>
  <c r="K9" i="22"/>
  <c r="J9" i="22"/>
  <c r="G9" i="22"/>
  <c r="M9" i="22" s="1"/>
  <c r="F9" i="22"/>
  <c r="K8" i="22"/>
  <c r="J8" i="22"/>
  <c r="G8" i="22"/>
  <c r="M8" i="22" s="1"/>
  <c r="F8" i="22"/>
  <c r="F12" i="22" s="1"/>
  <c r="K7" i="22"/>
  <c r="J7" i="22"/>
  <c r="G7" i="22"/>
  <c r="M7" i="22" s="1"/>
  <c r="F7" i="22"/>
  <c r="L7" i="22" s="1"/>
  <c r="K6" i="22"/>
  <c r="J6" i="22"/>
  <c r="G6" i="22"/>
  <c r="M6" i="22" s="1"/>
  <c r="F6" i="22"/>
  <c r="L6" i="22" s="1"/>
  <c r="K5" i="22"/>
  <c r="K12" i="22" s="1"/>
  <c r="J5" i="22"/>
  <c r="J12" i="22" s="1"/>
  <c r="G5" i="22"/>
  <c r="G12" i="22" s="1"/>
  <c r="F5" i="22"/>
  <c r="L5" i="22" s="1"/>
  <c r="K51" i="21"/>
  <c r="J51" i="21"/>
  <c r="G51" i="21"/>
  <c r="M51" i="21" s="1"/>
  <c r="F51" i="21"/>
  <c r="L51" i="21" s="1"/>
  <c r="K50" i="21"/>
  <c r="J50" i="21"/>
  <c r="G50" i="21"/>
  <c r="M50" i="21" s="1"/>
  <c r="F50" i="21"/>
  <c r="L50" i="21" s="1"/>
  <c r="K49" i="21"/>
  <c r="J49" i="21"/>
  <c r="G49" i="21"/>
  <c r="M49" i="21" s="1"/>
  <c r="F49" i="21"/>
  <c r="L49" i="21" s="1"/>
  <c r="K48" i="21"/>
  <c r="J48" i="21"/>
  <c r="G48" i="21"/>
  <c r="M48" i="21" s="1"/>
  <c r="F48" i="21"/>
  <c r="L48" i="21" s="1"/>
  <c r="K47" i="21"/>
  <c r="J47" i="21"/>
  <c r="G47" i="21"/>
  <c r="M47" i="21" s="1"/>
  <c r="F47" i="21"/>
  <c r="L47" i="21" s="1"/>
  <c r="K46" i="21"/>
  <c r="J46" i="21"/>
  <c r="G46" i="21"/>
  <c r="M46" i="21" s="1"/>
  <c r="F46" i="21"/>
  <c r="L46" i="21" s="1"/>
  <c r="K45" i="21"/>
  <c r="K52" i="21" s="1"/>
  <c r="J45" i="21"/>
  <c r="J52" i="21" s="1"/>
  <c r="G45" i="21"/>
  <c r="G52" i="21" s="1"/>
  <c r="F45" i="21"/>
  <c r="K43" i="21"/>
  <c r="J43" i="21"/>
  <c r="G43" i="21"/>
  <c r="M43" i="21" s="1"/>
  <c r="F43" i="21"/>
  <c r="L43" i="21" s="1"/>
  <c r="K42" i="21"/>
  <c r="J42" i="21"/>
  <c r="G42" i="21"/>
  <c r="M42" i="21" s="1"/>
  <c r="F42" i="21"/>
  <c r="L42" i="21" s="1"/>
  <c r="K41" i="21"/>
  <c r="J41" i="21"/>
  <c r="G41" i="21"/>
  <c r="M41" i="21" s="1"/>
  <c r="F41" i="21"/>
  <c r="L41" i="21" s="1"/>
  <c r="K40" i="21"/>
  <c r="J40" i="21"/>
  <c r="G40" i="21"/>
  <c r="M40" i="21" s="1"/>
  <c r="F40" i="21"/>
  <c r="L40" i="21" s="1"/>
  <c r="K39" i="21"/>
  <c r="J39" i="21"/>
  <c r="G39" i="21"/>
  <c r="M39" i="21" s="1"/>
  <c r="F39" i="21"/>
  <c r="L39" i="21" s="1"/>
  <c r="K38" i="21"/>
  <c r="J38" i="21"/>
  <c r="G38" i="21"/>
  <c r="M38" i="21" s="1"/>
  <c r="F38" i="21"/>
  <c r="K37" i="21"/>
  <c r="K44" i="21" s="1"/>
  <c r="J37" i="21"/>
  <c r="J44" i="21" s="1"/>
  <c r="G37" i="21"/>
  <c r="G44" i="21" s="1"/>
  <c r="F37" i="21"/>
  <c r="K35" i="21"/>
  <c r="J35" i="21"/>
  <c r="G35" i="21"/>
  <c r="M35" i="21" s="1"/>
  <c r="F35" i="21"/>
  <c r="K34" i="21"/>
  <c r="J34" i="21"/>
  <c r="G34" i="21"/>
  <c r="M34" i="21" s="1"/>
  <c r="F34" i="21"/>
  <c r="K33" i="21"/>
  <c r="J33" i="21"/>
  <c r="G33" i="21"/>
  <c r="M33" i="21" s="1"/>
  <c r="F33" i="21"/>
  <c r="K32" i="21"/>
  <c r="J32" i="21"/>
  <c r="G32" i="21"/>
  <c r="M32" i="21" s="1"/>
  <c r="F32" i="21"/>
  <c r="K31" i="21"/>
  <c r="J31" i="21"/>
  <c r="G31" i="21"/>
  <c r="M31" i="21" s="1"/>
  <c r="F31" i="21"/>
  <c r="K30" i="21"/>
  <c r="J30" i="21"/>
  <c r="G30" i="21"/>
  <c r="M30" i="21" s="1"/>
  <c r="F30" i="21"/>
  <c r="K29" i="21"/>
  <c r="K36" i="21" s="1"/>
  <c r="J29" i="21"/>
  <c r="J36" i="21" s="1"/>
  <c r="G29" i="21"/>
  <c r="G36" i="21" s="1"/>
  <c r="F29" i="21"/>
  <c r="S64" i="21" s="1"/>
  <c r="K27" i="21"/>
  <c r="J27" i="21"/>
  <c r="G27" i="21"/>
  <c r="M27" i="21" s="1"/>
  <c r="F27" i="21"/>
  <c r="K26" i="21"/>
  <c r="J26" i="21"/>
  <c r="G26" i="21"/>
  <c r="M26" i="21" s="1"/>
  <c r="F26" i="21"/>
  <c r="K25" i="21"/>
  <c r="J25" i="21"/>
  <c r="G25" i="21"/>
  <c r="M25" i="21" s="1"/>
  <c r="F25" i="21"/>
  <c r="K24" i="21"/>
  <c r="J24" i="21"/>
  <c r="G24" i="21"/>
  <c r="M24" i="21" s="1"/>
  <c r="F24" i="21"/>
  <c r="K23" i="21"/>
  <c r="J23" i="21"/>
  <c r="G23" i="21"/>
  <c r="M23" i="21" s="1"/>
  <c r="F23" i="21"/>
  <c r="K22" i="21"/>
  <c r="J22" i="21"/>
  <c r="G22" i="21"/>
  <c r="M22" i="21" s="1"/>
  <c r="F22" i="21"/>
  <c r="K21" i="21"/>
  <c r="K28" i="21" s="1"/>
  <c r="J21" i="21"/>
  <c r="J28" i="21" s="1"/>
  <c r="G21" i="21"/>
  <c r="G28" i="21" s="1"/>
  <c r="F21" i="21"/>
  <c r="R64" i="21" s="1"/>
  <c r="K19" i="21"/>
  <c r="J19" i="21"/>
  <c r="G19" i="21"/>
  <c r="M19" i="21" s="1"/>
  <c r="F19" i="21"/>
  <c r="K18" i="21"/>
  <c r="J18" i="21"/>
  <c r="G18" i="21"/>
  <c r="M18" i="21" s="1"/>
  <c r="F18" i="21"/>
  <c r="K17" i="21"/>
  <c r="J17" i="21"/>
  <c r="G17" i="21"/>
  <c r="M17" i="21" s="1"/>
  <c r="F17" i="21"/>
  <c r="K16" i="21"/>
  <c r="J16" i="21"/>
  <c r="G16" i="21"/>
  <c r="M16" i="21" s="1"/>
  <c r="F16" i="21"/>
  <c r="L16" i="21" s="1"/>
  <c r="K15" i="21"/>
  <c r="J15" i="21"/>
  <c r="G15" i="21"/>
  <c r="M15" i="21" s="1"/>
  <c r="F15" i="21"/>
  <c r="L15" i="21" s="1"/>
  <c r="K14" i="21"/>
  <c r="J14" i="21"/>
  <c r="G14" i="21"/>
  <c r="M14" i="21" s="1"/>
  <c r="F14" i="21"/>
  <c r="K13" i="21"/>
  <c r="K20" i="21" s="1"/>
  <c r="J13" i="21"/>
  <c r="J20" i="21" s="1"/>
  <c r="G13" i="21"/>
  <c r="G20" i="21" s="1"/>
  <c r="F13" i="21"/>
  <c r="K11" i="21"/>
  <c r="J11" i="21"/>
  <c r="G11" i="21"/>
  <c r="M11" i="21" s="1"/>
  <c r="F11" i="21"/>
  <c r="K10" i="21"/>
  <c r="J10" i="21"/>
  <c r="G10" i="21"/>
  <c r="M10" i="21" s="1"/>
  <c r="F10" i="21"/>
  <c r="K9" i="21"/>
  <c r="J9" i="21"/>
  <c r="G9" i="21"/>
  <c r="M9" i="21" s="1"/>
  <c r="F9" i="21"/>
  <c r="K8" i="21"/>
  <c r="J8" i="21"/>
  <c r="L8" i="21" s="1"/>
  <c r="G8" i="21"/>
  <c r="M8" i="21" s="1"/>
  <c r="F8" i="21"/>
  <c r="K7" i="21"/>
  <c r="J7" i="21"/>
  <c r="G7" i="21"/>
  <c r="M7" i="21" s="1"/>
  <c r="F7" i="21"/>
  <c r="K6" i="21"/>
  <c r="J6" i="21"/>
  <c r="G6" i="21"/>
  <c r="M6" i="21" s="1"/>
  <c r="F6" i="21"/>
  <c r="K5" i="21"/>
  <c r="K12" i="21" s="1"/>
  <c r="J5" i="21"/>
  <c r="G5" i="21"/>
  <c r="F5" i="21"/>
  <c r="K51" i="20"/>
  <c r="J51" i="20"/>
  <c r="G51" i="20"/>
  <c r="M51" i="20" s="1"/>
  <c r="F51" i="20"/>
  <c r="L51" i="20" s="1"/>
  <c r="K50" i="20"/>
  <c r="J50" i="20"/>
  <c r="G50" i="20"/>
  <c r="M50" i="20" s="1"/>
  <c r="F50" i="20"/>
  <c r="L50" i="20" s="1"/>
  <c r="K49" i="20"/>
  <c r="J49" i="20"/>
  <c r="G49" i="20"/>
  <c r="M49" i="20" s="1"/>
  <c r="F49" i="20"/>
  <c r="L49" i="20" s="1"/>
  <c r="K48" i="20"/>
  <c r="J48" i="20"/>
  <c r="G48" i="20"/>
  <c r="M48" i="20" s="1"/>
  <c r="F48" i="20"/>
  <c r="L48" i="20" s="1"/>
  <c r="K47" i="20"/>
  <c r="J47" i="20"/>
  <c r="G47" i="20"/>
  <c r="M47" i="20" s="1"/>
  <c r="F47" i="20"/>
  <c r="L47" i="20" s="1"/>
  <c r="K46" i="20"/>
  <c r="J46" i="20"/>
  <c r="G46" i="20"/>
  <c r="M46" i="20" s="1"/>
  <c r="F46" i="20"/>
  <c r="K45" i="20"/>
  <c r="K52" i="20" s="1"/>
  <c r="J45" i="20"/>
  <c r="J52" i="20" s="1"/>
  <c r="G45" i="20"/>
  <c r="G52" i="20" s="1"/>
  <c r="F45" i="20"/>
  <c r="K43" i="20"/>
  <c r="J43" i="20"/>
  <c r="G43" i="20"/>
  <c r="M43" i="20" s="1"/>
  <c r="F43" i="20"/>
  <c r="K42" i="20"/>
  <c r="J42" i="20"/>
  <c r="G42" i="20"/>
  <c r="M42" i="20" s="1"/>
  <c r="F42" i="20"/>
  <c r="K41" i="20"/>
  <c r="J41" i="20"/>
  <c r="G41" i="20"/>
  <c r="M41" i="20" s="1"/>
  <c r="F41" i="20"/>
  <c r="K40" i="20"/>
  <c r="J40" i="20"/>
  <c r="G40" i="20"/>
  <c r="M40" i="20" s="1"/>
  <c r="F40" i="20"/>
  <c r="L40" i="20" s="1"/>
  <c r="K39" i="20"/>
  <c r="J39" i="20"/>
  <c r="G39" i="20"/>
  <c r="M39" i="20" s="1"/>
  <c r="F39" i="20"/>
  <c r="L39" i="20" s="1"/>
  <c r="K38" i="20"/>
  <c r="J38" i="20"/>
  <c r="G38" i="20"/>
  <c r="M38" i="20" s="1"/>
  <c r="F38" i="20"/>
  <c r="K37" i="20"/>
  <c r="K44" i="20" s="1"/>
  <c r="J37" i="20"/>
  <c r="J44" i="20" s="1"/>
  <c r="G37" i="20"/>
  <c r="G44" i="20" s="1"/>
  <c r="F37" i="20"/>
  <c r="K35" i="20"/>
  <c r="J35" i="20"/>
  <c r="G35" i="20"/>
  <c r="M35" i="20" s="1"/>
  <c r="F35" i="20"/>
  <c r="L35" i="20" s="1"/>
  <c r="K34" i="20"/>
  <c r="J34" i="20"/>
  <c r="G34" i="20"/>
  <c r="M34" i="20" s="1"/>
  <c r="F34" i="20"/>
  <c r="K33" i="20"/>
  <c r="J33" i="20"/>
  <c r="G33" i="20"/>
  <c r="M33" i="20" s="1"/>
  <c r="F33" i="20"/>
  <c r="K32" i="20"/>
  <c r="J32" i="20"/>
  <c r="G32" i="20"/>
  <c r="M32" i="20" s="1"/>
  <c r="F32" i="20"/>
  <c r="L32" i="20" s="1"/>
  <c r="K31" i="20"/>
  <c r="J31" i="20"/>
  <c r="G31" i="20"/>
  <c r="M31" i="20" s="1"/>
  <c r="F31" i="20"/>
  <c r="L31" i="20" s="1"/>
  <c r="K30" i="20"/>
  <c r="J30" i="20"/>
  <c r="G30" i="20"/>
  <c r="M30" i="20" s="1"/>
  <c r="F30" i="20"/>
  <c r="K29" i="20"/>
  <c r="K36" i="20" s="1"/>
  <c r="J29" i="20"/>
  <c r="J36" i="20" s="1"/>
  <c r="G29" i="20"/>
  <c r="G36" i="20" s="1"/>
  <c r="F29" i="20"/>
  <c r="K27" i="20"/>
  <c r="J27" i="20"/>
  <c r="G27" i="20"/>
  <c r="M27" i="20" s="1"/>
  <c r="F27" i="20"/>
  <c r="K26" i="20"/>
  <c r="J26" i="20"/>
  <c r="G26" i="20"/>
  <c r="M26" i="20" s="1"/>
  <c r="F26" i="20"/>
  <c r="K25" i="20"/>
  <c r="J25" i="20"/>
  <c r="G25" i="20"/>
  <c r="M25" i="20" s="1"/>
  <c r="F25" i="20"/>
  <c r="K24" i="20"/>
  <c r="J24" i="20"/>
  <c r="G24" i="20"/>
  <c r="M24" i="20" s="1"/>
  <c r="F24" i="20"/>
  <c r="L24" i="20" s="1"/>
  <c r="K23" i="20"/>
  <c r="J23" i="20"/>
  <c r="G23" i="20"/>
  <c r="M23" i="20" s="1"/>
  <c r="F23" i="20"/>
  <c r="L23" i="20" s="1"/>
  <c r="K22" i="20"/>
  <c r="J22" i="20"/>
  <c r="G22" i="20"/>
  <c r="M22" i="20" s="1"/>
  <c r="F22" i="20"/>
  <c r="K21" i="20"/>
  <c r="K28" i="20" s="1"/>
  <c r="J21" i="20"/>
  <c r="J28" i="20" s="1"/>
  <c r="G21" i="20"/>
  <c r="G28" i="20" s="1"/>
  <c r="F21" i="20"/>
  <c r="K19" i="20"/>
  <c r="J19" i="20"/>
  <c r="G19" i="20"/>
  <c r="M19" i="20" s="1"/>
  <c r="F19" i="20"/>
  <c r="K18" i="20"/>
  <c r="J18" i="20"/>
  <c r="G18" i="20"/>
  <c r="M18" i="20" s="1"/>
  <c r="F18" i="20"/>
  <c r="K17" i="20"/>
  <c r="J17" i="20"/>
  <c r="G17" i="20"/>
  <c r="M17" i="20" s="1"/>
  <c r="F17" i="20"/>
  <c r="K16" i="20"/>
  <c r="J16" i="20"/>
  <c r="G16" i="20"/>
  <c r="M16" i="20" s="1"/>
  <c r="F16" i="20"/>
  <c r="L16" i="20" s="1"/>
  <c r="K15" i="20"/>
  <c r="J15" i="20"/>
  <c r="G15" i="20"/>
  <c r="M15" i="20" s="1"/>
  <c r="F15" i="20"/>
  <c r="L15" i="20" s="1"/>
  <c r="K14" i="20"/>
  <c r="J14" i="20"/>
  <c r="G14" i="20"/>
  <c r="M14" i="20" s="1"/>
  <c r="F14" i="20"/>
  <c r="K13" i="20"/>
  <c r="K20" i="20" s="1"/>
  <c r="J13" i="20"/>
  <c r="J20" i="20" s="1"/>
  <c r="G13" i="20"/>
  <c r="G20" i="20" s="1"/>
  <c r="F13" i="20"/>
  <c r="J11" i="20"/>
  <c r="G11" i="20"/>
  <c r="M11" i="20" s="1"/>
  <c r="F11" i="20"/>
  <c r="K10" i="20"/>
  <c r="J10" i="20"/>
  <c r="G10" i="20"/>
  <c r="M10" i="20" s="1"/>
  <c r="F10" i="20"/>
  <c r="L10" i="20" s="1"/>
  <c r="K9" i="20"/>
  <c r="J9" i="20"/>
  <c r="G9" i="20"/>
  <c r="M9" i="20" s="1"/>
  <c r="F9" i="20"/>
  <c r="L9" i="20" s="1"/>
  <c r="K8" i="20"/>
  <c r="J8" i="20"/>
  <c r="G8" i="20"/>
  <c r="M8" i="20" s="1"/>
  <c r="F8" i="20"/>
  <c r="F12" i="20" s="1"/>
  <c r="K7" i="20"/>
  <c r="J7" i="20"/>
  <c r="G7" i="20"/>
  <c r="M7" i="20" s="1"/>
  <c r="F7" i="20"/>
  <c r="L7" i="20" s="1"/>
  <c r="K6" i="20"/>
  <c r="J6" i="20"/>
  <c r="G6" i="20"/>
  <c r="M6" i="20" s="1"/>
  <c r="F6" i="20"/>
  <c r="L6" i="20" s="1"/>
  <c r="K5" i="20"/>
  <c r="K12" i="20" s="1"/>
  <c r="J5" i="20"/>
  <c r="J12" i="20" s="1"/>
  <c r="G5" i="20"/>
  <c r="G12" i="20" s="1"/>
  <c r="F5" i="20"/>
  <c r="L5" i="20" s="1"/>
  <c r="K51" i="19"/>
  <c r="J51" i="19"/>
  <c r="G51" i="19"/>
  <c r="M51" i="19" s="1"/>
  <c r="F51" i="19"/>
  <c r="L51" i="19" s="1"/>
  <c r="K50" i="19"/>
  <c r="J50" i="19"/>
  <c r="G50" i="19"/>
  <c r="M50" i="19" s="1"/>
  <c r="F50" i="19"/>
  <c r="L50" i="19" s="1"/>
  <c r="K49" i="19"/>
  <c r="J49" i="19"/>
  <c r="G49" i="19"/>
  <c r="M49" i="19" s="1"/>
  <c r="F49" i="19"/>
  <c r="L49" i="19" s="1"/>
  <c r="K48" i="19"/>
  <c r="J48" i="19"/>
  <c r="G48" i="19"/>
  <c r="M48" i="19" s="1"/>
  <c r="F48" i="19"/>
  <c r="L48" i="19" s="1"/>
  <c r="K47" i="19"/>
  <c r="J47" i="19"/>
  <c r="G47" i="19"/>
  <c r="M47" i="19" s="1"/>
  <c r="F47" i="19"/>
  <c r="L47" i="19" s="1"/>
  <c r="K46" i="19"/>
  <c r="J46" i="19"/>
  <c r="G46" i="19"/>
  <c r="M46" i="19" s="1"/>
  <c r="F46" i="19"/>
  <c r="L46" i="19" s="1"/>
  <c r="K45" i="19"/>
  <c r="K52" i="19" s="1"/>
  <c r="J45" i="19"/>
  <c r="J52" i="19" s="1"/>
  <c r="G45" i="19"/>
  <c r="G52" i="19" s="1"/>
  <c r="F45" i="19"/>
  <c r="K43" i="19"/>
  <c r="J43" i="19"/>
  <c r="G43" i="19"/>
  <c r="M43" i="19" s="1"/>
  <c r="F43" i="19"/>
  <c r="L43" i="19" s="1"/>
  <c r="K42" i="19"/>
  <c r="J42" i="19"/>
  <c r="G42" i="19"/>
  <c r="M42" i="19" s="1"/>
  <c r="F42" i="19"/>
  <c r="L42" i="19" s="1"/>
  <c r="K41" i="19"/>
  <c r="J41" i="19"/>
  <c r="G41" i="19"/>
  <c r="M41" i="19" s="1"/>
  <c r="F41" i="19"/>
  <c r="K40" i="19"/>
  <c r="J40" i="19"/>
  <c r="G40" i="19"/>
  <c r="M40" i="19" s="1"/>
  <c r="F40" i="19"/>
  <c r="L40" i="19" s="1"/>
  <c r="K39" i="19"/>
  <c r="J39" i="19"/>
  <c r="G39" i="19"/>
  <c r="M39" i="19" s="1"/>
  <c r="F39" i="19"/>
  <c r="L39" i="19" s="1"/>
  <c r="K38" i="19"/>
  <c r="J38" i="19"/>
  <c r="G38" i="19"/>
  <c r="M38" i="19" s="1"/>
  <c r="F38" i="19"/>
  <c r="K37" i="19"/>
  <c r="K44" i="19" s="1"/>
  <c r="J37" i="19"/>
  <c r="J44" i="19" s="1"/>
  <c r="G37" i="19"/>
  <c r="G44" i="19" s="1"/>
  <c r="F37" i="19"/>
  <c r="K35" i="19"/>
  <c r="J35" i="19"/>
  <c r="G35" i="19"/>
  <c r="M35" i="19" s="1"/>
  <c r="F35" i="19"/>
  <c r="K34" i="19"/>
  <c r="J34" i="19"/>
  <c r="G34" i="19"/>
  <c r="M34" i="19" s="1"/>
  <c r="F34" i="19"/>
  <c r="K33" i="19"/>
  <c r="J33" i="19"/>
  <c r="G33" i="19"/>
  <c r="M33" i="19" s="1"/>
  <c r="F33" i="19"/>
  <c r="K32" i="19"/>
  <c r="J32" i="19"/>
  <c r="G32" i="19"/>
  <c r="M32" i="19" s="1"/>
  <c r="F32" i="19"/>
  <c r="K31" i="19"/>
  <c r="J31" i="19"/>
  <c r="G31" i="19"/>
  <c r="M31" i="19" s="1"/>
  <c r="F31" i="19"/>
  <c r="L31" i="19" s="1"/>
  <c r="K30" i="19"/>
  <c r="J30" i="19"/>
  <c r="G30" i="19"/>
  <c r="M30" i="19" s="1"/>
  <c r="F30" i="19"/>
  <c r="L30" i="19" s="1"/>
  <c r="K29" i="19"/>
  <c r="K36" i="19" s="1"/>
  <c r="J29" i="19"/>
  <c r="J36" i="19" s="1"/>
  <c r="G29" i="19"/>
  <c r="G36" i="19" s="1"/>
  <c r="F29" i="19"/>
  <c r="S64" i="19" s="1"/>
  <c r="K27" i="19"/>
  <c r="J27" i="19"/>
  <c r="G27" i="19"/>
  <c r="M27" i="19" s="1"/>
  <c r="F27" i="19"/>
  <c r="K26" i="19"/>
  <c r="J26" i="19"/>
  <c r="G26" i="19"/>
  <c r="M26" i="19" s="1"/>
  <c r="F26" i="19"/>
  <c r="K25" i="19"/>
  <c r="J25" i="19"/>
  <c r="G25" i="19"/>
  <c r="M25" i="19" s="1"/>
  <c r="F25" i="19"/>
  <c r="L25" i="19" s="1"/>
  <c r="K24" i="19"/>
  <c r="J24" i="19"/>
  <c r="G24" i="19"/>
  <c r="M24" i="19" s="1"/>
  <c r="F24" i="19"/>
  <c r="K23" i="19"/>
  <c r="J23" i="19"/>
  <c r="G23" i="19"/>
  <c r="M23" i="19" s="1"/>
  <c r="F23" i="19"/>
  <c r="L23" i="19" s="1"/>
  <c r="K22" i="19"/>
  <c r="J22" i="19"/>
  <c r="G22" i="19"/>
  <c r="M22" i="19" s="1"/>
  <c r="F22" i="19"/>
  <c r="L22" i="19" s="1"/>
  <c r="K21" i="19"/>
  <c r="K28" i="19" s="1"/>
  <c r="J21" i="19"/>
  <c r="J28" i="19" s="1"/>
  <c r="G21" i="19"/>
  <c r="G28" i="19" s="1"/>
  <c r="F21" i="19"/>
  <c r="R64" i="19" s="1"/>
  <c r="K19" i="19"/>
  <c r="J19" i="19"/>
  <c r="G19" i="19"/>
  <c r="M19" i="19" s="1"/>
  <c r="F19" i="19"/>
  <c r="L19" i="19" s="1"/>
  <c r="K18" i="19"/>
  <c r="J18" i="19"/>
  <c r="G18" i="19"/>
  <c r="M18" i="19" s="1"/>
  <c r="F18" i="19"/>
  <c r="L18" i="19" s="1"/>
  <c r="K17" i="19"/>
  <c r="J17" i="19"/>
  <c r="G17" i="19"/>
  <c r="M17" i="19" s="1"/>
  <c r="F17" i="19"/>
  <c r="L17" i="19" s="1"/>
  <c r="K16" i="19"/>
  <c r="J16" i="19"/>
  <c r="G16" i="19"/>
  <c r="M16" i="19" s="1"/>
  <c r="F16" i="19"/>
  <c r="L16" i="19" s="1"/>
  <c r="K15" i="19"/>
  <c r="J15" i="19"/>
  <c r="G15" i="19"/>
  <c r="M15" i="19" s="1"/>
  <c r="F15" i="19"/>
  <c r="L15" i="19" s="1"/>
  <c r="K14" i="19"/>
  <c r="J14" i="19"/>
  <c r="G14" i="19"/>
  <c r="M14" i="19" s="1"/>
  <c r="F14" i="19"/>
  <c r="L14" i="19" s="1"/>
  <c r="K13" i="19"/>
  <c r="K20" i="19" s="1"/>
  <c r="J13" i="19"/>
  <c r="J20" i="19" s="1"/>
  <c r="G13" i="19"/>
  <c r="G20" i="19" s="1"/>
  <c r="F13" i="19"/>
  <c r="K11" i="19"/>
  <c r="J11" i="19"/>
  <c r="G11" i="19"/>
  <c r="M11" i="19" s="1"/>
  <c r="F11" i="19"/>
  <c r="K10" i="19"/>
  <c r="J10" i="19"/>
  <c r="G10" i="19"/>
  <c r="M10" i="19" s="1"/>
  <c r="F10" i="19"/>
  <c r="K9" i="19"/>
  <c r="J9" i="19"/>
  <c r="G9" i="19"/>
  <c r="M9" i="19" s="1"/>
  <c r="F9" i="19"/>
  <c r="K8" i="19"/>
  <c r="J8" i="19"/>
  <c r="G8" i="19"/>
  <c r="M8" i="19" s="1"/>
  <c r="F8" i="19"/>
  <c r="K7" i="19"/>
  <c r="J7" i="19"/>
  <c r="G7" i="19"/>
  <c r="M7" i="19" s="1"/>
  <c r="F7" i="19"/>
  <c r="L7" i="19" s="1"/>
  <c r="K6" i="19"/>
  <c r="J6" i="19"/>
  <c r="G6" i="19"/>
  <c r="M6" i="19" s="1"/>
  <c r="F6" i="19"/>
  <c r="L6" i="19" s="1"/>
  <c r="K5" i="19"/>
  <c r="K12" i="19" s="1"/>
  <c r="J5" i="19"/>
  <c r="J12" i="19" s="1"/>
  <c r="G5" i="19"/>
  <c r="G12" i="19" s="1"/>
  <c r="F5" i="19"/>
  <c r="K51" i="18"/>
  <c r="J51" i="18"/>
  <c r="G51" i="18"/>
  <c r="M51" i="18" s="1"/>
  <c r="F51" i="18"/>
  <c r="L51" i="18" s="1"/>
  <c r="K50" i="18"/>
  <c r="J50" i="18"/>
  <c r="G50" i="18"/>
  <c r="M50" i="18" s="1"/>
  <c r="F50" i="18"/>
  <c r="L50" i="18" s="1"/>
  <c r="K49" i="18"/>
  <c r="J49" i="18"/>
  <c r="G49" i="18"/>
  <c r="M49" i="18" s="1"/>
  <c r="F49" i="18"/>
  <c r="L49" i="18" s="1"/>
  <c r="K48" i="18"/>
  <c r="J48" i="18"/>
  <c r="G48" i="18"/>
  <c r="M48" i="18" s="1"/>
  <c r="F48" i="18"/>
  <c r="L48" i="18" s="1"/>
  <c r="K47" i="18"/>
  <c r="J47" i="18"/>
  <c r="G47" i="18"/>
  <c r="M47" i="18" s="1"/>
  <c r="F47" i="18"/>
  <c r="L47" i="18" s="1"/>
  <c r="K46" i="18"/>
  <c r="J46" i="18"/>
  <c r="G46" i="18"/>
  <c r="M46" i="18" s="1"/>
  <c r="F46" i="18"/>
  <c r="F52" i="18" s="1"/>
  <c r="K45" i="18"/>
  <c r="K52" i="18" s="1"/>
  <c r="J45" i="18"/>
  <c r="J52" i="18" s="1"/>
  <c r="G45" i="18"/>
  <c r="G52" i="18" s="1"/>
  <c r="F45" i="18"/>
  <c r="K43" i="18"/>
  <c r="J43" i="18"/>
  <c r="G43" i="18"/>
  <c r="M43" i="18" s="1"/>
  <c r="F43" i="18"/>
  <c r="L43" i="18" s="1"/>
  <c r="K42" i="18"/>
  <c r="J42" i="18"/>
  <c r="G42" i="18"/>
  <c r="M42" i="18" s="1"/>
  <c r="F42" i="18"/>
  <c r="L42" i="18" s="1"/>
  <c r="K41" i="18"/>
  <c r="J41" i="18"/>
  <c r="G41" i="18"/>
  <c r="M41" i="18" s="1"/>
  <c r="F41" i="18"/>
  <c r="L41" i="18" s="1"/>
  <c r="K40" i="18"/>
  <c r="J40" i="18"/>
  <c r="G40" i="18"/>
  <c r="M40" i="18" s="1"/>
  <c r="F40" i="18"/>
  <c r="L40" i="18" s="1"/>
  <c r="K39" i="18"/>
  <c r="J39" i="18"/>
  <c r="G39" i="18"/>
  <c r="M39" i="18" s="1"/>
  <c r="F39" i="18"/>
  <c r="L39" i="18" s="1"/>
  <c r="K38" i="18"/>
  <c r="J38" i="18"/>
  <c r="G38" i="18"/>
  <c r="M38" i="18" s="1"/>
  <c r="F38" i="18"/>
  <c r="K37" i="18"/>
  <c r="K44" i="18" s="1"/>
  <c r="J37" i="18"/>
  <c r="J44" i="18" s="1"/>
  <c r="G37" i="18"/>
  <c r="G44" i="18" s="1"/>
  <c r="F37" i="18"/>
  <c r="K35" i="18"/>
  <c r="J35" i="18"/>
  <c r="G35" i="18"/>
  <c r="M35" i="18" s="1"/>
  <c r="F35" i="18"/>
  <c r="K34" i="18"/>
  <c r="J34" i="18"/>
  <c r="G34" i="18"/>
  <c r="M34" i="18" s="1"/>
  <c r="F34" i="18"/>
  <c r="K33" i="18"/>
  <c r="J33" i="18"/>
  <c r="G33" i="18"/>
  <c r="M33" i="18" s="1"/>
  <c r="F33" i="18"/>
  <c r="K32" i="18"/>
  <c r="J32" i="18"/>
  <c r="G32" i="18"/>
  <c r="M32" i="18" s="1"/>
  <c r="F32" i="18"/>
  <c r="K31" i="18"/>
  <c r="J31" i="18"/>
  <c r="G31" i="18"/>
  <c r="M31" i="18" s="1"/>
  <c r="F31" i="18"/>
  <c r="L31" i="18" s="1"/>
  <c r="K30" i="18"/>
  <c r="J30" i="18"/>
  <c r="G30" i="18"/>
  <c r="M30" i="18" s="1"/>
  <c r="F30" i="18"/>
  <c r="K29" i="18"/>
  <c r="K36" i="18" s="1"/>
  <c r="J29" i="18"/>
  <c r="J36" i="18" s="1"/>
  <c r="G29" i="18"/>
  <c r="G36" i="18" s="1"/>
  <c r="F29" i="18"/>
  <c r="K27" i="18"/>
  <c r="J27" i="18"/>
  <c r="G27" i="18"/>
  <c r="M27" i="18" s="1"/>
  <c r="F27" i="18"/>
  <c r="K26" i="18"/>
  <c r="J26" i="18"/>
  <c r="G26" i="18"/>
  <c r="M26" i="18" s="1"/>
  <c r="F26" i="18"/>
  <c r="K25" i="18"/>
  <c r="J25" i="18"/>
  <c r="G25" i="18"/>
  <c r="M25" i="18" s="1"/>
  <c r="F25" i="18"/>
  <c r="K24" i="18"/>
  <c r="J24" i="18"/>
  <c r="G24" i="18"/>
  <c r="M24" i="18" s="1"/>
  <c r="F24" i="18"/>
  <c r="K23" i="18"/>
  <c r="J23" i="18"/>
  <c r="G23" i="18"/>
  <c r="M23" i="18" s="1"/>
  <c r="F23" i="18"/>
  <c r="L23" i="18" s="1"/>
  <c r="K22" i="18"/>
  <c r="J22" i="18"/>
  <c r="G22" i="18"/>
  <c r="M22" i="18" s="1"/>
  <c r="F22" i="18"/>
  <c r="K21" i="18"/>
  <c r="K28" i="18" s="1"/>
  <c r="J21" i="18"/>
  <c r="J28" i="18" s="1"/>
  <c r="G21" i="18"/>
  <c r="G28" i="18" s="1"/>
  <c r="F21" i="18"/>
  <c r="K19" i="18"/>
  <c r="J19" i="18"/>
  <c r="G19" i="18"/>
  <c r="M19" i="18" s="1"/>
  <c r="F19" i="18"/>
  <c r="K18" i="18"/>
  <c r="J18" i="18"/>
  <c r="G18" i="18"/>
  <c r="M18" i="18" s="1"/>
  <c r="F18" i="18"/>
  <c r="K17" i="18"/>
  <c r="J17" i="18"/>
  <c r="G17" i="18"/>
  <c r="M17" i="18" s="1"/>
  <c r="F17" i="18"/>
  <c r="K16" i="18"/>
  <c r="J16" i="18"/>
  <c r="G16" i="18"/>
  <c r="M16" i="18" s="1"/>
  <c r="F16" i="18"/>
  <c r="K15" i="18"/>
  <c r="J15" i="18"/>
  <c r="G15" i="18"/>
  <c r="M15" i="18" s="1"/>
  <c r="F15" i="18"/>
  <c r="L15" i="18" s="1"/>
  <c r="K14" i="18"/>
  <c r="J14" i="18"/>
  <c r="G14" i="18"/>
  <c r="M14" i="18" s="1"/>
  <c r="F14" i="18"/>
  <c r="K13" i="18"/>
  <c r="K20" i="18" s="1"/>
  <c r="J13" i="18"/>
  <c r="J20" i="18" s="1"/>
  <c r="G13" i="18"/>
  <c r="G20" i="18" s="1"/>
  <c r="F13" i="18"/>
  <c r="K11" i="18"/>
  <c r="J11" i="18"/>
  <c r="G11" i="18"/>
  <c r="M11" i="18" s="1"/>
  <c r="F11" i="18"/>
  <c r="K10" i="18"/>
  <c r="J10" i="18"/>
  <c r="G10" i="18"/>
  <c r="M10" i="18" s="1"/>
  <c r="F10" i="18"/>
  <c r="K9" i="18"/>
  <c r="J9" i="18"/>
  <c r="G9" i="18"/>
  <c r="M9" i="18" s="1"/>
  <c r="F9" i="18"/>
  <c r="K8" i="18"/>
  <c r="J8" i="18"/>
  <c r="G8" i="18"/>
  <c r="M8" i="18" s="1"/>
  <c r="F8" i="18"/>
  <c r="K7" i="18"/>
  <c r="J7" i="18"/>
  <c r="G7" i="18"/>
  <c r="M7" i="18" s="1"/>
  <c r="F7" i="18"/>
  <c r="L7" i="18" s="1"/>
  <c r="K6" i="18"/>
  <c r="J6" i="18"/>
  <c r="G6" i="18"/>
  <c r="M6" i="18" s="1"/>
  <c r="F6" i="18"/>
  <c r="L6" i="18" s="1"/>
  <c r="K5" i="18"/>
  <c r="K12" i="18" s="1"/>
  <c r="J5" i="18"/>
  <c r="J12" i="18" s="1"/>
  <c r="G5" i="18"/>
  <c r="G12" i="18" s="1"/>
  <c r="F5" i="18"/>
  <c r="L5" i="18" s="1"/>
  <c r="K51" i="17"/>
  <c r="J51" i="17"/>
  <c r="G51" i="17"/>
  <c r="M51" i="17" s="1"/>
  <c r="F51" i="17"/>
  <c r="K50" i="17"/>
  <c r="J50" i="17"/>
  <c r="G50" i="17"/>
  <c r="M50" i="17" s="1"/>
  <c r="F50" i="17"/>
  <c r="K49" i="17"/>
  <c r="J49" i="17"/>
  <c r="G49" i="17"/>
  <c r="M49" i="17" s="1"/>
  <c r="F49" i="17"/>
  <c r="K48" i="17"/>
  <c r="J48" i="17"/>
  <c r="G48" i="17"/>
  <c r="M48" i="17" s="1"/>
  <c r="F48" i="17"/>
  <c r="K47" i="17"/>
  <c r="J47" i="17"/>
  <c r="G47" i="17"/>
  <c r="M47" i="17" s="1"/>
  <c r="F47" i="17"/>
  <c r="K46" i="17"/>
  <c r="J46" i="17"/>
  <c r="G46" i="17"/>
  <c r="M46" i="17" s="1"/>
  <c r="F46" i="17"/>
  <c r="K45" i="17"/>
  <c r="K52" i="17" s="1"/>
  <c r="J45" i="17"/>
  <c r="J52" i="17" s="1"/>
  <c r="G45" i="17"/>
  <c r="G52" i="17" s="1"/>
  <c r="F45" i="17"/>
  <c r="K43" i="17"/>
  <c r="J43" i="17"/>
  <c r="G43" i="17"/>
  <c r="M43" i="17" s="1"/>
  <c r="F43" i="17"/>
  <c r="K42" i="17"/>
  <c r="J42" i="17"/>
  <c r="G42" i="17"/>
  <c r="M42" i="17" s="1"/>
  <c r="F42" i="17"/>
  <c r="K41" i="17"/>
  <c r="J41" i="17"/>
  <c r="G41" i="17"/>
  <c r="M41" i="17" s="1"/>
  <c r="F41" i="17"/>
  <c r="K40" i="17"/>
  <c r="J40" i="17"/>
  <c r="G40" i="17"/>
  <c r="M40" i="17" s="1"/>
  <c r="F40" i="17"/>
  <c r="K39" i="17"/>
  <c r="J39" i="17"/>
  <c r="G39" i="17"/>
  <c r="M39" i="17" s="1"/>
  <c r="F39" i="17"/>
  <c r="K38" i="17"/>
  <c r="J38" i="17"/>
  <c r="G38" i="17"/>
  <c r="M38" i="17" s="1"/>
  <c r="F38" i="17"/>
  <c r="K37" i="17"/>
  <c r="K44" i="17" s="1"/>
  <c r="J37" i="17"/>
  <c r="J44" i="17" s="1"/>
  <c r="G37" i="17"/>
  <c r="G44" i="17" s="1"/>
  <c r="F37" i="17"/>
  <c r="K35" i="17"/>
  <c r="G35" i="17"/>
  <c r="M35" i="17" s="1"/>
  <c r="F35" i="17"/>
  <c r="K34" i="17"/>
  <c r="G34" i="17"/>
  <c r="M34" i="17" s="1"/>
  <c r="F34" i="17"/>
  <c r="K33" i="17"/>
  <c r="G33" i="17"/>
  <c r="M33" i="17" s="1"/>
  <c r="F33" i="17"/>
  <c r="K32" i="17"/>
  <c r="G32" i="17"/>
  <c r="M32" i="17" s="1"/>
  <c r="F32" i="17"/>
  <c r="K31" i="17"/>
  <c r="J31" i="17"/>
  <c r="G31" i="17"/>
  <c r="M31" i="17" s="1"/>
  <c r="F31" i="17"/>
  <c r="K30" i="17"/>
  <c r="J30" i="17"/>
  <c r="G30" i="17"/>
  <c r="M30" i="17" s="1"/>
  <c r="F30" i="17"/>
  <c r="F36" i="17" s="1"/>
  <c r="K29" i="17"/>
  <c r="K36" i="17" s="1"/>
  <c r="J36" i="17"/>
  <c r="G29" i="17"/>
  <c r="G36" i="17" s="1"/>
  <c r="F29" i="17"/>
  <c r="K27" i="17"/>
  <c r="G27" i="17"/>
  <c r="M27" i="17" s="1"/>
  <c r="F27" i="17"/>
  <c r="K26" i="17"/>
  <c r="G26" i="17"/>
  <c r="M26" i="17" s="1"/>
  <c r="F26" i="17"/>
  <c r="K25" i="17"/>
  <c r="G25" i="17"/>
  <c r="M25" i="17" s="1"/>
  <c r="F25" i="17"/>
  <c r="K24" i="17"/>
  <c r="G24" i="17"/>
  <c r="M24" i="17" s="1"/>
  <c r="F24" i="17"/>
  <c r="K23" i="17"/>
  <c r="J23" i="17"/>
  <c r="G23" i="17"/>
  <c r="M23" i="17" s="1"/>
  <c r="F23" i="17"/>
  <c r="K22" i="17"/>
  <c r="J22" i="17"/>
  <c r="G22" i="17"/>
  <c r="M22" i="17" s="1"/>
  <c r="F22" i="17"/>
  <c r="K21" i="17"/>
  <c r="K28" i="17" s="1"/>
  <c r="J28" i="17"/>
  <c r="G21" i="17"/>
  <c r="G28" i="17" s="1"/>
  <c r="F21" i="17"/>
  <c r="K19" i="17"/>
  <c r="J19" i="17"/>
  <c r="G19" i="17"/>
  <c r="M19" i="17" s="1"/>
  <c r="F19" i="17"/>
  <c r="K18" i="17"/>
  <c r="J18" i="17"/>
  <c r="G18" i="17"/>
  <c r="M18" i="17" s="1"/>
  <c r="F18" i="17"/>
  <c r="K17" i="17"/>
  <c r="J17" i="17"/>
  <c r="G17" i="17"/>
  <c r="M17" i="17" s="1"/>
  <c r="F17" i="17"/>
  <c r="K16" i="17"/>
  <c r="J16" i="17"/>
  <c r="G16" i="17"/>
  <c r="M16" i="17" s="1"/>
  <c r="F16" i="17"/>
  <c r="K15" i="17"/>
  <c r="J15" i="17"/>
  <c r="G15" i="17"/>
  <c r="M15" i="17" s="1"/>
  <c r="F15" i="17"/>
  <c r="K14" i="17"/>
  <c r="J14" i="17"/>
  <c r="G14" i="17"/>
  <c r="M14" i="17" s="1"/>
  <c r="F14" i="17"/>
  <c r="K13" i="17"/>
  <c r="K20" i="17" s="1"/>
  <c r="J13" i="17"/>
  <c r="J20" i="17" s="1"/>
  <c r="G13" i="17"/>
  <c r="G20" i="17" s="1"/>
  <c r="F13" i="17"/>
  <c r="K11" i="17"/>
  <c r="J11" i="17"/>
  <c r="G11" i="17"/>
  <c r="M11" i="17" s="1"/>
  <c r="F11" i="17"/>
  <c r="K10" i="17"/>
  <c r="J10" i="17"/>
  <c r="G10" i="17"/>
  <c r="M10" i="17" s="1"/>
  <c r="F10" i="17"/>
  <c r="K9" i="17"/>
  <c r="J9" i="17"/>
  <c r="G9" i="17"/>
  <c r="M9" i="17" s="1"/>
  <c r="F9" i="17"/>
  <c r="K8" i="17"/>
  <c r="J8" i="17"/>
  <c r="G8" i="17"/>
  <c r="M8" i="17" s="1"/>
  <c r="F8" i="17"/>
  <c r="K7" i="17"/>
  <c r="J7" i="17"/>
  <c r="G7" i="17"/>
  <c r="M7" i="17" s="1"/>
  <c r="F7" i="17"/>
  <c r="K6" i="17"/>
  <c r="J6" i="17"/>
  <c r="G6" i="17"/>
  <c r="M6" i="17" s="1"/>
  <c r="F6" i="17"/>
  <c r="K5" i="17"/>
  <c r="K12" i="17" s="1"/>
  <c r="J5" i="17"/>
  <c r="J12" i="17" s="1"/>
  <c r="G5" i="17"/>
  <c r="G12" i="17" s="1"/>
  <c r="F5" i="17"/>
  <c r="K51" i="16"/>
  <c r="J51" i="16"/>
  <c r="G51" i="16"/>
  <c r="M51" i="16" s="1"/>
  <c r="F51" i="16"/>
  <c r="K50" i="16"/>
  <c r="J50" i="16"/>
  <c r="G50" i="16"/>
  <c r="M50" i="16" s="1"/>
  <c r="F50" i="16"/>
  <c r="K49" i="16"/>
  <c r="J49" i="16"/>
  <c r="G49" i="16"/>
  <c r="M49" i="16" s="1"/>
  <c r="F49" i="16"/>
  <c r="K48" i="16"/>
  <c r="J48" i="16"/>
  <c r="G48" i="16"/>
  <c r="M48" i="16" s="1"/>
  <c r="F48" i="16"/>
  <c r="K47" i="16"/>
  <c r="J47" i="16"/>
  <c r="G47" i="16"/>
  <c r="M47" i="16" s="1"/>
  <c r="F47" i="16"/>
  <c r="K46" i="16"/>
  <c r="J46" i="16"/>
  <c r="G46" i="16"/>
  <c r="M46" i="16" s="1"/>
  <c r="F46" i="16"/>
  <c r="K45" i="16"/>
  <c r="K52" i="16" s="1"/>
  <c r="J45" i="16"/>
  <c r="J52" i="16" s="1"/>
  <c r="G45" i="16"/>
  <c r="G52" i="16" s="1"/>
  <c r="F45" i="16"/>
  <c r="K43" i="16"/>
  <c r="J43" i="16"/>
  <c r="G43" i="16"/>
  <c r="M43" i="16" s="1"/>
  <c r="F43" i="16"/>
  <c r="K42" i="16"/>
  <c r="J42" i="16"/>
  <c r="G42" i="16"/>
  <c r="M42" i="16" s="1"/>
  <c r="F42" i="16"/>
  <c r="K41" i="16"/>
  <c r="J41" i="16"/>
  <c r="G41" i="16"/>
  <c r="M41" i="16" s="1"/>
  <c r="F41" i="16"/>
  <c r="K40" i="16"/>
  <c r="J40" i="16"/>
  <c r="G40" i="16"/>
  <c r="M40" i="16" s="1"/>
  <c r="F40" i="16"/>
  <c r="K39" i="16"/>
  <c r="J39" i="16"/>
  <c r="G39" i="16"/>
  <c r="M39" i="16" s="1"/>
  <c r="F39" i="16"/>
  <c r="K38" i="16"/>
  <c r="J38" i="16"/>
  <c r="G38" i="16"/>
  <c r="M38" i="16" s="1"/>
  <c r="F38" i="16"/>
  <c r="K37" i="16"/>
  <c r="K44" i="16" s="1"/>
  <c r="J37" i="16"/>
  <c r="J44" i="16" s="1"/>
  <c r="G37" i="16"/>
  <c r="F37" i="16"/>
  <c r="K35" i="16"/>
  <c r="J35" i="16"/>
  <c r="G35" i="16"/>
  <c r="M35" i="16" s="1"/>
  <c r="F35" i="16"/>
  <c r="K34" i="16"/>
  <c r="J34" i="16"/>
  <c r="G34" i="16"/>
  <c r="M34" i="16" s="1"/>
  <c r="F34" i="16"/>
  <c r="K33" i="16"/>
  <c r="J33" i="16"/>
  <c r="G33" i="16"/>
  <c r="M33" i="16" s="1"/>
  <c r="F33" i="16"/>
  <c r="K32" i="16"/>
  <c r="J32" i="16"/>
  <c r="G32" i="16"/>
  <c r="M32" i="16" s="1"/>
  <c r="F32" i="16"/>
  <c r="K31" i="16"/>
  <c r="J31" i="16"/>
  <c r="G31" i="16"/>
  <c r="M31" i="16" s="1"/>
  <c r="F31" i="16"/>
  <c r="K30" i="16"/>
  <c r="J30" i="16"/>
  <c r="G30" i="16"/>
  <c r="M30" i="16" s="1"/>
  <c r="F30" i="16"/>
  <c r="K29" i="16"/>
  <c r="K36" i="16" s="1"/>
  <c r="J29" i="16"/>
  <c r="J36" i="16" s="1"/>
  <c r="G29" i="16"/>
  <c r="F29" i="16"/>
  <c r="K27" i="16"/>
  <c r="J27" i="16"/>
  <c r="G27" i="16"/>
  <c r="M27" i="16" s="1"/>
  <c r="F27" i="16"/>
  <c r="K26" i="16"/>
  <c r="J26" i="16"/>
  <c r="G26" i="16"/>
  <c r="M26" i="16" s="1"/>
  <c r="F26" i="16"/>
  <c r="J25" i="16"/>
  <c r="G25" i="16"/>
  <c r="M25" i="16" s="1"/>
  <c r="F25" i="16"/>
  <c r="L25" i="16" s="1"/>
  <c r="K24" i="16"/>
  <c r="J24" i="16"/>
  <c r="G24" i="16"/>
  <c r="M24" i="16" s="1"/>
  <c r="F24" i="16"/>
  <c r="L24" i="16" s="1"/>
  <c r="K23" i="16"/>
  <c r="J23" i="16"/>
  <c r="G23" i="16"/>
  <c r="M23" i="16" s="1"/>
  <c r="F23" i="16"/>
  <c r="L23" i="16" s="1"/>
  <c r="K22" i="16"/>
  <c r="J22" i="16"/>
  <c r="G22" i="16"/>
  <c r="M22" i="16" s="1"/>
  <c r="F22" i="16"/>
  <c r="L22" i="16" s="1"/>
  <c r="K21" i="16"/>
  <c r="J21" i="16"/>
  <c r="J28" i="16" s="1"/>
  <c r="G21" i="16"/>
  <c r="F21" i="16"/>
  <c r="K19" i="16"/>
  <c r="J19" i="16"/>
  <c r="G19" i="16"/>
  <c r="M19" i="16" s="1"/>
  <c r="F19" i="16"/>
  <c r="L19" i="16" s="1"/>
  <c r="K18" i="16"/>
  <c r="J18" i="16"/>
  <c r="G18" i="16"/>
  <c r="M18" i="16" s="1"/>
  <c r="F18" i="16"/>
  <c r="L18" i="16" s="1"/>
  <c r="K17" i="16"/>
  <c r="J17" i="16"/>
  <c r="G17" i="16"/>
  <c r="M17" i="16" s="1"/>
  <c r="F17" i="16"/>
  <c r="K16" i="16"/>
  <c r="J16" i="16"/>
  <c r="G16" i="16"/>
  <c r="M16" i="16" s="1"/>
  <c r="F16" i="16"/>
  <c r="L16" i="16" s="1"/>
  <c r="K15" i="16"/>
  <c r="J15" i="16"/>
  <c r="G15" i="16"/>
  <c r="M15" i="16" s="1"/>
  <c r="F15" i="16"/>
  <c r="L15" i="16" s="1"/>
  <c r="K14" i="16"/>
  <c r="J14" i="16"/>
  <c r="G14" i="16"/>
  <c r="M14" i="16" s="1"/>
  <c r="F14" i="16"/>
  <c r="L14" i="16" s="1"/>
  <c r="K13" i="16"/>
  <c r="K20" i="16" s="1"/>
  <c r="J13" i="16"/>
  <c r="J20" i="16" s="1"/>
  <c r="G13" i="16"/>
  <c r="F13" i="16"/>
  <c r="K11" i="16"/>
  <c r="J11" i="16"/>
  <c r="G11" i="16"/>
  <c r="M11" i="16" s="1"/>
  <c r="F11" i="16"/>
  <c r="L11" i="16" s="1"/>
  <c r="K10" i="16"/>
  <c r="J10" i="16"/>
  <c r="G10" i="16"/>
  <c r="F10" i="16"/>
  <c r="L10" i="16" s="1"/>
  <c r="K9" i="16"/>
  <c r="J9" i="16"/>
  <c r="G9" i="16"/>
  <c r="M9" i="16" s="1"/>
  <c r="F9" i="16"/>
  <c r="L9" i="16" s="1"/>
  <c r="K8" i="16"/>
  <c r="J8" i="16"/>
  <c r="G8" i="16"/>
  <c r="M8" i="16" s="1"/>
  <c r="F8" i="16"/>
  <c r="L8" i="16" s="1"/>
  <c r="K7" i="16"/>
  <c r="J7" i="16"/>
  <c r="G7" i="16"/>
  <c r="M7" i="16" s="1"/>
  <c r="F7" i="16"/>
  <c r="L7" i="16" s="1"/>
  <c r="K6" i="16"/>
  <c r="J6" i="16"/>
  <c r="G6" i="16"/>
  <c r="M6" i="16" s="1"/>
  <c r="F6" i="16"/>
  <c r="L6" i="16" s="1"/>
  <c r="K5" i="16"/>
  <c r="K12" i="16" s="1"/>
  <c r="J5" i="16"/>
  <c r="J12" i="16" s="1"/>
  <c r="G5" i="16"/>
  <c r="G12" i="16" s="1"/>
  <c r="F5" i="16"/>
  <c r="K51" i="15"/>
  <c r="J51" i="15"/>
  <c r="G51" i="15"/>
  <c r="M51" i="15" s="1"/>
  <c r="F51" i="15"/>
  <c r="L51" i="15" s="1"/>
  <c r="K50" i="15"/>
  <c r="J50" i="15"/>
  <c r="G50" i="15"/>
  <c r="M50" i="15" s="1"/>
  <c r="F50" i="15"/>
  <c r="L50" i="15" s="1"/>
  <c r="K49" i="15"/>
  <c r="J49" i="15"/>
  <c r="G49" i="15"/>
  <c r="M49" i="15" s="1"/>
  <c r="F49" i="15"/>
  <c r="L49" i="15" s="1"/>
  <c r="K48" i="15"/>
  <c r="J48" i="15"/>
  <c r="G48" i="15"/>
  <c r="M48" i="15" s="1"/>
  <c r="F48" i="15"/>
  <c r="L48" i="15" s="1"/>
  <c r="K47" i="15"/>
  <c r="J47" i="15"/>
  <c r="G47" i="15"/>
  <c r="M47" i="15" s="1"/>
  <c r="F47" i="15"/>
  <c r="L47" i="15" s="1"/>
  <c r="K46" i="15"/>
  <c r="J46" i="15"/>
  <c r="G46" i="15"/>
  <c r="M46" i="15" s="1"/>
  <c r="F46" i="15"/>
  <c r="K45" i="15"/>
  <c r="K52" i="15" s="1"/>
  <c r="J45" i="15"/>
  <c r="J52" i="15" s="1"/>
  <c r="G45" i="15"/>
  <c r="G52" i="15" s="1"/>
  <c r="F45" i="15"/>
  <c r="K43" i="15"/>
  <c r="J43" i="15"/>
  <c r="G43" i="15"/>
  <c r="M43" i="15" s="1"/>
  <c r="F43" i="15"/>
  <c r="L43" i="15" s="1"/>
  <c r="K42" i="15"/>
  <c r="J42" i="15"/>
  <c r="G42" i="15"/>
  <c r="M42" i="15" s="1"/>
  <c r="F42" i="15"/>
  <c r="L42" i="15" s="1"/>
  <c r="K41" i="15"/>
  <c r="J41" i="15"/>
  <c r="G41" i="15"/>
  <c r="M41" i="15" s="1"/>
  <c r="F41" i="15"/>
  <c r="K40" i="15"/>
  <c r="J40" i="15"/>
  <c r="G40" i="15"/>
  <c r="M40" i="15" s="1"/>
  <c r="L40" i="15"/>
  <c r="K39" i="15"/>
  <c r="J39" i="15"/>
  <c r="G39" i="15"/>
  <c r="M39" i="15" s="1"/>
  <c r="F39" i="15"/>
  <c r="L39" i="15" s="1"/>
  <c r="K38" i="15"/>
  <c r="J38" i="15"/>
  <c r="G38" i="15"/>
  <c r="M38" i="15" s="1"/>
  <c r="F38" i="15"/>
  <c r="K37" i="15"/>
  <c r="K44" i="15" s="1"/>
  <c r="J37" i="15"/>
  <c r="J44" i="15" s="1"/>
  <c r="G37" i="15"/>
  <c r="G44" i="15" s="1"/>
  <c r="F37" i="15"/>
  <c r="K35" i="15"/>
  <c r="J35" i="15"/>
  <c r="G35" i="15"/>
  <c r="M35" i="15" s="1"/>
  <c r="F35" i="15"/>
  <c r="L35" i="15" s="1"/>
  <c r="K34" i="15"/>
  <c r="J34" i="15"/>
  <c r="G34" i="15"/>
  <c r="M34" i="15" s="1"/>
  <c r="F34" i="15"/>
  <c r="L34" i="15" s="1"/>
  <c r="K33" i="15"/>
  <c r="J33" i="15"/>
  <c r="G33" i="15"/>
  <c r="M33" i="15" s="1"/>
  <c r="F33" i="15"/>
  <c r="L33" i="15" s="1"/>
  <c r="K32" i="15"/>
  <c r="J32" i="15"/>
  <c r="G32" i="15"/>
  <c r="M32" i="15" s="1"/>
  <c r="F32" i="15"/>
  <c r="L32" i="15" s="1"/>
  <c r="K31" i="15"/>
  <c r="J31" i="15"/>
  <c r="G31" i="15"/>
  <c r="M31" i="15" s="1"/>
  <c r="F31" i="15"/>
  <c r="L31" i="15" s="1"/>
  <c r="K30" i="15"/>
  <c r="J30" i="15"/>
  <c r="G30" i="15"/>
  <c r="M30" i="15" s="1"/>
  <c r="F30" i="15"/>
  <c r="K29" i="15"/>
  <c r="K36" i="15" s="1"/>
  <c r="J29" i="15"/>
  <c r="J36" i="15" s="1"/>
  <c r="G29" i="15"/>
  <c r="G36" i="15" s="1"/>
  <c r="F29" i="15"/>
  <c r="K27" i="15"/>
  <c r="J27" i="15"/>
  <c r="G27" i="15"/>
  <c r="M27" i="15" s="1"/>
  <c r="F27" i="15"/>
  <c r="L27" i="15" s="1"/>
  <c r="K26" i="15"/>
  <c r="J26" i="15"/>
  <c r="G26" i="15"/>
  <c r="M26" i="15" s="1"/>
  <c r="F26" i="15"/>
  <c r="L26" i="15" s="1"/>
  <c r="K25" i="15"/>
  <c r="J25" i="15"/>
  <c r="G25" i="15"/>
  <c r="M25" i="15" s="1"/>
  <c r="F25" i="15"/>
  <c r="K24" i="15"/>
  <c r="J24" i="15"/>
  <c r="G24" i="15"/>
  <c r="M24" i="15" s="1"/>
  <c r="F24" i="15"/>
  <c r="L24" i="15" s="1"/>
  <c r="K23" i="15"/>
  <c r="J23" i="15"/>
  <c r="G23" i="15"/>
  <c r="M23" i="15" s="1"/>
  <c r="F23" i="15"/>
  <c r="L23" i="15" s="1"/>
  <c r="K22" i="15"/>
  <c r="J22" i="15"/>
  <c r="G22" i="15"/>
  <c r="M22" i="15" s="1"/>
  <c r="F22" i="15"/>
  <c r="K21" i="15"/>
  <c r="K28" i="15" s="1"/>
  <c r="J21" i="15"/>
  <c r="J28" i="15" s="1"/>
  <c r="G21" i="15"/>
  <c r="G28" i="15" s="1"/>
  <c r="F21" i="15"/>
  <c r="K19" i="15"/>
  <c r="J19" i="15"/>
  <c r="G19" i="15"/>
  <c r="M19" i="15" s="1"/>
  <c r="F19" i="15"/>
  <c r="L19" i="15" s="1"/>
  <c r="K18" i="15"/>
  <c r="J18" i="15"/>
  <c r="G18" i="15"/>
  <c r="M18" i="15" s="1"/>
  <c r="F18" i="15"/>
  <c r="L18" i="15" s="1"/>
  <c r="K17" i="15"/>
  <c r="J17" i="15"/>
  <c r="G17" i="15"/>
  <c r="M17" i="15" s="1"/>
  <c r="F17" i="15"/>
  <c r="L17" i="15" s="1"/>
  <c r="K16" i="15"/>
  <c r="J16" i="15"/>
  <c r="G16" i="15"/>
  <c r="M16" i="15" s="1"/>
  <c r="F16" i="15"/>
  <c r="L16" i="15" s="1"/>
  <c r="K15" i="15"/>
  <c r="J15" i="15"/>
  <c r="G15" i="15"/>
  <c r="M15" i="15" s="1"/>
  <c r="F15" i="15"/>
  <c r="L15" i="15" s="1"/>
  <c r="K14" i="15"/>
  <c r="J14" i="15"/>
  <c r="G14" i="15"/>
  <c r="M14" i="15" s="1"/>
  <c r="F14" i="15"/>
  <c r="K13" i="15"/>
  <c r="K20" i="15" s="1"/>
  <c r="J13" i="15"/>
  <c r="J20" i="15" s="1"/>
  <c r="G13" i="15"/>
  <c r="G20" i="15" s="1"/>
  <c r="F13" i="15"/>
  <c r="K11" i="15"/>
  <c r="J11" i="15"/>
  <c r="G11" i="15"/>
  <c r="M11" i="15" s="1"/>
  <c r="F11" i="15"/>
  <c r="L11" i="15" s="1"/>
  <c r="K10" i="15"/>
  <c r="J10" i="15"/>
  <c r="G10" i="15"/>
  <c r="M10" i="15" s="1"/>
  <c r="F10" i="15"/>
  <c r="L10" i="15" s="1"/>
  <c r="K9" i="15"/>
  <c r="J9" i="15"/>
  <c r="G9" i="15"/>
  <c r="M9" i="15" s="1"/>
  <c r="F9" i="15"/>
  <c r="L9" i="15" s="1"/>
  <c r="K8" i="15"/>
  <c r="J8" i="15"/>
  <c r="G8" i="15"/>
  <c r="M8" i="15" s="1"/>
  <c r="F8" i="15"/>
  <c r="K7" i="15"/>
  <c r="J7" i="15"/>
  <c r="G7" i="15"/>
  <c r="M7" i="15" s="1"/>
  <c r="F7" i="15"/>
  <c r="K6" i="15"/>
  <c r="J6" i="15"/>
  <c r="G6" i="15"/>
  <c r="M6" i="15" s="1"/>
  <c r="F6" i="15"/>
  <c r="L6" i="15" s="1"/>
  <c r="K5" i="15"/>
  <c r="K12" i="15" s="1"/>
  <c r="J5" i="15"/>
  <c r="J12" i="15" s="1"/>
  <c r="G5" i="15"/>
  <c r="G12" i="15" s="1"/>
  <c r="F5" i="15"/>
  <c r="L5" i="15" s="1"/>
  <c r="L39" i="26" l="1"/>
  <c r="G44" i="26"/>
  <c r="V64" i="26"/>
  <c r="F61" i="26" s="1"/>
  <c r="L38" i="26"/>
  <c r="L22" i="26"/>
  <c r="L23" i="26"/>
  <c r="L24" i="26"/>
  <c r="L25" i="26"/>
  <c r="L26" i="26"/>
  <c r="L27" i="26"/>
  <c r="L14" i="26"/>
  <c r="L15" i="26"/>
  <c r="L16" i="26"/>
  <c r="L17" i="26"/>
  <c r="L18" i="26"/>
  <c r="L19" i="26"/>
  <c r="L8" i="26"/>
  <c r="L9" i="26"/>
  <c r="L10" i="26"/>
  <c r="L11" i="26"/>
  <c r="L37" i="25"/>
  <c r="S64" i="25"/>
  <c r="F36" i="25"/>
  <c r="L31" i="25"/>
  <c r="L32" i="25"/>
  <c r="L33" i="25"/>
  <c r="L34" i="25"/>
  <c r="L35" i="25"/>
  <c r="F28" i="25"/>
  <c r="L23" i="25"/>
  <c r="L24" i="25"/>
  <c r="L25" i="25"/>
  <c r="L26" i="25"/>
  <c r="L27" i="25"/>
  <c r="Q64" i="25"/>
  <c r="F20" i="25"/>
  <c r="L15" i="25"/>
  <c r="L16" i="25"/>
  <c r="L17" i="25"/>
  <c r="L18" i="25"/>
  <c r="L19" i="25"/>
  <c r="L10" i="25"/>
  <c r="L11" i="25"/>
  <c r="L37" i="24"/>
  <c r="L39" i="24"/>
  <c r="L40" i="24"/>
  <c r="L41" i="24"/>
  <c r="S64" i="24"/>
  <c r="F36" i="24"/>
  <c r="L31" i="24"/>
  <c r="L32" i="24"/>
  <c r="L33" i="24"/>
  <c r="L34" i="24"/>
  <c r="L35" i="24"/>
  <c r="R64" i="24"/>
  <c r="F28" i="24"/>
  <c r="L23" i="24"/>
  <c r="L24" i="24"/>
  <c r="L25" i="24"/>
  <c r="L26" i="24"/>
  <c r="L27" i="24"/>
  <c r="F20" i="24"/>
  <c r="L15" i="24"/>
  <c r="L16" i="24"/>
  <c r="L17" i="24"/>
  <c r="L18" i="24"/>
  <c r="L19" i="24"/>
  <c r="L10" i="24"/>
  <c r="L11" i="24"/>
  <c r="L9" i="24"/>
  <c r="L38" i="23"/>
  <c r="V64" i="23"/>
  <c r="F61" i="23" s="1"/>
  <c r="L30" i="23"/>
  <c r="L31" i="23"/>
  <c r="L32" i="23"/>
  <c r="L33" i="23"/>
  <c r="L34" i="23"/>
  <c r="L35" i="23"/>
  <c r="T64" i="22"/>
  <c r="L37" i="22"/>
  <c r="L39" i="22"/>
  <c r="L40" i="22"/>
  <c r="L41" i="22"/>
  <c r="L42" i="22"/>
  <c r="L43" i="22"/>
  <c r="L31" i="22"/>
  <c r="L32" i="22"/>
  <c r="L33" i="22"/>
  <c r="L34" i="22"/>
  <c r="L35" i="22"/>
  <c r="F36" i="22"/>
  <c r="L24" i="22"/>
  <c r="L25" i="22"/>
  <c r="L26" i="22"/>
  <c r="L27" i="22"/>
  <c r="F28" i="22"/>
  <c r="L15" i="22"/>
  <c r="L16" i="22"/>
  <c r="L17" i="22"/>
  <c r="L18" i="22"/>
  <c r="L19" i="22"/>
  <c r="F20" i="22"/>
  <c r="L9" i="22"/>
  <c r="V64" i="22"/>
  <c r="F61" i="22" s="1"/>
  <c r="L10" i="22"/>
  <c r="L11" i="22"/>
  <c r="L6" i="21"/>
  <c r="L38" i="21"/>
  <c r="L30" i="21"/>
  <c r="L31" i="21"/>
  <c r="L32" i="21"/>
  <c r="L33" i="21"/>
  <c r="L34" i="21"/>
  <c r="L35" i="21"/>
  <c r="L22" i="21"/>
  <c r="L23" i="21"/>
  <c r="L24" i="21"/>
  <c r="L25" i="21"/>
  <c r="L26" i="21"/>
  <c r="L27" i="21"/>
  <c r="Q64" i="21"/>
  <c r="L17" i="21"/>
  <c r="L18" i="21"/>
  <c r="L19" i="21"/>
  <c r="F20" i="21"/>
  <c r="L7" i="21"/>
  <c r="F12" i="21"/>
  <c r="J12" i="21"/>
  <c r="G12" i="21"/>
  <c r="L9" i="21"/>
  <c r="V64" i="21"/>
  <c r="F61" i="21" s="1"/>
  <c r="L10" i="21"/>
  <c r="L11" i="21"/>
  <c r="L11" i="20"/>
  <c r="Q64" i="20"/>
  <c r="F20" i="20"/>
  <c r="L17" i="20"/>
  <c r="L18" i="20"/>
  <c r="L19" i="20"/>
  <c r="R64" i="20"/>
  <c r="F28" i="20"/>
  <c r="L25" i="20"/>
  <c r="L26" i="20"/>
  <c r="L27" i="20"/>
  <c r="S64" i="20"/>
  <c r="F36" i="20"/>
  <c r="L33" i="20"/>
  <c r="L34" i="20"/>
  <c r="L37" i="20"/>
  <c r="T64" i="20"/>
  <c r="L41" i="20"/>
  <c r="L42" i="20"/>
  <c r="L43" i="20"/>
  <c r="F52" i="20"/>
  <c r="L9" i="19"/>
  <c r="L10" i="19"/>
  <c r="L11" i="19"/>
  <c r="L24" i="19"/>
  <c r="L26" i="19"/>
  <c r="L27" i="19"/>
  <c r="L32" i="19"/>
  <c r="L33" i="19"/>
  <c r="L34" i="19"/>
  <c r="L35" i="19"/>
  <c r="L38" i="19"/>
  <c r="L41" i="19"/>
  <c r="L8" i="19"/>
  <c r="V64" i="19"/>
  <c r="F61" i="19" s="1"/>
  <c r="F12" i="18"/>
  <c r="L9" i="18"/>
  <c r="L10" i="18"/>
  <c r="L11" i="18"/>
  <c r="Q64" i="18"/>
  <c r="F20" i="18"/>
  <c r="L16" i="18"/>
  <c r="L17" i="18"/>
  <c r="L18" i="18"/>
  <c r="L19" i="18"/>
  <c r="R64" i="18"/>
  <c r="F28" i="18"/>
  <c r="L24" i="18"/>
  <c r="L25" i="18"/>
  <c r="L26" i="18"/>
  <c r="L27" i="18"/>
  <c r="S64" i="18"/>
  <c r="F36" i="18"/>
  <c r="L32" i="18"/>
  <c r="L33" i="18"/>
  <c r="L34" i="18"/>
  <c r="L35" i="18"/>
  <c r="L37" i="18"/>
  <c r="L7" i="15"/>
  <c r="F36" i="15"/>
  <c r="F52" i="15"/>
  <c r="F20" i="17"/>
  <c r="L5" i="17"/>
  <c r="L6" i="17"/>
  <c r="L7" i="17"/>
  <c r="F12" i="17"/>
  <c r="L9" i="17"/>
  <c r="L10" i="17"/>
  <c r="L11" i="17"/>
  <c r="L15" i="17"/>
  <c r="L16" i="17"/>
  <c r="L17" i="17"/>
  <c r="L18" i="17"/>
  <c r="L19" i="17"/>
  <c r="L23" i="17"/>
  <c r="L24" i="17"/>
  <c r="L25" i="17"/>
  <c r="L26" i="17"/>
  <c r="L27" i="17"/>
  <c r="L31" i="17"/>
  <c r="L32" i="17"/>
  <c r="L33" i="17"/>
  <c r="L34" i="17"/>
  <c r="L35" i="17"/>
  <c r="L37" i="17"/>
  <c r="L39" i="17"/>
  <c r="L40" i="17"/>
  <c r="L41" i="17"/>
  <c r="L42" i="17"/>
  <c r="L43" i="17"/>
  <c r="F52" i="17"/>
  <c r="L47" i="17"/>
  <c r="L48" i="17"/>
  <c r="L49" i="17"/>
  <c r="L50" i="17"/>
  <c r="L51" i="17"/>
  <c r="G36" i="16"/>
  <c r="G44" i="16"/>
  <c r="M10" i="16"/>
  <c r="G20" i="16"/>
  <c r="G28" i="16"/>
  <c r="K28" i="16"/>
  <c r="L26" i="16"/>
  <c r="L27" i="16"/>
  <c r="L30" i="16"/>
  <c r="L31" i="16"/>
  <c r="L34" i="16"/>
  <c r="L35" i="16"/>
  <c r="L38" i="16"/>
  <c r="L39" i="16"/>
  <c r="L40" i="16"/>
  <c r="L41" i="16"/>
  <c r="L42" i="16"/>
  <c r="L43" i="16"/>
  <c r="L46" i="16"/>
  <c r="L47" i="16"/>
  <c r="L48" i="16"/>
  <c r="L49" i="16"/>
  <c r="L50" i="16"/>
  <c r="L51" i="16"/>
  <c r="L17" i="16"/>
  <c r="L41" i="15"/>
  <c r="L25" i="15"/>
  <c r="L37" i="15"/>
  <c r="F28" i="15"/>
  <c r="F20" i="15"/>
  <c r="F12" i="15"/>
  <c r="F28" i="17"/>
  <c r="L5" i="26"/>
  <c r="L12" i="26" s="1"/>
  <c r="F20" i="26"/>
  <c r="L13" i="26"/>
  <c r="M5" i="26"/>
  <c r="M12" i="26" s="1"/>
  <c r="F12" i="26"/>
  <c r="L21" i="26"/>
  <c r="F28" i="26"/>
  <c r="L29" i="26"/>
  <c r="L36" i="26" s="1"/>
  <c r="F36" i="26"/>
  <c r="L37" i="26"/>
  <c r="F44" i="26"/>
  <c r="L45" i="26"/>
  <c r="L52" i="26" s="1"/>
  <c r="F52" i="26"/>
  <c r="M13" i="26"/>
  <c r="M20" i="26" s="1"/>
  <c r="M21" i="26"/>
  <c r="M28" i="26" s="1"/>
  <c r="M29" i="26"/>
  <c r="M36" i="26" s="1"/>
  <c r="M37" i="26"/>
  <c r="M44" i="26" s="1"/>
  <c r="M45" i="26"/>
  <c r="M52" i="26" s="1"/>
  <c r="M5" i="25"/>
  <c r="M12" i="25" s="1"/>
  <c r="L8" i="25"/>
  <c r="L12" i="25" s="1"/>
  <c r="L14" i="25"/>
  <c r="L22" i="25"/>
  <c r="L30" i="25"/>
  <c r="L38" i="25"/>
  <c r="L44" i="25" s="1"/>
  <c r="F44" i="25"/>
  <c r="L46" i="25"/>
  <c r="L13" i="25"/>
  <c r="L21" i="25"/>
  <c r="L28" i="25" s="1"/>
  <c r="L29" i="25"/>
  <c r="L45" i="25"/>
  <c r="L52" i="25" s="1"/>
  <c r="M13" i="25"/>
  <c r="M20" i="25" s="1"/>
  <c r="M21" i="25"/>
  <c r="M28" i="25" s="1"/>
  <c r="M29" i="25"/>
  <c r="M36" i="25" s="1"/>
  <c r="M37" i="25"/>
  <c r="M44" i="25" s="1"/>
  <c r="M45" i="25"/>
  <c r="M52" i="25" s="1"/>
  <c r="M5" i="24"/>
  <c r="M12" i="24" s="1"/>
  <c r="L8" i="24"/>
  <c r="L12" i="24" s="1"/>
  <c r="L14" i="24"/>
  <c r="L22" i="24"/>
  <c r="L30" i="24"/>
  <c r="L38" i="24"/>
  <c r="F44" i="24"/>
  <c r="L46" i="24"/>
  <c r="L13" i="24"/>
  <c r="L20" i="24" s="1"/>
  <c r="L21" i="24"/>
  <c r="L29" i="24"/>
  <c r="L45" i="24"/>
  <c r="L52" i="24" s="1"/>
  <c r="M13" i="24"/>
  <c r="M20" i="24" s="1"/>
  <c r="M21" i="24"/>
  <c r="M28" i="24" s="1"/>
  <c r="M29" i="24"/>
  <c r="M36" i="24" s="1"/>
  <c r="M37" i="24"/>
  <c r="M44" i="24" s="1"/>
  <c r="M45" i="24"/>
  <c r="M52" i="24" s="1"/>
  <c r="F12" i="23"/>
  <c r="L5" i="23"/>
  <c r="L12" i="23" s="1"/>
  <c r="L13" i="23"/>
  <c r="L20" i="23" s="1"/>
  <c r="L21" i="23"/>
  <c r="L28" i="23" s="1"/>
  <c r="L29" i="23"/>
  <c r="L36" i="23" s="1"/>
  <c r="L37" i="23"/>
  <c r="L44" i="23" s="1"/>
  <c r="L45" i="23"/>
  <c r="L52" i="23" s="1"/>
  <c r="M5" i="23"/>
  <c r="M12" i="23" s="1"/>
  <c r="F20" i="23"/>
  <c r="F36" i="23"/>
  <c r="F44" i="23"/>
  <c r="F52" i="23"/>
  <c r="M13" i="23"/>
  <c r="M20" i="23" s="1"/>
  <c r="M21" i="23"/>
  <c r="M28" i="23" s="1"/>
  <c r="M29" i="23"/>
  <c r="M36" i="23" s="1"/>
  <c r="M37" i="23"/>
  <c r="M44" i="23" s="1"/>
  <c r="M45" i="23"/>
  <c r="M52" i="23" s="1"/>
  <c r="M5" i="22"/>
  <c r="M12" i="22" s="1"/>
  <c r="L8" i="22"/>
  <c r="L12" i="22" s="1"/>
  <c r="L14" i="22"/>
  <c r="L22" i="22"/>
  <c r="L30" i="22"/>
  <c r="L38" i="22"/>
  <c r="L44" i="22" s="1"/>
  <c r="F44" i="22"/>
  <c r="L46" i="22"/>
  <c r="L13" i="22"/>
  <c r="L20" i="22" s="1"/>
  <c r="L21" i="22"/>
  <c r="L28" i="22" s="1"/>
  <c r="L29" i="22"/>
  <c r="L36" i="22" s="1"/>
  <c r="L45" i="22"/>
  <c r="L52" i="22" s="1"/>
  <c r="M13" i="22"/>
  <c r="M20" i="22" s="1"/>
  <c r="M21" i="22"/>
  <c r="M28" i="22" s="1"/>
  <c r="M29" i="22"/>
  <c r="M36" i="22" s="1"/>
  <c r="M37" i="22"/>
  <c r="M44" i="22" s="1"/>
  <c r="M45" i="22"/>
  <c r="M52" i="22" s="1"/>
  <c r="M5" i="21"/>
  <c r="M12" i="21" s="1"/>
  <c r="L14" i="21"/>
  <c r="L5" i="21"/>
  <c r="L12" i="21" s="1"/>
  <c r="L13" i="21"/>
  <c r="L21" i="21"/>
  <c r="F28" i="21"/>
  <c r="L29" i="21"/>
  <c r="F36" i="21"/>
  <c r="L37" i="21"/>
  <c r="L44" i="21" s="1"/>
  <c r="F44" i="21"/>
  <c r="L45" i="21"/>
  <c r="L52" i="21" s="1"/>
  <c r="F52" i="21"/>
  <c r="M13" i="21"/>
  <c r="M20" i="21" s="1"/>
  <c r="M21" i="21"/>
  <c r="M28" i="21" s="1"/>
  <c r="M29" i="21"/>
  <c r="M36" i="21" s="1"/>
  <c r="M37" i="21"/>
  <c r="M44" i="21" s="1"/>
  <c r="M45" i="21"/>
  <c r="M52" i="21" s="1"/>
  <c r="M5" i="20"/>
  <c r="M12" i="20" s="1"/>
  <c r="L8" i="20"/>
  <c r="L12" i="20" s="1"/>
  <c r="L14" i="20"/>
  <c r="L22" i="20"/>
  <c r="L30" i="20"/>
  <c r="L38" i="20"/>
  <c r="F44" i="20"/>
  <c r="L46" i="20"/>
  <c r="L13" i="20"/>
  <c r="L21" i="20"/>
  <c r="L29" i="20"/>
  <c r="L45" i="20"/>
  <c r="L52" i="20" s="1"/>
  <c r="M13" i="20"/>
  <c r="M20" i="20" s="1"/>
  <c r="M21" i="20"/>
  <c r="M28" i="20" s="1"/>
  <c r="M29" i="20"/>
  <c r="M36" i="20" s="1"/>
  <c r="M37" i="20"/>
  <c r="M44" i="20" s="1"/>
  <c r="M45" i="20"/>
  <c r="M52" i="20" s="1"/>
  <c r="L5" i="19"/>
  <c r="L13" i="19"/>
  <c r="L20" i="19" s="1"/>
  <c r="M5" i="19"/>
  <c r="M12" i="19" s="1"/>
  <c r="F12" i="19"/>
  <c r="F20" i="19"/>
  <c r="L21" i="19"/>
  <c r="F28" i="19"/>
  <c r="L29" i="19"/>
  <c r="F36" i="19"/>
  <c r="L37" i="19"/>
  <c r="F44" i="19"/>
  <c r="L45" i="19"/>
  <c r="L52" i="19" s="1"/>
  <c r="F52" i="19"/>
  <c r="M13" i="19"/>
  <c r="M20" i="19" s="1"/>
  <c r="M21" i="19"/>
  <c r="M28" i="19" s="1"/>
  <c r="M29" i="19"/>
  <c r="M36" i="19" s="1"/>
  <c r="M37" i="19"/>
  <c r="M44" i="19" s="1"/>
  <c r="M45" i="19"/>
  <c r="M52" i="19" s="1"/>
  <c r="M5" i="18"/>
  <c r="M12" i="18" s="1"/>
  <c r="L8" i="18"/>
  <c r="L14" i="18"/>
  <c r="L22" i="18"/>
  <c r="L30" i="18"/>
  <c r="L38" i="18"/>
  <c r="F44" i="18"/>
  <c r="L46" i="18"/>
  <c r="L13" i="18"/>
  <c r="L21" i="18"/>
  <c r="L29" i="18"/>
  <c r="L45" i="18"/>
  <c r="L52" i="18" s="1"/>
  <c r="M13" i="18"/>
  <c r="M20" i="18" s="1"/>
  <c r="M21" i="18"/>
  <c r="M28" i="18" s="1"/>
  <c r="M29" i="18"/>
  <c r="M36" i="18" s="1"/>
  <c r="M37" i="18"/>
  <c r="M44" i="18" s="1"/>
  <c r="M45" i="18"/>
  <c r="M52" i="18" s="1"/>
  <c r="M5" i="17"/>
  <c r="M12" i="17" s="1"/>
  <c r="L8" i="17"/>
  <c r="L14" i="17"/>
  <c r="L22" i="17"/>
  <c r="L30" i="17"/>
  <c r="L38" i="17"/>
  <c r="F44" i="17"/>
  <c r="L46" i="17"/>
  <c r="L13" i="17"/>
  <c r="L21" i="17"/>
  <c r="L29" i="17"/>
  <c r="L45" i="17"/>
  <c r="M13" i="17"/>
  <c r="M20" i="17" s="1"/>
  <c r="M21" i="17"/>
  <c r="M28" i="17" s="1"/>
  <c r="M29" i="17"/>
  <c r="M36" i="17" s="1"/>
  <c r="M37" i="17"/>
  <c r="M44" i="17" s="1"/>
  <c r="M45" i="17"/>
  <c r="M52" i="17" s="1"/>
  <c r="L5" i="16"/>
  <c r="L12" i="16" s="1"/>
  <c r="F20" i="16"/>
  <c r="L13" i="16"/>
  <c r="M5" i="16"/>
  <c r="M12" i="16" s="1"/>
  <c r="F12" i="16"/>
  <c r="L21" i="16"/>
  <c r="F28" i="16"/>
  <c r="L29" i="16"/>
  <c r="F36" i="16"/>
  <c r="L37" i="16"/>
  <c r="F44" i="16"/>
  <c r="L45" i="16"/>
  <c r="F52" i="16"/>
  <c r="M13" i="16"/>
  <c r="M20" i="16" s="1"/>
  <c r="M21" i="16"/>
  <c r="M28" i="16" s="1"/>
  <c r="M29" i="16"/>
  <c r="M36" i="16" s="1"/>
  <c r="M37" i="16"/>
  <c r="M44" i="16" s="1"/>
  <c r="M45" i="16"/>
  <c r="M52" i="16" s="1"/>
  <c r="M5" i="15"/>
  <c r="M12" i="15" s="1"/>
  <c r="L8" i="15"/>
  <c r="L12" i="15" s="1"/>
  <c r="L14" i="15"/>
  <c r="L22" i="15"/>
  <c r="L30" i="15"/>
  <c r="L38" i="15"/>
  <c r="L44" i="15" s="1"/>
  <c r="F44" i="15"/>
  <c r="L46" i="15"/>
  <c r="L13" i="15"/>
  <c r="L21" i="15"/>
  <c r="L36" i="15"/>
  <c r="L45" i="15"/>
  <c r="L52" i="15" s="1"/>
  <c r="M13" i="15"/>
  <c r="M20" i="15" s="1"/>
  <c r="M21" i="15"/>
  <c r="M28" i="15" s="1"/>
  <c r="M29" i="15"/>
  <c r="M36" i="15" s="1"/>
  <c r="M37" i="15"/>
  <c r="M44" i="15" s="1"/>
  <c r="M45" i="15"/>
  <c r="M52" i="15" s="1"/>
  <c r="R58" i="23" l="1"/>
  <c r="R57" i="23"/>
  <c r="R56" i="23"/>
  <c r="R59" i="23"/>
  <c r="P58" i="23"/>
  <c r="P57" i="23"/>
  <c r="P56" i="23"/>
  <c r="P59" i="23"/>
  <c r="Q59" i="23"/>
  <c r="Q58" i="23"/>
  <c r="Q57" i="23"/>
  <c r="Q56" i="23"/>
  <c r="Q60" i="23" s="1"/>
  <c r="S58" i="15"/>
  <c r="V58" i="15" s="1"/>
  <c r="F75" i="15" s="1"/>
  <c r="F91" i="15" s="1"/>
  <c r="S57" i="15"/>
  <c r="V57" i="15" s="1"/>
  <c r="F74" i="15" s="1"/>
  <c r="F90" i="15" s="1"/>
  <c r="S56" i="15"/>
  <c r="F69" i="15"/>
  <c r="S59" i="15"/>
  <c r="V59" i="15" s="1"/>
  <c r="F76" i="15" s="1"/>
  <c r="F92" i="15" s="1"/>
  <c r="L44" i="26"/>
  <c r="S57" i="26"/>
  <c r="S59" i="26"/>
  <c r="S58" i="26"/>
  <c r="S56" i="26"/>
  <c r="L28" i="26"/>
  <c r="R58" i="26"/>
  <c r="R57" i="26"/>
  <c r="R56" i="26"/>
  <c r="R60" i="26" s="1"/>
  <c r="R59" i="26"/>
  <c r="L20" i="26"/>
  <c r="Q57" i="26" s="1"/>
  <c r="Q59" i="26"/>
  <c r="Q58" i="26"/>
  <c r="Q56" i="26"/>
  <c r="F77" i="26"/>
  <c r="F93" i="26" s="1"/>
  <c r="F69" i="26"/>
  <c r="P59" i="26"/>
  <c r="P58" i="26"/>
  <c r="P57" i="26"/>
  <c r="P56" i="26"/>
  <c r="T58" i="25"/>
  <c r="T57" i="25"/>
  <c r="T56" i="25"/>
  <c r="T59" i="25"/>
  <c r="L36" i="25"/>
  <c r="S59" i="25" s="1"/>
  <c r="V64" i="25"/>
  <c r="F61" i="25" s="1"/>
  <c r="S57" i="25"/>
  <c r="S58" i="25"/>
  <c r="R58" i="25"/>
  <c r="R57" i="25"/>
  <c r="R56" i="25"/>
  <c r="R59" i="25"/>
  <c r="L20" i="25"/>
  <c r="F77" i="25"/>
  <c r="F93" i="25" s="1"/>
  <c r="F69" i="25"/>
  <c r="P59" i="25"/>
  <c r="P58" i="25"/>
  <c r="P57" i="25"/>
  <c r="P56" i="25"/>
  <c r="L44" i="24"/>
  <c r="V64" i="24"/>
  <c r="F61" i="24" s="1"/>
  <c r="T58" i="24"/>
  <c r="T57" i="24"/>
  <c r="T56" i="24"/>
  <c r="T59" i="24"/>
  <c r="L36" i="24"/>
  <c r="L28" i="24"/>
  <c r="Q57" i="24"/>
  <c r="Q59" i="24"/>
  <c r="Q58" i="24"/>
  <c r="Q56" i="24"/>
  <c r="Q60" i="24" s="1"/>
  <c r="F77" i="24"/>
  <c r="F93" i="24" s="1"/>
  <c r="F69" i="24"/>
  <c r="P59" i="24"/>
  <c r="P58" i="24"/>
  <c r="P57" i="24"/>
  <c r="P56" i="24"/>
  <c r="T57" i="23"/>
  <c r="T59" i="23"/>
  <c r="T58" i="23"/>
  <c r="T56" i="23"/>
  <c r="F77" i="23"/>
  <c r="F93" i="23" s="1"/>
  <c r="S59" i="23"/>
  <c r="V59" i="23" s="1"/>
  <c r="F76" i="23" s="1"/>
  <c r="F92" i="23" s="1"/>
  <c r="F69" i="23"/>
  <c r="S58" i="23"/>
  <c r="V58" i="23" s="1"/>
  <c r="F75" i="23" s="1"/>
  <c r="F91" i="23" s="1"/>
  <c r="S57" i="23"/>
  <c r="S56" i="23"/>
  <c r="T59" i="22"/>
  <c r="T58" i="22"/>
  <c r="T57" i="22"/>
  <c r="T56" i="22"/>
  <c r="S59" i="22"/>
  <c r="S58" i="22"/>
  <c r="S56" i="22"/>
  <c r="S57" i="22"/>
  <c r="R59" i="22"/>
  <c r="R58" i="22"/>
  <c r="R57" i="22"/>
  <c r="R60" i="22" s="1"/>
  <c r="R56" i="22"/>
  <c r="Q59" i="22"/>
  <c r="Q58" i="22"/>
  <c r="Q56" i="22"/>
  <c r="Q57" i="22"/>
  <c r="F77" i="22"/>
  <c r="F93" i="22" s="1"/>
  <c r="P58" i="22"/>
  <c r="P57" i="22"/>
  <c r="P56" i="22"/>
  <c r="F69" i="22"/>
  <c r="P59" i="22"/>
  <c r="T59" i="21"/>
  <c r="T58" i="21"/>
  <c r="T57" i="21"/>
  <c r="T56" i="21"/>
  <c r="L36" i="21"/>
  <c r="S59" i="21"/>
  <c r="S58" i="21"/>
  <c r="S56" i="21"/>
  <c r="S60" i="21" s="1"/>
  <c r="S57" i="21"/>
  <c r="L28" i="21"/>
  <c r="R59" i="21"/>
  <c r="R58" i="21"/>
  <c r="R57" i="21"/>
  <c r="R56" i="21"/>
  <c r="L20" i="21"/>
  <c r="Q59" i="21" s="1"/>
  <c r="Q58" i="21"/>
  <c r="Q57" i="21"/>
  <c r="F77" i="21"/>
  <c r="F93" i="21" s="1"/>
  <c r="P58" i="21"/>
  <c r="P57" i="21"/>
  <c r="P56" i="21"/>
  <c r="P59" i="21"/>
  <c r="L36" i="20"/>
  <c r="S57" i="20" s="1"/>
  <c r="L20" i="20"/>
  <c r="Q58" i="20" s="1"/>
  <c r="S58" i="20"/>
  <c r="F77" i="20"/>
  <c r="F93" i="20" s="1"/>
  <c r="V64" i="20"/>
  <c r="F61" i="20" s="1"/>
  <c r="U58" i="20"/>
  <c r="U57" i="20"/>
  <c r="U56" i="20"/>
  <c r="U59" i="20"/>
  <c r="L28" i="20"/>
  <c r="L44" i="20"/>
  <c r="P59" i="20"/>
  <c r="P58" i="20"/>
  <c r="P57" i="20"/>
  <c r="P56" i="20"/>
  <c r="L44" i="19"/>
  <c r="T59" i="19" s="1"/>
  <c r="L36" i="19"/>
  <c r="S57" i="19" s="1"/>
  <c r="L28" i="19"/>
  <c r="R59" i="19" s="1"/>
  <c r="T56" i="19"/>
  <c r="S58" i="19"/>
  <c r="Q58" i="19"/>
  <c r="Q57" i="19"/>
  <c r="Q56" i="19"/>
  <c r="Q59" i="19"/>
  <c r="F77" i="19"/>
  <c r="F93" i="19" s="1"/>
  <c r="L12" i="19"/>
  <c r="L36" i="18"/>
  <c r="S57" i="18" s="1"/>
  <c r="L20" i="18"/>
  <c r="Q58" i="18" s="1"/>
  <c r="S58" i="18"/>
  <c r="S56" i="18"/>
  <c r="S59" i="18"/>
  <c r="F77" i="18"/>
  <c r="F93" i="18" s="1"/>
  <c r="V64" i="18"/>
  <c r="F61" i="18" s="1"/>
  <c r="L28" i="18"/>
  <c r="L44" i="18"/>
  <c r="L12" i="18"/>
  <c r="L20" i="17"/>
  <c r="L52" i="17"/>
  <c r="L36" i="17"/>
  <c r="L28" i="17"/>
  <c r="L44" i="17"/>
  <c r="L12" i="17"/>
  <c r="L52" i="16"/>
  <c r="L44" i="16"/>
  <c r="L36" i="16"/>
  <c r="L28" i="16"/>
  <c r="L20" i="16"/>
  <c r="L28" i="15"/>
  <c r="L20" i="15"/>
  <c r="J3" i="2"/>
  <c r="I2" i="2" s="1"/>
  <c r="F51" i="1"/>
  <c r="F11" i="1"/>
  <c r="F12" i="1" s="1"/>
  <c r="K46" i="1"/>
  <c r="K47" i="1"/>
  <c r="K48" i="1"/>
  <c r="K49" i="1"/>
  <c r="K50" i="1"/>
  <c r="K51" i="1"/>
  <c r="K45" i="1"/>
  <c r="K38" i="1"/>
  <c r="K39" i="1"/>
  <c r="K40" i="1"/>
  <c r="K41" i="1"/>
  <c r="K42" i="1"/>
  <c r="K43" i="1"/>
  <c r="K37" i="1"/>
  <c r="K44" i="1" s="1"/>
  <c r="K30" i="1"/>
  <c r="K31" i="1"/>
  <c r="K32" i="1"/>
  <c r="K33" i="1"/>
  <c r="K34" i="1"/>
  <c r="K35" i="1"/>
  <c r="K29" i="1"/>
  <c r="K22" i="1"/>
  <c r="K23" i="1"/>
  <c r="K24" i="1"/>
  <c r="K25" i="1"/>
  <c r="K26" i="1"/>
  <c r="K27" i="1"/>
  <c r="K21" i="1"/>
  <c r="K28" i="1" s="1"/>
  <c r="K14" i="1"/>
  <c r="K15" i="1"/>
  <c r="K16" i="1"/>
  <c r="K17" i="1"/>
  <c r="K18" i="1"/>
  <c r="K19" i="1"/>
  <c r="K13" i="1"/>
  <c r="K5" i="1"/>
  <c r="K6" i="1"/>
  <c r="K7" i="1"/>
  <c r="K8" i="1"/>
  <c r="K9" i="1"/>
  <c r="K10" i="1"/>
  <c r="K11" i="1"/>
  <c r="G46" i="1"/>
  <c r="G47" i="1"/>
  <c r="L47" i="1" s="1"/>
  <c r="G48" i="1"/>
  <c r="G49" i="1"/>
  <c r="M49" i="1" s="1"/>
  <c r="G50" i="1"/>
  <c r="M50" i="1" s="1"/>
  <c r="G51" i="1"/>
  <c r="L51" i="1" s="1"/>
  <c r="G45" i="1"/>
  <c r="G38" i="1"/>
  <c r="M38" i="1" s="1"/>
  <c r="G39" i="1"/>
  <c r="G40" i="1"/>
  <c r="M40" i="1" s="1"/>
  <c r="G41" i="1"/>
  <c r="G42" i="1"/>
  <c r="M42" i="1" s="1"/>
  <c r="G43" i="1"/>
  <c r="G37" i="1"/>
  <c r="L37" i="1" s="1"/>
  <c r="G30" i="1"/>
  <c r="G31" i="1"/>
  <c r="M31" i="1" s="1"/>
  <c r="G32" i="1"/>
  <c r="G33" i="1"/>
  <c r="M33" i="1" s="1"/>
  <c r="G34" i="1"/>
  <c r="G35" i="1"/>
  <c r="M35" i="1" s="1"/>
  <c r="G29" i="1"/>
  <c r="G22" i="1"/>
  <c r="M22" i="1" s="1"/>
  <c r="G23" i="1"/>
  <c r="G24" i="1"/>
  <c r="M24" i="1" s="1"/>
  <c r="G25" i="1"/>
  <c r="G26" i="1"/>
  <c r="M26" i="1" s="1"/>
  <c r="G27" i="1"/>
  <c r="G21" i="1"/>
  <c r="G28" i="1" s="1"/>
  <c r="G14" i="1"/>
  <c r="G15" i="1"/>
  <c r="M15" i="1" s="1"/>
  <c r="G16" i="1"/>
  <c r="G17" i="1"/>
  <c r="M17" i="1" s="1"/>
  <c r="G18" i="1"/>
  <c r="G19" i="1"/>
  <c r="L19" i="1" s="1"/>
  <c r="G13" i="1"/>
  <c r="G5" i="1"/>
  <c r="M5" i="1" s="1"/>
  <c r="G6" i="1"/>
  <c r="G7" i="1"/>
  <c r="M7" i="1" s="1"/>
  <c r="G8" i="1"/>
  <c r="G9" i="1"/>
  <c r="M9" i="1" s="1"/>
  <c r="G10" i="1"/>
  <c r="G11" i="1"/>
  <c r="M11" i="1" s="1"/>
  <c r="J51" i="1"/>
  <c r="M51" i="1"/>
  <c r="J50" i="1"/>
  <c r="F50" i="1"/>
  <c r="L50" i="1" s="1"/>
  <c r="J49" i="1"/>
  <c r="F49" i="1"/>
  <c r="L49" i="1" s="1"/>
  <c r="J48" i="1"/>
  <c r="F48" i="1"/>
  <c r="L48" i="1" s="1"/>
  <c r="J47" i="1"/>
  <c r="M47" i="1"/>
  <c r="F47" i="1"/>
  <c r="J46" i="1"/>
  <c r="M46" i="1"/>
  <c r="F46" i="1"/>
  <c r="L46" i="1" s="1"/>
  <c r="J45" i="1"/>
  <c r="F45" i="1"/>
  <c r="U64" i="1" s="1"/>
  <c r="J43" i="1"/>
  <c r="M43" i="1"/>
  <c r="F43" i="1"/>
  <c r="L43" i="1" s="1"/>
  <c r="J42" i="1"/>
  <c r="F42" i="1"/>
  <c r="J41" i="1"/>
  <c r="M41" i="1"/>
  <c r="F41" i="1"/>
  <c r="L41" i="1" s="1"/>
  <c r="J40" i="1"/>
  <c r="F40" i="1"/>
  <c r="L40" i="1" s="1"/>
  <c r="J39" i="1"/>
  <c r="F39" i="1"/>
  <c r="J38" i="1"/>
  <c r="F38" i="1"/>
  <c r="L38" i="1" s="1"/>
  <c r="J37" i="1"/>
  <c r="G44" i="1"/>
  <c r="F37" i="1"/>
  <c r="J35" i="1"/>
  <c r="F35" i="1"/>
  <c r="J34" i="1"/>
  <c r="M34" i="1"/>
  <c r="F34" i="1"/>
  <c r="L34" i="1" s="1"/>
  <c r="J33" i="1"/>
  <c r="F33" i="1"/>
  <c r="L33" i="1" s="1"/>
  <c r="J32" i="1"/>
  <c r="M32" i="1"/>
  <c r="F32" i="1"/>
  <c r="J31" i="1"/>
  <c r="F31" i="1"/>
  <c r="J30" i="1"/>
  <c r="M30" i="1"/>
  <c r="F30" i="1"/>
  <c r="L30" i="1" s="1"/>
  <c r="J29" i="1"/>
  <c r="F29" i="1"/>
  <c r="S64" i="1" s="1"/>
  <c r="J27" i="1"/>
  <c r="M27" i="1"/>
  <c r="F27" i="1"/>
  <c r="L27" i="1" s="1"/>
  <c r="J26" i="1"/>
  <c r="L26" i="1" s="1"/>
  <c r="F26" i="1"/>
  <c r="J25" i="1"/>
  <c r="F25" i="1"/>
  <c r="J24" i="1"/>
  <c r="L24" i="1" s="1"/>
  <c r="F24" i="1"/>
  <c r="J23" i="1"/>
  <c r="J28" i="1" s="1"/>
  <c r="M23" i="1"/>
  <c r="F23" i="1"/>
  <c r="L23" i="1" s="1"/>
  <c r="J22" i="1"/>
  <c r="F22" i="1"/>
  <c r="L22" i="1" s="1"/>
  <c r="J21" i="1"/>
  <c r="F21" i="1"/>
  <c r="J19" i="1"/>
  <c r="M19" i="1"/>
  <c r="F19" i="1"/>
  <c r="J18" i="1"/>
  <c r="L18" i="1" s="1"/>
  <c r="F18" i="1"/>
  <c r="J17" i="1"/>
  <c r="L17" i="1" s="1"/>
  <c r="F17" i="1"/>
  <c r="J16" i="1"/>
  <c r="L16" i="1" s="1"/>
  <c r="F16" i="1"/>
  <c r="J15" i="1"/>
  <c r="F15" i="1"/>
  <c r="J14" i="1"/>
  <c r="M14" i="1"/>
  <c r="F14" i="1"/>
  <c r="L14" i="1" s="1"/>
  <c r="J13" i="1"/>
  <c r="F13" i="1"/>
  <c r="Q64" i="1" s="1"/>
  <c r="F5" i="1"/>
  <c r="J5" i="1"/>
  <c r="F6" i="1"/>
  <c r="J6" i="1"/>
  <c r="F7" i="1"/>
  <c r="J7" i="1"/>
  <c r="L7" i="1" s="1"/>
  <c r="F8" i="1"/>
  <c r="J8" i="1"/>
  <c r="F9" i="1"/>
  <c r="J9" i="1"/>
  <c r="F10" i="1"/>
  <c r="J10" i="1"/>
  <c r="J11" i="1"/>
  <c r="F20" i="1"/>
  <c r="M48" i="1"/>
  <c r="M6" i="1"/>
  <c r="M39" i="1"/>
  <c r="M16" i="1"/>
  <c r="M25" i="1"/>
  <c r="M18" i="1"/>
  <c r="M10" i="1"/>
  <c r="M8" i="1"/>
  <c r="L32" i="1"/>
  <c r="M45" i="1"/>
  <c r="M29" i="1"/>
  <c r="M13" i="1"/>
  <c r="P60" i="23" l="1"/>
  <c r="R60" i="23"/>
  <c r="V57" i="23"/>
  <c r="F74" i="23" s="1"/>
  <c r="F90" i="23" s="1"/>
  <c r="S58" i="17"/>
  <c r="S57" i="17"/>
  <c r="S56" i="17"/>
  <c r="S59" i="17"/>
  <c r="R59" i="17"/>
  <c r="F69" i="17"/>
  <c r="F70" i="17" s="1"/>
  <c r="R58" i="17"/>
  <c r="V58" i="17" s="1"/>
  <c r="F75" i="17" s="1"/>
  <c r="F91" i="17" s="1"/>
  <c r="R57" i="17"/>
  <c r="R56" i="17"/>
  <c r="V56" i="17" s="1"/>
  <c r="F73" i="17" s="1"/>
  <c r="F89" i="17" s="1"/>
  <c r="S58" i="16"/>
  <c r="V58" i="16" s="1"/>
  <c r="F75" i="16" s="1"/>
  <c r="F91" i="16" s="1"/>
  <c r="S57" i="16"/>
  <c r="V57" i="16" s="1"/>
  <c r="F74" i="16" s="1"/>
  <c r="F90" i="16" s="1"/>
  <c r="S56" i="16"/>
  <c r="F69" i="16"/>
  <c r="F70" i="16" s="1"/>
  <c r="S59" i="16"/>
  <c r="V59" i="16" s="1"/>
  <c r="F76" i="16" s="1"/>
  <c r="F92" i="16" s="1"/>
  <c r="F70" i="15"/>
  <c r="S60" i="15"/>
  <c r="V60" i="15" s="1"/>
  <c r="V56" i="15"/>
  <c r="F73" i="15" s="1"/>
  <c r="F89" i="15" s="1"/>
  <c r="T58" i="26"/>
  <c r="T57" i="26"/>
  <c r="T56" i="26"/>
  <c r="T59" i="26"/>
  <c r="V59" i="26" s="1"/>
  <c r="F76" i="26" s="1"/>
  <c r="F92" i="26" s="1"/>
  <c r="S60" i="26"/>
  <c r="V57" i="26"/>
  <c r="F74" i="26" s="1"/>
  <c r="F90" i="26" s="1"/>
  <c r="V58" i="26"/>
  <c r="F75" i="26" s="1"/>
  <c r="F91" i="26" s="1"/>
  <c r="Q60" i="26"/>
  <c r="V56" i="26"/>
  <c r="F73" i="26" s="1"/>
  <c r="F89" i="26" s="1"/>
  <c r="P60" i="26"/>
  <c r="F71" i="26"/>
  <c r="F70" i="26"/>
  <c r="S56" i="25"/>
  <c r="S60" i="25" s="1"/>
  <c r="T60" i="25"/>
  <c r="R60" i="25"/>
  <c r="Q57" i="25"/>
  <c r="V57" i="25" s="1"/>
  <c r="F74" i="25" s="1"/>
  <c r="F90" i="25" s="1"/>
  <c r="Q59" i="25"/>
  <c r="V59" i="25" s="1"/>
  <c r="F76" i="25" s="1"/>
  <c r="F92" i="25" s="1"/>
  <c r="Q58" i="25"/>
  <c r="V58" i="25" s="1"/>
  <c r="F75" i="25" s="1"/>
  <c r="F91" i="25" s="1"/>
  <c r="Q56" i="25"/>
  <c r="V56" i="25" s="1"/>
  <c r="F73" i="25" s="1"/>
  <c r="F89" i="25" s="1"/>
  <c r="P60" i="25"/>
  <c r="F71" i="25"/>
  <c r="F70" i="25"/>
  <c r="T60" i="24"/>
  <c r="S57" i="24"/>
  <c r="S59" i="24"/>
  <c r="S58" i="24"/>
  <c r="S56" i="24"/>
  <c r="S60" i="24" s="1"/>
  <c r="R58" i="24"/>
  <c r="V58" i="24" s="1"/>
  <c r="F75" i="24" s="1"/>
  <c r="F91" i="24" s="1"/>
  <c r="R57" i="24"/>
  <c r="R56" i="24"/>
  <c r="R59" i="24"/>
  <c r="V59" i="24" s="1"/>
  <c r="F76" i="24" s="1"/>
  <c r="F92" i="24" s="1"/>
  <c r="F71" i="24"/>
  <c r="F70" i="24"/>
  <c r="P60" i="24"/>
  <c r="T60" i="23"/>
  <c r="F70" i="23"/>
  <c r="S60" i="23"/>
  <c r="V60" i="23" s="1"/>
  <c r="V56" i="23"/>
  <c r="F73" i="23" s="1"/>
  <c r="F89" i="23" s="1"/>
  <c r="V58" i="22"/>
  <c r="F75" i="22" s="1"/>
  <c r="F91" i="22" s="1"/>
  <c r="T60" i="22"/>
  <c r="S60" i="22"/>
  <c r="Q60" i="22"/>
  <c r="V59" i="22"/>
  <c r="F76" i="22" s="1"/>
  <c r="F92" i="22" s="1"/>
  <c r="V56" i="22"/>
  <c r="F73" i="22" s="1"/>
  <c r="F89" i="22" s="1"/>
  <c r="F71" i="22"/>
  <c r="F70" i="22"/>
  <c r="P60" i="22"/>
  <c r="V57" i="22"/>
  <c r="F74" i="22" s="1"/>
  <c r="F90" i="22" s="1"/>
  <c r="T60" i="21"/>
  <c r="R60" i="21"/>
  <c r="V58" i="21"/>
  <c r="F75" i="21" s="1"/>
  <c r="F91" i="21" s="1"/>
  <c r="F69" i="21"/>
  <c r="F70" i="21" s="1"/>
  <c r="V57" i="21"/>
  <c r="F74" i="21" s="1"/>
  <c r="F90" i="21" s="1"/>
  <c r="Q56" i="21"/>
  <c r="Q60" i="21" s="1"/>
  <c r="V59" i="21"/>
  <c r="F76" i="21" s="1"/>
  <c r="F92" i="21" s="1"/>
  <c r="F71" i="21"/>
  <c r="V56" i="21"/>
  <c r="F73" i="21" s="1"/>
  <c r="F89" i="21" s="1"/>
  <c r="P60" i="21"/>
  <c r="S56" i="20"/>
  <c r="S60" i="20" s="1"/>
  <c r="S59" i="20"/>
  <c r="Q59" i="20"/>
  <c r="Q57" i="20"/>
  <c r="F69" i="20"/>
  <c r="F70" i="20" s="1"/>
  <c r="U60" i="20"/>
  <c r="Q56" i="20"/>
  <c r="R59" i="20"/>
  <c r="R58" i="20"/>
  <c r="R57" i="20"/>
  <c r="R56" i="20"/>
  <c r="P60" i="20"/>
  <c r="T59" i="20"/>
  <c r="T58" i="20"/>
  <c r="T57" i="20"/>
  <c r="T56" i="20"/>
  <c r="T58" i="19"/>
  <c r="S56" i="19"/>
  <c r="S59" i="19"/>
  <c r="R56" i="19"/>
  <c r="R58" i="19"/>
  <c r="R57" i="19"/>
  <c r="T57" i="19"/>
  <c r="F69" i="19"/>
  <c r="P59" i="19"/>
  <c r="V59" i="19" s="1"/>
  <c r="F76" i="19" s="1"/>
  <c r="F92" i="19" s="1"/>
  <c r="P58" i="19"/>
  <c r="P57" i="19"/>
  <c r="P56" i="19"/>
  <c r="V56" i="19" s="1"/>
  <c r="F73" i="19" s="1"/>
  <c r="F89" i="19" s="1"/>
  <c r="Q60" i="19"/>
  <c r="T60" i="19"/>
  <c r="S60" i="18"/>
  <c r="Q59" i="18"/>
  <c r="Q57" i="18"/>
  <c r="Q56" i="18"/>
  <c r="F69" i="18"/>
  <c r="P59" i="18"/>
  <c r="P58" i="18"/>
  <c r="P57" i="18"/>
  <c r="P56" i="18"/>
  <c r="R59" i="18"/>
  <c r="R58" i="18"/>
  <c r="R57" i="18"/>
  <c r="R56" i="18"/>
  <c r="T59" i="18"/>
  <c r="T58" i="18"/>
  <c r="T57" i="18"/>
  <c r="T56" i="18"/>
  <c r="F28" i="1"/>
  <c r="R64" i="1"/>
  <c r="P64" i="1"/>
  <c r="T64" i="1"/>
  <c r="L13" i="1"/>
  <c r="M37" i="1"/>
  <c r="M44" i="1" s="1"/>
  <c r="K20" i="1"/>
  <c r="K36" i="1"/>
  <c r="L11" i="1"/>
  <c r="M36" i="1"/>
  <c r="F44" i="1"/>
  <c r="J36" i="1"/>
  <c r="J44" i="1"/>
  <c r="L42" i="1"/>
  <c r="M12" i="1"/>
  <c r="J20" i="1"/>
  <c r="F52" i="1"/>
  <c r="G12" i="1"/>
  <c r="M20" i="1"/>
  <c r="K12" i="1"/>
  <c r="K52" i="1"/>
  <c r="L21" i="1"/>
  <c r="L29" i="1"/>
  <c r="J12" i="1"/>
  <c r="L10" i="1"/>
  <c r="L9" i="1"/>
  <c r="L8" i="1"/>
  <c r="L6" i="1"/>
  <c r="L5" i="1"/>
  <c r="G20" i="1"/>
  <c r="L15" i="1"/>
  <c r="L20" i="1" s="1"/>
  <c r="L25" i="1"/>
  <c r="G36" i="1"/>
  <c r="F36" i="1"/>
  <c r="L35" i="1"/>
  <c r="L39" i="1"/>
  <c r="J52" i="1"/>
  <c r="L44" i="1"/>
  <c r="M21" i="1"/>
  <c r="M28" i="1" s="1"/>
  <c r="L45" i="1"/>
  <c r="L52" i="1" s="1"/>
  <c r="L31" i="1"/>
  <c r="M52" i="1"/>
  <c r="G52" i="1"/>
  <c r="R60" i="17" l="1"/>
  <c r="V57" i="17"/>
  <c r="F74" i="17" s="1"/>
  <c r="F90" i="17" s="1"/>
  <c r="E14" i="27"/>
  <c r="V59" i="17"/>
  <c r="F76" i="17" s="1"/>
  <c r="F92" i="17" s="1"/>
  <c r="S60" i="17"/>
  <c r="S60" i="16"/>
  <c r="V60" i="16" s="1"/>
  <c r="V56" i="16"/>
  <c r="F73" i="16" s="1"/>
  <c r="F89" i="16" s="1"/>
  <c r="T60" i="26"/>
  <c r="V60" i="26"/>
  <c r="Q60" i="25"/>
  <c r="V60" i="25" s="1"/>
  <c r="V56" i="24"/>
  <c r="F73" i="24" s="1"/>
  <c r="F89" i="24" s="1"/>
  <c r="R60" i="24"/>
  <c r="V60" i="24" s="1"/>
  <c r="V57" i="24"/>
  <c r="F74" i="24" s="1"/>
  <c r="F90" i="24" s="1"/>
  <c r="V60" i="22"/>
  <c r="V60" i="21"/>
  <c r="T60" i="20"/>
  <c r="F71" i="20"/>
  <c r="V59" i="20"/>
  <c r="F76" i="20" s="1"/>
  <c r="F92" i="20" s="1"/>
  <c r="Q60" i="20"/>
  <c r="V56" i="20"/>
  <c r="F73" i="20" s="1"/>
  <c r="F89" i="20" s="1"/>
  <c r="V58" i="20"/>
  <c r="F75" i="20" s="1"/>
  <c r="F91" i="20" s="1"/>
  <c r="V57" i="20"/>
  <c r="F74" i="20" s="1"/>
  <c r="F90" i="20" s="1"/>
  <c r="R60" i="20"/>
  <c r="S60" i="19"/>
  <c r="R60" i="19"/>
  <c r="V58" i="19"/>
  <c r="F75" i="19" s="1"/>
  <c r="F91" i="19" s="1"/>
  <c r="F70" i="19"/>
  <c r="P60" i="19"/>
  <c r="V57" i="19"/>
  <c r="F74" i="19" s="1"/>
  <c r="F90" i="19" s="1"/>
  <c r="R60" i="18"/>
  <c r="Q60" i="18"/>
  <c r="T60" i="18"/>
  <c r="P60" i="18"/>
  <c r="V57" i="18"/>
  <c r="F74" i="18" s="1"/>
  <c r="F90" i="18" s="1"/>
  <c r="V59" i="18"/>
  <c r="F76" i="18" s="1"/>
  <c r="F92" i="18" s="1"/>
  <c r="V56" i="18"/>
  <c r="F73" i="18" s="1"/>
  <c r="F89" i="18" s="1"/>
  <c r="V58" i="18"/>
  <c r="F75" i="18" s="1"/>
  <c r="F91" i="18" s="1"/>
  <c r="F70" i="18"/>
  <c r="U59" i="1"/>
  <c r="U58" i="1"/>
  <c r="U57" i="1"/>
  <c r="U56" i="1"/>
  <c r="U60" i="1" s="1"/>
  <c r="T59" i="1"/>
  <c r="T58" i="1"/>
  <c r="T57" i="1"/>
  <c r="T56" i="1"/>
  <c r="T60" i="1" s="1"/>
  <c r="Q59" i="1"/>
  <c r="Q58" i="1"/>
  <c r="Q57" i="1"/>
  <c r="Q56" i="1"/>
  <c r="Q60" i="1" s="1"/>
  <c r="F77" i="1"/>
  <c r="F93" i="1" s="1"/>
  <c r="V64" i="1"/>
  <c r="F61" i="1" s="1"/>
  <c r="L12" i="1"/>
  <c r="L36" i="1"/>
  <c r="L28" i="1"/>
  <c r="V60" i="17" l="1"/>
  <c r="V60" i="20"/>
  <c r="V60" i="19"/>
  <c r="V60" i="18"/>
  <c r="R59" i="1"/>
  <c r="R58" i="1"/>
  <c r="R57" i="1"/>
  <c r="R56" i="1"/>
  <c r="R60" i="1" s="1"/>
  <c r="F69" i="1"/>
  <c r="P59" i="1"/>
  <c r="P58" i="1"/>
  <c r="P57" i="1"/>
  <c r="P56" i="1"/>
  <c r="S59" i="1"/>
  <c r="S58" i="1"/>
  <c r="S57" i="1"/>
  <c r="S56" i="1"/>
  <c r="V57" i="1" l="1"/>
  <c r="F74" i="1" s="1"/>
  <c r="F90" i="1" s="1"/>
  <c r="V59" i="1"/>
  <c r="F76" i="1" s="1"/>
  <c r="F92" i="1" s="1"/>
  <c r="S60" i="1"/>
  <c r="P60" i="1"/>
  <c r="V60" i="1" s="1"/>
  <c r="V56" i="1"/>
  <c r="F73" i="1" s="1"/>
  <c r="F89" i="1" s="1"/>
  <c r="V58" i="1"/>
  <c r="F75" i="1" s="1"/>
  <c r="F91" i="1" s="1"/>
  <c r="F71" i="1"/>
  <c r="F70" i="1"/>
</calcChain>
</file>

<file path=xl/sharedStrings.xml><?xml version="1.0" encoding="utf-8"?>
<sst xmlns="http://schemas.openxmlformats.org/spreadsheetml/2006/main" count="1431" uniqueCount="110">
  <si>
    <t>Jour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</si>
  <si>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</si>
  <si>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</si>
  <si>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</si>
  <si>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</si>
  <si>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</si>
  <si>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</si>
  <si>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</si>
  <si>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</si>
  <si>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</si>
  <si>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</si>
  <si>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</si>
  <si>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</si>
  <si>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</si>
  <si>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</si>
  <si>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</si>
  <si>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</si>
  <si>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</si>
  <si>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</si>
  <si>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 semaine</t>
  </si>
  <si>
    <t>TEMPS DE TRAVAIL</t>
  </si>
  <si>
    <t>Heure début &lt;</t>
  </si>
  <si>
    <t>MAL</t>
  </si>
  <si>
    <t>REPOS</t>
  </si>
  <si>
    <t>VAC</t>
  </si>
  <si>
    <t>JFG</t>
  </si>
  <si>
    <t>Taux horaire</t>
  </si>
  <si>
    <t>Pour</t>
  </si>
  <si>
    <t>=&lt;</t>
  </si>
  <si>
    <t>entre</t>
  </si>
  <si>
    <t>et</t>
  </si>
  <si>
    <t>&gt;</t>
  </si>
  <si>
    <t>-</t>
  </si>
  <si>
    <t>Dont :</t>
  </si>
  <si>
    <t>Heure fiche de paie:</t>
  </si>
  <si>
    <t>Différence:</t>
  </si>
  <si>
    <t>Soit au total pour le mois de :</t>
  </si>
  <si>
    <t>Totaux</t>
  </si>
  <si>
    <t>Nombre Aller-Retour :</t>
  </si>
  <si>
    <t>Km Parcourue :</t>
  </si>
  <si>
    <t>Km</t>
  </si>
  <si>
    <t>Horradateur Payé :</t>
  </si>
  <si>
    <t>Eu</t>
  </si>
  <si>
    <t>Adresse lieu de travail:</t>
  </si>
  <si>
    <t>Distance ( Source Mappy) :</t>
  </si>
  <si>
    <t>7,4 KM</t>
  </si>
  <si>
    <t xml:space="preserve"> Impôts :</t>
  </si>
  <si>
    <t>Nombre de repas</t>
  </si>
  <si>
    <t>Heures à taux normal</t>
  </si>
  <si>
    <t>Heures en HS 10%</t>
  </si>
  <si>
    <t>Heures en HS 20%</t>
  </si>
  <si>
    <t>Heures en HS 40%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</si>
  <si>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</si>
  <si>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</si>
  <si>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</si>
  <si>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</si>
  <si>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Nombre de jours travaillé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</si>
  <si>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</si>
  <si>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</si>
  <si>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</si>
  <si>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</si>
  <si>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</si>
  <si>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</si>
  <si>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</si>
  <si>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</si>
  <si>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</si>
  <si>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</si>
  <si>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</si>
  <si>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</si>
  <si>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TRUC POUR CORRIGER LA SOMME DES HEURES</t>
  </si>
  <si>
    <t>[h]:mm</t>
  </si>
  <si>
    <t>.</t>
  </si>
  <si>
    <r>
      <t xml:space="preserve">Tout est une question de format de cellules. Si vous utilisez le format de cellules suivant: </t>
    </r>
    <r>
      <rPr>
        <b/>
        <sz val="11"/>
        <color indexed="8"/>
        <rFont val="Calibri"/>
        <family val="2"/>
      </rPr>
      <t>[h]:mm</t>
    </r>
    <r>
      <rPr>
        <sz val="11"/>
        <color theme="1"/>
        <rFont val="Calibri"/>
        <family val="2"/>
        <scheme val="minor"/>
      </rPr>
      <t>, vous pourrez corriger le tir.</t>
    </r>
  </si>
  <si>
    <r>
      <t>Pour modifier le format des cellules, sélectionnez d’abord la zone de données, cliquez à droite sur votre souris, choisissez l’option "Format de cellules" ("Format Cells") et cliquez sur "Personnaliser" ("Custom"). Entrez ensuite le format </t>
    </r>
    <r>
      <rPr>
        <b/>
        <sz val="11"/>
        <color indexed="8"/>
        <rFont val="Calibri"/>
        <family val="2"/>
      </rPr>
      <t xml:space="preserve">[h]:mm </t>
    </r>
    <r>
      <rPr>
        <sz val="11"/>
        <color theme="1"/>
        <rFont val="Calibri"/>
        <family val="2"/>
        <scheme val="minor"/>
      </rPr>
      <t>et cliquez sur OK.</t>
    </r>
  </si>
  <si>
    <r>
      <t>Résultat?</t>
    </r>
    <r>
      <rPr>
        <sz val="11"/>
        <color theme="1"/>
        <rFont val="Calibri"/>
        <family val="2"/>
        <scheme val="minor"/>
      </rPr>
      <t xml:space="preserve"> Vos données seront converties dans un format compréhensible par Excel. Vous obtiendrez donc un total de 40 heures, tel que l’on pourrait s’y attendre.</t>
    </r>
  </si>
  <si>
    <t>Adresse domicile:</t>
  </si>
  <si>
    <t>CP</t>
  </si>
  <si>
    <t>période d'acquisition des congés</t>
  </si>
  <si>
    <t>du 01/04/N au 31/03/N+1</t>
  </si>
  <si>
    <t>période de prise des congés</t>
  </si>
  <si>
    <t>du 01/05/N au 30/04/N+1</t>
  </si>
  <si>
    <t>Numéro Fiscal :</t>
  </si>
  <si>
    <t>MDP:</t>
  </si>
  <si>
    <t>Nombre de jours maladie :</t>
  </si>
  <si>
    <t>Nombre de jours repos :</t>
  </si>
  <si>
    <t>Nombre de JFG :</t>
  </si>
  <si>
    <t>Jours</t>
  </si>
  <si>
    <t>Repos</t>
  </si>
  <si>
    <t>Récapitulatif :</t>
  </si>
  <si>
    <t>Récup</t>
  </si>
  <si>
    <t>Heures éffectués</t>
  </si>
  <si>
    <t xml:space="preserve">Heures dues </t>
  </si>
  <si>
    <t>Heures supp</t>
  </si>
  <si>
    <t>BILAN ANNUELLE</t>
  </si>
  <si>
    <t>Nombre de jours de récup:</t>
  </si>
  <si>
    <t>Nombre Jours de Vacances:</t>
  </si>
  <si>
    <t>Nombre d'heure supp</t>
  </si>
  <si>
    <t xml:space="preserve">Nombre de jours travaillé </t>
  </si>
  <si>
    <t xml:space="preserve">Nombre de jours maladie </t>
  </si>
  <si>
    <t xml:space="preserve">Nombre de jours repos </t>
  </si>
  <si>
    <t xml:space="preserve">Nombre de JFG </t>
  </si>
  <si>
    <t>Nombre de jours de récup</t>
  </si>
  <si>
    <t>Nombre Jours de Vacances</t>
  </si>
  <si>
    <t>Nombre d'heure théorique a l’année</t>
  </si>
  <si>
    <t>Nombre d'heure éffectué</t>
  </si>
  <si>
    <t>Nombre de repas pris</t>
  </si>
  <si>
    <t>BILAN ANUELLE IMPOTS</t>
  </si>
  <si>
    <t>KM Parcourue</t>
  </si>
  <si>
    <t>Nombre d'aller retour</t>
  </si>
  <si>
    <t>Horadateur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</si>
</sst>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\.mm"/>
    <numFmt numFmtId="165" formatCode="[h]:mm"/>
    <numFmt numFmtId="166" formatCode="[$-40C]dddd\ d\ "/>
    <numFmt numFmtId="167" formatCode="dd/mm/yy"/>
  </numFmts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i/>
      <sz val="11"/>
      <color rgb="FF3E3E3E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E2F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/>
      <top style="medium">
        <color theme="4"/>
      </top>
      <bottom style="thick">
        <color theme="4"/>
      </bottom>
      <diagonal/>
    </border>
    <border>
      <left/>
      <right style="thick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206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3" borderId="1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3" xfId="0" applyNumberFormat="1" applyFill="1" applyBorder="1" applyAlignment="1">
      <alignment horizontal="center" vertical="center"/>
    </xf>
    <xf numFmtId="0" fontId="0" fillId="5" borderId="14" xfId="0" applyNumberFormat="1" applyFill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5" fontId="0" fillId="2" borderId="15" xfId="0" applyNumberFormat="1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4" borderId="16" xfId="0" applyNumberFormat="1" applyFill="1" applyBorder="1" applyAlignment="1">
      <alignment horizontal="center" vertical="center"/>
    </xf>
    <xf numFmtId="165" fontId="0" fillId="6" borderId="15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165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15" xfId="0" applyNumberFormat="1" applyFill="1" applyBorder="1" applyAlignment="1" applyProtection="1">
      <alignment horizontal="center" vertical="center"/>
      <protection locked="0"/>
    </xf>
    <xf numFmtId="164" fontId="0" fillId="7" borderId="0" xfId="0" applyNumberFormat="1" applyFill="1"/>
    <xf numFmtId="164" fontId="0" fillId="8" borderId="0" xfId="0" applyNumberFormat="1" applyFill="1"/>
    <xf numFmtId="0" fontId="0" fillId="0" borderId="2" xfId="0" quotePrefix="1" applyBorder="1"/>
    <xf numFmtId="164" fontId="0" fillId="0" borderId="3" xfId="0" applyNumberFormat="1" applyBorder="1" applyAlignment="1">
      <alignment horizontal="center"/>
    </xf>
    <xf numFmtId="0" fontId="0" fillId="9" borderId="3" xfId="0" applyFill="1" applyBorder="1"/>
    <xf numFmtId="0" fontId="0" fillId="9" borderId="4" xfId="0" applyFill="1" applyBorder="1"/>
    <xf numFmtId="0" fontId="0" fillId="0" borderId="5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164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left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/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2" fontId="3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quotePrefix="1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165" fontId="0" fillId="5" borderId="18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165" fontId="0" fillId="0" borderId="20" xfId="0" applyNumberFormat="1" applyBorder="1" applyAlignment="1" applyProtection="1">
      <alignment horizontal="center" vertical="center"/>
      <protection locked="0"/>
    </xf>
    <xf numFmtId="165" fontId="0" fillId="2" borderId="20" xfId="0" applyNumberFormat="1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165" fontId="0" fillId="6" borderId="20" xfId="0" applyNumberFormat="1" applyFill="1" applyBorder="1" applyAlignment="1">
      <alignment horizontal="center" vertical="center"/>
    </xf>
    <xf numFmtId="0" fontId="0" fillId="4" borderId="21" xfId="0" applyNumberFormat="1" applyFill="1" applyBorder="1" applyAlignment="1">
      <alignment horizontal="center" vertical="center"/>
    </xf>
    <xf numFmtId="0" fontId="0" fillId="10" borderId="12" xfId="0" applyNumberFormat="1" applyFill="1" applyBorder="1" applyAlignment="1">
      <alignment horizontal="center" vertical="center"/>
    </xf>
    <xf numFmtId="0" fontId="0" fillId="10" borderId="22" xfId="0" applyNumberForma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13" xfId="0" applyNumberFormat="1" applyFont="1" applyBorder="1" applyAlignment="1">
      <alignment vertical="center"/>
    </xf>
    <xf numFmtId="0" fontId="4" fillId="0" borderId="13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/>
    <xf numFmtId="0" fontId="0" fillId="0" borderId="0" xfId="0" applyNumberForma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/>
    </xf>
    <xf numFmtId="0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11" borderId="0" xfId="0" applyFill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164" fontId="0" fillId="11" borderId="0" xfId="0" applyNumberFormat="1" applyFill="1"/>
    <xf numFmtId="0" fontId="0" fillId="0" borderId="2" xfId="0" applyBorder="1" applyAlignment="1">
      <alignment horizontal="center" vertical="center"/>
    </xf>
    <xf numFmtId="0" fontId="4" fillId="0" borderId="1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2" fillId="0" borderId="0" xfId="0" applyNumberFormat="1" applyFont="1" applyBorder="1" applyAlignment="1">
      <alignment wrapText="1"/>
    </xf>
    <xf numFmtId="0" fontId="2" fillId="0" borderId="0" xfId="0" applyNumberFormat="1" applyFont="1" applyBorder="1" applyAlignment="1">
      <alignment vertical="center" wrapText="1"/>
    </xf>
    <xf numFmtId="0" fontId="2" fillId="0" borderId="0" xfId="0" quotePrefix="1" applyNumberFormat="1" applyFont="1" applyBorder="1" applyAlignment="1">
      <alignment wrapText="1"/>
    </xf>
    <xf numFmtId="0" fontId="2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2" fillId="0" borderId="0" xfId="0" applyNumberFormat="1" applyFont="1" applyFill="1" applyBorder="1" applyAlignment="1"/>
    <xf numFmtId="0" fontId="2" fillId="0" borderId="0" xfId="0" applyNumberFormat="1" applyFont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 vertical="center"/>
    </xf>
    <xf numFmtId="0" fontId="2" fillId="0" borderId="0" xfId="0" applyNumberFormat="1" applyFont="1" applyFill="1" applyBorder="1"/>
    <xf numFmtId="0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vertical="center" wrapText="1"/>
    </xf>
    <xf numFmtId="0" fontId="2" fillId="0" borderId="0" xfId="0" quotePrefix="1" applyNumberFormat="1" applyFont="1" applyFill="1" applyBorder="1" applyAlignment="1">
      <alignment wrapText="1"/>
    </xf>
    <xf numFmtId="0" fontId="0" fillId="0" borderId="0" xfId="0" applyNumberFormat="1" applyFill="1" applyBorder="1" applyAlignment="1"/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left" vertical="center"/>
    </xf>
    <xf numFmtId="0" fontId="0" fillId="0" borderId="0" xfId="0" applyNumberFormat="1" applyBorder="1" applyAlignment="1" applyProtection="1">
      <alignment horizontal="left" vertical="center"/>
      <protection locked="0"/>
    </xf>
    <xf numFmtId="164" fontId="0" fillId="0" borderId="0" xfId="0" applyNumberFormat="1" applyBorder="1"/>
    <xf numFmtId="164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0" xfId="0" applyNumberFormat="1" applyFont="1" applyBorder="1"/>
    <xf numFmtId="164" fontId="0" fillId="0" borderId="0" xfId="0" applyNumberFormat="1" applyBorder="1" applyAlignment="1" applyProtection="1">
      <alignment horizontal="left" vertical="center"/>
      <protection locked="0"/>
    </xf>
    <xf numFmtId="0" fontId="2" fillId="0" borderId="0" xfId="0" applyNumberFormat="1" applyFont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/>
    <xf numFmtId="164" fontId="0" fillId="0" borderId="0" xfId="0" applyNumberFormat="1" applyFill="1" applyBorder="1" applyAlignment="1" applyProtection="1">
      <alignment horizontal="left" vertical="center"/>
      <protection locked="0"/>
    </xf>
    <xf numFmtId="0" fontId="2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vertical="center"/>
    </xf>
    <xf numFmtId="165" fontId="0" fillId="7" borderId="10" xfId="0" applyNumberFormat="1" applyFill="1" applyBorder="1" applyAlignment="1" applyProtection="1">
      <alignment horizontal="center" vertical="center"/>
      <protection locked="0"/>
    </xf>
    <xf numFmtId="165" fontId="0" fillId="13" borderId="15" xfId="0" applyNumberFormat="1" applyFill="1" applyBorder="1" applyAlignment="1" applyProtection="1">
      <alignment horizontal="center" vertical="center"/>
      <protection locked="0"/>
    </xf>
    <xf numFmtId="164" fontId="0" fillId="13" borderId="0" xfId="0" applyNumberFormat="1" applyFill="1"/>
    <xf numFmtId="164" fontId="0" fillId="14" borderId="0" xfId="0" applyNumberFormat="1" applyFill="1" applyAlignment="1">
      <alignment horizontal="center" vertical="center"/>
    </xf>
    <xf numFmtId="165" fontId="0" fillId="14" borderId="10" xfId="0" applyNumberFormat="1" applyFill="1" applyBorder="1" applyAlignment="1" applyProtection="1">
      <alignment horizontal="center" vertical="center"/>
      <protection locked="0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65" fontId="0" fillId="13" borderId="1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/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4" fontId="4" fillId="0" borderId="0" xfId="0" applyNumberFormat="1" applyFont="1" applyFill="1"/>
    <xf numFmtId="165" fontId="0" fillId="15" borderId="10" xfId="0" applyNumberFormat="1" applyFill="1" applyBorder="1" applyAlignment="1" applyProtection="1">
      <alignment horizontal="center" vertical="center"/>
      <protection locked="0"/>
    </xf>
    <xf numFmtId="164" fontId="0" fillId="15" borderId="0" xfId="0" applyNumberFormat="1" applyFill="1"/>
    <xf numFmtId="165" fontId="0" fillId="13" borderId="20" xfId="0" applyNumberFormat="1" applyFill="1" applyBorder="1" applyAlignment="1" applyProtection="1">
      <alignment horizontal="center" vertical="center"/>
      <protection locked="0"/>
    </xf>
    <xf numFmtId="0" fontId="4" fillId="0" borderId="0" xfId="0" applyFont="1" applyAlignment="1"/>
    <xf numFmtId="164" fontId="4" fillId="0" borderId="0" xfId="0" applyNumberFormat="1" applyFon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0" fillId="12" borderId="25" xfId="0" applyNumberFormat="1" applyFill="1" applyBorder="1" applyAlignment="1">
      <alignment horizontal="center" vertical="center"/>
    </xf>
    <xf numFmtId="0" fontId="0" fillId="12" borderId="18" xfId="0" applyNumberFormat="1" applyFill="1" applyBorder="1" applyAlignment="1">
      <alignment horizontal="center" vertical="center"/>
    </xf>
    <xf numFmtId="0" fontId="0" fillId="12" borderId="22" xfId="0" applyNumberFormat="1" applyFill="1" applyBorder="1" applyAlignment="1">
      <alignment horizontal="center" vertical="center"/>
    </xf>
    <xf numFmtId="166" fontId="0" fillId="0" borderId="28" xfId="0" applyNumberFormat="1" applyBorder="1" applyAlignment="1">
      <alignment horizontal="right" vertical="center"/>
    </xf>
    <xf numFmtId="166" fontId="0" fillId="0" borderId="29" xfId="0" applyNumberFormat="1" applyBorder="1" applyAlignment="1">
      <alignment horizontal="right" vertical="center"/>
    </xf>
    <xf numFmtId="166" fontId="0" fillId="0" borderId="23" xfId="0" applyNumberFormat="1" applyBorder="1" applyAlignment="1">
      <alignment horizontal="right" vertical="center"/>
    </xf>
    <xf numFmtId="166" fontId="0" fillId="0" borderId="24" xfId="0" applyNumberFormat="1" applyBorder="1" applyAlignment="1">
      <alignment horizontal="right" vertical="center"/>
    </xf>
    <xf numFmtId="0" fontId="0" fillId="10" borderId="30" xfId="0" applyNumberFormat="1" applyFill="1" applyBorder="1" applyAlignment="1">
      <alignment horizontal="center" textRotation="90" wrapText="1"/>
    </xf>
    <xf numFmtId="0" fontId="0" fillId="10" borderId="31" xfId="0" applyNumberFormat="1" applyFill="1" applyBorder="1" applyAlignment="1">
      <alignment horizontal="center" textRotation="90" wrapText="1"/>
    </xf>
    <xf numFmtId="166" fontId="0" fillId="0" borderId="32" xfId="0" applyNumberFormat="1" applyBorder="1" applyAlignment="1">
      <alignment horizontal="right" vertical="center"/>
    </xf>
    <xf numFmtId="166" fontId="0" fillId="0" borderId="33" xfId="0" applyNumberFormat="1" applyBorder="1" applyAlignment="1">
      <alignment horizontal="right" vertical="center"/>
    </xf>
    <xf numFmtId="0" fontId="0" fillId="10" borderId="26" xfId="0" applyNumberFormat="1" applyFill="1" applyBorder="1" applyAlignment="1">
      <alignment horizontal="center" vertical="center" wrapText="1"/>
    </xf>
    <xf numFmtId="0" fontId="0" fillId="10" borderId="27" xfId="0" applyNumberFormat="1" applyFill="1" applyBorder="1" applyAlignment="1">
      <alignment horizontal="center" vertical="center" wrapText="1"/>
    </xf>
    <xf numFmtId="0" fontId="0" fillId="10" borderId="34" xfId="0" applyNumberFormat="1" applyFill="1" applyBorder="1" applyAlignment="1">
      <alignment horizontal="center" vertical="center"/>
    </xf>
    <xf numFmtId="0" fontId="0" fillId="10" borderId="35" xfId="0" applyNumberFormat="1" applyFill="1" applyBorder="1" applyAlignment="1">
      <alignment horizontal="center" vertical="center"/>
    </xf>
    <xf numFmtId="0" fontId="0" fillId="10" borderId="36" xfId="0" applyNumberFormat="1" applyFill="1" applyBorder="1" applyAlignment="1">
      <alignment horizontal="center" vertical="center"/>
    </xf>
    <xf numFmtId="0" fontId="0" fillId="10" borderId="37" xfId="0" applyNumberFormat="1" applyFill="1" applyBorder="1" applyAlignment="1">
      <alignment horizontal="center" vertical="center"/>
    </xf>
    <xf numFmtId="0" fontId="0" fillId="10" borderId="38" xfId="0" applyNumberFormat="1" applyFill="1" applyBorder="1" applyAlignment="1">
      <alignment horizontal="center" vertical="center"/>
    </xf>
    <xf numFmtId="0" fontId="0" fillId="10" borderId="24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10" borderId="26" xfId="0" applyNumberFormat="1" applyFill="1" applyBorder="1" applyAlignment="1">
      <alignment horizontal="center" textRotation="90"/>
    </xf>
    <xf numFmtId="0" fontId="0" fillId="10" borderId="27" xfId="0" applyNumberFormat="1" applyFill="1" applyBorder="1" applyAlignment="1">
      <alignment horizontal="center" textRotation="90"/>
    </xf>
    <xf numFmtId="0" fontId="0" fillId="10" borderId="26" xfId="0" applyNumberFormat="1" applyFill="1" applyBorder="1" applyAlignment="1">
      <alignment horizontal="center" vertical="center"/>
    </xf>
    <xf numFmtId="0" fontId="0" fillId="10" borderId="27" xfId="0" applyNumberFormat="1" applyFill="1" applyBorder="1" applyAlignment="1">
      <alignment horizontal="center" vertical="center"/>
    </xf>
    <xf numFmtId="0" fontId="4" fillId="0" borderId="13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7" fontId="0" fillId="0" borderId="23" xfId="0" applyNumberFormat="1" applyBorder="1" applyAlignment="1">
      <alignment horizontal="right" vertical="center"/>
    </xf>
    <xf numFmtId="167" fontId="0" fillId="0" borderId="24" xfId="0" applyNumberFormat="1" applyBorder="1" applyAlignment="1">
      <alignment horizontal="right" vertical="center"/>
    </xf>
    <xf numFmtId="167" fontId="0" fillId="0" borderId="28" xfId="0" applyNumberFormat="1" applyBorder="1" applyAlignment="1">
      <alignment horizontal="right" vertical="center"/>
    </xf>
    <xf numFmtId="167" fontId="0" fillId="0" borderId="29" xfId="0" applyNumberFormat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quotePrefix="1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E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moncherwatson.files.wordpress.com/2012/11/addition-heures-3.jpg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moncherwatson.files.wordpress.com/2012/11/addition-heures.jpg" TargetMode="Externa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13</xdr:row>
      <xdr:rowOff>0</xdr:rowOff>
    </xdr:from>
    <xdr:to>
      <xdr:col>20</xdr:col>
      <xdr:colOff>190500</xdr:colOff>
      <xdr:row>35</xdr:row>
      <xdr:rowOff>85725</xdr:rowOff>
    </xdr:to>
    <xdr:pic>
      <xdr:nvPicPr>
        <xdr:cNvPr id="1025" name="Image 3" descr="http://moncherwatson.files.wordpress.com/2012/11/addition-heures.jpg?w=500&amp;h=449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62275"/>
          <a:ext cx="4762500" cy="427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17</xdr:col>
      <xdr:colOff>76200</xdr:colOff>
      <xdr:row>48</xdr:row>
      <xdr:rowOff>66675</xdr:rowOff>
    </xdr:to>
    <xdr:pic>
      <xdr:nvPicPr>
        <xdr:cNvPr id="1026" name="Image 4" descr="http://moncherwatson.files.wordpress.com/2012/11/addition-heures-3.jpg?w=500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8486775"/>
          <a:ext cx="2362200" cy="1209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topLeftCell="B1" workbookViewId="0">
      <selection activeCell="E15" sqref="E15"/>
    </sheetView>
  </sheetViews>
  <sheetFormatPr baseColWidth="10" defaultRowHeight="15" x14ac:dyDescent="0.25"/>
  <cols>
    <col min="1" max="1" width="11.42578125" style="50"/>
  </cols>
  <sheetData>
    <row r="1" spans="1:22" ht="30" x14ac:dyDescent="0.25">
      <c r="A1" s="97"/>
      <c r="B1" s="24" t="s">
        <v>21</v>
      </c>
      <c r="C1" s="5"/>
      <c r="D1" s="5"/>
      <c r="H1" s="50" t="s">
        <v>76</v>
      </c>
      <c r="I1" s="88">
        <v>42156</v>
      </c>
      <c r="J1" s="88">
        <v>42155</v>
      </c>
    </row>
    <row r="2" spans="1:22" ht="23.25" x14ac:dyDescent="0.25">
      <c r="A2" s="94" t="s">
        <v>1</v>
      </c>
      <c r="B2" s="26">
        <v>0.48958333333333331</v>
      </c>
      <c r="C2" s="1"/>
      <c r="D2" s="5"/>
      <c r="E2" s="7"/>
      <c r="I2" s="89">
        <f ca="1">DATEDIF(I3,J3,"m")*2.08</f>
        <v>99.84</v>
      </c>
      <c r="O2" s="82" t="s">
        <v>69</v>
      </c>
      <c r="V2" s="83" t="s">
        <v>70</v>
      </c>
    </row>
    <row r="3" spans="1:22" x14ac:dyDescent="0.25">
      <c r="A3" s="94" t="s">
        <v>6</v>
      </c>
      <c r="B3" s="26">
        <v>0.78125</v>
      </c>
      <c r="C3" s="8"/>
      <c r="D3" s="5"/>
      <c r="E3" s="7"/>
      <c r="I3" s="90">
        <v>40798</v>
      </c>
      <c r="J3" s="90">
        <f ca="1">TODAY()</f>
        <v>42265</v>
      </c>
    </row>
    <row r="4" spans="1:22" x14ac:dyDescent="0.25">
      <c r="C4" s="8"/>
      <c r="D4" s="5"/>
      <c r="E4" s="7"/>
      <c r="O4" s="84" t="s">
        <v>71</v>
      </c>
    </row>
    <row r="5" spans="1:22" ht="30" x14ac:dyDescent="0.25">
      <c r="A5" s="24" t="s">
        <v>26</v>
      </c>
      <c r="B5" s="165" t="s">
        <v>27</v>
      </c>
      <c r="C5" s="165"/>
      <c r="D5" s="166"/>
      <c r="E5" s="166"/>
      <c r="I5" s="92" t="s">
        <v>77</v>
      </c>
    </row>
    <row r="6" spans="1:22" x14ac:dyDescent="0.25">
      <c r="A6" s="94">
        <v>1</v>
      </c>
      <c r="B6" s="31" t="s">
        <v>28</v>
      </c>
      <c r="C6" s="32">
        <v>1.4583333333333333</v>
      </c>
      <c r="D6" s="33"/>
      <c r="E6" s="34"/>
      <c r="I6" s="92" t="s">
        <v>78</v>
      </c>
      <c r="O6" t="s">
        <v>72</v>
      </c>
    </row>
    <row r="7" spans="1:22" x14ac:dyDescent="0.25">
      <c r="A7" s="94">
        <v>1.1000000000000001</v>
      </c>
      <c r="B7" s="25" t="s">
        <v>29</v>
      </c>
      <c r="C7" s="26">
        <v>1.4583333333333333</v>
      </c>
      <c r="D7" s="35" t="s">
        <v>30</v>
      </c>
      <c r="E7" s="36">
        <v>1.625</v>
      </c>
      <c r="I7" s="91"/>
    </row>
    <row r="8" spans="1:22" x14ac:dyDescent="0.25">
      <c r="A8" s="94">
        <v>1.2</v>
      </c>
      <c r="B8" s="25" t="s">
        <v>29</v>
      </c>
      <c r="C8" s="26">
        <v>1.625</v>
      </c>
      <c r="D8" s="37" t="s">
        <v>30</v>
      </c>
      <c r="E8" s="38">
        <v>1.7916666666666667</v>
      </c>
      <c r="I8" s="92" t="s">
        <v>79</v>
      </c>
      <c r="O8" s="84" t="s">
        <v>71</v>
      </c>
    </row>
    <row r="9" spans="1:22" x14ac:dyDescent="0.25">
      <c r="A9" s="94">
        <v>1.4</v>
      </c>
      <c r="B9" s="25" t="s">
        <v>31</v>
      </c>
      <c r="C9" s="32">
        <v>1.7916666666666667</v>
      </c>
      <c r="D9" s="33"/>
      <c r="E9" s="34"/>
      <c r="I9" s="92" t="s">
        <v>80</v>
      </c>
    </row>
    <row r="10" spans="1:22" x14ac:dyDescent="0.25">
      <c r="O10" t="s">
        <v>73</v>
      </c>
    </row>
    <row r="12" spans="1:22" x14ac:dyDescent="0.25">
      <c r="A12" s="86">
        <v>2010</v>
      </c>
      <c r="B12" s="50" t="s">
        <v>57</v>
      </c>
      <c r="O12" s="84" t="s">
        <v>71</v>
      </c>
    </row>
    <row r="13" spans="1:22" x14ac:dyDescent="0.25">
      <c r="A13" s="86">
        <v>2011</v>
      </c>
      <c r="B13" s="50" t="s">
        <v>58</v>
      </c>
    </row>
    <row r="14" spans="1:22" x14ac:dyDescent="0.25">
      <c r="A14" s="86">
        <v>2012</v>
      </c>
      <c r="B14" s="50" t="s">
        <v>59</v>
      </c>
    </row>
    <row r="15" spans="1:22" x14ac:dyDescent="0.25">
      <c r="A15" s="86">
        <v>2013</v>
      </c>
      <c r="B15" s="50" t="s">
        <v>60</v>
      </c>
    </row>
    <row r="16" spans="1:22" x14ac:dyDescent="0.25">
      <c r="A16" s="86">
        <v>2014</v>
      </c>
      <c r="B16" s="50" t="s">
        <v>61</v>
      </c>
    </row>
    <row r="17" spans="1:2" x14ac:dyDescent="0.25">
      <c r="A17" s="86">
        <v>2015</v>
      </c>
      <c r="B17" s="50" t="s">
        <v>62</v>
      </c>
    </row>
    <row r="18" spans="1:2" x14ac:dyDescent="0.25">
      <c r="A18" s="86">
        <v>2016</v>
      </c>
      <c r="B18" s="50" t="s">
        <v>63</v>
      </c>
    </row>
    <row r="19" spans="1:2" x14ac:dyDescent="0.25">
      <c r="A19" s="86">
        <v>2017</v>
      </c>
      <c r="B19" s="50" t="s">
        <v>64</v>
      </c>
    </row>
    <row r="20" spans="1:2" x14ac:dyDescent="0.25">
      <c r="A20" s="86">
        <v>2018</v>
      </c>
      <c r="B20" s="50" t="s">
        <v>65</v>
      </c>
    </row>
    <row r="21" spans="1:2" x14ac:dyDescent="0.25">
      <c r="A21" s="86">
        <v>2019</v>
      </c>
      <c r="B21" s="50" t="s">
        <v>66</v>
      </c>
    </row>
    <row r="22" spans="1:2" x14ac:dyDescent="0.25">
      <c r="A22" s="86">
        <v>2020</v>
      </c>
      <c r="B22" s="50" t="s">
        <v>67</v>
      </c>
    </row>
    <row r="23" spans="1:2" x14ac:dyDescent="0.25">
      <c r="A23" s="86">
        <v>2021</v>
      </c>
      <c r="B23" s="50" t="s">
        <v>68</v>
      </c>
    </row>
    <row r="24" spans="1:2" x14ac:dyDescent="0.25">
      <c r="A24" s="86">
        <v>2022</v>
      </c>
    </row>
    <row r="25" spans="1:2" x14ac:dyDescent="0.25">
      <c r="A25" s="86">
        <v>2023</v>
      </c>
    </row>
    <row r="26" spans="1:2" x14ac:dyDescent="0.25">
      <c r="A26" s="86">
        <v>2024</v>
      </c>
    </row>
    <row r="27" spans="1:2" x14ac:dyDescent="0.25">
      <c r="A27" s="86">
        <v>2025</v>
      </c>
    </row>
    <row r="28" spans="1:2" x14ac:dyDescent="0.25">
      <c r="A28" s="86">
        <v>2026</v>
      </c>
    </row>
    <row r="29" spans="1:2" x14ac:dyDescent="0.25">
      <c r="A29" s="86">
        <v>2027</v>
      </c>
    </row>
    <row r="30" spans="1:2" x14ac:dyDescent="0.25">
      <c r="A30" s="86">
        <v>2028</v>
      </c>
    </row>
    <row r="31" spans="1:2" x14ac:dyDescent="0.25">
      <c r="A31" s="86">
        <v>2029</v>
      </c>
    </row>
    <row r="32" spans="1:2" x14ac:dyDescent="0.25">
      <c r="A32" s="86">
        <v>2030</v>
      </c>
    </row>
    <row r="33" spans="1:15" x14ac:dyDescent="0.25">
      <c r="A33" s="86">
        <v>2031</v>
      </c>
    </row>
    <row r="34" spans="1:15" x14ac:dyDescent="0.25">
      <c r="A34" s="86">
        <v>2032</v>
      </c>
    </row>
    <row r="35" spans="1:15" x14ac:dyDescent="0.25">
      <c r="A35" s="86">
        <v>2033</v>
      </c>
    </row>
    <row r="36" spans="1:15" x14ac:dyDescent="0.25">
      <c r="A36" s="86">
        <v>2034</v>
      </c>
    </row>
    <row r="37" spans="1:15" x14ac:dyDescent="0.25">
      <c r="A37" s="86">
        <v>2035</v>
      </c>
      <c r="O37" s="84" t="s">
        <v>71</v>
      </c>
    </row>
    <row r="38" spans="1:15" x14ac:dyDescent="0.25">
      <c r="A38" s="86">
        <v>2036</v>
      </c>
    </row>
    <row r="39" spans="1:15" x14ac:dyDescent="0.25">
      <c r="A39" s="86">
        <v>2037</v>
      </c>
      <c r="O39" s="85" t="s">
        <v>74</v>
      </c>
    </row>
    <row r="40" spans="1:15" x14ac:dyDescent="0.25">
      <c r="A40" s="86">
        <v>2038</v>
      </c>
    </row>
    <row r="41" spans="1:15" x14ac:dyDescent="0.25">
      <c r="A41" s="86">
        <v>2039</v>
      </c>
      <c r="O41" s="84" t="s">
        <v>71</v>
      </c>
    </row>
    <row r="42" spans="1:15" x14ac:dyDescent="0.25">
      <c r="A42" s="86">
        <v>2040</v>
      </c>
    </row>
    <row r="43" spans="1:15" x14ac:dyDescent="0.25">
      <c r="A43" s="86">
        <v>2041</v>
      </c>
    </row>
    <row r="44" spans="1:15" x14ac:dyDescent="0.25">
      <c r="A44" s="86">
        <v>2042</v>
      </c>
    </row>
    <row r="45" spans="1:15" x14ac:dyDescent="0.25">
      <c r="A45" s="86">
        <v>2043</v>
      </c>
    </row>
    <row r="46" spans="1:15" x14ac:dyDescent="0.25">
      <c r="A46" s="86">
        <v>2044</v>
      </c>
    </row>
    <row r="47" spans="1:15" x14ac:dyDescent="0.25">
      <c r="A47" s="86">
        <v>2045</v>
      </c>
    </row>
    <row r="48" spans="1:15" x14ac:dyDescent="0.25">
      <c r="A48" s="86">
        <v>2046</v>
      </c>
    </row>
    <row r="49" spans="1:1" x14ac:dyDescent="0.25">
      <c r="A49" s="86">
        <v>2047</v>
      </c>
    </row>
    <row r="50" spans="1:1" x14ac:dyDescent="0.25">
      <c r="A50" s="86">
        <v>2048</v>
      </c>
    </row>
    <row r="51" spans="1:1" x14ac:dyDescent="0.25">
      <c r="A51" s="86">
        <v>2049</v>
      </c>
    </row>
    <row r="52" spans="1:1" x14ac:dyDescent="0.25">
      <c r="A52" s="86">
        <v>2050</v>
      </c>
    </row>
    <row r="53" spans="1:1" x14ac:dyDescent="0.25">
      <c r="A53" s="86">
        <v>2051</v>
      </c>
    </row>
    <row r="54" spans="1:1" x14ac:dyDescent="0.25">
      <c r="A54" s="86">
        <v>2052</v>
      </c>
    </row>
    <row r="55" spans="1:1" x14ac:dyDescent="0.25">
      <c r="A55" s="86">
        <v>2053</v>
      </c>
    </row>
    <row r="56" spans="1:1" x14ac:dyDescent="0.25">
      <c r="A56" s="86">
        <v>2054</v>
      </c>
    </row>
    <row r="57" spans="1:1" x14ac:dyDescent="0.25">
      <c r="A57" s="86">
        <v>2055</v>
      </c>
    </row>
    <row r="58" spans="1:1" x14ac:dyDescent="0.25">
      <c r="A58" s="86">
        <v>2056</v>
      </c>
    </row>
    <row r="59" spans="1:1" x14ac:dyDescent="0.25">
      <c r="A59" s="86">
        <v>2057</v>
      </c>
    </row>
    <row r="60" spans="1:1" x14ac:dyDescent="0.25">
      <c r="A60" s="86">
        <v>2058</v>
      </c>
    </row>
    <row r="61" spans="1:1" x14ac:dyDescent="0.25">
      <c r="A61" s="86">
        <v>2059</v>
      </c>
    </row>
    <row r="62" spans="1:1" x14ac:dyDescent="0.25">
      <c r="A62" s="86">
        <v>2060</v>
      </c>
    </row>
    <row r="63" spans="1:1" x14ac:dyDescent="0.25">
      <c r="A63" s="86">
        <v>2061</v>
      </c>
    </row>
    <row r="64" spans="1:1" x14ac:dyDescent="0.25">
      <c r="A64" s="86">
        <v>2062</v>
      </c>
    </row>
    <row r="65" spans="1:1" x14ac:dyDescent="0.25">
      <c r="A65" s="86">
        <v>2063</v>
      </c>
    </row>
    <row r="66" spans="1:1" x14ac:dyDescent="0.25">
      <c r="A66" s="86">
        <v>2064</v>
      </c>
    </row>
    <row r="67" spans="1:1" x14ac:dyDescent="0.25">
      <c r="A67" s="86">
        <v>2065</v>
      </c>
    </row>
    <row r="68" spans="1:1" x14ac:dyDescent="0.25">
      <c r="A68" s="86">
        <v>2066</v>
      </c>
    </row>
    <row r="69" spans="1:1" x14ac:dyDescent="0.25">
      <c r="A69" s="86">
        <v>2067</v>
      </c>
    </row>
    <row r="70" spans="1:1" x14ac:dyDescent="0.25">
      <c r="A70" s="86">
        <v>2068</v>
      </c>
    </row>
    <row r="71" spans="1:1" x14ac:dyDescent="0.25">
      <c r="A71" s="86">
        <v>2069</v>
      </c>
    </row>
    <row r="72" spans="1:1" x14ac:dyDescent="0.25">
      <c r="A72" s="86">
        <v>2070</v>
      </c>
    </row>
    <row r="73" spans="1:1" x14ac:dyDescent="0.25">
      <c r="A73" s="86">
        <v>2071</v>
      </c>
    </row>
    <row r="74" spans="1:1" x14ac:dyDescent="0.25">
      <c r="A74" s="86">
        <v>2072</v>
      </c>
    </row>
    <row r="75" spans="1:1" x14ac:dyDescent="0.25">
      <c r="A75" s="86">
        <v>2073</v>
      </c>
    </row>
    <row r="76" spans="1:1" x14ac:dyDescent="0.25">
      <c r="A76" s="86">
        <v>2074</v>
      </c>
    </row>
    <row r="77" spans="1:1" x14ac:dyDescent="0.25">
      <c r="A77" s="86">
        <v>2075</v>
      </c>
    </row>
    <row r="78" spans="1:1" x14ac:dyDescent="0.25">
      <c r="A78" s="86">
        <v>2076</v>
      </c>
    </row>
    <row r="79" spans="1:1" x14ac:dyDescent="0.25">
      <c r="A79" s="86">
        <v>2077</v>
      </c>
    </row>
    <row r="80" spans="1:1" x14ac:dyDescent="0.25">
      <c r="A80" s="86">
        <v>2078</v>
      </c>
    </row>
    <row r="81" spans="1:1" x14ac:dyDescent="0.25">
      <c r="A81" s="86">
        <v>2079</v>
      </c>
    </row>
    <row r="82" spans="1:1" x14ac:dyDescent="0.25">
      <c r="A82" s="86">
        <v>2080</v>
      </c>
    </row>
    <row r="83" spans="1:1" x14ac:dyDescent="0.25">
      <c r="A83" s="86">
        <v>2081</v>
      </c>
    </row>
    <row r="84" spans="1:1" x14ac:dyDescent="0.25">
      <c r="A84" s="86">
        <v>2082</v>
      </c>
    </row>
    <row r="85" spans="1:1" x14ac:dyDescent="0.25">
      <c r="A85" s="86">
        <v>2083</v>
      </c>
    </row>
    <row r="86" spans="1:1" x14ac:dyDescent="0.25">
      <c r="A86" s="86">
        <v>2084</v>
      </c>
    </row>
    <row r="87" spans="1:1" x14ac:dyDescent="0.25">
      <c r="A87" s="86">
        <v>2085</v>
      </c>
    </row>
    <row r="88" spans="1:1" x14ac:dyDescent="0.25">
      <c r="A88" s="86">
        <v>2086</v>
      </c>
    </row>
    <row r="89" spans="1:1" x14ac:dyDescent="0.25">
      <c r="A89" s="86">
        <v>2087</v>
      </c>
    </row>
    <row r="90" spans="1:1" x14ac:dyDescent="0.25">
      <c r="A90" s="86">
        <v>2088</v>
      </c>
    </row>
    <row r="91" spans="1:1" x14ac:dyDescent="0.25">
      <c r="A91" s="86">
        <v>2089</v>
      </c>
    </row>
    <row r="92" spans="1:1" x14ac:dyDescent="0.25">
      <c r="A92" s="86">
        <v>2090</v>
      </c>
    </row>
    <row r="93" spans="1:1" x14ac:dyDescent="0.25">
      <c r="A93" s="86">
        <v>2091</v>
      </c>
    </row>
    <row r="94" spans="1:1" x14ac:dyDescent="0.25">
      <c r="A94" s="86">
        <v>2092</v>
      </c>
    </row>
    <row r="95" spans="1:1" x14ac:dyDescent="0.25">
      <c r="A95" s="86">
        <v>2093</v>
      </c>
    </row>
    <row r="96" spans="1:1" x14ac:dyDescent="0.25">
      <c r="A96" s="86">
        <v>2094</v>
      </c>
    </row>
    <row r="97" spans="1:14" x14ac:dyDescent="0.25">
      <c r="A97" s="86">
        <v>2095</v>
      </c>
    </row>
    <row r="98" spans="1:14" x14ac:dyDescent="0.25">
      <c r="A98" s="86">
        <v>2096</v>
      </c>
    </row>
    <row r="99" spans="1:14" x14ac:dyDescent="0.25">
      <c r="A99" s="86">
        <v>2097</v>
      </c>
    </row>
    <row r="100" spans="1:14" x14ac:dyDescent="0.25">
      <c r="A100" s="86">
        <v>2098</v>
      </c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</row>
  </sheetData>
  <mergeCells count="1">
    <mergeCell ref="B5:E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3E2F"/>
  </sheetPr>
  <dimension ref="A1:V168"/>
  <sheetViews>
    <sheetView workbookViewId="0">
      <selection activeCell="R48" sqref="R48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5.42578125" style="2" bestFit="1" customWidth="1"/>
    <col min="23" max="23" width="5.42578125" style="1" bestFit="1" customWidth="1"/>
    <col min="24" max="16384" width="11.42578125" style="1"/>
  </cols>
  <sheetData>
    <row r="1" spans="1:20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71"/>
      <c r="O1" s="10"/>
      <c r="P1" s="10"/>
      <c r="Q1" s="167" t="s">
        <v>46</v>
      </c>
      <c r="R1" s="167"/>
      <c r="S1" s="167"/>
      <c r="T1" s="167"/>
    </row>
    <row r="2" spans="1:20" ht="15.75" customHeight="1" thickBot="1" x14ac:dyDescent="0.3">
      <c r="A2" s="10"/>
      <c r="B2" s="2"/>
      <c r="C2" s="2"/>
      <c r="D2" s="72"/>
      <c r="E2" s="72"/>
      <c r="F2" s="192" t="s">
        <v>57</v>
      </c>
      <c r="G2" s="192"/>
      <c r="H2" s="192"/>
      <c r="I2" s="192"/>
      <c r="J2" s="73">
        <v>2015</v>
      </c>
      <c r="L2" s="2"/>
      <c r="M2" s="2"/>
      <c r="O2" s="10"/>
      <c r="P2" s="10"/>
      <c r="Q2" s="10"/>
      <c r="R2" s="10"/>
    </row>
    <row r="3" spans="1:20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</row>
    <row r="4" spans="1:20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</row>
    <row r="5" spans="1:20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</row>
    <row r="6" spans="1:20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</row>
    <row r="7" spans="1:20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</row>
    <row r="8" spans="1:20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</row>
    <row r="9" spans="1:20" ht="15.75" thickBot="1" x14ac:dyDescent="0.3">
      <c r="B9" s="171"/>
      <c r="C9" s="172"/>
      <c r="D9" s="3"/>
      <c r="E9" s="3"/>
      <c r="F9" s="4">
        <f t="shared" si="0"/>
        <v>0</v>
      </c>
      <c r="G9" s="11">
        <f>IF($D9&lt;&gt;"",IF($D9&lt;Données!$B$2,1,0),0)</f>
        <v>0</v>
      </c>
      <c r="H9" s="3"/>
      <c r="I9" s="3"/>
      <c r="J9" s="4">
        <f t="shared" si="1"/>
        <v>0</v>
      </c>
      <c r="K9" s="11">
        <f>IF($H9&lt;&gt;"",IF($H9&lt;Données!$B$3,1,0),0)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</row>
    <row r="10" spans="1:20" ht="15.75" thickBot="1" x14ac:dyDescent="0.3">
      <c r="B10" s="171"/>
      <c r="C10" s="172"/>
      <c r="D10" s="3"/>
      <c r="E10" s="3"/>
      <c r="F10" s="4">
        <f t="shared" si="0"/>
        <v>0</v>
      </c>
      <c r="G10" s="11">
        <f>IF($D10&lt;&gt;"",IF($D10&lt;Données!$B$2,1,0),0)</f>
        <v>0</v>
      </c>
      <c r="H10" s="3"/>
      <c r="I10" s="3"/>
      <c r="J10" s="4">
        <f t="shared" si="1"/>
        <v>0</v>
      </c>
      <c r="K10" s="11">
        <f>IF($H10&lt;&gt;"",IF($H10&lt;Données!$B$3,1,0),0)</f>
        <v>0</v>
      </c>
      <c r="L10" s="18">
        <f t="shared" si="2"/>
        <v>0</v>
      </c>
      <c r="M10" s="12">
        <f t="shared" si="3"/>
        <v>0</v>
      </c>
      <c r="O10" s="1"/>
      <c r="P10" s="1"/>
      <c r="Q10" s="1"/>
      <c r="R10" s="1"/>
    </row>
    <row r="11" spans="1:20" ht="15.75" thickBot="1" x14ac:dyDescent="0.3">
      <c r="B11" s="171">
        <v>41609</v>
      </c>
      <c r="C11" s="172"/>
      <c r="D11" s="27"/>
      <c r="E11" s="27"/>
      <c r="F11" s="4">
        <f t="shared" si="0"/>
        <v>0</v>
      </c>
      <c r="G11" s="11">
        <f>IF($D11&lt;&gt;"",IF($D11&lt;Données!$B$2,1,0),0)</f>
        <v>0</v>
      </c>
      <c r="H11" s="27"/>
      <c r="I11" s="27"/>
      <c r="J11" s="4">
        <f t="shared" si="1"/>
        <v>0</v>
      </c>
      <c r="K11" s="11">
        <f>IF($H11&lt;&gt;"",IF($H11&lt;Données!$B$3,1,0),0)</f>
        <v>0</v>
      </c>
      <c r="L11" s="18">
        <f t="shared" si="2"/>
        <v>0</v>
      </c>
      <c r="M11" s="12">
        <f t="shared" si="3"/>
        <v>0</v>
      </c>
      <c r="O11" s="1"/>
      <c r="P11" s="1"/>
      <c r="Q11" s="1"/>
      <c r="R11" s="1"/>
    </row>
    <row r="12" spans="1:20" ht="15.75" thickBot="1" x14ac:dyDescent="0.3">
      <c r="B12" s="168" t="s">
        <v>10</v>
      </c>
      <c r="C12" s="169"/>
      <c r="D12" s="169"/>
      <c r="E12" s="170"/>
      <c r="F12" s="17">
        <f>SUM($F5:$F11)</f>
        <v>0</v>
      </c>
      <c r="G12" s="59">
        <f>G5+G6+G7+G8+G9+G10+G11</f>
        <v>0</v>
      </c>
      <c r="H12" s="19"/>
      <c r="I12" s="19"/>
      <c r="J12" s="17">
        <f>SUM(J5:J11)</f>
        <v>0</v>
      </c>
      <c r="K12" s="14">
        <f>K5+K6+K7+K8+K9+K10+K11</f>
        <v>0</v>
      </c>
      <c r="L12" s="17">
        <f>SUM(L5:L11)</f>
        <v>0</v>
      </c>
      <c r="M12" s="15">
        <f>SUM(M5:M11)</f>
        <v>0</v>
      </c>
      <c r="O12" s="43" t="s">
        <v>43</v>
      </c>
      <c r="P12" s="1"/>
      <c r="Q12" s="1"/>
      <c r="R12" s="1"/>
      <c r="S12" s="100"/>
    </row>
    <row r="13" spans="1:20" ht="16.5" thickTop="1" thickBot="1" x14ac:dyDescent="0.3">
      <c r="B13" s="173">
        <v>41610</v>
      </c>
      <c r="C13" s="174"/>
      <c r="D13" s="28"/>
      <c r="E13" s="28"/>
      <c r="F13" s="20">
        <f>$E13-$D13+IF($D13&gt;$E13,1)</f>
        <v>0</v>
      </c>
      <c r="G13" s="21">
        <f>IF($D13&lt;&gt;"",IF($D13&lt;Données!$B$2,1,0),0)</f>
        <v>0</v>
      </c>
      <c r="H13" s="28"/>
      <c r="I13" s="28"/>
      <c r="J13" s="20">
        <f>$I13-$H13+IF($H13&gt;$I13,1)</f>
        <v>0</v>
      </c>
      <c r="K13" s="21">
        <f>IF($H13&lt;&gt;"",IF($H13&lt;Données!$B$3,1,0),0)</f>
        <v>0</v>
      </c>
      <c r="L13" s="23">
        <f>$F13+$J13-($G13+$K13)*("00:30")</f>
        <v>0</v>
      </c>
      <c r="M13" s="22">
        <f>$G13+$K13</f>
        <v>0</v>
      </c>
      <c r="O13" s="1"/>
      <c r="P13" s="1"/>
      <c r="Q13" s="1"/>
      <c r="R13" s="1"/>
      <c r="S13" s="45"/>
    </row>
    <row r="14" spans="1:20" ht="16.5" thickTop="1" thickBot="1" x14ac:dyDescent="0.3">
      <c r="B14" s="173">
        <v>41611</v>
      </c>
      <c r="C14" s="174"/>
      <c r="D14" s="27"/>
      <c r="E14" s="27"/>
      <c r="F14" s="4">
        <f t="shared" ref="F14:F19" si="4">$E14-$D14+IF($D14&gt;$E14,1)</f>
        <v>0</v>
      </c>
      <c r="G14" s="11">
        <f>IF($D14&lt;&gt;"",IF($D14&lt;Données!$B$2,1,0),0)</f>
        <v>0</v>
      </c>
      <c r="H14" s="27"/>
      <c r="I14" s="27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</row>
    <row r="15" spans="1:20" ht="16.5" thickTop="1" thickBot="1" x14ac:dyDescent="0.3">
      <c r="B15" s="173">
        <v>41612</v>
      </c>
      <c r="C15" s="174"/>
      <c r="D15" s="27"/>
      <c r="E15" s="27"/>
      <c r="F15" s="4">
        <f t="shared" si="4"/>
        <v>0</v>
      </c>
      <c r="G15" s="11">
        <f>IF($D15&lt;&gt;"",IF($D15&lt;Données!$B$2,1,0),0)</f>
        <v>0</v>
      </c>
      <c r="H15" s="27"/>
      <c r="I15" s="27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</row>
    <row r="16" spans="1:20" ht="16.5" thickTop="1" thickBot="1" x14ac:dyDescent="0.3">
      <c r="B16" s="173">
        <v>41613</v>
      </c>
      <c r="C16" s="174"/>
      <c r="D16" s="27"/>
      <c r="E16" s="27"/>
      <c r="F16" s="4">
        <f t="shared" si="4"/>
        <v>0</v>
      </c>
      <c r="G16" s="11">
        <f>IF($D16&lt;&gt;"",IF($D16&lt;Données!$B$2,1,0),0)</f>
        <v>0</v>
      </c>
      <c r="H16" s="27"/>
      <c r="I16" s="27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</row>
    <row r="17" spans="2:20" ht="16.5" thickTop="1" thickBot="1" x14ac:dyDescent="0.3">
      <c r="B17" s="173">
        <v>41614</v>
      </c>
      <c r="C17" s="174"/>
      <c r="D17" s="27"/>
      <c r="E17" s="27"/>
      <c r="F17" s="4">
        <f t="shared" si="4"/>
        <v>0</v>
      </c>
      <c r="G17" s="11">
        <f>IF($D17&lt;&gt;"",IF($D17&lt;Données!$B$2,1,0),0)</f>
        <v>0</v>
      </c>
      <c r="H17" s="27"/>
      <c r="I17" s="27"/>
      <c r="J17" s="4">
        <f t="shared" si="5"/>
        <v>0</v>
      </c>
      <c r="K17" s="21">
        <f>IF($H17&lt;&gt;"",IF($H17&lt;Données!$B$3,1,0),0)</f>
        <v>0</v>
      </c>
      <c r="L17" s="18">
        <f t="shared" si="6"/>
        <v>0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0</v>
      </c>
      <c r="T17" s="6"/>
    </row>
    <row r="18" spans="2:20" ht="16.5" thickTop="1" thickBot="1" x14ac:dyDescent="0.3">
      <c r="B18" s="173">
        <v>41615</v>
      </c>
      <c r="C18" s="174"/>
      <c r="D18" s="27"/>
      <c r="E18" s="27"/>
      <c r="F18" s="4">
        <f t="shared" si="4"/>
        <v>0</v>
      </c>
      <c r="G18" s="11">
        <f>IF($D18&lt;&gt;"",IF($D18&lt;Données!$B$2,1,0),0)</f>
        <v>0</v>
      </c>
      <c r="H18" s="27"/>
      <c r="I18" s="27"/>
      <c r="J18" s="4">
        <f t="shared" si="5"/>
        <v>0</v>
      </c>
      <c r="K18" s="21">
        <f>IF($H18&lt;&gt;"",IF($H18&lt;Données!$B$3,1,0),0)</f>
        <v>0</v>
      </c>
      <c r="L18" s="18">
        <f t="shared" si="6"/>
        <v>0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0</v>
      </c>
      <c r="T18" s="101" t="s">
        <v>40</v>
      </c>
    </row>
    <row r="19" spans="2:20" ht="16.5" thickTop="1" thickBot="1" x14ac:dyDescent="0.3">
      <c r="B19" s="173">
        <v>41616</v>
      </c>
      <c r="C19" s="174"/>
      <c r="D19" s="27"/>
      <c r="E19" s="27"/>
      <c r="F19" s="4">
        <f t="shared" si="4"/>
        <v>0</v>
      </c>
      <c r="G19" s="11">
        <f>IF($D19&lt;&gt;"",IF($D19&lt;Données!$B$2,1,0),0)</f>
        <v>0</v>
      </c>
      <c r="H19" s="27"/>
      <c r="I19" s="27"/>
      <c r="J19" s="4">
        <f t="shared" si="5"/>
        <v>0</v>
      </c>
      <c r="K19" s="21">
        <f>IF($H19&lt;&gt;"",IF($H19&lt;Données!$B$3,1,0),0)</f>
        <v>0</v>
      </c>
      <c r="L19" s="18">
        <f t="shared" si="6"/>
        <v>0</v>
      </c>
      <c r="M19" s="12">
        <f t="shared" si="7"/>
        <v>0</v>
      </c>
      <c r="O19" s="76" t="s">
        <v>41</v>
      </c>
      <c r="P19" s="10"/>
      <c r="Q19" s="10"/>
      <c r="R19" s="10"/>
      <c r="S19" s="6"/>
      <c r="T19" s="101" t="s">
        <v>42</v>
      </c>
    </row>
    <row r="20" spans="2:20" ht="15.75" thickBot="1" x14ac:dyDescent="0.3">
      <c r="B20" s="168" t="s">
        <v>10</v>
      </c>
      <c r="C20" s="169"/>
      <c r="D20" s="169"/>
      <c r="E20" s="170"/>
      <c r="F20" s="16">
        <f>SUM($F13:$F19)</f>
        <v>0</v>
      </c>
      <c r="G20" s="59">
        <f>G13+G14+G15+G16+G17+G18+G19</f>
        <v>0</v>
      </c>
      <c r="H20" s="19"/>
      <c r="I20" s="19"/>
      <c r="J20" s="17">
        <f>SUM(J13:J19)</f>
        <v>0</v>
      </c>
      <c r="K20" s="14">
        <f>K13+K14+K15+K16+K17+K18+K19</f>
        <v>0</v>
      </c>
      <c r="L20" s="17">
        <f>SUM(L13:L19)</f>
        <v>0</v>
      </c>
      <c r="M20" s="15">
        <f>SUM(M13:M19)</f>
        <v>0</v>
      </c>
    </row>
    <row r="21" spans="2:20" ht="16.5" thickTop="1" thickBot="1" x14ac:dyDescent="0.3">
      <c r="B21" s="173">
        <v>41617</v>
      </c>
      <c r="C21" s="174"/>
      <c r="D21" s="28"/>
      <c r="E21" s="28"/>
      <c r="F21" s="20">
        <f>$E21-$D21+IF($D21&gt;$E21,1)</f>
        <v>0</v>
      </c>
      <c r="G21" s="21">
        <f>IF($D21&lt;&gt;"",IF($D21&lt;Données!$B$2,1,0),0)</f>
        <v>0</v>
      </c>
      <c r="H21" s="28"/>
      <c r="I21" s="28"/>
      <c r="J21" s="20">
        <f>$I21-$H21+IF($H21&gt;$I21,1)</f>
        <v>0</v>
      </c>
      <c r="K21" s="21">
        <f>IF($H21&lt;&gt;"",IF($H21&lt;Données!$B$3,1,0),0)</f>
        <v>0</v>
      </c>
      <c r="L21" s="23">
        <f>$F21+$J21-($G21+$K21)*("00:30")</f>
        <v>0</v>
      </c>
      <c r="M21" s="22">
        <f>$G21+$K21</f>
        <v>0</v>
      </c>
      <c r="O21" s="50"/>
      <c r="P21" s="50"/>
      <c r="Q21" s="50"/>
    </row>
    <row r="22" spans="2:20" ht="16.5" thickTop="1" thickBot="1" x14ac:dyDescent="0.3">
      <c r="B22" s="173">
        <v>41618</v>
      </c>
      <c r="C22" s="174"/>
      <c r="D22" s="27"/>
      <c r="E22" s="27"/>
      <c r="F22" s="4">
        <f t="shared" ref="F22:F27" si="8">$E22-$D22+IF($D22&gt;$E22,1)</f>
        <v>0</v>
      </c>
      <c r="G22" s="11">
        <f>IF($D22&lt;&gt;"",IF($D22&lt;Données!$B$2,1,0),0)</f>
        <v>0</v>
      </c>
      <c r="H22" s="27"/>
      <c r="I22" s="27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</v>
      </c>
      <c r="M22" s="12">
        <f t="shared" ref="M22:M27" si="11">$G22+$K22</f>
        <v>0</v>
      </c>
      <c r="P22" s="50"/>
      <c r="Q22" s="40"/>
    </row>
    <row r="23" spans="2:20" ht="16.5" thickTop="1" thickBot="1" x14ac:dyDescent="0.3">
      <c r="B23" s="173">
        <v>41619</v>
      </c>
      <c r="C23" s="174"/>
      <c r="D23" s="27"/>
      <c r="E23" s="27"/>
      <c r="F23" s="4">
        <f t="shared" si="8"/>
        <v>0</v>
      </c>
      <c r="G23" s="11">
        <f>IF($D23&lt;&gt;"",IF($D23&lt;Données!$B$2,1,0),0)</f>
        <v>0</v>
      </c>
      <c r="H23" s="27"/>
      <c r="I23" s="27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0" ht="16.5" thickTop="1" thickBot="1" x14ac:dyDescent="0.3">
      <c r="B24" s="173">
        <v>41620</v>
      </c>
      <c r="C24" s="174"/>
      <c r="D24" s="27"/>
      <c r="E24" s="27"/>
      <c r="F24" s="4">
        <f t="shared" si="8"/>
        <v>0</v>
      </c>
      <c r="G24" s="11">
        <f>IF($D24&lt;&gt;"",IF($D24&lt;Données!$B$2,1,0),0)</f>
        <v>0</v>
      </c>
      <c r="H24" s="27"/>
      <c r="I24" s="27"/>
      <c r="J24" s="4">
        <f t="shared" si="9"/>
        <v>0</v>
      </c>
      <c r="K24" s="21">
        <f>IF($H24&lt;&gt;"",IF($H24&lt;Données!$B$3,1,0),0)</f>
        <v>0</v>
      </c>
      <c r="L24" s="18">
        <f t="shared" si="10"/>
        <v>0</v>
      </c>
      <c r="M24" s="12">
        <f t="shared" si="11"/>
        <v>0</v>
      </c>
      <c r="P24" s="50"/>
      <c r="Q24" s="40"/>
    </row>
    <row r="25" spans="2:20" ht="16.5" thickTop="1" thickBot="1" x14ac:dyDescent="0.3">
      <c r="B25" s="173">
        <v>41621</v>
      </c>
      <c r="C25" s="174"/>
      <c r="D25" s="27"/>
      <c r="E25" s="27"/>
      <c r="F25" s="4">
        <f t="shared" si="8"/>
        <v>0</v>
      </c>
      <c r="G25" s="11">
        <f>IF($D25&lt;&gt;"",IF($D25&lt;Données!$B$2,1,0),0)</f>
        <v>0</v>
      </c>
      <c r="H25" s="27"/>
      <c r="I25" s="27"/>
      <c r="J25" s="4">
        <f t="shared" si="9"/>
        <v>0</v>
      </c>
      <c r="K25" s="21">
        <f>IF($H25&lt;&gt;"",IF($H25&lt;Données!$B$3,1,0),0)</f>
        <v>0</v>
      </c>
      <c r="L25" s="18">
        <f t="shared" si="10"/>
        <v>0</v>
      </c>
      <c r="M25" s="12">
        <f t="shared" si="11"/>
        <v>0</v>
      </c>
      <c r="P25" s="50"/>
      <c r="Q25" s="40"/>
    </row>
    <row r="26" spans="2:20" ht="16.5" thickTop="1" thickBot="1" x14ac:dyDescent="0.3">
      <c r="B26" s="173">
        <v>41622</v>
      </c>
      <c r="C26" s="174"/>
      <c r="D26" s="27"/>
      <c r="E26" s="27"/>
      <c r="F26" s="4">
        <f t="shared" si="8"/>
        <v>0</v>
      </c>
      <c r="G26" s="11">
        <f>IF($D26&lt;&gt;"",IF($D26&lt;Données!$B$2,1,0),0)</f>
        <v>0</v>
      </c>
      <c r="H26" s="27"/>
      <c r="I26" s="27"/>
      <c r="J26" s="4">
        <f t="shared" si="9"/>
        <v>0</v>
      </c>
      <c r="K26" s="21">
        <f>IF($H26&lt;&gt;"",IF($H26&lt;Données!$B$3,1,0),0)</f>
        <v>0</v>
      </c>
      <c r="L26" s="18">
        <f t="shared" si="10"/>
        <v>0</v>
      </c>
      <c r="M26" s="12">
        <f t="shared" si="11"/>
        <v>0</v>
      </c>
      <c r="O26" s="50"/>
      <c r="P26" s="50"/>
    </row>
    <row r="27" spans="2:20" ht="16.5" thickTop="1" thickBot="1" x14ac:dyDescent="0.3">
      <c r="B27" s="173">
        <v>41623</v>
      </c>
      <c r="C27" s="174"/>
      <c r="D27" s="27"/>
      <c r="E27" s="27"/>
      <c r="F27" s="4">
        <f t="shared" si="8"/>
        <v>0</v>
      </c>
      <c r="G27" s="11">
        <f>IF($D27&lt;&gt;"",IF($D27&lt;Données!$B$2,1,0),0)</f>
        <v>0</v>
      </c>
      <c r="H27" s="27"/>
      <c r="I27" s="27"/>
      <c r="J27" s="4">
        <f t="shared" si="9"/>
        <v>0</v>
      </c>
      <c r="K27" s="21">
        <f>IF($H27&lt;&gt;"",IF($H27&lt;Données!$B$3,1,0),0)</f>
        <v>0</v>
      </c>
      <c r="L27" s="18">
        <f t="shared" si="10"/>
        <v>0</v>
      </c>
      <c r="M27" s="12">
        <f t="shared" si="11"/>
        <v>0</v>
      </c>
    </row>
    <row r="28" spans="2:20" ht="15.75" thickBot="1" x14ac:dyDescent="0.3">
      <c r="B28" s="168" t="s">
        <v>10</v>
      </c>
      <c r="C28" s="169"/>
      <c r="D28" s="169"/>
      <c r="E28" s="170"/>
      <c r="F28" s="16">
        <f>SUM($F21:$F27)</f>
        <v>0</v>
      </c>
      <c r="G28" s="59">
        <f>G21+G22+G23+G24+G25+G26+G27</f>
        <v>0</v>
      </c>
      <c r="H28" s="19"/>
      <c r="I28" s="19"/>
      <c r="J28" s="17">
        <f>SUM(J21:J27)</f>
        <v>0</v>
      </c>
      <c r="K28" s="14">
        <f>K21+K22+K23+K24+K25+K26+K27</f>
        <v>0</v>
      </c>
      <c r="L28" s="17">
        <f>SUM(L21:L27)</f>
        <v>0</v>
      </c>
      <c r="M28" s="15">
        <f>SUM(M21:M27)</f>
        <v>0</v>
      </c>
    </row>
    <row r="29" spans="2:20" ht="16.5" thickTop="1" thickBot="1" x14ac:dyDescent="0.3">
      <c r="B29" s="173">
        <v>41624</v>
      </c>
      <c r="C29" s="174"/>
      <c r="D29" s="28"/>
      <c r="E29" s="28"/>
      <c r="F29" s="20">
        <f>$E29-$D29+IF($D29&gt;$E29,1)</f>
        <v>0</v>
      </c>
      <c r="G29" s="21">
        <f>IF($D29&lt;&gt;"",IF($D29&lt;Données!$B$2,1,0),0)</f>
        <v>0</v>
      </c>
      <c r="H29" s="28"/>
      <c r="I29" s="28"/>
      <c r="J29" s="20">
        <f>$I29-$H29+IF($H29&gt;$I29,1)</f>
        <v>0</v>
      </c>
      <c r="K29" s="21">
        <f>IF($H29&lt;&gt;"",IF($H29&lt;Données!$B$3,1,0),0)</f>
        <v>0</v>
      </c>
      <c r="L29" s="23">
        <f>$F29+$J29-($G29+$K29)*("00:30")</f>
        <v>0</v>
      </c>
      <c r="M29" s="22">
        <f>$G29+$K29</f>
        <v>0</v>
      </c>
      <c r="O29" s="50"/>
      <c r="P29" s="50"/>
      <c r="Q29" s="50"/>
    </row>
    <row r="30" spans="2:20" ht="16.5" thickTop="1" thickBot="1" x14ac:dyDescent="0.3">
      <c r="B30" s="173">
        <v>41625</v>
      </c>
      <c r="C30" s="174"/>
      <c r="D30" s="27"/>
      <c r="E30" s="27"/>
      <c r="F30" s="4">
        <f t="shared" ref="F30:F35" si="12">$E30-$D30+IF($D30&gt;$E30,1)</f>
        <v>0</v>
      </c>
      <c r="G30" s="11">
        <f>IF($D30&lt;&gt;"",IF($D30&lt;Données!$B$2,1,0),0)</f>
        <v>0</v>
      </c>
      <c r="H30" s="27"/>
      <c r="I30" s="27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0" ht="16.5" thickTop="1" thickBot="1" x14ac:dyDescent="0.3">
      <c r="B31" s="173">
        <v>41626</v>
      </c>
      <c r="C31" s="174"/>
      <c r="D31" s="27"/>
      <c r="E31" s="27"/>
      <c r="F31" s="4">
        <f t="shared" si="12"/>
        <v>0</v>
      </c>
      <c r="G31" s="11">
        <f>IF($D31&lt;&gt;"",IF($D31&lt;Données!$B$2,1,0),0)</f>
        <v>0</v>
      </c>
      <c r="H31" s="27"/>
      <c r="I31" s="27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0" ht="16.5" thickTop="1" thickBot="1" x14ac:dyDescent="0.3">
      <c r="B32" s="173">
        <v>41627</v>
      </c>
      <c r="C32" s="174"/>
      <c r="D32" s="27"/>
      <c r="E32" s="27"/>
      <c r="F32" s="4">
        <f t="shared" si="12"/>
        <v>0</v>
      </c>
      <c r="G32" s="11">
        <f>IF($D32&lt;&gt;"",IF($D32&lt;Données!$B$2,1,0),0)</f>
        <v>0</v>
      </c>
      <c r="H32" s="27"/>
      <c r="I32" s="27"/>
      <c r="J32" s="4">
        <f t="shared" si="13"/>
        <v>0</v>
      </c>
      <c r="K32" s="21">
        <f>IF($H32&lt;&gt;"",IF($H32&lt;Données!$B$3,1,0),0)</f>
        <v>0</v>
      </c>
      <c r="L32" s="18">
        <f t="shared" si="14"/>
        <v>0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41628</v>
      </c>
      <c r="C33" s="174"/>
      <c r="D33" s="27"/>
      <c r="E33" s="27"/>
      <c r="F33" s="4">
        <f t="shared" si="12"/>
        <v>0</v>
      </c>
      <c r="G33" s="11">
        <f>IF($D33&lt;&gt;"",IF($D33&lt;Données!$B$2,1,0),0)</f>
        <v>0</v>
      </c>
      <c r="H33" s="27"/>
      <c r="I33" s="27"/>
      <c r="J33" s="4">
        <f t="shared" si="13"/>
        <v>0</v>
      </c>
      <c r="K33" s="21">
        <f>IF($H33&lt;&gt;"",IF($H33&lt;Données!$B$3,1,0),0)</f>
        <v>0</v>
      </c>
      <c r="L33" s="18">
        <f t="shared" si="14"/>
        <v>0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41629</v>
      </c>
      <c r="C34" s="174"/>
      <c r="D34" s="27"/>
      <c r="E34" s="27"/>
      <c r="F34" s="4">
        <f t="shared" si="12"/>
        <v>0</v>
      </c>
      <c r="G34" s="11">
        <f>IF($D34&lt;&gt;"",IF($D34&lt;Données!$B$2,1,0),0)</f>
        <v>0</v>
      </c>
      <c r="H34" s="27"/>
      <c r="I34" s="27"/>
      <c r="J34" s="4">
        <f t="shared" si="13"/>
        <v>0</v>
      </c>
      <c r="K34" s="21">
        <f>IF($H34&lt;&gt;"",IF($H34&lt;Données!$B$3,1,0),0)</f>
        <v>0</v>
      </c>
      <c r="L34" s="18">
        <f t="shared" si="14"/>
        <v>0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41630</v>
      </c>
      <c r="C35" s="174"/>
      <c r="D35" s="27"/>
      <c r="E35" s="27"/>
      <c r="F35" s="4">
        <f t="shared" si="12"/>
        <v>0</v>
      </c>
      <c r="G35" s="11">
        <f>IF($D35&lt;&gt;"",IF($D35&lt;Données!$B$2,1,0),0)</f>
        <v>0</v>
      </c>
      <c r="H35" s="27"/>
      <c r="I35" s="27"/>
      <c r="J35" s="4">
        <f t="shared" si="13"/>
        <v>0</v>
      </c>
      <c r="K35" s="21">
        <f>IF($H35&lt;&gt;"",IF($H35&lt;Données!$B$3,1,0),0)</f>
        <v>0</v>
      </c>
      <c r="L35" s="18">
        <f t="shared" si="14"/>
        <v>0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</v>
      </c>
      <c r="G36" s="59">
        <f>G29+G30+G31+G32+G33+G34+G35</f>
        <v>0</v>
      </c>
      <c r="H36" s="19"/>
      <c r="I36" s="19"/>
      <c r="J36" s="17">
        <f>SUM(J29:J35)</f>
        <v>0</v>
      </c>
      <c r="K36" s="14">
        <f>K29+K30+K31+K32+K33+K34+K35</f>
        <v>0</v>
      </c>
      <c r="L36" s="17">
        <f>SUM(L29:L35)</f>
        <v>0</v>
      </c>
      <c r="M36" s="15">
        <f>SUM(M29:M35)</f>
        <v>0</v>
      </c>
    </row>
    <row r="37" spans="2:17" ht="16.5" thickTop="1" thickBot="1" x14ac:dyDescent="0.3">
      <c r="B37" s="173">
        <v>41631</v>
      </c>
      <c r="C37" s="174"/>
      <c r="D37" s="28"/>
      <c r="E37" s="28"/>
      <c r="F37" s="20">
        <f>$E37-$D37+IF($D37&gt;$E37,1)</f>
        <v>0</v>
      </c>
      <c r="G37" s="21">
        <f>IF($D37&lt;&gt;"",IF($D37&lt;Données!$B$2,1,0),0)</f>
        <v>0</v>
      </c>
      <c r="H37" s="28"/>
      <c r="I37" s="28"/>
      <c r="J37" s="20">
        <f>$I37-$H37+IF($H37&gt;$I37,1)</f>
        <v>0</v>
      </c>
      <c r="K37" s="21">
        <f>IF($H37&lt;&gt;"",IF($H37&lt;Données!$B$3,1,0),0)</f>
        <v>0</v>
      </c>
      <c r="L37" s="23">
        <f>$F37+$J37-($G37+$K37)*("00:30")</f>
        <v>0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41632</v>
      </c>
      <c r="C38" s="174"/>
      <c r="D38" s="27"/>
      <c r="E38" s="27"/>
      <c r="F38" s="4">
        <f t="shared" ref="F38:F43" si="16">$E38-$D38+IF($D38&gt;$E38,1)</f>
        <v>0</v>
      </c>
      <c r="G38" s="11">
        <f>IF($D38&lt;&gt;"",IF($D38&lt;Données!$B$2,1,0),0)</f>
        <v>0</v>
      </c>
      <c r="H38" s="27"/>
      <c r="I38" s="27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41633</v>
      </c>
      <c r="C39" s="174"/>
      <c r="D39" s="27"/>
      <c r="E39" s="27"/>
      <c r="F39" s="4">
        <f t="shared" si="16"/>
        <v>0</v>
      </c>
      <c r="G39" s="11">
        <f>IF($D39&lt;&gt;"",IF($D39&lt;Données!$B$2,1,0),0)</f>
        <v>0</v>
      </c>
      <c r="H39" s="27"/>
      <c r="I39" s="27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41634</v>
      </c>
      <c r="C40" s="174"/>
      <c r="D40" s="27"/>
      <c r="E40" s="27"/>
      <c r="F40" s="4">
        <f t="shared" si="16"/>
        <v>0</v>
      </c>
      <c r="G40" s="11">
        <f>IF($D40&lt;&gt;"",IF($D40&lt;Données!$B$2,1,0),0)</f>
        <v>0</v>
      </c>
      <c r="H40" s="27"/>
      <c r="I40" s="27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41635</v>
      </c>
      <c r="C41" s="174"/>
      <c r="D41" s="27"/>
      <c r="E41" s="27"/>
      <c r="F41" s="4">
        <f t="shared" si="16"/>
        <v>0</v>
      </c>
      <c r="G41" s="11">
        <f>IF($D41&lt;&gt;"",IF($D41&lt;Données!$B$2,1,0),0)</f>
        <v>0</v>
      </c>
      <c r="H41" s="27"/>
      <c r="I41" s="2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41636</v>
      </c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customHeight="1" thickTop="1" thickBot="1" x14ac:dyDescent="0.3">
      <c r="B43" s="173">
        <v>41637</v>
      </c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</v>
      </c>
      <c r="G44" s="59">
        <f>G37+G38+G39+G40+G41+G42+G43</f>
        <v>0</v>
      </c>
      <c r="H44" s="19"/>
      <c r="I44" s="19"/>
      <c r="J44" s="17">
        <f>SUM(J37:J43)</f>
        <v>0</v>
      </c>
      <c r="K44" s="14">
        <f>K37+K38+K39+K40+K41+K42+K43</f>
        <v>0</v>
      </c>
      <c r="L44" s="17">
        <f>SUM(L37:L43)</f>
        <v>0</v>
      </c>
      <c r="M44" s="15">
        <f>SUM(M37:M43)</f>
        <v>0</v>
      </c>
    </row>
    <row r="45" spans="2:17" ht="16.5" thickTop="1" thickBot="1" x14ac:dyDescent="0.3">
      <c r="B45" s="173">
        <v>41638</v>
      </c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>
        <v>41639</v>
      </c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0</v>
      </c>
      <c r="Q56" s="57">
        <f>IF($L$20&lt;=$N$57,$L$20,$N$57)</f>
        <v>0</v>
      </c>
      <c r="R56" s="57">
        <f>IF($L$28&lt;=$N$57,$L$28,$N$57)</f>
        <v>0</v>
      </c>
      <c r="S56" s="57">
        <f>IF($L$36&lt;=$N$57,$L$36,$N$57)</f>
        <v>0</v>
      </c>
      <c r="T56" s="57">
        <f>IF($L$44&lt;=$N$57,$L$44,$N$57)</f>
        <v>0</v>
      </c>
      <c r="U56" s="57">
        <f>IF($L$52&lt;=$N$57,$L$52,$N$57)</f>
        <v>0</v>
      </c>
      <c r="V56" s="52">
        <f>SUM(P56:U56)</f>
        <v>0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</v>
      </c>
      <c r="R57" s="57">
        <f>IF($L$28&lt;=$N$57,0,IF($L$28&lt;=$N$58,$L$28,$N$58)-$N$57)</f>
        <v>0</v>
      </c>
      <c r="S57" s="57">
        <f>IF($L$36&lt;=$N$57,0,IF($L$36&lt;=$N$58,$L$36,$N$58)-$N$57)</f>
        <v>0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</v>
      </c>
      <c r="S58" s="58">
        <f>IF($L$36&lt;=$N$58,0,IF($L$36&lt;=$N$59,$L$36,$N$58)-$N$57)</f>
        <v>0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0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0</v>
      </c>
      <c r="Q60" s="52">
        <f t="shared" si="24"/>
        <v>0</v>
      </c>
      <c r="R60" s="52">
        <f t="shared" si="24"/>
        <v>0</v>
      </c>
      <c r="S60" s="52">
        <f t="shared" si="24"/>
        <v>0</v>
      </c>
      <c r="T60" s="52">
        <f t="shared" si="24"/>
        <v>0</v>
      </c>
      <c r="U60" s="52">
        <f t="shared" si="24"/>
        <v>0</v>
      </c>
      <c r="V60" s="52">
        <f>SUM(P60:U60)</f>
        <v>0</v>
      </c>
    </row>
    <row r="61" spans="1:22" ht="15.75" thickTop="1" x14ac:dyDescent="0.25">
      <c r="B61" s="43" t="s">
        <v>84</v>
      </c>
      <c r="F61" s="74">
        <f>V64</f>
        <v>42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O64" s="40" t="s">
        <v>87</v>
      </c>
      <c r="P64" s="74">
        <f>+COUNTBLANK(E5:H11)/2</f>
        <v>7</v>
      </c>
      <c r="Q64" s="74">
        <f>+COUNTBLANK(E13:H19)/2</f>
        <v>7</v>
      </c>
      <c r="R64" s="74">
        <f>+COUNTBLANK(E21:H27)/2</f>
        <v>7</v>
      </c>
      <c r="S64" s="74">
        <f>+COUNTBLANK(E29:H35)/2</f>
        <v>7</v>
      </c>
      <c r="T64" s="74">
        <f>+COUNTBLANK(E37:H43)/2</f>
        <v>7</v>
      </c>
      <c r="U64" s="74">
        <f>+COUNTBLANK(E45:H51)/2</f>
        <v>7</v>
      </c>
      <c r="V64" s="102">
        <f>SUM(P64:U64)</f>
        <v>42</v>
      </c>
    </row>
    <row r="67" spans="2:22" x14ac:dyDescent="0.25">
      <c r="B67" s="43" t="s">
        <v>36</v>
      </c>
      <c r="E67" s="41"/>
      <c r="F67" s="74" t="str">
        <f>F2</f>
        <v>Janvier</v>
      </c>
      <c r="H67" s="80">
        <f>J2</f>
        <v>2015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0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7.041666666666667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f>F69-N53</f>
        <v>-7.041666666666667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0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6.291666666666667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0.73125000000000007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9" spans="1:13" x14ac:dyDescent="0.25">
      <c r="A109" s="10"/>
      <c r="B109" s="10"/>
      <c r="C109" s="10"/>
      <c r="D109" s="10"/>
      <c r="E109" s="10"/>
      <c r="F109" s="167"/>
      <c r="G109" s="167"/>
      <c r="H109" s="167"/>
      <c r="I109" s="167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81"/>
      <c r="G110" s="81"/>
      <c r="H110" s="81"/>
      <c r="I110" s="81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81"/>
      <c r="G111" s="81"/>
      <c r="H111" s="81"/>
      <c r="I111" s="81"/>
      <c r="J111" s="6"/>
      <c r="K111" s="6"/>
      <c r="L111" s="10"/>
      <c r="M111" s="10"/>
    </row>
    <row r="112" spans="1:13" x14ac:dyDescent="0.25">
      <c r="A112" s="10"/>
      <c r="B112" s="10"/>
      <c r="C112" s="10"/>
      <c r="D112" s="10"/>
      <c r="E112" s="10"/>
      <c r="F112" s="6"/>
      <c r="G112" s="6"/>
      <c r="H112" s="10"/>
      <c r="I112" s="10"/>
      <c r="J112" s="6"/>
      <c r="K112" s="6"/>
      <c r="L112" s="10"/>
      <c r="M112" s="10"/>
    </row>
    <row r="113" spans="1:13" x14ac:dyDescent="0.25">
      <c r="A113" s="10"/>
      <c r="B113" s="76"/>
      <c r="C113" s="10"/>
      <c r="D113" s="10"/>
      <c r="E113" s="10"/>
      <c r="F113" s="6"/>
      <c r="G113" s="77"/>
      <c r="H113" s="10"/>
      <c r="I113" s="10"/>
      <c r="J113" s="6"/>
      <c r="K113" s="6"/>
      <c r="L113" s="10"/>
      <c r="M113" s="10"/>
    </row>
    <row r="114" spans="1:13" x14ac:dyDescent="0.25">
      <c r="A114" s="10"/>
      <c r="B114" s="76"/>
      <c r="C114" s="10"/>
      <c r="D114" s="10"/>
      <c r="E114" s="10"/>
      <c r="F114" s="6"/>
      <c r="G114" s="99"/>
      <c r="H114" s="10"/>
      <c r="I114" s="10"/>
      <c r="J114" s="6"/>
      <c r="K114" s="6"/>
      <c r="L114" s="10"/>
      <c r="M114" s="10"/>
    </row>
    <row r="115" spans="1:13" x14ac:dyDescent="0.25">
      <c r="A115" s="10"/>
      <c r="C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76"/>
      <c r="C116" s="10"/>
      <c r="E116" s="10"/>
      <c r="G116" s="99"/>
      <c r="H116" s="10"/>
      <c r="I116" s="10"/>
      <c r="J116" s="6"/>
      <c r="K116" s="6"/>
      <c r="L116" s="10"/>
      <c r="M116" s="10"/>
    </row>
    <row r="117" spans="1:13" x14ac:dyDescent="0.25">
      <c r="A117" s="10"/>
      <c r="G117" s="45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B120" s="43"/>
      <c r="G120" s="100"/>
      <c r="J120" s="6"/>
      <c r="K120" s="6"/>
      <c r="L120" s="10"/>
      <c r="M120" s="10"/>
    </row>
    <row r="121" spans="1:13" x14ac:dyDescent="0.25">
      <c r="A121" s="10"/>
      <c r="G121" s="45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43"/>
      <c r="G123" s="100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B125" s="75"/>
      <c r="C125" s="10"/>
      <c r="D125" s="10"/>
      <c r="E125" s="10"/>
      <c r="F125" s="74"/>
      <c r="G125" s="6"/>
      <c r="H125" s="10"/>
      <c r="I125" s="10"/>
      <c r="J125" s="6"/>
      <c r="K125" s="6"/>
      <c r="L125" s="10"/>
      <c r="M125" s="10"/>
    </row>
    <row r="126" spans="1:13" x14ac:dyDescent="0.25">
      <c r="A126" s="10"/>
      <c r="B126" s="75"/>
      <c r="C126" s="10"/>
      <c r="D126" s="10"/>
      <c r="E126" s="10"/>
      <c r="F126" s="74"/>
      <c r="G126" s="71"/>
      <c r="H126" s="10"/>
      <c r="I126" s="10"/>
      <c r="J126" s="6"/>
      <c r="K126" s="6"/>
      <c r="L126" s="10"/>
      <c r="M126" s="10"/>
    </row>
    <row r="127" spans="1:13" x14ac:dyDescent="0.25">
      <c r="A127" s="10"/>
      <c r="B127" s="76"/>
      <c r="C127" s="10"/>
      <c r="D127" s="10"/>
      <c r="E127" s="10"/>
      <c r="F127" s="6"/>
      <c r="G127" s="71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6"/>
      <c r="G129" s="6"/>
      <c r="H129" s="10"/>
      <c r="I129" s="10"/>
      <c r="J129" s="6"/>
      <c r="K129" s="6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76"/>
      <c r="B152" s="10"/>
      <c r="C152" s="10"/>
      <c r="D152" s="10"/>
      <c r="E152" s="10"/>
      <c r="F152" s="6"/>
      <c r="G152" s="6"/>
      <c r="H152" s="10"/>
      <c r="I152" s="10"/>
      <c r="J152" s="6"/>
      <c r="K152" s="6"/>
      <c r="L152" s="10"/>
      <c r="M152" s="10"/>
    </row>
    <row r="153" spans="1:13" x14ac:dyDescent="0.25">
      <c r="A153" s="10"/>
      <c r="B153" s="10"/>
      <c r="C153" s="10"/>
      <c r="D153" s="10"/>
      <c r="E153" s="10"/>
      <c r="F153" s="6"/>
      <c r="G153" s="6"/>
      <c r="H153" s="10"/>
      <c r="I153" s="10"/>
      <c r="J153" s="6"/>
      <c r="K153" s="6"/>
      <c r="L153" s="10"/>
      <c r="M153" s="10"/>
    </row>
    <row r="154" spans="1:13" ht="15" customHeight="1" x14ac:dyDescent="0.25">
      <c r="A154" s="103"/>
      <c r="B154" s="103"/>
      <c r="C154" s="103"/>
      <c r="D154" s="103"/>
      <c r="E154" s="103"/>
      <c r="F154" s="104"/>
      <c r="G154" s="104"/>
      <c r="H154" s="105"/>
      <c r="I154" s="105"/>
      <c r="J154" s="6"/>
      <c r="K154" s="6"/>
      <c r="L154" s="10"/>
      <c r="M154" s="10"/>
    </row>
    <row r="155" spans="1:13" x14ac:dyDescent="0.25">
      <c r="A155" s="103"/>
      <c r="B155" s="103"/>
      <c r="C155" s="103"/>
      <c r="D155" s="103"/>
      <c r="E155" s="103"/>
      <c r="F155" s="104"/>
      <c r="G155" s="104"/>
      <c r="H155" s="105"/>
      <c r="I155" s="105"/>
      <c r="J155" s="6"/>
      <c r="K155" s="6"/>
      <c r="L155" s="10"/>
      <c r="M155" s="10"/>
    </row>
    <row r="156" spans="1:13" x14ac:dyDescent="0.25">
      <c r="A156" s="106"/>
      <c r="B156" s="106"/>
      <c r="C156" s="106"/>
      <c r="D156" s="107"/>
      <c r="E156" s="107"/>
      <c r="F156" s="108"/>
      <c r="G156" s="108"/>
      <c r="H156" s="107"/>
      <c r="I156" s="107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07"/>
      <c r="E157" s="107"/>
      <c r="F157" s="108"/>
      <c r="G157" s="108"/>
      <c r="H157" s="107"/>
      <c r="I157" s="107"/>
      <c r="J157" s="6"/>
      <c r="K157" s="6"/>
      <c r="L157" s="10"/>
      <c r="M157" s="10"/>
    </row>
    <row r="158" spans="1:13" x14ac:dyDescent="0.25">
      <c r="A158" s="106"/>
      <c r="B158" s="106"/>
      <c r="C158" s="106"/>
      <c r="D158" s="107"/>
      <c r="E158" s="107"/>
      <c r="F158" s="108"/>
      <c r="G158" s="108"/>
      <c r="H158" s="107"/>
      <c r="I158" s="107"/>
      <c r="J158" s="6"/>
      <c r="K158" s="6"/>
      <c r="L158" s="10"/>
      <c r="M158" s="10"/>
    </row>
    <row r="159" spans="1:13" x14ac:dyDescent="0.25">
      <c r="A159" s="106"/>
      <c r="B159" s="106"/>
      <c r="C159" s="106"/>
      <c r="D159" s="107"/>
      <c r="E159" s="107"/>
      <c r="F159" s="108"/>
      <c r="G159" s="108"/>
      <c r="H159" s="107"/>
      <c r="I159" s="107"/>
      <c r="J159" s="6"/>
      <c r="K159" s="6"/>
      <c r="L159" s="10"/>
      <c r="M159" s="10"/>
    </row>
    <row r="160" spans="1:13" x14ac:dyDescent="0.25">
      <c r="A160" s="106"/>
      <c r="B160" s="106"/>
      <c r="C160" s="106"/>
      <c r="D160" s="107"/>
      <c r="E160" s="107"/>
      <c r="F160" s="108"/>
      <c r="G160" s="108"/>
      <c r="H160" s="107"/>
      <c r="I160" s="107"/>
      <c r="J160" s="6"/>
      <c r="K160" s="6"/>
      <c r="L160" s="10"/>
      <c r="M160" s="10"/>
    </row>
    <row r="161" spans="1:13" x14ac:dyDescent="0.25">
      <c r="A161" s="10"/>
      <c r="B161" s="10"/>
      <c r="C161" s="10"/>
      <c r="D161" s="10"/>
      <c r="E161" s="10"/>
      <c r="F161" s="6"/>
      <c r="G161" s="6"/>
      <c r="H161" s="10"/>
      <c r="I161" s="10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</sheetData>
  <sortState ref="B22:C27">
    <sortCondition ref="B22:B27" customList="Lundi,Mardi,Mercredi,Jeudi,Vendredi,Samedi,Dimanche"/>
  </sortState>
  <mergeCells count="62">
    <mergeCell ref="F2:I2"/>
    <mergeCell ref="F109:I109"/>
    <mergeCell ref="B21:C21"/>
    <mergeCell ref="B22:C22"/>
    <mergeCell ref="B23:C23"/>
    <mergeCell ref="B24:C24"/>
    <mergeCell ref="B28:E28"/>
    <mergeCell ref="B29:C29"/>
    <mergeCell ref="B10:C10"/>
    <mergeCell ref="B11:C11"/>
    <mergeCell ref="B12:E12"/>
    <mergeCell ref="B9:C9"/>
    <mergeCell ref="F55:I55"/>
    <mergeCell ref="B31:C31"/>
    <mergeCell ref="B25:C25"/>
    <mergeCell ref="B26:C26"/>
    <mergeCell ref="D1:J1"/>
    <mergeCell ref="K3:K4"/>
    <mergeCell ref="L3:L4"/>
    <mergeCell ref="B39:C39"/>
    <mergeCell ref="B40:C40"/>
    <mergeCell ref="B18:C18"/>
    <mergeCell ref="B19:C19"/>
    <mergeCell ref="F3:F4"/>
    <mergeCell ref="G3:G4"/>
    <mergeCell ref="H3:I3"/>
    <mergeCell ref="B13:C13"/>
    <mergeCell ref="B14:C14"/>
    <mergeCell ref="B15:C15"/>
    <mergeCell ref="B16:C16"/>
    <mergeCell ref="B17:C17"/>
    <mergeCell ref="B30:C30"/>
    <mergeCell ref="M3:M4"/>
    <mergeCell ref="B5:C5"/>
    <mergeCell ref="B6:C6"/>
    <mergeCell ref="B7:C7"/>
    <mergeCell ref="B8:C8"/>
    <mergeCell ref="J3:J4"/>
    <mergeCell ref="B3:C4"/>
    <mergeCell ref="D3:E3"/>
    <mergeCell ref="B38:C38"/>
    <mergeCell ref="B42:C42"/>
    <mergeCell ref="B43:C43"/>
    <mergeCell ref="B44:E44"/>
    <mergeCell ref="B20:E20"/>
    <mergeCell ref="B27:C27"/>
    <mergeCell ref="Q1:T1"/>
    <mergeCell ref="B52:E52"/>
    <mergeCell ref="B50:C50"/>
    <mergeCell ref="B51:C51"/>
    <mergeCell ref="B45:C45"/>
    <mergeCell ref="B46:C46"/>
    <mergeCell ref="B47:C47"/>
    <mergeCell ref="B48:C48"/>
    <mergeCell ref="B49:C49"/>
    <mergeCell ref="B36:E36"/>
    <mergeCell ref="B41:C41"/>
    <mergeCell ref="B32:C32"/>
    <mergeCell ref="B33:C33"/>
    <mergeCell ref="B34:C34"/>
    <mergeCell ref="B35:C35"/>
    <mergeCell ref="B37:C37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Données!$B$12:$B$23</xm:f>
          </x14:formula1>
          <xm:sqref>F2:I2</xm:sqref>
        </x14:dataValidation>
        <x14:dataValidation type="list" allowBlank="1" showInputMessage="1" showErrorMessage="1">
          <x14:formula1>
            <xm:f>Données!$A$12:$A$100</xm:f>
          </x14:formula1>
          <xm:sqref>J2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V166"/>
  <sheetViews>
    <sheetView workbookViewId="0">
      <selection activeCell="P27" sqref="P27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57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>
        <v>41640</v>
      </c>
      <c r="C7" s="172"/>
      <c r="D7" s="3">
        <v>0.48958333333333331</v>
      </c>
      <c r="E7" s="3">
        <v>0.66666666666666663</v>
      </c>
      <c r="F7" s="4">
        <f t="shared" si="0"/>
        <v>0.17708333333333331</v>
      </c>
      <c r="G7" s="11">
        <f>IF($D7&lt;&gt;"",IF($D7&lt;Données!$B$2,1,0),0)</f>
        <v>0</v>
      </c>
      <c r="H7" s="143"/>
      <c r="I7" s="143"/>
      <c r="J7" s="4">
        <f t="shared" si="1"/>
        <v>0</v>
      </c>
      <c r="K7" s="11">
        <f>IF($H7&lt;&gt;"",IF($H7&lt;Données!$B$3,1,0),0)</f>
        <v>0</v>
      </c>
      <c r="L7" s="18">
        <f t="shared" si="2"/>
        <v>0.17708333333333331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>
        <v>41641</v>
      </c>
      <c r="C8" s="172"/>
      <c r="D8" s="3">
        <v>0.48958333333333331</v>
      </c>
      <c r="E8" s="3">
        <v>0.625</v>
      </c>
      <c r="F8" s="4">
        <f t="shared" si="0"/>
        <v>0.13541666666666669</v>
      </c>
      <c r="G8" s="11">
        <f>IF($D8&lt;&gt;"",IF($D8&lt;Données!$B$2,1,0),0)</f>
        <v>0</v>
      </c>
      <c r="H8" s="3">
        <v>0.78125</v>
      </c>
      <c r="I8" s="3">
        <v>0.9375</v>
      </c>
      <c r="J8" s="4">
        <f t="shared" si="1"/>
        <v>0.15625</v>
      </c>
      <c r="K8" s="11">
        <f>IF($H8&lt;&gt;"",IF($H8&lt;Données!$B$3,1,0),0)</f>
        <v>0</v>
      </c>
      <c r="L8" s="18">
        <f t="shared" si="2"/>
        <v>0.29166666666666669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>
        <v>41642</v>
      </c>
      <c r="C9" s="172"/>
      <c r="D9" s="3">
        <v>0.48958333333333331</v>
      </c>
      <c r="E9" s="3">
        <v>0.63541666666666663</v>
      </c>
      <c r="F9" s="4">
        <f t="shared" si="0"/>
        <v>0.14583333333333331</v>
      </c>
      <c r="G9" s="11">
        <f>IF($D9&lt;&gt;"",IF($D9&lt;Données!$B$2,1,0),0)</f>
        <v>0</v>
      </c>
      <c r="H9" s="3">
        <v>0.78125</v>
      </c>
      <c r="I9" s="3">
        <v>0.9375</v>
      </c>
      <c r="J9" s="4">
        <f t="shared" si="1"/>
        <v>0.15625</v>
      </c>
      <c r="K9" s="11">
        <f>IF($H9&lt;&gt;"",IF($H9&lt;Données!$B$3,1,0),0)</f>
        <v>0</v>
      </c>
      <c r="L9" s="18">
        <f t="shared" si="2"/>
        <v>0.30208333333333331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41643</v>
      </c>
      <c r="C10" s="172"/>
      <c r="D10" s="3">
        <v>0.48958333333333331</v>
      </c>
      <c r="E10" s="3">
        <v>0.625</v>
      </c>
      <c r="F10" s="4">
        <f t="shared" si="0"/>
        <v>0.13541666666666669</v>
      </c>
      <c r="G10" s="11">
        <f>IF($D10&lt;&gt;"",IF($D10&lt;Données!$B$2,1,0),0)</f>
        <v>0</v>
      </c>
      <c r="H10" s="3">
        <v>0.78125</v>
      </c>
      <c r="I10" s="3">
        <v>0.92708333333333337</v>
      </c>
      <c r="J10" s="4">
        <f t="shared" si="1"/>
        <v>0.14583333333333337</v>
      </c>
      <c r="K10" s="11">
        <f>IF($H10&lt;&gt;"",IF($H10&lt;Données!$B$3,1,0),0)</f>
        <v>0</v>
      </c>
      <c r="L10" s="18">
        <f t="shared" si="2"/>
        <v>0.28125000000000006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41644</v>
      </c>
      <c r="C11" s="172"/>
      <c r="D11" s="3">
        <v>0.48958333333333331</v>
      </c>
      <c r="E11" s="27">
        <v>0.625</v>
      </c>
      <c r="F11" s="4">
        <f t="shared" si="0"/>
        <v>0.13541666666666669</v>
      </c>
      <c r="G11" s="11">
        <f>IF($D11&lt;&gt;"",IF($D11&lt;Données!$B$2,1,0),0)</f>
        <v>0</v>
      </c>
      <c r="H11" s="27">
        <v>0.78125</v>
      </c>
      <c r="I11" s="27">
        <v>0.875</v>
      </c>
      <c r="J11" s="4">
        <f t="shared" si="1"/>
        <v>9.375E-2</v>
      </c>
      <c r="K11" s="11">
        <f>IF($H11&lt;&gt;"",IF($H11&lt;Données!$B$3,1,0),0)</f>
        <v>0</v>
      </c>
      <c r="L11" s="18">
        <f t="shared" si="2"/>
        <v>0.22916666666666669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0.72916666666666674</v>
      </c>
      <c r="G12" s="59">
        <f>G5+G6+G7+G8+G9+G10+G11</f>
        <v>0</v>
      </c>
      <c r="H12" s="19"/>
      <c r="I12" s="19"/>
      <c r="J12" s="17">
        <f>SUM(J5:J11)</f>
        <v>0.55208333333333337</v>
      </c>
      <c r="K12" s="14">
        <f>K5+K6+K7+K8+K9+K10+K11</f>
        <v>0</v>
      </c>
      <c r="L12" s="17">
        <f>SUM(L5:L11)</f>
        <v>1.28125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41645</v>
      </c>
      <c r="C13" s="174"/>
      <c r="D13" s="28">
        <v>0.5</v>
      </c>
      <c r="E13" s="28">
        <v>0.63541666666666663</v>
      </c>
      <c r="F13" s="20">
        <f>$E13-$D13+IF($D13&gt;$E13,1)</f>
        <v>0.13541666666666663</v>
      </c>
      <c r="G13" s="21">
        <f>IF($D13&lt;&gt;"",IF($D13&lt;Données!$B$2,1,0),0)</f>
        <v>0</v>
      </c>
      <c r="H13" s="28">
        <v>0.78125</v>
      </c>
      <c r="I13" s="28">
        <v>0.98958333333333337</v>
      </c>
      <c r="J13" s="20">
        <f>$I13-$H13+IF($H13&gt;$I13,1)</f>
        <v>0.20833333333333337</v>
      </c>
      <c r="K13" s="21">
        <f>IF($H13&lt;&gt;"",IF($H13&lt;Données!$B$3,1,0),0)</f>
        <v>0</v>
      </c>
      <c r="L13" s="23">
        <f>$F13+$J13-($G13+$K13)*("00:30")</f>
        <v>0.34375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41646</v>
      </c>
      <c r="C14" s="174"/>
      <c r="D14" s="143"/>
      <c r="E14" s="143"/>
      <c r="F14" s="4">
        <f t="shared" ref="F14:F19" si="4">$E14-$D14+IF($D14&gt;$E14,1)</f>
        <v>0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41647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50" t="s">
        <v>45</v>
      </c>
      <c r="U15" s="1"/>
      <c r="V15" s="1"/>
    </row>
    <row r="16" spans="1:22" ht="16.5" thickTop="1" thickBot="1" x14ac:dyDescent="0.3">
      <c r="B16" s="173">
        <v>41648</v>
      </c>
      <c r="C16" s="174"/>
      <c r="D16" s="27">
        <v>0.48958333333333331</v>
      </c>
      <c r="E16" s="27">
        <v>0.64583333333333337</v>
      </c>
      <c r="F16" s="4">
        <f t="shared" si="4"/>
        <v>0.15625000000000006</v>
      </c>
      <c r="G16" s="11">
        <f>IF($D16&lt;&gt;"",IF($D16&lt;Données!$B$2,1,0),0)</f>
        <v>0</v>
      </c>
      <c r="H16" s="27">
        <v>0.78125</v>
      </c>
      <c r="I16" s="27">
        <v>0.88541666666666663</v>
      </c>
      <c r="J16" s="4">
        <f t="shared" si="5"/>
        <v>0.10416666666666663</v>
      </c>
      <c r="K16" s="21">
        <f>IF($H16&lt;&gt;"",IF($H16&lt;Données!$B$3,1,0),0)</f>
        <v>0</v>
      </c>
      <c r="L16" s="18">
        <f t="shared" si="6"/>
        <v>0.26041666666666669</v>
      </c>
      <c r="M16" s="12">
        <f t="shared" si="7"/>
        <v>0</v>
      </c>
      <c r="O16" s="1"/>
      <c r="P16" s="1"/>
      <c r="Q16" s="1"/>
      <c r="R16" s="1"/>
      <c r="S16" s="46"/>
      <c r="U16" s="1"/>
      <c r="V16" s="1"/>
    </row>
    <row r="17" spans="2:22" ht="16.5" thickTop="1" thickBot="1" x14ac:dyDescent="0.3">
      <c r="B17" s="173">
        <v>41649</v>
      </c>
      <c r="C17" s="174"/>
      <c r="D17" s="27">
        <v>0.48958333333333331</v>
      </c>
      <c r="E17" s="27">
        <v>0.60416666666666663</v>
      </c>
      <c r="F17" s="4">
        <f t="shared" si="4"/>
        <v>0.11458333333333331</v>
      </c>
      <c r="G17" s="11">
        <f>IF($D17&lt;&gt;"",IF($D17&lt;Données!$B$2,1,0),0)</f>
        <v>0</v>
      </c>
      <c r="H17" s="27">
        <v>0.78125</v>
      </c>
      <c r="I17" s="27">
        <v>0.9375</v>
      </c>
      <c r="J17" s="4">
        <f t="shared" si="5"/>
        <v>0.15625</v>
      </c>
      <c r="K17" s="21">
        <f>IF($H17&lt;&gt;"",IF($H17&lt;Données!$B$3,1,0),0)</f>
        <v>0</v>
      </c>
      <c r="L17" s="18">
        <f t="shared" si="6"/>
        <v>0.27083333333333331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42</v>
      </c>
      <c r="T17" s="6"/>
      <c r="U17" s="10"/>
      <c r="V17" s="10"/>
    </row>
    <row r="18" spans="2:22" ht="16.5" thickTop="1" thickBot="1" x14ac:dyDescent="0.3">
      <c r="B18" s="173">
        <v>41650</v>
      </c>
      <c r="C18" s="174"/>
      <c r="D18" s="27">
        <v>0.48958333333333331</v>
      </c>
      <c r="E18" s="27">
        <v>0.65625</v>
      </c>
      <c r="F18" s="4">
        <f t="shared" si="4"/>
        <v>0.16666666666666669</v>
      </c>
      <c r="G18" s="11">
        <f>IF($D18&lt;&gt;"",IF($D18&lt;Données!$B$2,1,0),0)</f>
        <v>0</v>
      </c>
      <c r="H18" s="27">
        <v>0.78125</v>
      </c>
      <c r="I18" s="27">
        <v>0.9375</v>
      </c>
      <c r="J18" s="4">
        <f t="shared" si="5"/>
        <v>0.15625</v>
      </c>
      <c r="K18" s="21">
        <f>IF($H18&lt;&gt;"",IF($H18&lt;Données!$B$3,1,0),0)</f>
        <v>0</v>
      </c>
      <c r="L18" s="18">
        <f t="shared" si="6"/>
        <v>0.32291666666666669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621.6</v>
      </c>
      <c r="T18" s="101" t="s">
        <v>40</v>
      </c>
      <c r="U18" s="10"/>
      <c r="V18" s="10"/>
    </row>
    <row r="19" spans="2:22" ht="16.5" thickTop="1" thickBot="1" x14ac:dyDescent="0.3">
      <c r="B19" s="173">
        <v>41651</v>
      </c>
      <c r="C19" s="174"/>
      <c r="D19" s="27">
        <v>0.48958333333333331</v>
      </c>
      <c r="E19" s="27">
        <v>0.625</v>
      </c>
      <c r="F19" s="4">
        <f t="shared" si="4"/>
        <v>0.13541666666666669</v>
      </c>
      <c r="G19" s="11">
        <f>IF($D19&lt;&gt;"",IF($D19&lt;Données!$B$2,1,0),0)</f>
        <v>0</v>
      </c>
      <c r="H19" s="27">
        <v>0.79166666666666663</v>
      </c>
      <c r="I19" s="27">
        <v>0.875</v>
      </c>
      <c r="J19" s="4">
        <f t="shared" si="5"/>
        <v>8.333333333333337E-2</v>
      </c>
      <c r="K19" s="21">
        <f>IF($H19&lt;&gt;"",IF($H19&lt;Données!$B$3,1,0),0)</f>
        <v>0</v>
      </c>
      <c r="L19" s="18">
        <f t="shared" si="6"/>
        <v>0.21875000000000006</v>
      </c>
      <c r="M19" s="12">
        <f t="shared" si="7"/>
        <v>0</v>
      </c>
      <c r="O19" s="76" t="s">
        <v>41</v>
      </c>
      <c r="P19" s="10"/>
      <c r="Q19" s="10"/>
      <c r="R19" s="10"/>
      <c r="S19" s="74">
        <f>2.4+2.4+2.1+2.4+2.4+2+2.4+2.4+2.4+2.4+1+2.4+2.4</f>
        <v>29.099999999999994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0.70833333333333348</v>
      </c>
      <c r="G20" s="59">
        <f>G13+G14+G15+G16+G17+G18+G19</f>
        <v>0</v>
      </c>
      <c r="H20" s="19"/>
      <c r="I20" s="19"/>
      <c r="J20" s="17">
        <f>SUM(J13:J19)</f>
        <v>0.70833333333333337</v>
      </c>
      <c r="K20" s="14">
        <f>K13+K14+K15+K16+K17+K18+K19</f>
        <v>0</v>
      </c>
      <c r="L20" s="17">
        <f>SUM(L13:L19)</f>
        <v>1.4166666666666667</v>
      </c>
      <c r="M20" s="15">
        <f>SUM(M13:M19)</f>
        <v>0</v>
      </c>
    </row>
    <row r="21" spans="2:22" ht="16.5" thickTop="1" thickBot="1" x14ac:dyDescent="0.3">
      <c r="B21" s="173">
        <v>41652</v>
      </c>
      <c r="C21" s="174"/>
      <c r="D21" s="28">
        <v>0.48958333333333331</v>
      </c>
      <c r="E21" s="28">
        <v>0.60416666666666663</v>
      </c>
      <c r="F21" s="20">
        <f>$E21-$D21+IF($D21&gt;$E21,1)</f>
        <v>0.11458333333333331</v>
      </c>
      <c r="G21" s="21">
        <f>IF($D21&lt;&gt;"",IF($D21&lt;Données!$B$2,1,0),0)</f>
        <v>0</v>
      </c>
      <c r="H21" s="28">
        <v>0.78125</v>
      </c>
      <c r="I21" s="28">
        <v>0.95833333333333337</v>
      </c>
      <c r="J21" s="20">
        <f>$I21-$H21+IF($H21&gt;$I21,1)</f>
        <v>0.17708333333333337</v>
      </c>
      <c r="K21" s="21">
        <f>IF($H21&lt;&gt;"",IF($H21&lt;Données!$B$3,1,0),0)</f>
        <v>0</v>
      </c>
      <c r="L21" s="23">
        <f>$F21+$J21-($G21+$K21)*("00:30")</f>
        <v>0.29166666666666669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41653</v>
      </c>
      <c r="C22" s="174"/>
      <c r="D22" s="143"/>
      <c r="E22" s="143"/>
      <c r="F22" s="4">
        <f t="shared" ref="F22:F27" si="8">$E22-$D22+IF($D22&gt;$E22,1)</f>
        <v>0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41654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41655</v>
      </c>
      <c r="C24" s="174"/>
      <c r="D24" s="27">
        <v>0.48958333333333331</v>
      </c>
      <c r="E24" s="27">
        <v>0.625</v>
      </c>
      <c r="F24" s="4">
        <f t="shared" si="8"/>
        <v>0.13541666666666669</v>
      </c>
      <c r="G24" s="11">
        <f>IF($D24&lt;&gt;"",IF($D24&lt;Données!$B$2,1,0),0)</f>
        <v>0</v>
      </c>
      <c r="H24" s="27">
        <v>0.78125</v>
      </c>
      <c r="I24" s="27">
        <v>0.875</v>
      </c>
      <c r="J24" s="4">
        <f t="shared" si="9"/>
        <v>9.375E-2</v>
      </c>
      <c r="K24" s="21">
        <f>IF($H24&lt;&gt;"",IF($H24&lt;Données!$B$3,1,0),0)</f>
        <v>0</v>
      </c>
      <c r="L24" s="18">
        <f t="shared" si="10"/>
        <v>0.22916666666666669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41656</v>
      </c>
      <c r="C25" s="174"/>
      <c r="D25" s="27">
        <v>0.48958333333333331</v>
      </c>
      <c r="E25" s="27">
        <v>0.625</v>
      </c>
      <c r="F25" s="4">
        <f t="shared" si="8"/>
        <v>0.13541666666666669</v>
      </c>
      <c r="G25" s="11">
        <f>IF($D25&lt;&gt;"",IF($D25&lt;Données!$B$2,1,0),0)</f>
        <v>0</v>
      </c>
      <c r="H25" s="27">
        <v>0.83333333333333337</v>
      </c>
      <c r="I25" s="27">
        <v>0.95833333333333337</v>
      </c>
      <c r="J25" s="4">
        <f t="shared" si="9"/>
        <v>0.125</v>
      </c>
      <c r="K25" s="21">
        <f>IF($H25&lt;&gt;"",IF($H25&lt;Données!$B$3,1,0),0)</f>
        <v>0</v>
      </c>
      <c r="L25" s="18">
        <f t="shared" si="10"/>
        <v>0.26041666666666669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41657</v>
      </c>
      <c r="C26" s="174"/>
      <c r="D26" s="147"/>
      <c r="E26" s="147"/>
      <c r="F26" s="4">
        <f t="shared" si="8"/>
        <v>0</v>
      </c>
      <c r="G26" s="11">
        <f>IF($D26&lt;&gt;"",IF($D26&lt;Données!$B$2,1,0),0)</f>
        <v>0</v>
      </c>
      <c r="H26" s="27">
        <v>0.78125</v>
      </c>
      <c r="I26" s="27">
        <v>0.96875</v>
      </c>
      <c r="J26" s="4">
        <f t="shared" si="9"/>
        <v>0.1875</v>
      </c>
      <c r="K26" s="21">
        <f>IF($H26&lt;&gt;"",IF($H26&lt;Données!$B$3,1,0),0)</f>
        <v>0</v>
      </c>
      <c r="L26" s="18">
        <f t="shared" si="10"/>
        <v>0.1875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41658</v>
      </c>
      <c r="C27" s="174"/>
      <c r="D27" s="27">
        <v>0.48958333333333331</v>
      </c>
      <c r="E27" s="27">
        <v>0.64583333333333337</v>
      </c>
      <c r="F27" s="4">
        <f t="shared" si="8"/>
        <v>0.15625000000000006</v>
      </c>
      <c r="G27" s="11">
        <f>IF($D27&lt;&gt;"",IF($D27&lt;Données!$B$2,1,0),0)</f>
        <v>0</v>
      </c>
      <c r="H27" s="27">
        <v>0.78125</v>
      </c>
      <c r="I27" s="27">
        <v>0.91666666666666663</v>
      </c>
      <c r="J27" s="4">
        <f t="shared" si="9"/>
        <v>0.13541666666666663</v>
      </c>
      <c r="K27" s="21">
        <f>IF($H27&lt;&gt;"",IF($H27&lt;Données!$B$3,1,0),0)</f>
        <v>0</v>
      </c>
      <c r="L27" s="18">
        <f t="shared" si="10"/>
        <v>0.29166666666666669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0.54166666666666674</v>
      </c>
      <c r="G28" s="59">
        <f>G21+G22+G23+G24+G25+G26+G27</f>
        <v>0</v>
      </c>
      <c r="H28" s="19"/>
      <c r="I28" s="19"/>
      <c r="J28" s="17">
        <f>SUM(J21:J27)</f>
        <v>0.71875</v>
      </c>
      <c r="K28" s="14">
        <f>K21+K22+K23+K24+K25+K26+K27</f>
        <v>0</v>
      </c>
      <c r="L28" s="17">
        <f>SUM(L21:L27)</f>
        <v>1.2604166666666667</v>
      </c>
      <c r="M28" s="15">
        <f>SUM(M21:M27)</f>
        <v>0</v>
      </c>
    </row>
    <row r="29" spans="2:22" ht="16.5" thickTop="1" thickBot="1" x14ac:dyDescent="0.3">
      <c r="B29" s="173">
        <v>41659</v>
      </c>
      <c r="C29" s="174"/>
      <c r="D29" s="144"/>
      <c r="E29" s="144"/>
      <c r="F29" s="20">
        <f>$E29-$D29+IF($D29&gt;$E29,1)</f>
        <v>0</v>
      </c>
      <c r="G29" s="21">
        <f>IF($D29&lt;&gt;"",IF($D29&lt;Données!$B$2,1,0),0)</f>
        <v>0</v>
      </c>
      <c r="H29" s="144"/>
      <c r="I29" s="144"/>
      <c r="J29" s="20">
        <f>$I29-$H29+IF($H29&gt;$I29,1)</f>
        <v>0</v>
      </c>
      <c r="K29" s="21">
        <f>IF($H29&lt;&gt;"",IF($H29&lt;Données!$B$3,1,0),0)</f>
        <v>0</v>
      </c>
      <c r="L29" s="23">
        <v>0.32291666666666669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41660</v>
      </c>
      <c r="C30" s="174"/>
      <c r="D30" s="143"/>
      <c r="E30" s="143"/>
      <c r="F30" s="4">
        <f t="shared" ref="F30:F35" si="12">$E30-$D30+IF($D30&gt;$E30,1)</f>
        <v>0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41661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41662</v>
      </c>
      <c r="C32" s="174"/>
      <c r="D32" s="27">
        <v>0.48958333333333331</v>
      </c>
      <c r="E32" s="27">
        <v>0.61458333333333337</v>
      </c>
      <c r="F32" s="4">
        <f t="shared" si="12"/>
        <v>0.12500000000000006</v>
      </c>
      <c r="G32" s="11">
        <f>IF($D32&lt;&gt;"",IF($D32&lt;Données!$B$2,1,0),0)</f>
        <v>0</v>
      </c>
      <c r="H32" s="27">
        <v>0.78125</v>
      </c>
      <c r="I32" s="27">
        <v>0.92708333333333337</v>
      </c>
      <c r="J32" s="4">
        <f t="shared" si="13"/>
        <v>0.14583333333333337</v>
      </c>
      <c r="K32" s="21">
        <f>IF($H32&lt;&gt;"",IF($H32&lt;Données!$B$3,1,0),0)</f>
        <v>0</v>
      </c>
      <c r="L32" s="18">
        <f t="shared" si="14"/>
        <v>0.27083333333333343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41663</v>
      </c>
      <c r="C33" s="174"/>
      <c r="D33" s="27">
        <v>0.48958333333333331</v>
      </c>
      <c r="E33" s="27">
        <v>0.60416666666666663</v>
      </c>
      <c r="F33" s="4">
        <f t="shared" si="12"/>
        <v>0.11458333333333331</v>
      </c>
      <c r="G33" s="11">
        <f>IF($D33&lt;&gt;"",IF($D33&lt;Données!$B$2,1,0),0)</f>
        <v>0</v>
      </c>
      <c r="H33" s="27">
        <v>0.78125</v>
      </c>
      <c r="I33" s="27">
        <v>0.91666666666666663</v>
      </c>
      <c r="J33" s="4">
        <f t="shared" si="13"/>
        <v>0.13541666666666663</v>
      </c>
      <c r="K33" s="21">
        <f>IF($H33&lt;&gt;"",IF($H33&lt;Données!$B$3,1,0),0)</f>
        <v>0</v>
      </c>
      <c r="L33" s="18">
        <f t="shared" si="14"/>
        <v>0.24999999999999994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41664</v>
      </c>
      <c r="C34" s="174"/>
      <c r="D34" s="27">
        <v>0.48958333333333331</v>
      </c>
      <c r="E34" s="27">
        <v>0.625</v>
      </c>
      <c r="F34" s="4">
        <f t="shared" si="12"/>
        <v>0.13541666666666669</v>
      </c>
      <c r="G34" s="11">
        <f>IF($D34&lt;&gt;"",IF($D34&lt;Données!$B$2,1,0),0)</f>
        <v>0</v>
      </c>
      <c r="H34" s="27">
        <v>0.78125</v>
      </c>
      <c r="I34" s="27">
        <v>5.2083333333333336E-2</v>
      </c>
      <c r="J34" s="4">
        <f t="shared" si="13"/>
        <v>0.27083333333333337</v>
      </c>
      <c r="K34" s="21">
        <f>IF($H34&lt;&gt;"",IF($H34&lt;Données!$B$3,1,0),0)</f>
        <v>0</v>
      </c>
      <c r="L34" s="18">
        <f t="shared" si="14"/>
        <v>0.40625000000000006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41665</v>
      </c>
      <c r="C35" s="174"/>
      <c r="D35" s="27">
        <v>0.48958333333333331</v>
      </c>
      <c r="E35" s="27">
        <v>0.63541666666666663</v>
      </c>
      <c r="F35" s="4">
        <f t="shared" si="12"/>
        <v>0.14583333333333331</v>
      </c>
      <c r="G35" s="11">
        <f>IF($D35&lt;&gt;"",IF($D35&lt;Données!$B$2,1,0),0)</f>
        <v>0</v>
      </c>
      <c r="H35" s="27">
        <v>0.78125</v>
      </c>
      <c r="I35" s="27">
        <v>0.875</v>
      </c>
      <c r="J35" s="4">
        <f t="shared" si="13"/>
        <v>9.375E-2</v>
      </c>
      <c r="K35" s="21">
        <f>IF($H35&lt;&gt;"",IF($H35&lt;Données!$B$3,1,0),0)</f>
        <v>0</v>
      </c>
      <c r="L35" s="18">
        <f t="shared" si="14"/>
        <v>0.23958333333333331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0.52083333333333337</v>
      </c>
      <c r="G36" s="59">
        <f>G29+G30+G31+G32+G33+G34+G35</f>
        <v>0</v>
      </c>
      <c r="H36" s="19"/>
      <c r="I36" s="19"/>
      <c r="J36" s="17">
        <f>SUM(J29:J35)</f>
        <v>0.64583333333333337</v>
      </c>
      <c r="K36" s="14">
        <f>K29+K30+K31+K32+K33+K34+K35</f>
        <v>0</v>
      </c>
      <c r="L36" s="17">
        <f>SUM(L29:L35)</f>
        <v>1.4895833333333333</v>
      </c>
      <c r="M36" s="15">
        <f>SUM(M29:M35)</f>
        <v>0</v>
      </c>
    </row>
    <row r="37" spans="2:17" ht="16.5" thickTop="1" thickBot="1" x14ac:dyDescent="0.3">
      <c r="B37" s="173">
        <v>41666</v>
      </c>
      <c r="C37" s="174"/>
      <c r="D37" s="28">
        <v>0.5</v>
      </c>
      <c r="E37" s="28">
        <v>0.60416666666666663</v>
      </c>
      <c r="F37" s="20">
        <f>$E37-$D37+IF($D37&gt;$E37,1)</f>
        <v>0.10416666666666663</v>
      </c>
      <c r="G37" s="21">
        <f>IF($D37&lt;&gt;"",IF($D37&lt;Données!$B$2,1,0),0)</f>
        <v>0</v>
      </c>
      <c r="H37" s="28">
        <v>0.83333333333333337</v>
      </c>
      <c r="I37" s="28">
        <v>0.97916666666666663</v>
      </c>
      <c r="J37" s="20">
        <f>$I37-$H37+IF($H37&gt;$I37,1)</f>
        <v>0.14583333333333326</v>
      </c>
      <c r="K37" s="21">
        <f>IF($H37&lt;&gt;"",IF($H37&lt;Données!$B$3,1,0),0)</f>
        <v>0</v>
      </c>
      <c r="L37" s="23">
        <f>$F37+$J37-($G37+$K37)*("00:30")</f>
        <v>0.24999999999999989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41667</v>
      </c>
      <c r="C38" s="174"/>
      <c r="D38" s="143"/>
      <c r="E38" s="143"/>
      <c r="F38" s="4">
        <f t="shared" ref="F38:F43" si="16">$E38-$D38+IF($D38&gt;$E38,1)</f>
        <v>0</v>
      </c>
      <c r="G38" s="11">
        <f>IF($D38&lt;&gt;"",IF($D38&lt;Données!$B$2,1,0),0)</f>
        <v>0</v>
      </c>
      <c r="H38" s="143"/>
      <c r="I38" s="143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41668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41669</v>
      </c>
      <c r="C40" s="174"/>
      <c r="D40" s="27">
        <v>0.48958333333333331</v>
      </c>
      <c r="E40" s="27">
        <v>0.625</v>
      </c>
      <c r="F40" s="4">
        <f>$E40-$D40+IF($D40&gt;$E40,1)</f>
        <v>0.13541666666666669</v>
      </c>
      <c r="G40" s="11">
        <f>IF($D40&lt;&gt;"",IF($D40&lt;Données!$B$2,1,0),0)</f>
        <v>0</v>
      </c>
      <c r="H40" s="27">
        <v>0.78125</v>
      </c>
      <c r="I40" s="27">
        <v>0.89583333333333337</v>
      </c>
      <c r="J40" s="4">
        <f t="shared" si="17"/>
        <v>0.11458333333333337</v>
      </c>
      <c r="K40" s="21">
        <f>IF($H40&lt;&gt;"",IF($H40&lt;Données!$B$3,1,0),0)</f>
        <v>0</v>
      </c>
      <c r="L40" s="18">
        <f t="shared" si="18"/>
        <v>0.25000000000000006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41670</v>
      </c>
      <c r="C41" s="174"/>
      <c r="D41" s="27">
        <v>0.48958333333333331</v>
      </c>
      <c r="E41" s="27">
        <v>0.57291666666666663</v>
      </c>
      <c r="F41" s="4">
        <f t="shared" si="16"/>
        <v>8.3333333333333315E-2</v>
      </c>
      <c r="G41" s="11">
        <f>IF($D41&lt;&gt;"",IF($D41&lt;Données!$B$2,1,0),0)</f>
        <v>0</v>
      </c>
      <c r="H41" s="27">
        <v>0.83333333333333337</v>
      </c>
      <c r="I41" s="27">
        <v>0</v>
      </c>
      <c r="J41" s="4">
        <f t="shared" si="17"/>
        <v>0.16666666666666663</v>
      </c>
      <c r="K41" s="21">
        <f>IF($H41&lt;&gt;"",IF($H41&lt;Données!$B$3,1,0),0)</f>
        <v>0</v>
      </c>
      <c r="L41" s="18">
        <f t="shared" si="18"/>
        <v>0.24999999999999994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0.32291666666666663</v>
      </c>
      <c r="G44" s="59">
        <f>G37+G38+G39+G40+G41+G42+G43</f>
        <v>0</v>
      </c>
      <c r="H44" s="19"/>
      <c r="I44" s="19"/>
      <c r="J44" s="17">
        <f>SUM(J37:J43)</f>
        <v>0.42708333333333326</v>
      </c>
      <c r="K44" s="14">
        <f>K37+K38+K39+K40+K41+K42+K43</f>
        <v>0</v>
      </c>
      <c r="L44" s="17">
        <f>SUM(L37:L43)</f>
        <v>0.74999999999999989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1.28125</v>
      </c>
      <c r="Q56" s="57">
        <f>IF($L$20&lt;=$N$57,$L$20,$N$57)</f>
        <v>1.4166666666666667</v>
      </c>
      <c r="R56" s="57">
        <f>IF($L$28&lt;=$N$57,$L$28,$N$57)</f>
        <v>1.2604166666666667</v>
      </c>
      <c r="S56" s="57">
        <f>IF($L$36&lt;=$N$57,$L$36,$N$57)</f>
        <v>1.4583333333333333</v>
      </c>
      <c r="T56" s="57">
        <f>IF($L$44&lt;=$N$57,$L$44,$N$57)</f>
        <v>0.74999999999999989</v>
      </c>
      <c r="U56" s="57">
        <f>IF($L$52&lt;=$N$57,$L$52,$N$57)</f>
        <v>0</v>
      </c>
      <c r="V56" s="52">
        <f>SUM(P56:U56)</f>
        <v>6.166666666666667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</v>
      </c>
      <c r="R57" s="57">
        <f>IF($L$28&lt;=$N$57,0,IF($L$28&lt;=$N$58,$L$28,$N$58)-$N$57)</f>
        <v>0</v>
      </c>
      <c r="S57" s="57">
        <f>IF($L$36&lt;=$N$57,0,IF($L$36&lt;=$N$58,$L$36,$N$58)-$N$57)</f>
        <v>3.125E-2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3.125E-2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</v>
      </c>
      <c r="S58" s="58">
        <f>IF($L$36&lt;=$N$58,0,IF($L$36&lt;=$N$59,$L$36,$N$58)-$N$57)</f>
        <v>0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21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1.28125</v>
      </c>
      <c r="Q60" s="52">
        <f t="shared" si="24"/>
        <v>1.4166666666666667</v>
      </c>
      <c r="R60" s="52">
        <f t="shared" si="24"/>
        <v>1.2604166666666667</v>
      </c>
      <c r="S60" s="52">
        <f t="shared" si="24"/>
        <v>1.4895833333333333</v>
      </c>
      <c r="T60" s="52">
        <f t="shared" si="24"/>
        <v>0.74999999999999989</v>
      </c>
      <c r="U60" s="52">
        <f t="shared" si="24"/>
        <v>0</v>
      </c>
      <c r="V60" s="52">
        <f>SUM(P60:U60)</f>
        <v>6.197916666666667</v>
      </c>
    </row>
    <row r="61" spans="1:22" ht="15.75" thickTop="1" x14ac:dyDescent="0.25">
      <c r="B61" s="43" t="s">
        <v>84</v>
      </c>
      <c r="F61" s="74">
        <f>V64</f>
        <v>9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0.5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1</v>
      </c>
      <c r="O64" s="40" t="s">
        <v>87</v>
      </c>
      <c r="P64" s="74">
        <f>+COUNTBLANK(E7:H11)/2</f>
        <v>0.5</v>
      </c>
      <c r="Q64" s="74">
        <f>+COUNTBLANK(E13:H19)/2</f>
        <v>2</v>
      </c>
      <c r="R64" s="74">
        <f>+COUNTBLANK(E21:H27)/2</f>
        <v>2.5</v>
      </c>
      <c r="S64" s="74">
        <f>+COUNTBLANK(E30:H35)/2</f>
        <v>2</v>
      </c>
      <c r="T64" s="74">
        <f>+COUNTBLANK(E37:H41)/2</f>
        <v>2</v>
      </c>
      <c r="U64" s="74">
        <v>0</v>
      </c>
      <c r="V64" s="102">
        <f>SUM(P64:U64)</f>
        <v>9</v>
      </c>
    </row>
    <row r="67" spans="2:22" x14ac:dyDescent="0.25">
      <c r="B67" s="43" t="s">
        <v>36</v>
      </c>
      <c r="E67" s="41"/>
      <c r="F67" s="74" t="str">
        <f>F2</f>
        <v>Janvier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6.197916666666667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0.84375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6.166666666666667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3.125E-2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9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0.125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0.70000000000000007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0"/>
      <c r="B108" s="10"/>
      <c r="C108" s="10"/>
      <c r="D108" s="10"/>
      <c r="E108" s="10"/>
      <c r="F108" s="96"/>
      <c r="G108" s="96"/>
      <c r="H108" s="96"/>
      <c r="I108" s="96"/>
      <c r="J108" s="6"/>
      <c r="K108" s="6"/>
      <c r="L108" s="10"/>
      <c r="M108" s="10"/>
    </row>
    <row r="109" spans="1:13" x14ac:dyDescent="0.25">
      <c r="A109" s="10"/>
      <c r="B109" s="10"/>
      <c r="C109" s="10"/>
      <c r="D109" s="10"/>
      <c r="E109" s="10"/>
      <c r="F109" s="96"/>
      <c r="G109" s="96"/>
      <c r="H109" s="96"/>
      <c r="I109" s="96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6"/>
      <c r="G110" s="6"/>
      <c r="H110" s="10"/>
      <c r="I110" s="10"/>
      <c r="J110" s="6"/>
      <c r="K110" s="6"/>
      <c r="L110" s="10"/>
      <c r="M110" s="10"/>
    </row>
    <row r="111" spans="1:13" x14ac:dyDescent="0.25">
      <c r="A111" s="10"/>
      <c r="B111" s="76"/>
      <c r="C111" s="10"/>
      <c r="D111" s="10"/>
      <c r="E111" s="10"/>
      <c r="F111" s="6"/>
      <c r="G111" s="77"/>
      <c r="H111" s="10"/>
      <c r="I111" s="10"/>
      <c r="J111" s="6"/>
      <c r="K111" s="6"/>
      <c r="L111" s="10"/>
      <c r="M111" s="10"/>
    </row>
    <row r="112" spans="1:13" x14ac:dyDescent="0.25">
      <c r="A112" s="10"/>
      <c r="B112" s="76"/>
      <c r="C112" s="10"/>
      <c r="D112" s="10"/>
      <c r="E112" s="10"/>
      <c r="F112" s="6"/>
      <c r="G112" s="99"/>
      <c r="H112" s="10"/>
      <c r="I112" s="10"/>
      <c r="J112" s="6"/>
      <c r="K112" s="6"/>
      <c r="L112" s="10"/>
      <c r="M112" s="10"/>
    </row>
    <row r="113" spans="1:13" x14ac:dyDescent="0.25">
      <c r="A113" s="10"/>
      <c r="C113" s="10"/>
      <c r="E113" s="10"/>
      <c r="F113" s="6"/>
      <c r="G113" s="6"/>
      <c r="H113" s="10"/>
      <c r="I113" s="10"/>
      <c r="J113" s="6"/>
      <c r="K113" s="6"/>
      <c r="L113" s="10"/>
      <c r="M113" s="10"/>
    </row>
    <row r="114" spans="1:13" x14ac:dyDescent="0.25">
      <c r="A114" s="10"/>
      <c r="B114" s="76"/>
      <c r="C114" s="10"/>
      <c r="E114" s="10"/>
      <c r="G114" s="99"/>
      <c r="H114" s="10"/>
      <c r="I114" s="10"/>
      <c r="J114" s="6"/>
      <c r="K114" s="6"/>
      <c r="L114" s="10"/>
      <c r="M114" s="10"/>
    </row>
    <row r="115" spans="1:13" x14ac:dyDescent="0.25">
      <c r="A115" s="10"/>
      <c r="G115" s="45"/>
      <c r="J115" s="6"/>
      <c r="K115" s="6"/>
      <c r="L115" s="10"/>
      <c r="M115" s="10"/>
    </row>
    <row r="116" spans="1:13" x14ac:dyDescent="0.25">
      <c r="A116" s="10"/>
      <c r="J116" s="6"/>
      <c r="K116" s="6"/>
      <c r="L116" s="10"/>
      <c r="M116" s="10"/>
    </row>
    <row r="117" spans="1:13" x14ac:dyDescent="0.25">
      <c r="A117" s="10"/>
      <c r="J117" s="6"/>
      <c r="K117" s="6"/>
      <c r="L117" s="10"/>
      <c r="M117" s="10"/>
    </row>
    <row r="118" spans="1:13" x14ac:dyDescent="0.25">
      <c r="A118" s="10"/>
      <c r="B118" s="43"/>
      <c r="G118" s="100"/>
      <c r="J118" s="6"/>
      <c r="K118" s="6"/>
      <c r="L118" s="10"/>
      <c r="M118" s="10"/>
    </row>
    <row r="119" spans="1:13" x14ac:dyDescent="0.25">
      <c r="A119" s="10"/>
      <c r="G119" s="45"/>
      <c r="J119" s="6"/>
      <c r="K119" s="6"/>
      <c r="L119" s="10"/>
      <c r="M119" s="10"/>
    </row>
    <row r="120" spans="1:13" x14ac:dyDescent="0.25">
      <c r="A120" s="10"/>
      <c r="J120" s="6"/>
      <c r="K120" s="6"/>
      <c r="L120" s="10"/>
      <c r="M120" s="10"/>
    </row>
    <row r="121" spans="1:13" x14ac:dyDescent="0.25">
      <c r="A121" s="10"/>
      <c r="B121" s="43"/>
      <c r="G121" s="100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75"/>
      <c r="C123" s="10"/>
      <c r="D123" s="10"/>
      <c r="E123" s="10"/>
      <c r="F123" s="74"/>
      <c r="G123" s="6"/>
      <c r="H123" s="10"/>
      <c r="I123" s="10"/>
      <c r="J123" s="6"/>
      <c r="K123" s="6"/>
      <c r="L123" s="10"/>
      <c r="M123" s="10"/>
    </row>
    <row r="124" spans="1:13" x14ac:dyDescent="0.25">
      <c r="A124" s="10"/>
      <c r="B124" s="75"/>
      <c r="C124" s="10"/>
      <c r="D124" s="10"/>
      <c r="E124" s="10"/>
      <c r="F124" s="74"/>
      <c r="G124" s="96"/>
      <c r="H124" s="10"/>
      <c r="I124" s="10"/>
      <c r="J124" s="6"/>
      <c r="K124" s="6"/>
      <c r="L124" s="10"/>
      <c r="M124" s="10"/>
    </row>
    <row r="125" spans="1:13" x14ac:dyDescent="0.25">
      <c r="A125" s="10"/>
      <c r="B125" s="76"/>
      <c r="C125" s="10"/>
      <c r="D125" s="10"/>
      <c r="E125" s="10"/>
      <c r="F125" s="6"/>
      <c r="G125" s="96"/>
      <c r="H125" s="10"/>
      <c r="I125" s="10"/>
      <c r="J125" s="6"/>
      <c r="K125" s="6"/>
      <c r="L125" s="10"/>
      <c r="M125" s="10"/>
    </row>
    <row r="126" spans="1:13" x14ac:dyDescent="0.25">
      <c r="A126" s="10"/>
      <c r="B126" s="10"/>
      <c r="C126" s="10"/>
      <c r="D126" s="10"/>
      <c r="E126" s="10"/>
      <c r="F126" s="6"/>
      <c r="G126" s="6"/>
      <c r="H126" s="10"/>
      <c r="I126" s="10"/>
      <c r="J126" s="6"/>
      <c r="K126" s="6"/>
      <c r="L126" s="10"/>
      <c r="M126" s="10"/>
    </row>
    <row r="127" spans="1:13" x14ac:dyDescent="0.25">
      <c r="A127" s="10"/>
      <c r="B127" s="10"/>
      <c r="C127" s="10"/>
      <c r="D127" s="10"/>
      <c r="E127" s="10"/>
      <c r="F127" s="6"/>
      <c r="G127" s="6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</row>
    <row r="129" spans="1:13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6"/>
      <c r="G134" s="6"/>
      <c r="H134" s="10"/>
      <c r="I134" s="10"/>
      <c r="J134" s="6"/>
      <c r="K134" s="6"/>
      <c r="L134" s="10"/>
      <c r="M134" s="10"/>
    </row>
    <row r="135" spans="1:13" x14ac:dyDescent="0.25">
      <c r="A135" s="10"/>
      <c r="B135" s="10"/>
      <c r="C135" s="10"/>
      <c r="D135" s="10"/>
      <c r="E135" s="10"/>
      <c r="F135" s="6"/>
      <c r="G135" s="6"/>
      <c r="H135" s="10"/>
      <c r="I135" s="10"/>
      <c r="J135" s="6"/>
      <c r="K135" s="6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6"/>
      <c r="B150" s="106"/>
      <c r="C150" s="106"/>
      <c r="D150" s="106"/>
      <c r="E150" s="106"/>
      <c r="F150" s="106"/>
      <c r="G150" s="106"/>
      <c r="H150" s="106"/>
      <c r="I150" s="106"/>
      <c r="J150" s="6"/>
      <c r="K150" s="6"/>
      <c r="L150" s="10"/>
      <c r="M150" s="10"/>
    </row>
    <row r="151" spans="1:13" x14ac:dyDescent="0.25">
      <c r="A151" s="106"/>
      <c r="B151" s="106"/>
      <c r="C151" s="106"/>
      <c r="D151" s="106"/>
      <c r="E151" s="106"/>
      <c r="F151" s="106"/>
      <c r="G151" s="106"/>
      <c r="H151" s="106"/>
      <c r="I151" s="106"/>
      <c r="J151" s="6"/>
      <c r="K151" s="6"/>
      <c r="L151" s="10"/>
      <c r="M151" s="10"/>
    </row>
    <row r="152" spans="1:13" ht="15" customHeight="1" x14ac:dyDescent="0.25">
      <c r="A152" s="106"/>
      <c r="B152" s="106"/>
      <c r="C152" s="106"/>
      <c r="D152" s="106"/>
      <c r="E152" s="106"/>
      <c r="F152" s="106"/>
      <c r="G152" s="106"/>
      <c r="H152" s="106"/>
      <c r="I152" s="106"/>
      <c r="J152" s="6"/>
      <c r="K152" s="6"/>
      <c r="L152" s="10"/>
      <c r="M152" s="10"/>
    </row>
    <row r="153" spans="1:13" x14ac:dyDescent="0.25">
      <c r="A153" s="106"/>
      <c r="B153" s="106"/>
      <c r="C153" s="106"/>
      <c r="D153" s="106"/>
      <c r="E153" s="106"/>
      <c r="F153" s="106"/>
      <c r="G153" s="106"/>
      <c r="H153" s="106"/>
      <c r="I153" s="106"/>
      <c r="J153" s="6"/>
      <c r="K153" s="6"/>
      <c r="L153" s="10"/>
      <c r="M153" s="10"/>
    </row>
    <row r="154" spans="1:13" x14ac:dyDescent="0.25">
      <c r="A154" s="106"/>
      <c r="B154" s="106"/>
      <c r="C154" s="106"/>
      <c r="D154" s="106"/>
      <c r="E154" s="106"/>
      <c r="F154" s="106"/>
      <c r="G154" s="106"/>
      <c r="H154" s="106"/>
      <c r="I154" s="106"/>
      <c r="J154" s="6"/>
      <c r="K154" s="6"/>
      <c r="L154" s="10"/>
      <c r="M154" s="10"/>
    </row>
    <row r="155" spans="1:13" x14ac:dyDescent="0.25">
      <c r="A155" s="106"/>
      <c r="B155" s="106"/>
      <c r="C155" s="106"/>
      <c r="D155" s="106"/>
      <c r="E155" s="106"/>
      <c r="F155" s="106"/>
      <c r="G155" s="106"/>
      <c r="H155" s="106"/>
      <c r="I155" s="106"/>
      <c r="J155" s="6"/>
      <c r="K155" s="6"/>
      <c r="L155" s="10"/>
      <c r="M155" s="10"/>
    </row>
    <row r="156" spans="1:13" x14ac:dyDescent="0.25">
      <c r="A156" s="106"/>
      <c r="B156" s="106"/>
      <c r="C156" s="106"/>
      <c r="D156" s="106"/>
      <c r="E156" s="106"/>
      <c r="F156" s="106"/>
      <c r="G156" s="106"/>
      <c r="H156" s="106"/>
      <c r="I156" s="106"/>
      <c r="J156" s="6"/>
      <c r="K156" s="6"/>
      <c r="L156" s="10"/>
      <c r="M156" s="10"/>
    </row>
    <row r="157" spans="1:13" x14ac:dyDescent="0.25">
      <c r="A157" s="106"/>
      <c r="B157" s="106"/>
      <c r="C157" s="106"/>
      <c r="D157" s="106"/>
      <c r="E157" s="106"/>
      <c r="F157" s="106"/>
      <c r="G157" s="106"/>
      <c r="H157" s="106"/>
      <c r="I157" s="106"/>
      <c r="J157" s="6"/>
      <c r="K157" s="6"/>
      <c r="L157" s="10"/>
      <c r="M157" s="10"/>
    </row>
    <row r="158" spans="1:13" x14ac:dyDescent="0.25">
      <c r="A158" s="106"/>
      <c r="B158" s="106"/>
      <c r="C158" s="106"/>
      <c r="D158" s="106"/>
      <c r="E158" s="106"/>
      <c r="F158" s="106"/>
      <c r="G158" s="106"/>
      <c r="H158" s="106"/>
      <c r="I158" s="106"/>
      <c r="J158" s="6"/>
      <c r="K158" s="6"/>
      <c r="L158" s="10"/>
      <c r="M158" s="10"/>
    </row>
    <row r="159" spans="1:13" x14ac:dyDescent="0.25">
      <c r="A159" s="106"/>
      <c r="B159" s="106"/>
      <c r="C159" s="106"/>
      <c r="D159" s="106"/>
      <c r="E159" s="106"/>
      <c r="F159" s="106"/>
      <c r="G159" s="106"/>
      <c r="H159" s="106"/>
      <c r="I159" s="106"/>
      <c r="J159" s="6"/>
      <c r="K159" s="6"/>
      <c r="L159" s="10"/>
      <c r="M159" s="10"/>
    </row>
    <row r="160" spans="1:13" x14ac:dyDescent="0.25">
      <c r="A160" s="106"/>
      <c r="B160" s="106"/>
      <c r="C160" s="106"/>
      <c r="D160" s="106"/>
      <c r="E160" s="106"/>
      <c r="F160" s="106"/>
      <c r="G160" s="106"/>
      <c r="H160" s="106"/>
      <c r="I160" s="106"/>
      <c r="J160" s="6"/>
      <c r="K160" s="6"/>
      <c r="L160" s="10"/>
      <c r="M160" s="10"/>
    </row>
    <row r="161" spans="1:13" x14ac:dyDescent="0.25">
      <c r="A161" s="10"/>
      <c r="B161" s="10"/>
      <c r="C161" s="10"/>
      <c r="D161" s="10"/>
      <c r="E161" s="10"/>
      <c r="F161" s="6"/>
      <c r="G161" s="6"/>
      <c r="H161" s="10"/>
      <c r="I161" s="10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W171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58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/>
      <c r="C9" s="172"/>
      <c r="D9" s="3"/>
      <c r="E9" s="3"/>
      <c r="F9" s="4">
        <f t="shared" si="0"/>
        <v>0</v>
      </c>
      <c r="G9" s="11">
        <f>IF($D9&lt;&gt;"",IF($D9&lt;Données!$B$2,1,0),0)</f>
        <v>0</v>
      </c>
      <c r="H9" s="3"/>
      <c r="I9" s="3"/>
      <c r="J9" s="4">
        <f t="shared" si="1"/>
        <v>0</v>
      </c>
      <c r="K9" s="11">
        <f>IF($H9&lt;&gt;"",IF($H9&lt;Données!$B$3,1,0),0)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41671</v>
      </c>
      <c r="C10" s="172"/>
      <c r="D10" s="3">
        <v>0.48958333333333331</v>
      </c>
      <c r="E10" s="3">
        <v>0.61458333333333337</v>
      </c>
      <c r="F10" s="4">
        <f t="shared" si="0"/>
        <v>0.12500000000000006</v>
      </c>
      <c r="G10" s="11">
        <f>IF($D10&lt;&gt;"",IF($D10&lt;Données!$B$2,1,0),0)</f>
        <v>0</v>
      </c>
      <c r="H10" s="3">
        <v>0.78125</v>
      </c>
      <c r="I10" s="3">
        <v>2.0833333333333332E-2</v>
      </c>
      <c r="J10" s="4">
        <f t="shared" si="1"/>
        <v>0.23958333333333337</v>
      </c>
      <c r="K10" s="11">
        <f>IF($H10&lt;&gt;"",IF($H10&lt;Données!$B$3,1,0),0)</f>
        <v>0</v>
      </c>
      <c r="L10" s="18">
        <f t="shared" si="2"/>
        <v>0.36458333333333343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41672</v>
      </c>
      <c r="C11" s="172"/>
      <c r="D11" s="27">
        <v>0.48958333333333331</v>
      </c>
      <c r="E11" s="27">
        <v>0.64583333333333337</v>
      </c>
      <c r="F11" s="4">
        <f t="shared" si="0"/>
        <v>0.15625000000000006</v>
      </c>
      <c r="G11" s="11">
        <f>IF($D11&lt;&gt;"",IF($D11&lt;Données!$B$2,1,0),0)</f>
        <v>0</v>
      </c>
      <c r="H11" s="27">
        <v>0.78125</v>
      </c>
      <c r="I11" s="27">
        <v>0.94791666666666663</v>
      </c>
      <c r="J11" s="4">
        <f t="shared" si="1"/>
        <v>0.16666666666666663</v>
      </c>
      <c r="K11" s="11">
        <f>IF($H11&lt;&gt;"",IF($H11&lt;Données!$B$3,1,0),0)</f>
        <v>0</v>
      </c>
      <c r="L11" s="18">
        <f t="shared" si="2"/>
        <v>0.32291666666666669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0.28125000000000011</v>
      </c>
      <c r="G12" s="59">
        <f>G5+G6+G7+G8+G9+G10+G11</f>
        <v>0</v>
      </c>
      <c r="H12" s="19"/>
      <c r="I12" s="19"/>
      <c r="J12" s="17">
        <f>SUM(J5:J11)</f>
        <v>0.40625</v>
      </c>
      <c r="K12" s="14">
        <f>K5+K6+K7+K8+K9+K10+K11</f>
        <v>0</v>
      </c>
      <c r="L12" s="17">
        <f>SUM(L5:L11)</f>
        <v>0.68750000000000011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41673</v>
      </c>
      <c r="C13" s="174"/>
      <c r="D13" s="28">
        <v>0.5</v>
      </c>
      <c r="E13" s="28">
        <v>0.60416666666666663</v>
      </c>
      <c r="F13" s="20">
        <f>$E13-$D13+IF($D13&gt;$E13,1)</f>
        <v>0.10416666666666663</v>
      </c>
      <c r="G13" s="21">
        <f>IF($D13&lt;&gt;"",IF($D13&lt;Données!$B$2,1,0),0)</f>
        <v>0</v>
      </c>
      <c r="H13" s="28">
        <v>0.78125</v>
      </c>
      <c r="I13" s="28">
        <v>0.96875</v>
      </c>
      <c r="J13" s="20">
        <f>$I13-$H13+IF($H13&gt;$I13,1)</f>
        <v>0.1875</v>
      </c>
      <c r="K13" s="21">
        <f>IF($H13&lt;&gt;"",IF($H13&lt;Données!$B$3,1,0),0)</f>
        <v>0</v>
      </c>
      <c r="L13" s="23">
        <f>$F13+$J13-($G13+$K13)*("00:30")</f>
        <v>0.29166666666666663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41674</v>
      </c>
      <c r="C14" s="174"/>
      <c r="D14" s="143"/>
      <c r="E14" s="143"/>
      <c r="F14" s="4">
        <f t="shared" ref="F14:F19" si="4">$E14-$D14+IF($D14&gt;$E14,1)</f>
        <v>0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41675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41676</v>
      </c>
      <c r="C16" s="174"/>
      <c r="D16" s="27">
        <v>0.48958333333333331</v>
      </c>
      <c r="E16" s="27">
        <v>0.625</v>
      </c>
      <c r="F16" s="4">
        <f t="shared" si="4"/>
        <v>0.13541666666666669</v>
      </c>
      <c r="G16" s="11">
        <f>IF($D16&lt;&gt;"",IF($D16&lt;Données!$B$2,1,0),0)</f>
        <v>0</v>
      </c>
      <c r="H16" s="27">
        <v>0.78125</v>
      </c>
      <c r="I16" s="27">
        <v>0.91666666666666663</v>
      </c>
      <c r="J16" s="4">
        <f t="shared" si="5"/>
        <v>0.13541666666666663</v>
      </c>
      <c r="K16" s="21">
        <f>IF($H16&lt;&gt;"",IF($H16&lt;Données!$B$3,1,0),0)</f>
        <v>0</v>
      </c>
      <c r="L16" s="18">
        <f t="shared" si="6"/>
        <v>0.27083333333333331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41677</v>
      </c>
      <c r="C17" s="174"/>
      <c r="D17" s="27">
        <v>0.48958333333333331</v>
      </c>
      <c r="E17" s="27">
        <v>0.63541666666666663</v>
      </c>
      <c r="F17" s="4">
        <f t="shared" si="4"/>
        <v>0.14583333333333331</v>
      </c>
      <c r="G17" s="11">
        <f>IF($D17&lt;&gt;"",IF($D17&lt;Données!$B$2,1,0),0)</f>
        <v>0</v>
      </c>
      <c r="H17" s="27">
        <v>0.78125</v>
      </c>
      <c r="I17" s="27">
        <v>1.0416666666666666E-2</v>
      </c>
      <c r="J17" s="4">
        <f t="shared" si="5"/>
        <v>0.22916666666666663</v>
      </c>
      <c r="K17" s="21">
        <f>IF($H17&lt;&gt;"",IF($H17&lt;Données!$B$3,1,0),0)</f>
        <v>0</v>
      </c>
      <c r="L17" s="18">
        <f t="shared" si="6"/>
        <v>0.37499999999999994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35</v>
      </c>
      <c r="T17" s="6"/>
      <c r="U17" s="10"/>
      <c r="V17" s="10"/>
    </row>
    <row r="18" spans="2:22" ht="16.5" thickTop="1" thickBot="1" x14ac:dyDescent="0.3">
      <c r="B18" s="173">
        <v>41678</v>
      </c>
      <c r="C18" s="174"/>
      <c r="D18" s="27">
        <v>0.48958333333333331</v>
      </c>
      <c r="E18" s="27">
        <v>0.59375</v>
      </c>
      <c r="F18" s="4">
        <f t="shared" si="4"/>
        <v>0.10416666666666669</v>
      </c>
      <c r="G18" s="11">
        <f>IF($D18&lt;&gt;"",IF($D18&lt;Données!$B$2,1,0),0)</f>
        <v>0</v>
      </c>
      <c r="H18" s="27">
        <v>0.78125</v>
      </c>
      <c r="I18" s="27">
        <v>4.1666666666666664E-2</v>
      </c>
      <c r="J18" s="4">
        <f t="shared" si="5"/>
        <v>0.26041666666666663</v>
      </c>
      <c r="K18" s="21">
        <f>IF($H18&lt;&gt;"",IF($H18&lt;Données!$B$3,1,0),0)</f>
        <v>0</v>
      </c>
      <c r="L18" s="18">
        <f t="shared" si="6"/>
        <v>0.36458333333333331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518</v>
      </c>
      <c r="T18" s="101" t="s">
        <v>40</v>
      </c>
      <c r="U18" s="10"/>
      <c r="V18" s="10"/>
    </row>
    <row r="19" spans="2:22" ht="16.5" thickTop="1" thickBot="1" x14ac:dyDescent="0.3">
      <c r="B19" s="173">
        <v>41679</v>
      </c>
      <c r="C19" s="174"/>
      <c r="D19" s="27">
        <v>0.48958333333333331</v>
      </c>
      <c r="E19" s="27">
        <v>0.65625</v>
      </c>
      <c r="F19" s="4">
        <f t="shared" si="4"/>
        <v>0.16666666666666669</v>
      </c>
      <c r="G19" s="11">
        <f>IF($D19&lt;&gt;"",IF($D19&lt;Données!$B$2,1,0),0)</f>
        <v>0</v>
      </c>
      <c r="H19" s="27">
        <v>0.78125</v>
      </c>
      <c r="I19" s="27">
        <v>0.89583333333333337</v>
      </c>
      <c r="J19" s="4">
        <f t="shared" si="5"/>
        <v>0.11458333333333337</v>
      </c>
      <c r="K19" s="21">
        <f>IF($H19&lt;&gt;"",IF($H19&lt;Données!$B$3,1,0),0)</f>
        <v>0</v>
      </c>
      <c r="L19" s="18">
        <f t="shared" si="6"/>
        <v>0.28125000000000006</v>
      </c>
      <c r="M19" s="12">
        <f t="shared" si="7"/>
        <v>0</v>
      </c>
      <c r="O19" s="76" t="s">
        <v>41</v>
      </c>
      <c r="P19" s="10"/>
      <c r="Q19" s="10"/>
      <c r="R19" s="10"/>
      <c r="S19" s="6">
        <f>2+2.2+2.4+1.5+2.2+0.3+2+1.9+2.2</f>
        <v>16.700000000000003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0.65625</v>
      </c>
      <c r="G20" s="59">
        <f>G13+G14+G15+G16+G17+G18+G19</f>
        <v>0</v>
      </c>
      <c r="H20" s="19"/>
      <c r="I20" s="19"/>
      <c r="J20" s="17">
        <f>SUM(J13:J19)</f>
        <v>0.92708333333333326</v>
      </c>
      <c r="K20" s="14">
        <f>K13+K14+K15+K16+K17+K18+K19</f>
        <v>0</v>
      </c>
      <c r="L20" s="17">
        <f>SUM(L13:L19)</f>
        <v>1.5833333333333333</v>
      </c>
      <c r="M20" s="15">
        <f>SUM(M13:M19)</f>
        <v>0</v>
      </c>
    </row>
    <row r="21" spans="2:22" ht="16.5" thickTop="1" thickBot="1" x14ac:dyDescent="0.3">
      <c r="B21" s="173">
        <v>41680</v>
      </c>
      <c r="C21" s="174"/>
      <c r="D21" s="28">
        <v>0.5</v>
      </c>
      <c r="E21" s="28">
        <v>0.625</v>
      </c>
      <c r="F21" s="20">
        <f>$E21-$D21+IF($D21&gt;$E21,1)</f>
        <v>0.125</v>
      </c>
      <c r="G21" s="21">
        <f>IF($D21&lt;&gt;"",IF($D21&lt;Données!$B$2,1,0),0)</f>
        <v>0</v>
      </c>
      <c r="H21" s="28">
        <v>0.79166666666666663</v>
      </c>
      <c r="I21" s="28">
        <v>1.0416666666666666E-2</v>
      </c>
      <c r="J21" s="20">
        <f>$I21-$H21+IF($H21&gt;$I21,1)</f>
        <v>0.21875</v>
      </c>
      <c r="K21" s="21">
        <f>IF($H21&lt;&gt;"",IF($H21&lt;Données!$B$3,1,0),0)</f>
        <v>0</v>
      </c>
      <c r="L21" s="23">
        <f>$F21+$J21-($G21+$K21)*("00:30")</f>
        <v>0.34375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41681</v>
      </c>
      <c r="C22" s="174"/>
      <c r="D22" s="143"/>
      <c r="E22" s="143"/>
      <c r="F22" s="4">
        <f t="shared" ref="F22:F27" si="8">$E22-$D22+IF($D22&gt;$E22,1)</f>
        <v>0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41682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41683</v>
      </c>
      <c r="C24" s="174"/>
      <c r="D24" s="27">
        <v>0.48958333333333331</v>
      </c>
      <c r="E24" s="27">
        <v>0.61458333333333337</v>
      </c>
      <c r="F24" s="4">
        <f t="shared" si="8"/>
        <v>0.12500000000000006</v>
      </c>
      <c r="G24" s="11">
        <f>IF($D24&lt;&gt;"",IF($D24&lt;Données!$B$2,1,0),0)</f>
        <v>0</v>
      </c>
      <c r="H24" s="27">
        <v>0.78125</v>
      </c>
      <c r="I24" s="27">
        <v>0.94791666666666663</v>
      </c>
      <c r="J24" s="4">
        <f t="shared" si="9"/>
        <v>0.16666666666666663</v>
      </c>
      <c r="K24" s="21">
        <f>IF($H24&lt;&gt;"",IF($H24&lt;Données!$B$3,1,0),0)</f>
        <v>0</v>
      </c>
      <c r="L24" s="18">
        <f t="shared" si="10"/>
        <v>0.29166666666666669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41684</v>
      </c>
      <c r="C25" s="174"/>
      <c r="D25" s="27">
        <v>0.48958333333333331</v>
      </c>
      <c r="E25" s="27">
        <v>0.625</v>
      </c>
      <c r="F25" s="4">
        <f t="shared" si="8"/>
        <v>0.13541666666666669</v>
      </c>
      <c r="G25" s="11">
        <f>IF($D25&lt;&gt;"",IF($D25&lt;Données!$B$2,1,0),0)</f>
        <v>0</v>
      </c>
      <c r="H25" s="27">
        <v>0.77083333333333337</v>
      </c>
      <c r="I25" s="27">
        <v>6.25E-2</v>
      </c>
      <c r="J25" s="4">
        <f t="shared" si="9"/>
        <v>0.29166666666666663</v>
      </c>
      <c r="K25" s="21">
        <v>0</v>
      </c>
      <c r="L25" s="18">
        <f t="shared" si="10"/>
        <v>0.42708333333333331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41685</v>
      </c>
      <c r="C26" s="174"/>
      <c r="D26" s="27">
        <v>0.48958333333333331</v>
      </c>
      <c r="E26" s="27">
        <v>0.64583333333333337</v>
      </c>
      <c r="F26" s="4">
        <f t="shared" si="8"/>
        <v>0.15625000000000006</v>
      </c>
      <c r="G26" s="11">
        <f>IF($D26&lt;&gt;"",IF($D26&lt;Données!$B$2,1,0),0)</f>
        <v>0</v>
      </c>
      <c r="H26" s="27">
        <v>0.78125</v>
      </c>
      <c r="I26" s="27">
        <v>4.1666666666666664E-2</v>
      </c>
      <c r="J26" s="4">
        <f t="shared" si="9"/>
        <v>0.26041666666666663</v>
      </c>
      <c r="K26" s="21">
        <f>IF($H26&lt;&gt;"",IF($H26&lt;Données!$B$3,1,0),0)</f>
        <v>0</v>
      </c>
      <c r="L26" s="18">
        <f t="shared" si="10"/>
        <v>0.41666666666666669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41686</v>
      </c>
      <c r="C27" s="174"/>
      <c r="D27" s="27">
        <v>0.48958333333333331</v>
      </c>
      <c r="E27" s="27">
        <v>0.70833333333333337</v>
      </c>
      <c r="F27" s="4">
        <f t="shared" si="8"/>
        <v>0.21875000000000006</v>
      </c>
      <c r="G27" s="11">
        <f>IF($D27&lt;&gt;"",IF($D27&lt;Données!$B$2,1,0),0)</f>
        <v>0</v>
      </c>
      <c r="H27" s="27">
        <v>0.78125</v>
      </c>
      <c r="I27" s="27">
        <v>0.97916666666666663</v>
      </c>
      <c r="J27" s="4">
        <f t="shared" si="9"/>
        <v>0.19791666666666663</v>
      </c>
      <c r="K27" s="21">
        <f>IF($H27&lt;&gt;"",IF($H27&lt;Données!$B$3,1,0),0)</f>
        <v>0</v>
      </c>
      <c r="L27" s="18">
        <f t="shared" si="10"/>
        <v>0.41666666666666669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0.76041666666666674</v>
      </c>
      <c r="G28" s="59">
        <f>G21+G22+G23+G24+G25+G26+G27</f>
        <v>0</v>
      </c>
      <c r="H28" s="19"/>
      <c r="I28" s="19"/>
      <c r="J28" s="17">
        <f>SUM(J21:J27)</f>
        <v>1.1354166666666665</v>
      </c>
      <c r="K28" s="14">
        <f>K21+K22+K23+K24+K25+K26+K27</f>
        <v>0</v>
      </c>
      <c r="L28" s="17">
        <f>SUM(L21:L27)</f>
        <v>1.8958333333333335</v>
      </c>
      <c r="M28" s="15">
        <f>SUM(M21:M27)</f>
        <v>0</v>
      </c>
    </row>
    <row r="29" spans="2:22" ht="16.5" thickTop="1" thickBot="1" x14ac:dyDescent="0.3">
      <c r="B29" s="173">
        <v>41687</v>
      </c>
      <c r="C29" s="174"/>
      <c r="D29" s="28">
        <v>0.48958333333333331</v>
      </c>
      <c r="E29" s="28">
        <v>0.625</v>
      </c>
      <c r="F29" s="20">
        <f>$E29-$D29+IF($D29&gt;$E29,1)</f>
        <v>0.13541666666666669</v>
      </c>
      <c r="G29" s="21">
        <f>IF($D29&lt;&gt;"",IF($D29&lt;Données!$B$2,1,0),0)</f>
        <v>0</v>
      </c>
      <c r="H29" s="28">
        <v>0.78125</v>
      </c>
      <c r="I29" s="28">
        <v>0.95833333333333337</v>
      </c>
      <c r="J29" s="20">
        <f>$I29-$H29+IF($H29&gt;$I29,1)</f>
        <v>0.17708333333333337</v>
      </c>
      <c r="K29" s="21">
        <f>IF($H29&lt;&gt;"",IF($H29&lt;Données!$B$3,1,0),0)</f>
        <v>0</v>
      </c>
      <c r="L29" s="23">
        <f>$F29+$J29-($G29+$K29)*("00:30")</f>
        <v>0.31250000000000006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41688</v>
      </c>
      <c r="C30" s="174"/>
      <c r="D30" s="143"/>
      <c r="E30" s="143"/>
      <c r="F30" s="4">
        <f t="shared" ref="F30:F35" si="12">$E30-$D30+IF($D30&gt;$E30,1)</f>
        <v>0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41689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41690</v>
      </c>
      <c r="C32" s="174"/>
      <c r="D32" s="151"/>
      <c r="E32" s="151"/>
      <c r="F32" s="4">
        <f t="shared" si="12"/>
        <v>0</v>
      </c>
      <c r="G32" s="11">
        <f>IF($D32&lt;&gt;"",IF($D32&lt;Données!$B$2,1,0),0)</f>
        <v>0</v>
      </c>
      <c r="H32" s="151"/>
      <c r="I32" s="151"/>
      <c r="J32" s="4">
        <f t="shared" si="13"/>
        <v>0</v>
      </c>
      <c r="K32" s="21">
        <f>IF($H32&lt;&gt;"",IF($H32&lt;Données!$B$3,1,0),0)</f>
        <v>0</v>
      </c>
      <c r="L32" s="18">
        <v>0.32291666666666669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41691</v>
      </c>
      <c r="C33" s="174"/>
      <c r="D33" s="151"/>
      <c r="E33" s="151"/>
      <c r="F33" s="4">
        <f t="shared" si="12"/>
        <v>0</v>
      </c>
      <c r="G33" s="11">
        <f>IF($D33&lt;&gt;"",IF($D33&lt;Données!$B$2,1,0),0)</f>
        <v>0</v>
      </c>
      <c r="H33" s="151"/>
      <c r="I33" s="151"/>
      <c r="J33" s="4">
        <f t="shared" si="13"/>
        <v>0</v>
      </c>
      <c r="K33" s="21">
        <f>IF($H33&lt;&gt;"",IF($H33&lt;Données!$B$3,1,0),0)</f>
        <v>0</v>
      </c>
      <c r="L33" s="18">
        <v>0.32291666666666669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41692</v>
      </c>
      <c r="C34" s="174"/>
      <c r="D34" s="27">
        <v>0.48958333333333331</v>
      </c>
      <c r="E34" s="27">
        <v>0.63541666666666663</v>
      </c>
      <c r="F34" s="4">
        <f t="shared" si="12"/>
        <v>0.14583333333333331</v>
      </c>
      <c r="G34" s="11">
        <f>IF($D34&lt;&gt;"",IF($D34&lt;Données!$B$2,1,0),0)</f>
        <v>0</v>
      </c>
      <c r="H34" s="27">
        <v>0.78125</v>
      </c>
      <c r="I34" s="27">
        <v>5.2083333333333336E-2</v>
      </c>
      <c r="J34" s="4">
        <f t="shared" si="13"/>
        <v>0.27083333333333337</v>
      </c>
      <c r="K34" s="21">
        <f>IF($H34&lt;&gt;"",IF($H34&lt;Données!$B$3,1,0),0)</f>
        <v>0</v>
      </c>
      <c r="L34" s="18">
        <f t="shared" si="14"/>
        <v>0.41666666666666669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41693</v>
      </c>
      <c r="C35" s="174"/>
      <c r="D35" s="27">
        <v>0.48958333333333331</v>
      </c>
      <c r="E35" s="27">
        <v>0.63541666666666663</v>
      </c>
      <c r="F35" s="4">
        <f t="shared" si="12"/>
        <v>0.14583333333333331</v>
      </c>
      <c r="G35" s="11">
        <f>IF($D35&lt;&gt;"",IF($D35&lt;Données!$B$2,1,0),0)</f>
        <v>0</v>
      </c>
      <c r="H35" s="27">
        <v>0.78125</v>
      </c>
      <c r="I35" s="27">
        <v>0.97916666666666663</v>
      </c>
      <c r="J35" s="4">
        <f t="shared" si="13"/>
        <v>0.19791666666666663</v>
      </c>
      <c r="K35" s="21">
        <f>IF($H35&lt;&gt;"",IF($H35&lt;Données!$B$3,1,0),0)</f>
        <v>0</v>
      </c>
      <c r="L35" s="18">
        <f t="shared" si="14"/>
        <v>0.34374999999999994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0.42708333333333331</v>
      </c>
      <c r="G36" s="59">
        <f>G29+G30+G31+G32+G33+G34+G35</f>
        <v>0</v>
      </c>
      <c r="H36" s="19"/>
      <c r="I36" s="19"/>
      <c r="J36" s="17">
        <f>SUM(J29:J35)</f>
        <v>0.64583333333333337</v>
      </c>
      <c r="K36" s="14">
        <f>K29+K30+K31+K32+K33+K34+K35</f>
        <v>0</v>
      </c>
      <c r="L36" s="17">
        <f>SUM(L29:L35)</f>
        <v>1.7187500000000002</v>
      </c>
      <c r="M36" s="15">
        <f>SUM(M29:M35)</f>
        <v>0</v>
      </c>
    </row>
    <row r="37" spans="2:17" ht="16.5" thickTop="1" thickBot="1" x14ac:dyDescent="0.3">
      <c r="B37" s="173">
        <v>41694</v>
      </c>
      <c r="C37" s="174"/>
      <c r="D37" s="28">
        <v>0.48958333333333331</v>
      </c>
      <c r="E37" s="28">
        <v>0.61458333333333337</v>
      </c>
      <c r="F37" s="20">
        <f>$E37-$D37+IF($D37&gt;$E37,1)</f>
        <v>0.12500000000000006</v>
      </c>
      <c r="G37" s="21">
        <f>IF($D37&lt;&gt;"",IF($D37&lt;Données!$B$2,1,0),0)</f>
        <v>0</v>
      </c>
      <c r="H37" s="28">
        <v>0.78125</v>
      </c>
      <c r="I37" s="28">
        <v>0</v>
      </c>
      <c r="J37" s="20">
        <f>$I37-$H37+IF($H37&gt;$I37,1)</f>
        <v>0.21875</v>
      </c>
      <c r="K37" s="21">
        <f>IF($H37&lt;&gt;"",IF($H37&lt;Données!$B$3,1,0),0)</f>
        <v>0</v>
      </c>
      <c r="L37" s="23">
        <f>$F37+$J37-($G37+$K37)*("00:30")</f>
        <v>0.34375000000000006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41695</v>
      </c>
      <c r="C38" s="174"/>
      <c r="D38" s="143"/>
      <c r="E38" s="143"/>
      <c r="F38" s="4">
        <f t="shared" ref="F38:F43" si="16">$E38-$D38+IF($D38&gt;$E38,1)</f>
        <v>0</v>
      </c>
      <c r="G38" s="11">
        <f>IF($D38&lt;&gt;"",IF($D38&lt;Données!$B$2,1,0),0)</f>
        <v>0</v>
      </c>
      <c r="H38" s="143"/>
      <c r="I38" s="143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41696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41697</v>
      </c>
      <c r="C40" s="174"/>
      <c r="D40" s="27">
        <v>0.48958333333333331</v>
      </c>
      <c r="E40" s="27">
        <v>0.625</v>
      </c>
      <c r="F40" s="4">
        <f t="shared" si="16"/>
        <v>0.13541666666666669</v>
      </c>
      <c r="G40" s="11">
        <f>IF($D40&lt;&gt;"",IF($D40&lt;Données!$B$2,1,0),0)</f>
        <v>0</v>
      </c>
      <c r="H40" s="27">
        <v>0.78125</v>
      </c>
      <c r="I40" s="27">
        <v>0.97916666666666663</v>
      </c>
      <c r="J40" s="4">
        <f t="shared" si="17"/>
        <v>0.19791666666666663</v>
      </c>
      <c r="K40" s="21">
        <f>IF($H40&lt;&gt;"",IF($H40&lt;Données!$B$3,1,0),0)</f>
        <v>0</v>
      </c>
      <c r="L40" s="18">
        <f t="shared" si="18"/>
        <v>0.33333333333333331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41698</v>
      </c>
      <c r="C41" s="174"/>
      <c r="D41" s="143"/>
      <c r="E41" s="143"/>
      <c r="F41" s="4">
        <f t="shared" si="16"/>
        <v>0</v>
      </c>
      <c r="G41" s="11">
        <f>IF($D41&lt;&gt;"",IF($D41&lt;Données!$B$2,1,0),0)</f>
        <v>0</v>
      </c>
      <c r="H41" s="27">
        <v>0.78125</v>
      </c>
      <c r="I41" s="27">
        <v>6.25E-2</v>
      </c>
      <c r="J41" s="4">
        <f t="shared" si="17"/>
        <v>0.28125</v>
      </c>
      <c r="K41" s="21">
        <f>IF($H41&lt;&gt;"",IF($H41&lt;Données!$B$3,1,0),0)</f>
        <v>0</v>
      </c>
      <c r="L41" s="18">
        <f t="shared" si="18"/>
        <v>0.28125</v>
      </c>
      <c r="M41" s="12">
        <f t="shared" si="19"/>
        <v>0</v>
      </c>
      <c r="P41" s="50"/>
      <c r="Q41" s="40"/>
    </row>
    <row r="42" spans="2:17" ht="16.5" thickTop="1" thickBot="1" x14ac:dyDescent="0.3">
      <c r="B42" s="194"/>
      <c r="C42" s="195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94"/>
      <c r="C43" s="195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0.26041666666666674</v>
      </c>
      <c r="G44" s="59">
        <f>G37+G38+G39+G40+G41+G42+G43</f>
        <v>0</v>
      </c>
      <c r="H44" s="19"/>
      <c r="I44" s="19"/>
      <c r="J44" s="17">
        <f>SUM(J37:J43)</f>
        <v>0.69791666666666663</v>
      </c>
      <c r="K44" s="14">
        <f>K37+K38+K39+K40+K41+K42+K43</f>
        <v>0</v>
      </c>
      <c r="L44" s="17">
        <f>SUM(L37:L43)</f>
        <v>0.95833333333333337</v>
      </c>
      <c r="M44" s="15">
        <f>SUM(M37:M43)</f>
        <v>0</v>
      </c>
    </row>
    <row r="45" spans="2:17" ht="16.5" thickTop="1" thickBot="1" x14ac:dyDescent="0.3">
      <c r="B45" s="194"/>
      <c r="C45" s="195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94"/>
      <c r="C46" s="195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96"/>
      <c r="C47" s="197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96"/>
      <c r="C48" s="197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2:23" ht="16.5" thickTop="1" thickBot="1" x14ac:dyDescent="0.3">
      <c r="B49" s="196"/>
      <c r="C49" s="197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2:23" ht="16.5" thickTop="1" thickBot="1" x14ac:dyDescent="0.3">
      <c r="B50" s="196"/>
      <c r="C50" s="197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2:23" ht="16.5" thickTop="1" thickBot="1" x14ac:dyDescent="0.3">
      <c r="B51" s="196"/>
      <c r="C51" s="197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2:23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2:23" s="152" customFormat="1" ht="15.75" thickTop="1" x14ac:dyDescent="0.25"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P53" s="154"/>
      <c r="Q53" s="154"/>
      <c r="R53" s="155"/>
      <c r="S53" s="154"/>
      <c r="T53" s="154"/>
      <c r="U53" s="154"/>
      <c r="V53" s="154"/>
      <c r="W53" s="1"/>
    </row>
    <row r="54" spans="2:23" ht="15.75" thickBot="1" x14ac:dyDescent="0.3"/>
    <row r="55" spans="2:23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2:23" ht="16.5" thickTop="1" thickBot="1" x14ac:dyDescent="0.3">
      <c r="N56" s="54"/>
      <c r="O56" s="51">
        <v>1</v>
      </c>
      <c r="P56" s="57">
        <f>IF($L$12&lt;=$N$57,$L$12,$N$57)</f>
        <v>0.68750000000000011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0.95833333333333337</v>
      </c>
      <c r="U56" s="57">
        <f>IF($L$52&lt;=$N$57,$L$52,$N$57)</f>
        <v>0</v>
      </c>
      <c r="V56" s="52">
        <f>SUM(P56:U56)</f>
        <v>6.020833333333333</v>
      </c>
    </row>
    <row r="57" spans="2:23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0.125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0.45833333333333348</v>
      </c>
    </row>
    <row r="58" spans="2:23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0.16666666666666674</v>
      </c>
      <c r="S58" s="58">
        <f>IF($L$36&lt;=$N$58,0,IF($L$36&lt;=$N$59,$L$36,$N$58)-$N$57)</f>
        <v>0.26041666666666696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0.4270833333333337</v>
      </c>
    </row>
    <row r="59" spans="2:23" ht="16.5" thickTop="1" thickBot="1" x14ac:dyDescent="0.3">
      <c r="B59" s="43" t="s">
        <v>56</v>
      </c>
      <c r="F59" s="74">
        <f>COUNTA(D5:D11,D13:D19,D21:D27,D29:D35,D37:D43,D45:D51,H5:H11,H13:H19,H21:H27,H29:H35,H37:H43,H45:H51)/2</f>
        <v>17.5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0.10416666666666674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0.10416666666666674</v>
      </c>
    </row>
    <row r="60" spans="2:23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0.68750000000000011</v>
      </c>
      <c r="Q60" s="52">
        <f t="shared" si="24"/>
        <v>1.5833333333333333</v>
      </c>
      <c r="R60" s="52">
        <f t="shared" si="24"/>
        <v>1.8958333333333335</v>
      </c>
      <c r="S60" s="52">
        <f t="shared" si="24"/>
        <v>1.885416666666667</v>
      </c>
      <c r="T60" s="52">
        <f t="shared" si="24"/>
        <v>0.95833333333333337</v>
      </c>
      <c r="U60" s="52">
        <f t="shared" si="24"/>
        <v>0</v>
      </c>
      <c r="V60" s="52">
        <f>SUM(P60:U60)</f>
        <v>7.010416666666667</v>
      </c>
    </row>
    <row r="61" spans="2:23" ht="15.75" thickTop="1" x14ac:dyDescent="0.25">
      <c r="B61" s="43" t="s">
        <v>84</v>
      </c>
      <c r="F61" s="74">
        <f>V64</f>
        <v>8.5</v>
      </c>
      <c r="J61" s="1"/>
    </row>
    <row r="62" spans="2:23" x14ac:dyDescent="0.25">
      <c r="B62" s="43" t="s">
        <v>85</v>
      </c>
      <c r="F62" s="87">
        <v>0</v>
      </c>
    </row>
    <row r="63" spans="2:23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2:23" x14ac:dyDescent="0.25">
      <c r="B64" s="43" t="s">
        <v>95</v>
      </c>
      <c r="F64" s="6">
        <v>2</v>
      </c>
      <c r="O64" s="40" t="s">
        <v>87</v>
      </c>
      <c r="P64" s="74">
        <f>+COUNTBLANK(E10:H11)/2</f>
        <v>0</v>
      </c>
      <c r="Q64" s="74">
        <f>+COUNTBLANK(E13:H19)/2</f>
        <v>2</v>
      </c>
      <c r="R64" s="74">
        <f>+COUNTBLANK(E21:H27)/2</f>
        <v>2</v>
      </c>
      <c r="S64" s="74">
        <f>+COUNTBLANK(E29:H31)/2</f>
        <v>2</v>
      </c>
      <c r="T64" s="74">
        <f>+COUNTBLANK(E37:H41)/2</f>
        <v>2.5</v>
      </c>
      <c r="U64" s="74">
        <v>0</v>
      </c>
      <c r="V64" s="102">
        <f>SUM(P64:U64)</f>
        <v>8.5</v>
      </c>
    </row>
    <row r="67" spans="2:22" x14ac:dyDescent="0.25">
      <c r="B67" s="43" t="s">
        <v>36</v>
      </c>
      <c r="E67" s="41"/>
      <c r="F67" s="74" t="str">
        <f>F2</f>
        <v>Février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6.84375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0.19791666666666696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6.020833333333333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0.45833333333333348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0.4270833333333337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0.10416666666666674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0.27083333333333393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0.27291666666666659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0.5729166666666663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0.89583333333333326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12" spans="1:13" x14ac:dyDescent="0.25">
      <c r="A112" s="10"/>
      <c r="B112" s="10"/>
      <c r="C112" s="10"/>
      <c r="D112" s="10"/>
      <c r="E112" s="10"/>
      <c r="F112" s="167"/>
      <c r="G112" s="167"/>
      <c r="H112" s="167"/>
      <c r="I112" s="167"/>
      <c r="J112" s="6"/>
      <c r="K112" s="6"/>
      <c r="L112" s="10"/>
      <c r="M112" s="10"/>
    </row>
    <row r="113" spans="1:13" x14ac:dyDescent="0.25">
      <c r="A113" s="10"/>
      <c r="B113" s="10"/>
      <c r="C113" s="10"/>
      <c r="D113" s="10"/>
      <c r="E113" s="10"/>
      <c r="F113" s="96"/>
      <c r="G113" s="96"/>
      <c r="H113" s="96"/>
      <c r="I113" s="96"/>
      <c r="J113" s="6"/>
      <c r="K113" s="6"/>
      <c r="L113" s="10"/>
      <c r="M113" s="10"/>
    </row>
    <row r="114" spans="1:13" x14ac:dyDescent="0.25">
      <c r="A114" s="10"/>
      <c r="B114" s="10"/>
      <c r="C114" s="10"/>
      <c r="D114" s="10"/>
      <c r="E114" s="10"/>
      <c r="F114" s="96"/>
      <c r="G114" s="96"/>
      <c r="H114" s="96"/>
      <c r="I114" s="96"/>
      <c r="J114" s="6"/>
      <c r="K114" s="6"/>
      <c r="L114" s="10"/>
      <c r="M114" s="10"/>
    </row>
    <row r="115" spans="1:13" x14ac:dyDescent="0.25">
      <c r="A115" s="10"/>
      <c r="B115" s="10"/>
      <c r="C115" s="10"/>
      <c r="D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76"/>
      <c r="C116" s="10"/>
      <c r="D116" s="10"/>
      <c r="E116" s="10"/>
      <c r="F116" s="6"/>
      <c r="G116" s="77"/>
      <c r="H116" s="10"/>
      <c r="I116" s="10"/>
      <c r="J116" s="6"/>
      <c r="K116" s="6"/>
      <c r="L116" s="10"/>
      <c r="M116" s="10"/>
    </row>
    <row r="117" spans="1:13" x14ac:dyDescent="0.25">
      <c r="A117" s="10"/>
      <c r="B117" s="76"/>
      <c r="C117" s="10"/>
      <c r="D117" s="10"/>
      <c r="E117" s="10"/>
      <c r="F117" s="6"/>
      <c r="G117" s="99"/>
      <c r="H117" s="10"/>
      <c r="I117" s="10"/>
      <c r="J117" s="6"/>
      <c r="K117" s="6"/>
      <c r="L117" s="10"/>
      <c r="M117" s="10"/>
    </row>
    <row r="118" spans="1:13" x14ac:dyDescent="0.25">
      <c r="A118" s="10"/>
      <c r="C118" s="10"/>
      <c r="E118" s="10"/>
      <c r="F118" s="6"/>
      <c r="G118" s="6"/>
      <c r="H118" s="10"/>
      <c r="I118" s="10"/>
      <c r="J118" s="6"/>
      <c r="K118" s="6"/>
      <c r="L118" s="10"/>
      <c r="M118" s="10"/>
    </row>
    <row r="119" spans="1:13" x14ac:dyDescent="0.25">
      <c r="A119" s="10"/>
      <c r="B119" s="76"/>
      <c r="C119" s="10"/>
      <c r="E119" s="10"/>
      <c r="G119" s="99"/>
      <c r="H119" s="10"/>
      <c r="I119" s="10"/>
      <c r="J119" s="6"/>
      <c r="K119" s="6"/>
      <c r="L119" s="10"/>
      <c r="M119" s="10"/>
    </row>
    <row r="120" spans="1:13" x14ac:dyDescent="0.25">
      <c r="A120" s="10"/>
      <c r="G120" s="45"/>
      <c r="J120" s="6"/>
      <c r="K120" s="6"/>
      <c r="L120" s="10"/>
      <c r="M120" s="10"/>
    </row>
    <row r="121" spans="1:13" x14ac:dyDescent="0.25">
      <c r="A121" s="10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43"/>
      <c r="G123" s="100"/>
      <c r="J123" s="6"/>
      <c r="K123" s="6"/>
      <c r="L123" s="10"/>
      <c r="M123" s="10"/>
    </row>
    <row r="124" spans="1:13" x14ac:dyDescent="0.25">
      <c r="A124" s="10"/>
      <c r="G124" s="45"/>
      <c r="J124" s="6"/>
      <c r="K124" s="6"/>
      <c r="L124" s="10"/>
      <c r="M124" s="10"/>
    </row>
    <row r="125" spans="1:13" x14ac:dyDescent="0.25">
      <c r="A125" s="10"/>
      <c r="J125" s="6"/>
      <c r="K125" s="6"/>
      <c r="L125" s="10"/>
      <c r="M125" s="10"/>
    </row>
    <row r="126" spans="1:13" x14ac:dyDescent="0.25">
      <c r="A126" s="10"/>
      <c r="B126" s="43"/>
      <c r="G126" s="100"/>
      <c r="J126" s="6"/>
      <c r="K126" s="6"/>
      <c r="L126" s="10"/>
      <c r="M126" s="10"/>
    </row>
    <row r="127" spans="1:13" x14ac:dyDescent="0.25">
      <c r="A127" s="10"/>
      <c r="J127" s="6"/>
      <c r="K127" s="6"/>
      <c r="L127" s="10"/>
      <c r="M127" s="10"/>
    </row>
    <row r="128" spans="1:13" x14ac:dyDescent="0.25">
      <c r="A128" s="10"/>
      <c r="B128" s="75"/>
      <c r="C128" s="10"/>
      <c r="D128" s="10"/>
      <c r="E128" s="10"/>
      <c r="F128" s="74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75"/>
      <c r="C129" s="10"/>
      <c r="D129" s="10"/>
      <c r="E129" s="10"/>
      <c r="F129" s="74"/>
      <c r="G129" s="96"/>
      <c r="H129" s="10"/>
      <c r="I129" s="10"/>
      <c r="J129" s="6"/>
      <c r="K129" s="6"/>
      <c r="L129" s="10"/>
      <c r="M129" s="10"/>
    </row>
    <row r="130" spans="1:13" x14ac:dyDescent="0.25">
      <c r="A130" s="10"/>
      <c r="B130" s="76"/>
      <c r="C130" s="10"/>
      <c r="D130" s="10"/>
      <c r="E130" s="10"/>
      <c r="F130" s="6"/>
      <c r="G130" s="96"/>
      <c r="H130" s="10"/>
      <c r="I130" s="10"/>
      <c r="J130" s="6"/>
      <c r="K130" s="6"/>
      <c r="L130" s="10"/>
      <c r="M130" s="10"/>
    </row>
    <row r="131" spans="1:13" x14ac:dyDescent="0.25">
      <c r="A131" s="10"/>
      <c r="B131" s="10"/>
      <c r="C131" s="10"/>
      <c r="D131" s="10"/>
      <c r="E131" s="10"/>
      <c r="F131" s="6"/>
      <c r="G131" s="6"/>
      <c r="H131" s="10"/>
      <c r="I131" s="10"/>
      <c r="J131" s="6"/>
      <c r="K131" s="6"/>
      <c r="L131" s="10"/>
      <c r="M131" s="10"/>
    </row>
    <row r="132" spans="1:13" x14ac:dyDescent="0.25">
      <c r="A132" s="10"/>
      <c r="B132" s="10"/>
      <c r="C132" s="10"/>
      <c r="D132" s="10"/>
      <c r="E132" s="10"/>
      <c r="F132" s="6"/>
      <c r="G132" s="6"/>
      <c r="H132" s="10"/>
      <c r="I132" s="10"/>
      <c r="J132" s="6"/>
      <c r="K132" s="6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</row>
    <row r="137" spans="1:13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</row>
    <row r="138" spans="1:13" x14ac:dyDescent="0.2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10"/>
      <c r="B152" s="10"/>
      <c r="C152" s="10"/>
      <c r="D152" s="10"/>
      <c r="E152" s="10"/>
      <c r="F152" s="6"/>
      <c r="G152" s="6"/>
      <c r="H152" s="10"/>
      <c r="I152" s="10"/>
      <c r="J152" s="6"/>
      <c r="K152" s="6"/>
      <c r="L152" s="10"/>
      <c r="M152" s="10"/>
    </row>
    <row r="153" spans="1:13" x14ac:dyDescent="0.25">
      <c r="A153" s="10"/>
      <c r="B153" s="10"/>
      <c r="C153" s="10"/>
      <c r="D153" s="10"/>
      <c r="E153" s="10"/>
      <c r="F153" s="6"/>
      <c r="G153" s="6"/>
      <c r="H153" s="10"/>
      <c r="I153" s="10"/>
      <c r="J153" s="6"/>
      <c r="K153" s="6"/>
      <c r="L153" s="10"/>
      <c r="M153" s="10"/>
    </row>
    <row r="154" spans="1:13" x14ac:dyDescent="0.25">
      <c r="A154" s="10"/>
      <c r="B154" s="10"/>
      <c r="C154" s="10"/>
      <c r="D154" s="10"/>
      <c r="E154" s="10"/>
      <c r="F154" s="6"/>
      <c r="G154" s="6"/>
      <c r="H154" s="10"/>
      <c r="I154" s="10"/>
      <c r="J154" s="6"/>
      <c r="K154" s="6"/>
      <c r="L154" s="10"/>
      <c r="M154" s="10"/>
    </row>
    <row r="155" spans="1:13" x14ac:dyDescent="0.25">
      <c r="A155" s="110"/>
      <c r="B155" s="111"/>
      <c r="C155" s="111"/>
      <c r="D155" s="111"/>
      <c r="E155" s="111"/>
      <c r="F155" s="112"/>
      <c r="G155" s="112"/>
      <c r="H155" s="111"/>
      <c r="I155" s="111"/>
      <c r="J155" s="6"/>
      <c r="K155" s="6"/>
      <c r="L155" s="10"/>
      <c r="M155" s="10"/>
    </row>
    <row r="156" spans="1:13" x14ac:dyDescent="0.25">
      <c r="A156" s="111"/>
      <c r="B156" s="111"/>
      <c r="C156" s="111"/>
      <c r="D156" s="111"/>
      <c r="E156" s="111"/>
      <c r="F156" s="112"/>
      <c r="G156" s="112"/>
      <c r="H156" s="111"/>
      <c r="I156" s="111"/>
      <c r="J156" s="6"/>
      <c r="K156" s="6"/>
      <c r="L156" s="10"/>
      <c r="M156" s="10"/>
    </row>
    <row r="157" spans="1:13" ht="15" customHeight="1" x14ac:dyDescent="0.25">
      <c r="A157" s="103"/>
      <c r="B157" s="103"/>
      <c r="C157" s="103"/>
      <c r="D157" s="103"/>
      <c r="E157" s="103"/>
      <c r="F157" s="104"/>
      <c r="G157" s="104"/>
      <c r="H157" s="105"/>
      <c r="I157" s="105"/>
      <c r="J157" s="6"/>
      <c r="K157" s="6"/>
      <c r="L157" s="10"/>
      <c r="M157" s="10"/>
    </row>
    <row r="158" spans="1:13" x14ac:dyDescent="0.25">
      <c r="A158" s="103"/>
      <c r="B158" s="103"/>
      <c r="C158" s="103"/>
      <c r="D158" s="103"/>
      <c r="E158" s="103"/>
      <c r="F158" s="104"/>
      <c r="G158" s="104"/>
      <c r="H158" s="105"/>
      <c r="I158" s="105"/>
      <c r="J158" s="6"/>
      <c r="K158" s="6"/>
      <c r="L158" s="10"/>
      <c r="M158" s="10"/>
    </row>
    <row r="159" spans="1:13" x14ac:dyDescent="0.25">
      <c r="A159" s="106"/>
      <c r="B159" s="106"/>
      <c r="C159" s="106"/>
      <c r="D159" s="107"/>
      <c r="E159" s="107"/>
      <c r="F159" s="108"/>
      <c r="G159" s="108"/>
      <c r="H159" s="107"/>
      <c r="I159" s="107"/>
      <c r="J159" s="6"/>
      <c r="K159" s="6"/>
      <c r="L159" s="10"/>
      <c r="M159" s="10"/>
    </row>
    <row r="160" spans="1:13" x14ac:dyDescent="0.25">
      <c r="A160" s="109"/>
      <c r="B160" s="109"/>
      <c r="C160" s="109"/>
      <c r="D160" s="107"/>
      <c r="E160" s="107"/>
      <c r="F160" s="108"/>
      <c r="G160" s="108"/>
      <c r="H160" s="107"/>
      <c r="I160" s="107"/>
      <c r="J160" s="6"/>
      <c r="K160" s="6"/>
      <c r="L160" s="10"/>
      <c r="M160" s="10"/>
    </row>
    <row r="161" spans="1:13" x14ac:dyDescent="0.25">
      <c r="A161" s="106"/>
      <c r="B161" s="106"/>
      <c r="C161" s="106"/>
      <c r="D161" s="107"/>
      <c r="E161" s="107"/>
      <c r="F161" s="108"/>
      <c r="G161" s="108"/>
      <c r="H161" s="107"/>
      <c r="I161" s="107"/>
      <c r="J161" s="6"/>
      <c r="K161" s="6"/>
      <c r="L161" s="10"/>
      <c r="M161" s="10"/>
    </row>
    <row r="162" spans="1:13" x14ac:dyDescent="0.25">
      <c r="A162" s="106"/>
      <c r="B162" s="106"/>
      <c r="C162" s="106"/>
      <c r="D162" s="107"/>
      <c r="E162" s="107"/>
      <c r="F162" s="108"/>
      <c r="G162" s="108"/>
      <c r="H162" s="107"/>
      <c r="I162" s="107"/>
      <c r="J162" s="6"/>
      <c r="K162" s="6"/>
      <c r="L162" s="10"/>
      <c r="M162" s="10"/>
    </row>
    <row r="163" spans="1:13" x14ac:dyDescent="0.25">
      <c r="A163" s="106"/>
      <c r="B163" s="106"/>
      <c r="C163" s="106"/>
      <c r="D163" s="107"/>
      <c r="E163" s="107"/>
      <c r="F163" s="108"/>
      <c r="G163" s="108"/>
      <c r="H163" s="107"/>
      <c r="I163" s="107"/>
      <c r="J163" s="6"/>
      <c r="K163" s="6"/>
      <c r="L163" s="10"/>
      <c r="M163" s="10"/>
    </row>
    <row r="164" spans="1:13" x14ac:dyDescent="0.25">
      <c r="A164" s="111"/>
      <c r="B164" s="111"/>
      <c r="C164" s="111"/>
      <c r="D164" s="111"/>
      <c r="E164" s="111"/>
      <c r="F164" s="112"/>
      <c r="G164" s="112"/>
      <c r="H164" s="111"/>
      <c r="I164" s="111"/>
      <c r="J164" s="6"/>
      <c r="K164" s="6"/>
      <c r="L164" s="10"/>
      <c r="M164" s="10"/>
    </row>
    <row r="165" spans="1:13" x14ac:dyDescent="0.25">
      <c r="A165" s="111"/>
      <c r="B165" s="111"/>
      <c r="C165" s="111"/>
      <c r="D165" s="111"/>
      <c r="E165" s="111"/>
      <c r="F165" s="112"/>
      <c r="G165" s="112"/>
      <c r="H165" s="111"/>
      <c r="I165" s="111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  <row r="169" spans="1:13" x14ac:dyDescent="0.25">
      <c r="A169" s="10"/>
      <c r="B169" s="10"/>
      <c r="C169" s="10"/>
      <c r="D169" s="10"/>
      <c r="E169" s="10"/>
      <c r="F169" s="6"/>
      <c r="G169" s="6"/>
      <c r="H169" s="10"/>
      <c r="I169" s="10"/>
      <c r="J169" s="6"/>
      <c r="K169" s="6"/>
      <c r="L169" s="10"/>
      <c r="M169" s="10"/>
    </row>
    <row r="170" spans="1:13" x14ac:dyDescent="0.25">
      <c r="A170" s="10"/>
      <c r="B170" s="10"/>
      <c r="C170" s="10"/>
      <c r="D170" s="10"/>
      <c r="E170" s="10"/>
      <c r="F170" s="6"/>
      <c r="G170" s="6"/>
      <c r="H170" s="10"/>
      <c r="I170" s="10"/>
      <c r="J170" s="6"/>
      <c r="K170" s="6"/>
      <c r="L170" s="10"/>
      <c r="M170" s="10"/>
    </row>
    <row r="171" spans="1:13" x14ac:dyDescent="0.25">
      <c r="A171" s="10"/>
      <c r="B171" s="10"/>
      <c r="C171" s="10"/>
      <c r="D171" s="10"/>
      <c r="E171" s="10"/>
      <c r="F171" s="6"/>
      <c r="G171" s="6"/>
      <c r="H171" s="10"/>
      <c r="I171" s="10"/>
      <c r="J171" s="6"/>
      <c r="K171" s="6"/>
      <c r="L171" s="10"/>
      <c r="M171" s="10"/>
    </row>
  </sheetData>
  <mergeCells count="62">
    <mergeCell ref="Q1:T1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33:C33"/>
    <mergeCell ref="B34:C34"/>
    <mergeCell ref="B36:E36"/>
    <mergeCell ref="B37:C37"/>
    <mergeCell ref="B39:C39"/>
    <mergeCell ref="F112:I112"/>
    <mergeCell ref="F55:I55"/>
    <mergeCell ref="B40:C40"/>
    <mergeCell ref="B41:C41"/>
    <mergeCell ref="B42:C42"/>
    <mergeCell ref="B27:C27"/>
    <mergeCell ref="B28:E28"/>
    <mergeCell ref="B29:C29"/>
    <mergeCell ref="B30:C30"/>
    <mergeCell ref="B38:C38"/>
    <mergeCell ref="B22:C22"/>
    <mergeCell ref="B23:C23"/>
    <mergeCell ref="B24:C24"/>
    <mergeCell ref="B25:C25"/>
    <mergeCell ref="B26:C26"/>
    <mergeCell ref="B35:C35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B31:C31"/>
    <mergeCell ref="B20:E20"/>
    <mergeCell ref="B21:C21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W168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59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/>
      <c r="C9" s="172"/>
      <c r="D9" s="3"/>
      <c r="E9" s="3"/>
      <c r="F9" s="4">
        <f t="shared" si="0"/>
        <v>0</v>
      </c>
      <c r="G9" s="11">
        <f>IF($D9&lt;&gt;"",IF($D9&lt;Données!$B$2,1,0),0)</f>
        <v>0</v>
      </c>
      <c r="H9" s="3"/>
      <c r="I9" s="3"/>
      <c r="J9" s="4">
        <f t="shared" si="1"/>
        <v>0</v>
      </c>
      <c r="K9" s="11">
        <f>IF($H9&lt;&gt;"",IF($H9&lt;Données!$B$3,1,0),0)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41699</v>
      </c>
      <c r="C10" s="172"/>
      <c r="D10" s="3">
        <v>0.48958333333333331</v>
      </c>
      <c r="E10" s="3">
        <v>0.625</v>
      </c>
      <c r="F10" s="4">
        <f t="shared" si="0"/>
        <v>0.13541666666666669</v>
      </c>
      <c r="G10" s="11">
        <f>IF($D10&lt;&gt;"",IF($D10&lt;Données!$B$2,1,0),0)</f>
        <v>0</v>
      </c>
      <c r="H10" s="3">
        <v>0.78125</v>
      </c>
      <c r="I10" s="3">
        <v>5.2083333333333336E-2</v>
      </c>
      <c r="J10" s="4">
        <f t="shared" si="1"/>
        <v>0.27083333333333337</v>
      </c>
      <c r="K10" s="11">
        <f>IF($H10&lt;&gt;"",IF($H10&lt;Données!$B$3,1,0),0)</f>
        <v>0</v>
      </c>
      <c r="L10" s="18">
        <f t="shared" si="2"/>
        <v>0.40625000000000006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41700</v>
      </c>
      <c r="C11" s="172"/>
      <c r="D11" s="27">
        <v>0.48958333333333331</v>
      </c>
      <c r="E11" s="27">
        <v>0.67708333333333337</v>
      </c>
      <c r="F11" s="4">
        <f t="shared" si="0"/>
        <v>0.18750000000000006</v>
      </c>
      <c r="G11" s="11">
        <f>IF($D11&lt;&gt;"",IF($D11&lt;Données!$B$2,1,0),0)</f>
        <v>0</v>
      </c>
      <c r="H11" s="27">
        <v>0.78125</v>
      </c>
      <c r="I11" s="27">
        <v>0.95833333333333337</v>
      </c>
      <c r="J11" s="4">
        <f t="shared" si="1"/>
        <v>0.17708333333333337</v>
      </c>
      <c r="K11" s="11">
        <f>IF($H11&lt;&gt;"",IF($H11&lt;Données!$B$3,1,0),0)</f>
        <v>0</v>
      </c>
      <c r="L11" s="18">
        <f t="shared" si="2"/>
        <v>0.36458333333333343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0.32291666666666674</v>
      </c>
      <c r="G12" s="59">
        <f>G5+G6+G7+G8+G9+G10+G11</f>
        <v>0</v>
      </c>
      <c r="H12" s="19"/>
      <c r="I12" s="19"/>
      <c r="J12" s="17">
        <f>SUM(J5:J11)</f>
        <v>0.44791666666666674</v>
      </c>
      <c r="K12" s="14">
        <f>K5+K6+K7+K8+K9+K10+K11</f>
        <v>0</v>
      </c>
      <c r="L12" s="17">
        <f>SUM(L5:L11)</f>
        <v>0.77083333333333348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41701</v>
      </c>
      <c r="C13" s="174"/>
      <c r="D13" s="28">
        <v>0.48958333333333331</v>
      </c>
      <c r="E13" s="28">
        <v>0.65625</v>
      </c>
      <c r="F13" s="20">
        <f>$E13-$D13+IF($D13&gt;$E13,1)</f>
        <v>0.16666666666666669</v>
      </c>
      <c r="G13" s="21">
        <f>IF($D13&lt;&gt;"",IF($D13&lt;Données!$B$2,1,0),0)</f>
        <v>0</v>
      </c>
      <c r="H13" s="28">
        <v>0.78125</v>
      </c>
      <c r="I13" s="28">
        <v>0.98958333333333337</v>
      </c>
      <c r="J13" s="20">
        <f>$I13-$H13+IF($H13&gt;$I13,1)</f>
        <v>0.20833333333333337</v>
      </c>
      <c r="K13" s="21">
        <f>IF($H13&lt;&gt;"",IF($H13&lt;Données!$B$3,1,0),0)</f>
        <v>0</v>
      </c>
      <c r="L13" s="23">
        <f>$F13+$J13-($G13+$K13)*("00:30")</f>
        <v>0.37500000000000006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41702</v>
      </c>
      <c r="C14" s="174"/>
      <c r="D14" s="143"/>
      <c r="E14" s="143"/>
      <c r="F14" s="4">
        <f t="shared" ref="F14:F19" si="4">$E14-$D14+IF($D14&gt;$E14,1)</f>
        <v>0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41703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41704</v>
      </c>
      <c r="C16" s="174"/>
      <c r="D16" s="27">
        <v>0.48958333333333331</v>
      </c>
      <c r="E16" s="27">
        <v>0.58333333333333337</v>
      </c>
      <c r="F16" s="4">
        <f t="shared" si="4"/>
        <v>9.3750000000000056E-2</v>
      </c>
      <c r="G16" s="11">
        <f>IF($D16&lt;&gt;"",IF($D16&lt;Données!$B$2,1,0),0)</f>
        <v>0</v>
      </c>
      <c r="H16" s="27">
        <v>0.78125</v>
      </c>
      <c r="I16" s="27">
        <v>0.9375</v>
      </c>
      <c r="J16" s="4">
        <f t="shared" si="5"/>
        <v>0.15625</v>
      </c>
      <c r="K16" s="21">
        <f>IF($H16&lt;&gt;"",IF($H16&lt;Données!$B$3,1,0),0)</f>
        <v>0</v>
      </c>
      <c r="L16" s="18">
        <f t="shared" si="6"/>
        <v>0.25000000000000006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41705</v>
      </c>
      <c r="C17" s="174"/>
      <c r="D17" s="147"/>
      <c r="E17" s="147"/>
      <c r="F17" s="4">
        <f t="shared" si="4"/>
        <v>0</v>
      </c>
      <c r="G17" s="11">
        <f>IF($D17&lt;&gt;"",IF($D17&lt;Données!$B$2,1,0),0)</f>
        <v>0</v>
      </c>
      <c r="H17" s="27">
        <v>0.78125</v>
      </c>
      <c r="I17" s="27">
        <v>0.95833333333333337</v>
      </c>
      <c r="J17" s="4">
        <f t="shared" si="5"/>
        <v>0.17708333333333337</v>
      </c>
      <c r="K17" s="21">
        <f>IF($H17&lt;&gt;"",IF($H17&lt;Données!$B$3,1,0),0)</f>
        <v>0</v>
      </c>
      <c r="L17" s="18">
        <f t="shared" si="6"/>
        <v>0.17708333333333337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24</v>
      </c>
      <c r="T17" s="6"/>
      <c r="U17" s="10"/>
      <c r="V17" s="10"/>
    </row>
    <row r="18" spans="2:22" ht="16.5" thickTop="1" thickBot="1" x14ac:dyDescent="0.3">
      <c r="B18" s="173">
        <v>41706</v>
      </c>
      <c r="C18" s="174"/>
      <c r="D18" s="27">
        <v>0.48958333333333331</v>
      </c>
      <c r="E18" s="27">
        <v>0.625</v>
      </c>
      <c r="F18" s="4">
        <f t="shared" si="4"/>
        <v>0.13541666666666669</v>
      </c>
      <c r="G18" s="11">
        <f>IF($D18&lt;&gt;"",IF($D18&lt;Données!$B$2,1,0),0)</f>
        <v>0</v>
      </c>
      <c r="H18" s="27">
        <v>0.78125</v>
      </c>
      <c r="I18" s="27">
        <v>0.97916666666666663</v>
      </c>
      <c r="J18" s="4">
        <f t="shared" si="5"/>
        <v>0.19791666666666663</v>
      </c>
      <c r="K18" s="21">
        <f>IF($H18&lt;&gt;"",IF($H18&lt;Données!$B$3,1,0),0)</f>
        <v>0</v>
      </c>
      <c r="L18" s="18">
        <f t="shared" si="6"/>
        <v>0.33333333333333331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355.20000000000005</v>
      </c>
      <c r="T18" s="101" t="s">
        <v>40</v>
      </c>
      <c r="U18" s="10"/>
      <c r="V18" s="10"/>
    </row>
    <row r="19" spans="2:22" ht="16.5" thickTop="1" thickBot="1" x14ac:dyDescent="0.3">
      <c r="B19" s="173">
        <v>41707</v>
      </c>
      <c r="C19" s="174"/>
      <c r="D19" s="27">
        <v>0.48958333333333331</v>
      </c>
      <c r="E19" s="27">
        <v>0.66666666666666663</v>
      </c>
      <c r="F19" s="4">
        <f t="shared" si="4"/>
        <v>0.17708333333333331</v>
      </c>
      <c r="G19" s="11">
        <f>IF($D19&lt;&gt;"",IF($D19&lt;Données!$B$2,1,0),0)</f>
        <v>0</v>
      </c>
      <c r="H19" s="27">
        <v>0.78125</v>
      </c>
      <c r="I19" s="27">
        <v>0.95833333333333337</v>
      </c>
      <c r="J19" s="4">
        <f t="shared" si="5"/>
        <v>0.17708333333333337</v>
      </c>
      <c r="K19" s="21">
        <f>IF($H19&lt;&gt;"",IF($H19&lt;Données!$B$3,1,0),0)</f>
        <v>0</v>
      </c>
      <c r="L19" s="18">
        <f t="shared" si="6"/>
        <v>0.35416666666666669</v>
      </c>
      <c r="M19" s="12">
        <f t="shared" si="7"/>
        <v>0</v>
      </c>
      <c r="O19" s="76" t="s">
        <v>41</v>
      </c>
      <c r="P19" s="10"/>
      <c r="Q19" s="10"/>
      <c r="R19" s="10"/>
      <c r="S19" s="6">
        <f>2.4+2.4+2.1+1+2.2+2+2.4+2.3</f>
        <v>16.8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0.57291666666666674</v>
      </c>
      <c r="G20" s="59">
        <f>G13+G14+G15+G16+G17+G18+G19</f>
        <v>0</v>
      </c>
      <c r="H20" s="19"/>
      <c r="I20" s="19"/>
      <c r="J20" s="17">
        <f>SUM(J13:J19)</f>
        <v>0.91666666666666674</v>
      </c>
      <c r="K20" s="14">
        <f>K13+K14+K15+K16+K17+K18+K19</f>
        <v>0</v>
      </c>
      <c r="L20" s="17">
        <f>SUM(L13:L19)</f>
        <v>1.4895833333333335</v>
      </c>
      <c r="M20" s="15">
        <f>SUM(M13:M19)</f>
        <v>0</v>
      </c>
    </row>
    <row r="21" spans="2:22" ht="16.5" thickTop="1" thickBot="1" x14ac:dyDescent="0.3">
      <c r="B21" s="173">
        <v>41708</v>
      </c>
      <c r="C21" s="174"/>
      <c r="D21" s="144"/>
      <c r="E21" s="144"/>
      <c r="F21" s="20">
        <f>$E21-$D21+IF($D21&gt;$E21,1)</f>
        <v>0</v>
      </c>
      <c r="G21" s="21">
        <f>IF($D21&lt;&gt;"",IF($D21&lt;Données!$B$2,1,0),0)</f>
        <v>0</v>
      </c>
      <c r="H21" s="144"/>
      <c r="I21" s="144"/>
      <c r="J21" s="20">
        <v>0.32291666666666669</v>
      </c>
      <c r="K21" s="21">
        <f>IF($H21&lt;&gt;"",IF($H21&lt;Données!$B$3,1,0),0)</f>
        <v>0</v>
      </c>
      <c r="L21" s="23">
        <f>$F21+$J21-($G21+$K21)*("00:30")</f>
        <v>0.32291666666666669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41709</v>
      </c>
      <c r="C22" s="174"/>
      <c r="D22" s="143"/>
      <c r="E22" s="143"/>
      <c r="F22" s="4">
        <f t="shared" ref="F22:F27" si="8">$E22-$D22+IF($D22&gt;$E22,1)</f>
        <v>0</v>
      </c>
      <c r="G22" s="11">
        <f>IF($D22&lt;&gt;"",IF($D22&lt;Données!$B$2,1,0),0)</f>
        <v>0</v>
      </c>
      <c r="H22" s="143"/>
      <c r="I22" s="143"/>
      <c r="J22" s="4">
        <f t="shared" ref="J22:J23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41710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41711</v>
      </c>
      <c r="C24" s="174"/>
      <c r="D24" s="151"/>
      <c r="E24" s="151"/>
      <c r="F24" s="4">
        <f t="shared" si="8"/>
        <v>0</v>
      </c>
      <c r="G24" s="11">
        <f>IF($D24&lt;&gt;"",IF($D24&lt;Données!$B$2,1,0),0)</f>
        <v>0</v>
      </c>
      <c r="H24" s="151"/>
      <c r="I24" s="151"/>
      <c r="J24" s="4">
        <v>0.32291666666666669</v>
      </c>
      <c r="K24" s="21">
        <f>IF($H24&lt;&gt;"",IF($H24&lt;Données!$B$3,1,0),0)</f>
        <v>0</v>
      </c>
      <c r="L24" s="18">
        <f t="shared" si="10"/>
        <v>0.32291666666666669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41712</v>
      </c>
      <c r="C25" s="174"/>
      <c r="D25" s="151"/>
      <c r="E25" s="151"/>
      <c r="F25" s="4">
        <f t="shared" si="8"/>
        <v>0</v>
      </c>
      <c r="G25" s="11">
        <f>IF($D25&lt;&gt;"",IF($D25&lt;Données!$B$2,1,0),0)</f>
        <v>0</v>
      </c>
      <c r="H25" s="151"/>
      <c r="I25" s="151"/>
      <c r="J25" s="4">
        <v>0.32291666666666669</v>
      </c>
      <c r="K25" s="21">
        <f>IF($H25&lt;&gt;"",IF($H25&lt;Données!$B$3,1,0),0)</f>
        <v>0</v>
      </c>
      <c r="L25" s="18">
        <f t="shared" si="10"/>
        <v>0.32291666666666669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41713</v>
      </c>
      <c r="C26" s="174"/>
      <c r="D26" s="151"/>
      <c r="E26" s="151"/>
      <c r="F26" s="4">
        <f t="shared" si="8"/>
        <v>0</v>
      </c>
      <c r="G26" s="11">
        <f>IF($D26&lt;&gt;"",IF($D26&lt;Données!$B$2,1,0),0)</f>
        <v>0</v>
      </c>
      <c r="H26" s="151"/>
      <c r="I26" s="151"/>
      <c r="J26" s="4">
        <v>0.32291666666666669</v>
      </c>
      <c r="K26" s="21">
        <f>IF($H26&lt;&gt;"",IF($H26&lt;Données!$B$3,1,0),0)</f>
        <v>0</v>
      </c>
      <c r="L26" s="18">
        <f t="shared" si="10"/>
        <v>0.32291666666666669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41714</v>
      </c>
      <c r="C27" s="174"/>
      <c r="D27" s="151"/>
      <c r="E27" s="151"/>
      <c r="F27" s="4">
        <f t="shared" si="8"/>
        <v>0</v>
      </c>
      <c r="G27" s="11">
        <f>IF($D27&lt;&gt;"",IF($D27&lt;Données!$B$2,1,0),0)</f>
        <v>0</v>
      </c>
      <c r="H27" s="151"/>
      <c r="I27" s="151"/>
      <c r="J27" s="4">
        <v>0.32291666666666669</v>
      </c>
      <c r="K27" s="21">
        <f>IF($H27&lt;&gt;"",IF($H27&lt;Données!$B$3,1,0),0)</f>
        <v>0</v>
      </c>
      <c r="L27" s="18">
        <f t="shared" si="10"/>
        <v>0.32291666666666669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</v>
      </c>
      <c r="G28" s="59">
        <f>G21+G22+G23+G24+G25+G26+G27</f>
        <v>0</v>
      </c>
      <c r="H28" s="19"/>
      <c r="I28" s="19"/>
      <c r="J28" s="17">
        <f>SUM(J21:J27)</f>
        <v>1.6145833333333335</v>
      </c>
      <c r="K28" s="14">
        <f>K21+K22+K23+K24+K25+K26+K27</f>
        <v>0</v>
      </c>
      <c r="L28" s="17">
        <f>SUM(L21:L27)</f>
        <v>1.6145833333333335</v>
      </c>
      <c r="M28" s="15">
        <f>SUM(M21:M27)</f>
        <v>0</v>
      </c>
    </row>
    <row r="29" spans="2:22" ht="16.5" thickTop="1" thickBot="1" x14ac:dyDescent="0.3">
      <c r="B29" s="173">
        <v>41715</v>
      </c>
      <c r="C29" s="174"/>
      <c r="D29" s="144"/>
      <c r="E29" s="144"/>
      <c r="F29" s="20">
        <f>$E29-$D29+IF($D29&gt;$E29,1)</f>
        <v>0</v>
      </c>
      <c r="G29" s="21">
        <f>IF($D29&lt;&gt;"",IF($D29&lt;Données!$B$2,1,0),0)</f>
        <v>0</v>
      </c>
      <c r="H29" s="144"/>
      <c r="I29" s="144"/>
      <c r="J29" s="20">
        <v>0.32291666666666669</v>
      </c>
      <c r="K29" s="21">
        <f>IF($H29&lt;&gt;"",IF($H29&lt;Données!$B$3,1,0),0)</f>
        <v>0</v>
      </c>
      <c r="L29" s="23">
        <f>$F29+$J29-($G29+$K29)*("00:30")</f>
        <v>0.32291666666666669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41716</v>
      </c>
      <c r="C30" s="174"/>
      <c r="D30" s="143"/>
      <c r="E30" s="143"/>
      <c r="F30" s="4">
        <f t="shared" ref="F30:F35" si="12">$E30-$D30+IF($D30&gt;$E30,1)</f>
        <v>0</v>
      </c>
      <c r="G30" s="11">
        <f>IF($D30&lt;&gt;"",IF($D30&lt;Données!$B$2,1,0),0)</f>
        <v>0</v>
      </c>
      <c r="H30" s="143"/>
      <c r="I30" s="143"/>
      <c r="J30" s="4">
        <f t="shared" ref="J30:J31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41717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41718</v>
      </c>
      <c r="C32" s="174"/>
      <c r="D32" s="151"/>
      <c r="E32" s="151"/>
      <c r="F32" s="4">
        <f t="shared" si="12"/>
        <v>0</v>
      </c>
      <c r="G32" s="11">
        <f>IF($D32&lt;&gt;"",IF($D32&lt;Données!$B$2,1,0),0)</f>
        <v>0</v>
      </c>
      <c r="H32" s="151"/>
      <c r="I32" s="151"/>
      <c r="J32" s="4">
        <v>0.32291666666666669</v>
      </c>
      <c r="K32" s="21">
        <f>IF($H32&lt;&gt;"",IF($H32&lt;Données!$B$3,1,0),0)</f>
        <v>0</v>
      </c>
      <c r="L32" s="18">
        <f t="shared" si="14"/>
        <v>0.32291666666666669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41719</v>
      </c>
      <c r="C33" s="174"/>
      <c r="D33" s="151"/>
      <c r="E33" s="151"/>
      <c r="F33" s="4">
        <f t="shared" si="12"/>
        <v>0</v>
      </c>
      <c r="G33" s="11">
        <f>IF($D33&lt;&gt;"",IF($D33&lt;Données!$B$2,1,0),0)</f>
        <v>0</v>
      </c>
      <c r="H33" s="151"/>
      <c r="I33" s="151"/>
      <c r="J33" s="4">
        <v>0.32291666666666669</v>
      </c>
      <c r="K33" s="21">
        <f>IF($H33&lt;&gt;"",IF($H33&lt;Données!$B$3,1,0),0)</f>
        <v>0</v>
      </c>
      <c r="L33" s="18">
        <f t="shared" si="14"/>
        <v>0.32291666666666669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41720</v>
      </c>
      <c r="C34" s="174"/>
      <c r="D34" s="151"/>
      <c r="E34" s="151"/>
      <c r="F34" s="4">
        <f t="shared" si="12"/>
        <v>0</v>
      </c>
      <c r="G34" s="11">
        <f>IF($D34&lt;&gt;"",IF($D34&lt;Données!$B$2,1,0),0)</f>
        <v>0</v>
      </c>
      <c r="H34" s="151"/>
      <c r="I34" s="151"/>
      <c r="J34" s="4">
        <v>0.32291666666666669</v>
      </c>
      <c r="K34" s="21">
        <f>IF($H34&lt;&gt;"",IF($H34&lt;Données!$B$3,1,0),0)</f>
        <v>0</v>
      </c>
      <c r="L34" s="18">
        <f t="shared" si="14"/>
        <v>0.32291666666666669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41721</v>
      </c>
      <c r="C35" s="174"/>
      <c r="D35" s="151"/>
      <c r="E35" s="151"/>
      <c r="F35" s="4">
        <f t="shared" si="12"/>
        <v>0</v>
      </c>
      <c r="G35" s="11">
        <f>IF($D35&lt;&gt;"",IF($D35&lt;Données!$B$2,1,0),0)</f>
        <v>0</v>
      </c>
      <c r="H35" s="151"/>
      <c r="I35" s="151"/>
      <c r="J35" s="4">
        <v>0.32291666666666669</v>
      </c>
      <c r="K35" s="21">
        <f>IF($H35&lt;&gt;"",IF($H35&lt;Données!$B$3,1,0),0)</f>
        <v>0</v>
      </c>
      <c r="L35" s="18">
        <f t="shared" si="14"/>
        <v>0.32291666666666669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</v>
      </c>
      <c r="G36" s="59">
        <f>G29+G30+G31+G32+G33+G34+G35</f>
        <v>0</v>
      </c>
      <c r="H36" s="19"/>
      <c r="I36" s="19"/>
      <c r="J36" s="17">
        <f>SUM(J29:J35)</f>
        <v>1.6145833333333335</v>
      </c>
      <c r="K36" s="14">
        <f>K29+K30+K31+K32+K33+K34+K35</f>
        <v>0</v>
      </c>
      <c r="L36" s="17">
        <f>SUM(L29:L35)</f>
        <v>1.6145833333333335</v>
      </c>
      <c r="M36" s="15">
        <f>SUM(M29:M35)</f>
        <v>0</v>
      </c>
    </row>
    <row r="37" spans="2:17" ht="16.5" thickTop="1" thickBot="1" x14ac:dyDescent="0.3">
      <c r="B37" s="173">
        <v>41722</v>
      </c>
      <c r="C37" s="174"/>
      <c r="D37" s="28">
        <v>0.48958333333333331</v>
      </c>
      <c r="E37" s="28">
        <v>0.65625</v>
      </c>
      <c r="F37" s="20">
        <f>$E37-$D37+IF($D37&gt;$E37,1)</f>
        <v>0.16666666666666669</v>
      </c>
      <c r="G37" s="21">
        <f>IF($D37&lt;&gt;"",IF($D37&lt;Données!$B$2,1,0),0)</f>
        <v>0</v>
      </c>
      <c r="H37" s="28">
        <v>0.78125</v>
      </c>
      <c r="I37" s="28">
        <v>3.125E-2</v>
      </c>
      <c r="J37" s="20">
        <f>$I37-$H37+IF($H37&gt;$I37,1)</f>
        <v>0.25</v>
      </c>
      <c r="K37" s="21">
        <f>IF($H37&lt;&gt;"",IF($H37&lt;Données!$B$3,1,0),0)</f>
        <v>0</v>
      </c>
      <c r="L37" s="23">
        <f>$F37+$J37-($G37+$K37)*("00:30")</f>
        <v>0.41666666666666669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41723</v>
      </c>
      <c r="C38" s="174"/>
      <c r="D38" s="143"/>
      <c r="E38" s="143"/>
      <c r="F38" s="4">
        <f t="shared" ref="F38:F43" si="16">$E38-$D38+IF($D38&gt;$E38,1)</f>
        <v>0</v>
      </c>
      <c r="G38" s="11">
        <f>IF($D38&lt;&gt;"",IF($D38&lt;Données!$B$2,1,0),0)</f>
        <v>0</v>
      </c>
      <c r="H38" s="143"/>
      <c r="I38" s="143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41724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41725</v>
      </c>
      <c r="C40" s="174"/>
      <c r="D40" s="27">
        <v>0.48958333333333331</v>
      </c>
      <c r="E40" s="27">
        <v>0.60416666666666663</v>
      </c>
      <c r="F40" s="4">
        <f t="shared" si="16"/>
        <v>0.11458333333333331</v>
      </c>
      <c r="G40" s="11">
        <f>IF($D40&lt;&gt;"",IF($D40&lt;Données!$B$2,1,0),0)</f>
        <v>0</v>
      </c>
      <c r="H40" s="27">
        <v>0.78125</v>
      </c>
      <c r="I40" s="27">
        <v>0.98958333333333337</v>
      </c>
      <c r="J40" s="4">
        <f t="shared" si="17"/>
        <v>0.20833333333333337</v>
      </c>
      <c r="K40" s="21">
        <f>IF($H40&lt;&gt;"",IF($H40&lt;Données!$B$3,1,0),0)</f>
        <v>0</v>
      </c>
      <c r="L40" s="18">
        <f t="shared" si="18"/>
        <v>0.32291666666666669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41726</v>
      </c>
      <c r="C41" s="174"/>
      <c r="D41" s="147"/>
      <c r="E41" s="147"/>
      <c r="F41" s="4">
        <f t="shared" si="16"/>
        <v>0</v>
      </c>
      <c r="G41" s="11">
        <f>IF($D41&lt;&gt;"",IF($D41&lt;Données!$B$2,1,0),0)</f>
        <v>0</v>
      </c>
      <c r="H41" s="27">
        <v>0.78125</v>
      </c>
      <c r="I41" s="27">
        <v>3.125E-2</v>
      </c>
      <c r="J41" s="4">
        <f t="shared" si="17"/>
        <v>0.25</v>
      </c>
      <c r="K41" s="21">
        <f>IF($H41&lt;&gt;"",IF($H41&lt;Données!$B$3,1,0),0)</f>
        <v>0</v>
      </c>
      <c r="L41" s="18">
        <f t="shared" si="18"/>
        <v>0.25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41727</v>
      </c>
      <c r="C42" s="174"/>
      <c r="D42" s="27">
        <v>0.48958333333333331</v>
      </c>
      <c r="E42" s="27">
        <v>0.60416666666666663</v>
      </c>
      <c r="F42" s="4">
        <f t="shared" si="16"/>
        <v>0.11458333333333331</v>
      </c>
      <c r="G42" s="11">
        <f>IF($D42&lt;&gt;"",IF($D42&lt;Données!$B$2,1,0),0)</f>
        <v>0</v>
      </c>
      <c r="H42" s="27">
        <v>0.78125</v>
      </c>
      <c r="I42" s="27">
        <v>0</v>
      </c>
      <c r="J42" s="4">
        <f t="shared" si="17"/>
        <v>0.21875</v>
      </c>
      <c r="K42" s="21">
        <f>IF($H42&lt;&gt;"",IF($H42&lt;Données!$B$3,1,0),0)</f>
        <v>0</v>
      </c>
      <c r="L42" s="18">
        <f t="shared" si="18"/>
        <v>0.33333333333333331</v>
      </c>
      <c r="M42" s="12">
        <f t="shared" si="19"/>
        <v>0</v>
      </c>
      <c r="O42" s="50"/>
      <c r="P42" s="50"/>
    </row>
    <row r="43" spans="2:17" ht="16.5" thickTop="1" thickBot="1" x14ac:dyDescent="0.3">
      <c r="B43" s="173">
        <v>41728</v>
      </c>
      <c r="C43" s="174"/>
      <c r="D43" s="27">
        <v>0.48958333333333331</v>
      </c>
      <c r="E43" s="27">
        <v>0.61458333333333337</v>
      </c>
      <c r="F43" s="4">
        <f t="shared" si="16"/>
        <v>0.12500000000000006</v>
      </c>
      <c r="G43" s="11">
        <f>IF($D43&lt;&gt;"",IF($D43&lt;Données!$B$2,1,0),0)</f>
        <v>0</v>
      </c>
      <c r="H43" s="27">
        <v>0.78125</v>
      </c>
      <c r="I43" s="27">
        <v>0.91666666666666663</v>
      </c>
      <c r="J43" s="4">
        <f t="shared" si="17"/>
        <v>0.13541666666666663</v>
      </c>
      <c r="K43" s="21">
        <f>IF($H43&lt;&gt;"",IF($H43&lt;Données!$B$3,1,0),0)</f>
        <v>0</v>
      </c>
      <c r="L43" s="18">
        <f t="shared" si="18"/>
        <v>0.26041666666666669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0.52083333333333337</v>
      </c>
      <c r="G44" s="59">
        <f>G37+G38+G39+G40+G41+G42+G43</f>
        <v>0</v>
      </c>
      <c r="H44" s="19"/>
      <c r="I44" s="19"/>
      <c r="J44" s="17">
        <f>SUM(J37:J43)</f>
        <v>1.0625</v>
      </c>
      <c r="K44" s="14">
        <f>K37+K38+K39+K40+K41+K42+K43</f>
        <v>0</v>
      </c>
      <c r="L44" s="17">
        <f>SUM(L37:L43)</f>
        <v>1.5833333333333335</v>
      </c>
      <c r="M44" s="15">
        <f>SUM(M37:M43)</f>
        <v>0</v>
      </c>
    </row>
    <row r="45" spans="2:17" ht="16.5" thickTop="1" thickBot="1" x14ac:dyDescent="0.3">
      <c r="B45" s="173">
        <v>41729</v>
      </c>
      <c r="C45" s="174"/>
      <c r="D45" s="28">
        <v>0.48958333333333331</v>
      </c>
      <c r="E45" s="28">
        <v>0.625</v>
      </c>
      <c r="F45" s="20">
        <f t="shared" ref="F45:F51" si="20">$E45-$D45+IF($D45&gt;$E45,1)</f>
        <v>0.13541666666666669</v>
      </c>
      <c r="G45" s="21">
        <f>IF($D45&lt;&gt;"",IF($D45&lt;Données!$B$2,1,0),0)</f>
        <v>0</v>
      </c>
      <c r="H45" s="28">
        <v>0.78125</v>
      </c>
      <c r="I45" s="28">
        <v>2.0833333333333332E-2</v>
      </c>
      <c r="J45" s="20">
        <f>$I45-$H45+IF($H45&gt;$I45,1)</f>
        <v>0.23958333333333337</v>
      </c>
      <c r="K45" s="21">
        <f>IF($H45&lt;&gt;"",IF($H45&lt;Données!$B$3,1,0),0)</f>
        <v>0</v>
      </c>
      <c r="L45" s="23">
        <f>$F45+$J45-($G45+$K45)*("00:30")</f>
        <v>0.37500000000000006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2:23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2:23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2:23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2:23" ht="15.75" thickBot="1" x14ac:dyDescent="0.3">
      <c r="B52" s="168" t="s">
        <v>19</v>
      </c>
      <c r="C52" s="169"/>
      <c r="D52" s="169"/>
      <c r="E52" s="170"/>
      <c r="F52" s="60">
        <f>SUM($F45:$F51)</f>
        <v>0.13541666666666669</v>
      </c>
      <c r="G52" s="13">
        <f>G45+G46+G47+G48+G49+G50+G51</f>
        <v>0</v>
      </c>
      <c r="H52" s="61"/>
      <c r="I52" s="61"/>
      <c r="J52" s="17">
        <f>SUM(J45:J51)</f>
        <v>0.23958333333333337</v>
      </c>
      <c r="K52" s="62">
        <f>K45+K46+K47+K48+K49+K50+K51</f>
        <v>0</v>
      </c>
      <c r="L52" s="17">
        <f>SUM(L45:L51)</f>
        <v>0.37500000000000006</v>
      </c>
      <c r="M52" s="63">
        <f>SUM(M45:M51)</f>
        <v>0</v>
      </c>
      <c r="N52" s="146"/>
      <c r="O52" s="2" t="s">
        <v>89</v>
      </c>
    </row>
    <row r="53" spans="2:23" s="152" customFormat="1" ht="15.75" thickTop="1" x14ac:dyDescent="0.25"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P53" s="154"/>
      <c r="Q53" s="154"/>
      <c r="R53" s="155"/>
      <c r="S53" s="154"/>
      <c r="T53" s="154"/>
      <c r="U53" s="154"/>
      <c r="V53" s="154"/>
      <c r="W53" s="1"/>
    </row>
    <row r="54" spans="2:23" ht="15.75" thickBot="1" x14ac:dyDescent="0.3"/>
    <row r="55" spans="2:23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2:23" ht="16.5" thickTop="1" thickBot="1" x14ac:dyDescent="0.3">
      <c r="N56" s="54"/>
      <c r="O56" s="51">
        <v>1</v>
      </c>
      <c r="P56" s="57">
        <f>IF($L$12&lt;=$N$57,$L$12,$N$57)</f>
        <v>0.77083333333333348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1.4583333333333333</v>
      </c>
      <c r="U56" s="57">
        <f>IF($L$52&lt;=$N$57,$L$52,$N$57)</f>
        <v>0.37500000000000006</v>
      </c>
      <c r="V56" s="52">
        <f>SUM(P56:U56)</f>
        <v>6.9791666666666661</v>
      </c>
    </row>
    <row r="57" spans="2:23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3.1250000000000222E-2</v>
      </c>
      <c r="R57" s="57">
        <f>IF($L$28&lt;=$N$57,0,IF($L$28&lt;=$N$58,$L$28,$N$58)-$N$57)</f>
        <v>0.15625000000000022</v>
      </c>
      <c r="S57" s="57">
        <f>IF($L$36&lt;=$N$57,0,IF($L$36&lt;=$N$58,$L$36,$N$58)-$N$57)</f>
        <v>0.15625000000000022</v>
      </c>
      <c r="T57" s="57">
        <f>IF($L$44&lt;=$N$57,0,IF($L$44&lt;=$N$58,$L$44,$N$58)-$N$57)</f>
        <v>0.12500000000000022</v>
      </c>
      <c r="U57" s="57">
        <f>IF($L$52&lt;=$N$57,0,IF($L$52&lt;=$N$58,$L$52,$N$58)-$N$57)</f>
        <v>0</v>
      </c>
      <c r="V57" s="52">
        <f>SUM(P57:U57)</f>
        <v>0.46875000000000089</v>
      </c>
    </row>
    <row r="58" spans="2:23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</v>
      </c>
      <c r="S58" s="58">
        <f>IF($L$36&lt;=$N$58,0,IF($L$36&lt;=$N$59,$L$36,$N$58)-$N$57)</f>
        <v>0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</v>
      </c>
    </row>
    <row r="59" spans="2:23" ht="16.5" thickTop="1" thickBot="1" x14ac:dyDescent="0.3">
      <c r="B59" s="43" t="s">
        <v>56</v>
      </c>
      <c r="F59" s="74">
        <f>COUNTA(D5:D11,D13:D19,D21:D27,D29:D35,D37:D43,D45:D51,H5:H11,H13:H19,H21:H27,H29:H35,H37:H43,H45:H51)/2</f>
        <v>12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</v>
      </c>
    </row>
    <row r="60" spans="2:23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0.77083333333333348</v>
      </c>
      <c r="Q60" s="52">
        <f t="shared" si="24"/>
        <v>1.4895833333333335</v>
      </c>
      <c r="R60" s="52">
        <f t="shared" si="24"/>
        <v>1.6145833333333335</v>
      </c>
      <c r="S60" s="52">
        <f t="shared" si="24"/>
        <v>1.6145833333333335</v>
      </c>
      <c r="T60" s="52">
        <f t="shared" si="24"/>
        <v>1.5833333333333335</v>
      </c>
      <c r="U60" s="52">
        <f t="shared" si="24"/>
        <v>0.37500000000000006</v>
      </c>
      <c r="V60" s="52">
        <f>SUM(P60:U60)</f>
        <v>7.4479166666666679</v>
      </c>
    </row>
    <row r="61" spans="2:23" ht="15.75" thickTop="1" x14ac:dyDescent="0.25">
      <c r="B61" s="43" t="s">
        <v>84</v>
      </c>
      <c r="F61" s="74">
        <f>V64</f>
        <v>9</v>
      </c>
      <c r="J61" s="1"/>
    </row>
    <row r="62" spans="2:23" x14ac:dyDescent="0.25">
      <c r="B62" s="43" t="s">
        <v>85</v>
      </c>
      <c r="F62" s="87">
        <v>0</v>
      </c>
    </row>
    <row r="63" spans="2:23" x14ac:dyDescent="0.25">
      <c r="B63" s="43" t="s">
        <v>94</v>
      </c>
      <c r="F63" s="6">
        <v>1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2:23" x14ac:dyDescent="0.25">
      <c r="B64" s="43" t="s">
        <v>95</v>
      </c>
      <c r="F64" s="6">
        <v>10</v>
      </c>
      <c r="O64" s="40" t="s">
        <v>87</v>
      </c>
      <c r="P64" s="74">
        <f>+COUNTBLANK(E10:H11)/2</f>
        <v>0</v>
      </c>
      <c r="Q64" s="74">
        <f>+COUNTBLANK(E13:H19)/2</f>
        <v>2.5</v>
      </c>
      <c r="R64" s="74">
        <f>+COUNTBLANK(E22:H23)/2</f>
        <v>2</v>
      </c>
      <c r="S64" s="74">
        <f>+COUNTBLANK(E30:H31)/2</f>
        <v>2</v>
      </c>
      <c r="T64" s="74">
        <f>+COUNTBLANK(E37:H43)/2</f>
        <v>2.5</v>
      </c>
      <c r="U64" s="74">
        <f>+COUNTBLANK(E45:H45)/2</f>
        <v>0</v>
      </c>
      <c r="V64" s="102">
        <f>SUM(P64:U64)</f>
        <v>9</v>
      </c>
    </row>
    <row r="67" spans="2:22" x14ac:dyDescent="0.25">
      <c r="B67" s="43" t="s">
        <v>36</v>
      </c>
      <c r="E67" s="41"/>
      <c r="F67" s="74" t="str">
        <f>F2</f>
        <v>Mars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7.4479166666666679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-0.40625000000000089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6.9791666666666661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0.46875000000000089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0.31250000000000089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0.26249999999999918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9" spans="1:13" x14ac:dyDescent="0.25">
      <c r="A109" s="10"/>
      <c r="B109" s="10"/>
      <c r="C109" s="10"/>
      <c r="D109" s="10"/>
      <c r="E109" s="10"/>
      <c r="F109" s="167"/>
      <c r="G109" s="167"/>
      <c r="H109" s="167"/>
      <c r="I109" s="167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96"/>
      <c r="G110" s="96"/>
      <c r="H110" s="96"/>
      <c r="I110" s="96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96"/>
      <c r="G111" s="96"/>
      <c r="H111" s="96"/>
      <c r="I111" s="96"/>
      <c r="J111" s="6"/>
      <c r="K111" s="6"/>
      <c r="L111" s="10"/>
      <c r="M111" s="10"/>
    </row>
    <row r="112" spans="1:13" x14ac:dyDescent="0.25">
      <c r="A112" s="10"/>
      <c r="B112" s="10"/>
      <c r="C112" s="10"/>
      <c r="D112" s="10"/>
      <c r="E112" s="10"/>
      <c r="F112" s="6"/>
      <c r="G112" s="6"/>
      <c r="H112" s="10"/>
      <c r="I112" s="10"/>
      <c r="J112" s="6"/>
      <c r="K112" s="6"/>
      <c r="L112" s="10"/>
      <c r="M112" s="10"/>
    </row>
    <row r="113" spans="1:13" x14ac:dyDescent="0.25">
      <c r="A113" s="10"/>
      <c r="B113" s="76"/>
      <c r="C113" s="10"/>
      <c r="D113" s="10"/>
      <c r="E113" s="10"/>
      <c r="F113" s="6"/>
      <c r="G113" s="77"/>
      <c r="H113" s="10"/>
      <c r="I113" s="10"/>
      <c r="J113" s="6"/>
      <c r="K113" s="6"/>
      <c r="L113" s="10"/>
      <c r="M113" s="10"/>
    </row>
    <row r="114" spans="1:13" x14ac:dyDescent="0.25">
      <c r="A114" s="10"/>
      <c r="B114" s="76"/>
      <c r="C114" s="10"/>
      <c r="D114" s="10"/>
      <c r="E114" s="10"/>
      <c r="F114" s="6"/>
      <c r="G114" s="99"/>
      <c r="H114" s="10"/>
      <c r="I114" s="10"/>
      <c r="J114" s="6"/>
      <c r="K114" s="6"/>
      <c r="L114" s="10"/>
      <c r="M114" s="10"/>
    </row>
    <row r="115" spans="1:13" x14ac:dyDescent="0.25">
      <c r="A115" s="10"/>
      <c r="C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76"/>
      <c r="C116" s="10"/>
      <c r="E116" s="10"/>
      <c r="G116" s="99"/>
      <c r="H116" s="10"/>
      <c r="I116" s="10"/>
      <c r="J116" s="6"/>
      <c r="K116" s="6"/>
      <c r="L116" s="10"/>
      <c r="M116" s="10"/>
    </row>
    <row r="117" spans="1:13" x14ac:dyDescent="0.25">
      <c r="A117" s="10"/>
      <c r="G117" s="45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B120" s="43"/>
      <c r="G120" s="100"/>
      <c r="J120" s="6"/>
      <c r="K120" s="6"/>
      <c r="L120" s="10"/>
      <c r="M120" s="10"/>
    </row>
    <row r="121" spans="1:13" x14ac:dyDescent="0.25">
      <c r="A121" s="10"/>
      <c r="G121" s="45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43"/>
      <c r="G123" s="100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B125" s="75"/>
      <c r="C125" s="10"/>
      <c r="D125" s="10"/>
      <c r="E125" s="10"/>
      <c r="F125" s="74"/>
      <c r="G125" s="6"/>
      <c r="H125" s="10"/>
      <c r="I125" s="10"/>
      <c r="J125" s="6"/>
      <c r="K125" s="6"/>
      <c r="L125" s="10"/>
      <c r="M125" s="10"/>
    </row>
    <row r="126" spans="1:13" x14ac:dyDescent="0.25">
      <c r="A126" s="10"/>
      <c r="B126" s="75"/>
      <c r="C126" s="10"/>
      <c r="D126" s="10"/>
      <c r="E126" s="10"/>
      <c r="F126" s="74"/>
      <c r="G126" s="96"/>
      <c r="H126" s="10"/>
      <c r="I126" s="10"/>
      <c r="J126" s="6"/>
      <c r="K126" s="6"/>
      <c r="L126" s="10"/>
      <c r="M126" s="10"/>
    </row>
    <row r="127" spans="1:13" x14ac:dyDescent="0.25">
      <c r="A127" s="10"/>
      <c r="B127" s="76"/>
      <c r="C127" s="10"/>
      <c r="D127" s="10"/>
      <c r="E127" s="10"/>
      <c r="F127" s="6"/>
      <c r="G127" s="96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6"/>
      <c r="G129" s="6"/>
      <c r="H129" s="10"/>
      <c r="I129" s="10"/>
      <c r="J129" s="6"/>
      <c r="K129" s="6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113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x14ac:dyDescent="0.25">
      <c r="A153" s="114"/>
      <c r="B153" s="114"/>
      <c r="C153" s="114"/>
      <c r="D153" s="114"/>
      <c r="E153" s="114"/>
      <c r="F153" s="115"/>
      <c r="G153" s="115"/>
      <c r="H153" s="114"/>
      <c r="I153" s="114"/>
      <c r="J153" s="6"/>
      <c r="K153" s="6"/>
      <c r="L153" s="10"/>
      <c r="M153" s="10"/>
    </row>
    <row r="154" spans="1:13" ht="15" customHeight="1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16"/>
      <c r="B155" s="116"/>
      <c r="C155" s="116"/>
      <c r="D155" s="116"/>
      <c r="E155" s="116"/>
      <c r="F155" s="117"/>
      <c r="G155" s="117"/>
      <c r="H155" s="118"/>
      <c r="I155" s="118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09"/>
      <c r="B160" s="109"/>
      <c r="C160" s="109"/>
      <c r="D160" s="119"/>
      <c r="E160" s="119"/>
      <c r="F160" s="120"/>
      <c r="G160" s="120"/>
      <c r="H160" s="119"/>
      <c r="I160" s="119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</sheetData>
  <mergeCells count="62"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33:C33"/>
    <mergeCell ref="B34:C34"/>
    <mergeCell ref="B36:E36"/>
    <mergeCell ref="B38:C38"/>
    <mergeCell ref="B39:C39"/>
    <mergeCell ref="F109:I109"/>
    <mergeCell ref="B40:C40"/>
    <mergeCell ref="B41:C41"/>
    <mergeCell ref="B42:C42"/>
    <mergeCell ref="B27:C27"/>
    <mergeCell ref="B28:E28"/>
    <mergeCell ref="B29:C29"/>
    <mergeCell ref="B30:C30"/>
    <mergeCell ref="B37:C37"/>
    <mergeCell ref="B22:C22"/>
    <mergeCell ref="B23:C23"/>
    <mergeCell ref="B24:C24"/>
    <mergeCell ref="B25:C25"/>
    <mergeCell ref="B26:C26"/>
    <mergeCell ref="B35:C35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B31:C31"/>
    <mergeCell ref="B20:E20"/>
    <mergeCell ref="B21:C21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V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60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>
        <v>41730</v>
      </c>
      <c r="C6" s="172"/>
      <c r="D6" s="143"/>
      <c r="E6" s="143"/>
      <c r="F6" s="4">
        <f t="shared" si="0"/>
        <v>0</v>
      </c>
      <c r="G6" s="11">
        <f>IF($D6&lt;&gt;"",IF($D6&lt;Données!$B$2,1,0),0)</f>
        <v>0</v>
      </c>
      <c r="H6" s="143"/>
      <c r="I6" s="14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>
        <v>41731</v>
      </c>
      <c r="C7" s="172"/>
      <c r="D7" s="143"/>
      <c r="E7" s="143"/>
      <c r="F7" s="4">
        <f t="shared" si="0"/>
        <v>0</v>
      </c>
      <c r="G7" s="11">
        <f>IF($D7&lt;&gt;"",IF($D7&lt;Données!$B$2,1,0),0)</f>
        <v>0</v>
      </c>
      <c r="H7" s="143"/>
      <c r="I7" s="14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>
        <v>41732</v>
      </c>
      <c r="C8" s="172"/>
      <c r="D8" s="3">
        <v>0.48958333333333331</v>
      </c>
      <c r="E8" s="3">
        <v>0.57291666666666663</v>
      </c>
      <c r="F8" s="4">
        <f t="shared" si="0"/>
        <v>8.3333333333333315E-2</v>
      </c>
      <c r="G8" s="11">
        <f>IF($D8&lt;&gt;"",IF($D8&lt;Données!$B$2,1,0),0)</f>
        <v>0</v>
      </c>
      <c r="H8" s="3">
        <v>0.78125</v>
      </c>
      <c r="I8" s="3">
        <v>2.0833333333333332E-2</v>
      </c>
      <c r="J8" s="4">
        <f t="shared" si="1"/>
        <v>0.23958333333333337</v>
      </c>
      <c r="K8" s="11">
        <f>IF($H8&lt;&gt;"",IF($H8&lt;Données!$B$3,1,0),0)</f>
        <v>0</v>
      </c>
      <c r="L8" s="18">
        <f t="shared" si="2"/>
        <v>0.32291666666666669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>
        <v>41733</v>
      </c>
      <c r="C9" s="172"/>
      <c r="D9" s="3">
        <v>0.48958333333333331</v>
      </c>
      <c r="E9" s="3">
        <v>0.64583333333333337</v>
      </c>
      <c r="F9" s="4">
        <f t="shared" si="0"/>
        <v>0.15625000000000006</v>
      </c>
      <c r="G9" s="11">
        <f>IF($D9&lt;&gt;"",IF($D9&lt;Données!$B$2,1,0),0)</f>
        <v>0</v>
      </c>
      <c r="H9" s="3">
        <v>0.78125</v>
      </c>
      <c r="I9" s="3">
        <v>0.96875</v>
      </c>
      <c r="J9" s="4">
        <f t="shared" si="1"/>
        <v>0.1875</v>
      </c>
      <c r="K9" s="11">
        <f>IF($H9&lt;&gt;"",IF($H9&lt;Données!$B$3,1,0),0)</f>
        <v>0</v>
      </c>
      <c r="L9" s="18">
        <f t="shared" si="2"/>
        <v>0.34375000000000006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41734</v>
      </c>
      <c r="C10" s="172"/>
      <c r="D10" s="3">
        <v>0.48958333333333331</v>
      </c>
      <c r="E10" s="3">
        <v>0.66666666666666663</v>
      </c>
      <c r="F10" s="4">
        <f t="shared" si="0"/>
        <v>0.17708333333333331</v>
      </c>
      <c r="G10" s="11">
        <f>IF($D10&lt;&gt;"",IF($D10&lt;Données!$B$2,1,0),0)</f>
        <v>0</v>
      </c>
      <c r="H10" s="3">
        <v>0.78125</v>
      </c>
      <c r="I10" s="3">
        <v>0.94791666666666663</v>
      </c>
      <c r="J10" s="4">
        <f t="shared" si="1"/>
        <v>0.16666666666666663</v>
      </c>
      <c r="K10" s="11">
        <f>IF($H10&lt;&gt;"",IF($H10&lt;Données!$B$3,1,0),0)</f>
        <v>0</v>
      </c>
      <c r="L10" s="18">
        <f t="shared" si="2"/>
        <v>0.34374999999999994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41735</v>
      </c>
      <c r="C11" s="172"/>
      <c r="D11" s="27">
        <v>0.48958333333333331</v>
      </c>
      <c r="E11" s="27">
        <v>0.625</v>
      </c>
      <c r="F11" s="4">
        <f t="shared" si="0"/>
        <v>0.13541666666666669</v>
      </c>
      <c r="G11" s="11">
        <f>IF($D11&lt;&gt;"",IF($D11&lt;Données!$B$2,1,0),0)</f>
        <v>0</v>
      </c>
      <c r="H11" s="27">
        <v>0.78125</v>
      </c>
      <c r="I11" s="27">
        <v>0.88541666666666663</v>
      </c>
      <c r="J11" s="4">
        <f t="shared" si="1"/>
        <v>0.10416666666666663</v>
      </c>
      <c r="K11" s="11">
        <f>IF($H11&lt;&gt;"",IF($H11&lt;Données!$B$3,1,0),0)</f>
        <v>0</v>
      </c>
      <c r="L11" s="18">
        <f t="shared" si="2"/>
        <v>0.23958333333333331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0.55208333333333337</v>
      </c>
      <c r="G12" s="59">
        <f>G5+G6+G7+G8+G9+G10+G11</f>
        <v>0</v>
      </c>
      <c r="H12" s="19"/>
      <c r="I12" s="19"/>
      <c r="J12" s="17">
        <f>SUM(J5:J11)</f>
        <v>0.69791666666666663</v>
      </c>
      <c r="K12" s="14">
        <f>K5+K6+K7+K8+K9+K10+K11</f>
        <v>0</v>
      </c>
      <c r="L12" s="17">
        <f>SUM(L5:L11)</f>
        <v>1.25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41736</v>
      </c>
      <c r="C13" s="174"/>
      <c r="D13" s="28">
        <v>0.48958333333333331</v>
      </c>
      <c r="E13" s="28">
        <v>0.625</v>
      </c>
      <c r="F13" s="20">
        <f>$E13-$D13+IF($D13&gt;$E13,1)</f>
        <v>0.13541666666666669</v>
      </c>
      <c r="G13" s="21">
        <f>IF($D13&lt;&gt;"",IF($D13&lt;Données!$B$2,1,0),0)</f>
        <v>0</v>
      </c>
      <c r="H13" s="28">
        <v>0.78125</v>
      </c>
      <c r="I13" s="28">
        <v>5.2083333333333336E-2</v>
      </c>
      <c r="J13" s="20">
        <f>$I13-$H13+IF($H13&gt;$I13,1)</f>
        <v>0.27083333333333337</v>
      </c>
      <c r="K13" s="21">
        <f>IF($H13&lt;&gt;"",IF($H13&lt;Données!$B$3,1,0),0)</f>
        <v>0</v>
      </c>
      <c r="L13" s="23">
        <f>$F13+$J13-($G13+$K13)*("00:30")</f>
        <v>0.40625000000000006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41737</v>
      </c>
      <c r="C14" s="174"/>
      <c r="D14" s="143"/>
      <c r="E14" s="143"/>
      <c r="F14" s="4">
        <f t="shared" ref="F14:F19" si="4">$E14-$D14+IF($D14&gt;$E14,1)</f>
        <v>0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41738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41739</v>
      </c>
      <c r="C16" s="174"/>
      <c r="D16" s="27">
        <v>0.48958333333333331</v>
      </c>
      <c r="E16" s="27">
        <v>0.625</v>
      </c>
      <c r="F16" s="4">
        <f t="shared" si="4"/>
        <v>0.13541666666666669</v>
      </c>
      <c r="G16" s="11">
        <f>IF($D16&lt;&gt;"",IF($D16&lt;Données!$B$2,1,0),0)</f>
        <v>0</v>
      </c>
      <c r="H16" s="27">
        <v>0.78125</v>
      </c>
      <c r="I16" s="27">
        <v>2.0833333333333332E-2</v>
      </c>
      <c r="J16" s="4">
        <f t="shared" si="5"/>
        <v>0.23958333333333337</v>
      </c>
      <c r="K16" s="21">
        <f>IF($H16&lt;&gt;"",IF($H16&lt;Données!$B$3,1,0),0)</f>
        <v>0</v>
      </c>
      <c r="L16" s="18">
        <f t="shared" si="6"/>
        <v>0.37500000000000006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41740</v>
      </c>
      <c r="C17" s="174"/>
      <c r="D17" s="27">
        <v>0.48958333333333331</v>
      </c>
      <c r="E17" s="27">
        <v>0.58333333333333337</v>
      </c>
      <c r="F17" s="4">
        <f t="shared" si="4"/>
        <v>9.3750000000000056E-2</v>
      </c>
      <c r="G17" s="11">
        <f>IF($D17&lt;&gt;"",IF($D17&lt;Données!$B$2,1,0),0)</f>
        <v>0</v>
      </c>
      <c r="H17" s="27">
        <v>0.83333333333333337</v>
      </c>
      <c r="I17" s="27">
        <v>0.97916666666666663</v>
      </c>
      <c r="J17" s="4">
        <f t="shared" si="5"/>
        <v>0.14583333333333326</v>
      </c>
      <c r="K17" s="21">
        <f>IF($H17&lt;&gt;"",IF($H17&lt;Données!$B$3,1,0),0)</f>
        <v>0</v>
      </c>
      <c r="L17" s="18">
        <f t="shared" si="6"/>
        <v>0.23958333333333331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40</v>
      </c>
      <c r="T17" s="6"/>
      <c r="U17" s="10"/>
      <c r="V17" s="10"/>
    </row>
    <row r="18" spans="2:22" ht="16.5" thickTop="1" thickBot="1" x14ac:dyDescent="0.3">
      <c r="B18" s="173">
        <v>41741</v>
      </c>
      <c r="C18" s="174"/>
      <c r="D18" s="27">
        <v>0.48958333333333331</v>
      </c>
      <c r="E18" s="27">
        <v>0.625</v>
      </c>
      <c r="F18" s="4">
        <f t="shared" si="4"/>
        <v>0.13541666666666669</v>
      </c>
      <c r="G18" s="11">
        <f>IF($D18&lt;&gt;"",IF($D18&lt;Données!$B$2,1,0),0)</f>
        <v>0</v>
      </c>
      <c r="H18" s="27">
        <v>0.78125</v>
      </c>
      <c r="I18" s="27">
        <v>0.96875</v>
      </c>
      <c r="J18" s="4">
        <f t="shared" si="5"/>
        <v>0.1875</v>
      </c>
      <c r="K18" s="21">
        <f>IF($H18&lt;&gt;"",IF($H18&lt;Données!$B$3,1,0),0)</f>
        <v>0</v>
      </c>
      <c r="L18" s="18">
        <f t="shared" si="6"/>
        <v>0.32291666666666669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592</v>
      </c>
      <c r="T18" s="101" t="s">
        <v>40</v>
      </c>
      <c r="U18" s="10"/>
      <c r="V18" s="10"/>
    </row>
    <row r="19" spans="2:22" ht="16.5" thickTop="1" thickBot="1" x14ac:dyDescent="0.3">
      <c r="B19" s="173">
        <v>41742</v>
      </c>
      <c r="C19" s="174"/>
      <c r="D19" s="27">
        <v>0.48958333333333331</v>
      </c>
      <c r="E19" s="27">
        <v>0.61458333333333337</v>
      </c>
      <c r="F19" s="4">
        <f t="shared" si="4"/>
        <v>0.12500000000000006</v>
      </c>
      <c r="G19" s="11">
        <f>IF($D19&lt;&gt;"",IF($D19&lt;Données!$B$2,1,0),0)</f>
        <v>0</v>
      </c>
      <c r="H19" s="27">
        <v>0.78125</v>
      </c>
      <c r="I19" s="27">
        <v>0.91666666666666663</v>
      </c>
      <c r="J19" s="4">
        <f t="shared" si="5"/>
        <v>0.13541666666666663</v>
      </c>
      <c r="K19" s="21">
        <f>IF($H19&lt;&gt;"",IF($H19&lt;Données!$B$3,1,0),0)</f>
        <v>0</v>
      </c>
      <c r="L19" s="18">
        <f t="shared" si="6"/>
        <v>0.26041666666666669</v>
      </c>
      <c r="M19" s="12">
        <f t="shared" si="7"/>
        <v>0</v>
      </c>
      <c r="O19" s="76" t="s">
        <v>41</v>
      </c>
      <c r="P19" s="10"/>
      <c r="Q19" s="10"/>
      <c r="R19" s="10"/>
      <c r="S19" s="6">
        <f>2.2+2.1+2.2+2.2+2.4+2.2+2.2+2.4+2.2+2.4+2+2+2</f>
        <v>28.499999999999996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0.62500000000000022</v>
      </c>
      <c r="G20" s="59">
        <f>G13+G14+G15+G16+G17+G18+G19</f>
        <v>0</v>
      </c>
      <c r="H20" s="19"/>
      <c r="I20" s="19"/>
      <c r="J20" s="17">
        <f>SUM(J13:J19)</f>
        <v>0.97916666666666663</v>
      </c>
      <c r="K20" s="14">
        <f>K13+K14+K15+K16+K17+K18+K19</f>
        <v>0</v>
      </c>
      <c r="L20" s="17">
        <f>SUM(L13:L19)</f>
        <v>1.604166666666667</v>
      </c>
      <c r="M20" s="15">
        <f>SUM(M13:M19)</f>
        <v>0</v>
      </c>
    </row>
    <row r="21" spans="2:22" ht="16.5" thickTop="1" thickBot="1" x14ac:dyDescent="0.3">
      <c r="B21" s="173">
        <v>41743</v>
      </c>
      <c r="C21" s="174"/>
      <c r="D21" s="28">
        <v>0.48958333333333331</v>
      </c>
      <c r="E21" s="28">
        <v>0.63541666666666663</v>
      </c>
      <c r="F21" s="20">
        <f>$E21-$D21+IF($D21&gt;$E21,1)</f>
        <v>0.14583333333333331</v>
      </c>
      <c r="G21" s="21">
        <f>IF($D21&lt;&gt;"",IF($D21&lt;Données!$B$2,1,0),0)</f>
        <v>0</v>
      </c>
      <c r="H21" s="28">
        <v>0.78125</v>
      </c>
      <c r="I21" s="28">
        <v>0.98958333333333337</v>
      </c>
      <c r="J21" s="20">
        <f>$I21-$H21+IF($H21&gt;$I21,1)</f>
        <v>0.20833333333333337</v>
      </c>
      <c r="K21" s="21">
        <f>IF($H21&lt;&gt;"",IF($H21&lt;Données!$B$3,1,0),0)</f>
        <v>0</v>
      </c>
      <c r="L21" s="23">
        <f>$F21+$J21-($G21+$K21)*("00:30")</f>
        <v>0.35416666666666669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41744</v>
      </c>
      <c r="C22" s="174"/>
      <c r="D22" s="143"/>
      <c r="E22" s="143"/>
      <c r="F22" s="4">
        <f t="shared" ref="F22:F27" si="8">$E22-$D22+IF($D22&gt;$E22,1)</f>
        <v>0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41745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41746</v>
      </c>
      <c r="C24" s="174"/>
      <c r="D24" s="27">
        <v>0.48958333333333331</v>
      </c>
      <c r="E24" s="27">
        <v>0.59375</v>
      </c>
      <c r="F24" s="4">
        <f t="shared" si="8"/>
        <v>0.10416666666666669</v>
      </c>
      <c r="G24" s="11">
        <f>IF($D24&lt;&gt;"",IF($D24&lt;Données!$B$2,1,0),0)</f>
        <v>0</v>
      </c>
      <c r="H24" s="27">
        <v>0.78125</v>
      </c>
      <c r="I24" s="27">
        <v>2.0833333333333332E-2</v>
      </c>
      <c r="J24" s="4">
        <f t="shared" si="9"/>
        <v>0.23958333333333337</v>
      </c>
      <c r="K24" s="21">
        <f>IF($H24&lt;&gt;"",IF($H24&lt;Données!$B$3,1,0),0)</f>
        <v>0</v>
      </c>
      <c r="L24" s="18">
        <f t="shared" si="10"/>
        <v>0.34375000000000006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41747</v>
      </c>
      <c r="C25" s="174"/>
      <c r="D25" s="27">
        <v>0.48958333333333331</v>
      </c>
      <c r="E25" s="27">
        <v>0.59375</v>
      </c>
      <c r="F25" s="4">
        <f t="shared" si="8"/>
        <v>0.10416666666666669</v>
      </c>
      <c r="G25" s="11">
        <f>IF($D25&lt;&gt;"",IF($D25&lt;Données!$B$2,1,0),0)</f>
        <v>0</v>
      </c>
      <c r="H25" s="27">
        <v>0.78125</v>
      </c>
      <c r="I25" s="27">
        <v>2.0833333333333332E-2</v>
      </c>
      <c r="J25" s="4">
        <f t="shared" si="9"/>
        <v>0.23958333333333337</v>
      </c>
      <c r="K25" s="21">
        <f>IF($H25&lt;&gt;"",IF($H25&lt;Données!$B$3,1,0),0)</f>
        <v>0</v>
      </c>
      <c r="L25" s="18">
        <f t="shared" si="10"/>
        <v>0.34375000000000006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41748</v>
      </c>
      <c r="C26" s="174"/>
      <c r="D26" s="27">
        <v>0.48958333333333331</v>
      </c>
      <c r="E26" s="27">
        <v>0.625</v>
      </c>
      <c r="F26" s="4">
        <f t="shared" si="8"/>
        <v>0.13541666666666669</v>
      </c>
      <c r="G26" s="11">
        <f>IF($D26&lt;&gt;"",IF($D26&lt;Données!$B$2,1,0),0)</f>
        <v>0</v>
      </c>
      <c r="H26" s="27">
        <v>0.78125</v>
      </c>
      <c r="I26" s="27">
        <v>0.98958333333333337</v>
      </c>
      <c r="J26" s="4">
        <f t="shared" si="9"/>
        <v>0.20833333333333337</v>
      </c>
      <c r="K26" s="21">
        <f>IF($H26&lt;&gt;"",IF($H26&lt;Données!$B$3,1,0),0)</f>
        <v>0</v>
      </c>
      <c r="L26" s="18">
        <f t="shared" si="10"/>
        <v>0.34375000000000006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41749</v>
      </c>
      <c r="C27" s="174"/>
      <c r="D27" s="27">
        <v>0.48958333333333331</v>
      </c>
      <c r="E27" s="27">
        <v>0.66666666666666663</v>
      </c>
      <c r="F27" s="4">
        <f t="shared" si="8"/>
        <v>0.17708333333333331</v>
      </c>
      <c r="G27" s="11">
        <f>IF($D27&lt;&gt;"",IF($D27&lt;Données!$B$2,1,0),0)</f>
        <v>0</v>
      </c>
      <c r="H27" s="27">
        <v>0.78125</v>
      </c>
      <c r="I27" s="27">
        <v>0.90625</v>
      </c>
      <c r="J27" s="4">
        <f t="shared" si="9"/>
        <v>0.125</v>
      </c>
      <c r="K27" s="21">
        <f>IF($H27&lt;&gt;"",IF($H27&lt;Données!$B$3,1,0),0)</f>
        <v>0</v>
      </c>
      <c r="L27" s="18">
        <f t="shared" si="10"/>
        <v>0.30208333333333331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0.66666666666666674</v>
      </c>
      <c r="G28" s="59">
        <f>G21+G22+G23+G24+G25+G26+G27</f>
        <v>0</v>
      </c>
      <c r="H28" s="19"/>
      <c r="I28" s="19"/>
      <c r="J28" s="17">
        <f>SUM(J21:J27)</f>
        <v>1.0208333333333335</v>
      </c>
      <c r="K28" s="14">
        <f>K21+K22+K23+K24+K25+K26+K27</f>
        <v>0</v>
      </c>
      <c r="L28" s="17">
        <f>SUM(L21:L27)</f>
        <v>1.6875</v>
      </c>
      <c r="M28" s="15">
        <f>SUM(M21:M27)</f>
        <v>0</v>
      </c>
    </row>
    <row r="29" spans="2:22" ht="16.5" thickTop="1" thickBot="1" x14ac:dyDescent="0.3">
      <c r="B29" s="173">
        <v>41750</v>
      </c>
      <c r="C29" s="174"/>
      <c r="D29" s="28">
        <v>0.48958333333333331</v>
      </c>
      <c r="E29" s="28">
        <v>0.63541666666666663</v>
      </c>
      <c r="F29" s="20">
        <f>$E29-$D29+IF($D29&gt;$E29,1)</f>
        <v>0.14583333333333331</v>
      </c>
      <c r="G29" s="21">
        <f>IF($D29&lt;&gt;"",IF($D29&lt;Données!$B$2,1,0),0)</f>
        <v>0</v>
      </c>
      <c r="H29" s="28">
        <v>0.78125</v>
      </c>
      <c r="I29" s="28">
        <v>0.96875</v>
      </c>
      <c r="J29" s="20">
        <f>$I29-$H29+IF($H29&gt;$I29,1)</f>
        <v>0.1875</v>
      </c>
      <c r="K29" s="21">
        <f>IF($H29&lt;&gt;"",IF($H29&lt;Données!$B$3,1,0),0)</f>
        <v>0</v>
      </c>
      <c r="L29" s="23">
        <f>$F29+$J29-($G29+$K29)*("00:30")</f>
        <v>0.33333333333333331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41751</v>
      </c>
      <c r="C30" s="174"/>
      <c r="D30" s="143"/>
      <c r="E30" s="143"/>
      <c r="F30" s="4">
        <f t="shared" ref="F30:F35" si="12">$E30-$D30+IF($D30&gt;$E30,1)</f>
        <v>0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41752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41753</v>
      </c>
      <c r="C32" s="174"/>
      <c r="D32" s="27">
        <v>0.48958333333333331</v>
      </c>
      <c r="E32" s="27">
        <v>0.58333333333333337</v>
      </c>
      <c r="F32" s="4">
        <f t="shared" si="12"/>
        <v>9.3750000000000056E-2</v>
      </c>
      <c r="G32" s="11">
        <f>IF($D32&lt;&gt;"",IF($D32&lt;Données!$B$2,1,0),0)</f>
        <v>0</v>
      </c>
      <c r="H32" s="27">
        <v>0.78125</v>
      </c>
      <c r="I32" s="27">
        <v>0.91666666666666663</v>
      </c>
      <c r="J32" s="4">
        <f t="shared" si="13"/>
        <v>0.13541666666666663</v>
      </c>
      <c r="K32" s="21">
        <f>IF($H32&lt;&gt;"",IF($H32&lt;Données!$B$3,1,0),0)</f>
        <v>0</v>
      </c>
      <c r="L32" s="18">
        <f t="shared" si="14"/>
        <v>0.22916666666666669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41754</v>
      </c>
      <c r="C33" s="174"/>
      <c r="D33" s="27">
        <v>0.48958333333333331</v>
      </c>
      <c r="E33" s="27">
        <v>0.58333333333333337</v>
      </c>
      <c r="F33" s="4">
        <f t="shared" si="12"/>
        <v>9.3750000000000056E-2</v>
      </c>
      <c r="G33" s="11">
        <f>IF($D33&lt;&gt;"",IF($D33&lt;Données!$B$2,1,0),0)</f>
        <v>0</v>
      </c>
      <c r="H33" s="27">
        <v>0.78125</v>
      </c>
      <c r="I33" s="27">
        <v>9.375E-2</v>
      </c>
      <c r="J33" s="4">
        <f t="shared" si="13"/>
        <v>0.3125</v>
      </c>
      <c r="K33" s="21">
        <f>IF($H33&lt;&gt;"",IF($H33&lt;Données!$B$3,1,0),0)</f>
        <v>0</v>
      </c>
      <c r="L33" s="18">
        <f t="shared" si="14"/>
        <v>0.40625000000000006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41755</v>
      </c>
      <c r="C34" s="174"/>
      <c r="D34" s="27">
        <v>0.48958333333333331</v>
      </c>
      <c r="E34" s="27">
        <v>0.625</v>
      </c>
      <c r="F34" s="4">
        <f t="shared" si="12"/>
        <v>0.13541666666666669</v>
      </c>
      <c r="G34" s="11">
        <f>IF($D34&lt;&gt;"",IF($D34&lt;Données!$B$2,1,0),0)</f>
        <v>0</v>
      </c>
      <c r="H34" s="27">
        <v>0.78125</v>
      </c>
      <c r="I34" s="27">
        <v>1.0416666666666666E-2</v>
      </c>
      <c r="J34" s="4">
        <f t="shared" si="13"/>
        <v>0.22916666666666663</v>
      </c>
      <c r="K34" s="21">
        <f>IF($H34&lt;&gt;"",IF($H34&lt;Données!$B$3,1,0),0)</f>
        <v>0</v>
      </c>
      <c r="L34" s="18">
        <f t="shared" si="14"/>
        <v>0.36458333333333331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41756</v>
      </c>
      <c r="C35" s="174"/>
      <c r="D35" s="27">
        <v>0.48958333333333331</v>
      </c>
      <c r="E35" s="27">
        <v>0.61458333333333337</v>
      </c>
      <c r="F35" s="4">
        <f t="shared" si="12"/>
        <v>0.12500000000000006</v>
      </c>
      <c r="G35" s="11">
        <f>IF($D35&lt;&gt;"",IF($D35&lt;Données!$B$2,1,0),0)</f>
        <v>0</v>
      </c>
      <c r="H35" s="27">
        <v>0.78125</v>
      </c>
      <c r="I35" s="27">
        <v>0.89583333333333337</v>
      </c>
      <c r="J35" s="4">
        <f t="shared" si="13"/>
        <v>0.11458333333333337</v>
      </c>
      <c r="K35" s="21">
        <f>IF($H35&lt;&gt;"",IF($H35&lt;Données!$B$3,1,0),0)</f>
        <v>0</v>
      </c>
      <c r="L35" s="18">
        <f t="shared" si="14"/>
        <v>0.23958333333333343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0.59375000000000022</v>
      </c>
      <c r="G36" s="59">
        <f>G29+G30+G31+G32+G33+G34+G35</f>
        <v>0</v>
      </c>
      <c r="H36" s="19"/>
      <c r="I36" s="19"/>
      <c r="J36" s="17">
        <f>SUM(J29:J35)</f>
        <v>0.97916666666666663</v>
      </c>
      <c r="K36" s="14">
        <f>K29+K30+K31+K32+K33+K34+K35</f>
        <v>0</v>
      </c>
      <c r="L36" s="17">
        <f>SUM(L29:L35)</f>
        <v>1.5729166666666667</v>
      </c>
      <c r="M36" s="15">
        <f>SUM(M29:M35)</f>
        <v>0</v>
      </c>
    </row>
    <row r="37" spans="2:17" ht="16.5" thickTop="1" thickBot="1" x14ac:dyDescent="0.3">
      <c r="B37" s="173">
        <v>41757</v>
      </c>
      <c r="C37" s="174"/>
      <c r="D37" s="28">
        <v>0.48958333333333331</v>
      </c>
      <c r="E37" s="28">
        <v>0.625</v>
      </c>
      <c r="F37" s="20">
        <f>$E37-$D37+IF($D37&gt;$E37,1)</f>
        <v>0.13541666666666669</v>
      </c>
      <c r="G37" s="21">
        <f>IF($D37&lt;&gt;"",IF($D37&lt;Données!$B$2,1,0),0)</f>
        <v>0</v>
      </c>
      <c r="H37" s="28">
        <v>0.78125</v>
      </c>
      <c r="I37" s="28">
        <v>3.125E-2</v>
      </c>
      <c r="J37" s="20">
        <f>$I37-$H37+IF($H37&gt;$I37,1)</f>
        <v>0.25</v>
      </c>
      <c r="K37" s="21">
        <f>IF($H37&lt;&gt;"",IF($H37&lt;Données!$B$3,1,0),0)</f>
        <v>0</v>
      </c>
      <c r="L37" s="23">
        <f>$F37+$J37-($G37+$K37)*("00:30")</f>
        <v>0.38541666666666669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41758</v>
      </c>
      <c r="C38" s="174"/>
      <c r="D38" s="143"/>
      <c r="E38" s="143"/>
      <c r="F38" s="4">
        <f t="shared" ref="F38:F43" si="16">$E38-$D38+IF($D38&gt;$E38,1)</f>
        <v>0</v>
      </c>
      <c r="G38" s="11">
        <f>IF($D38&lt;&gt;"",IF($D38&lt;Données!$B$2,1,0),0)</f>
        <v>0</v>
      </c>
      <c r="H38" s="143"/>
      <c r="I38" s="143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41759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/>
      <c r="C40" s="174"/>
      <c r="D40" s="27"/>
      <c r="E40" s="27"/>
      <c r="F40" s="4">
        <f t="shared" si="16"/>
        <v>0</v>
      </c>
      <c r="G40" s="11">
        <f>IF($D40&lt;&gt;"",IF($D40&lt;Données!$B$2,1,0),0)</f>
        <v>0</v>
      </c>
      <c r="H40" s="27"/>
      <c r="I40" s="27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/>
      <c r="C41" s="174"/>
      <c r="D41" s="27"/>
      <c r="E41" s="27"/>
      <c r="F41" s="4">
        <f t="shared" si="16"/>
        <v>0</v>
      </c>
      <c r="G41" s="11">
        <f>IF($D41&lt;&gt;"",IF($D41&lt;Données!$B$2,1,0),0)</f>
        <v>0</v>
      </c>
      <c r="H41" s="27"/>
      <c r="I41" s="2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0.13541666666666669</v>
      </c>
      <c r="G44" s="59">
        <f>G37+G38+G39+G40+G41+G42+G43</f>
        <v>0</v>
      </c>
      <c r="H44" s="19"/>
      <c r="I44" s="19"/>
      <c r="J44" s="17">
        <f>SUM(J37:J43)</f>
        <v>0.25</v>
      </c>
      <c r="K44" s="14">
        <f>K37+K38+K39+K40+K41+K42+K43</f>
        <v>0</v>
      </c>
      <c r="L44" s="17">
        <f>SUM(L37:L43)</f>
        <v>0.38541666666666669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1.25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0.38541666666666669</v>
      </c>
      <c r="U56" s="57">
        <f>IF($L$52&lt;=$N$57,$L$52,$N$57)</f>
        <v>0</v>
      </c>
      <c r="V56" s="52">
        <f>SUM(P56:U56)</f>
        <v>6.0104166666666661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0.1458333333333337</v>
      </c>
      <c r="R57" s="57">
        <f>IF($L$28&lt;=$N$57,0,IF($L$28&lt;=$N$58,$L$28,$N$58)-$N$57)</f>
        <v>0.16666666666666674</v>
      </c>
      <c r="S57" s="57">
        <f>IF($L$36&lt;=$N$57,0,IF($L$36&lt;=$N$58,$L$36,$N$58)-$N$57)</f>
        <v>0.11458333333333348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0.42708333333333393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0.22916666666666674</v>
      </c>
      <c r="S58" s="58">
        <f>IF($L$36&lt;=$N$58,0,IF($L$36&lt;=$N$59,$L$36,$N$58)-$N$57)</f>
        <v>0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0.22916666666666674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20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1.25</v>
      </c>
      <c r="Q60" s="52">
        <f t="shared" si="24"/>
        <v>1.604166666666667</v>
      </c>
      <c r="R60" s="52">
        <f t="shared" si="24"/>
        <v>1.8541666666666667</v>
      </c>
      <c r="S60" s="52">
        <f t="shared" si="24"/>
        <v>1.5729166666666667</v>
      </c>
      <c r="T60" s="52">
        <f t="shared" si="24"/>
        <v>0.38541666666666669</v>
      </c>
      <c r="U60" s="52">
        <f t="shared" si="24"/>
        <v>0</v>
      </c>
      <c r="V60" s="52">
        <f>SUM(P60:U60)</f>
        <v>6.6666666666666679</v>
      </c>
    </row>
    <row r="61" spans="1:22" ht="15.75" thickTop="1" x14ac:dyDescent="0.25">
      <c r="B61" s="43" t="s">
        <v>84</v>
      </c>
      <c r="F61" s="74">
        <f>V64</f>
        <v>10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+COUNTBLANK(E6:H11)/2</f>
        <v>2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+COUNTBLANK(E37:H39)/2</f>
        <v>2</v>
      </c>
      <c r="U64" s="74">
        <v>0</v>
      </c>
      <c r="V64" s="102">
        <f>SUM(P64:U64)</f>
        <v>10</v>
      </c>
    </row>
    <row r="67" spans="2:22" x14ac:dyDescent="0.25">
      <c r="B67" s="43" t="s">
        <v>36</v>
      </c>
      <c r="E67" s="41"/>
      <c r="F67" s="74" t="str">
        <f>F2</f>
        <v>Avril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6.5000000000000009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0.54166666666666607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6.0104166666666661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0.42708333333333393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0.22916666666666674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0.28125000000000089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0.30416666666666614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0.77083333333333326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0"/>
      <c r="B108" s="10"/>
      <c r="C108" s="10"/>
      <c r="D108" s="10"/>
      <c r="E108" s="10"/>
      <c r="F108" s="167"/>
      <c r="G108" s="167"/>
      <c r="H108" s="167"/>
      <c r="I108" s="167"/>
      <c r="J108" s="6"/>
      <c r="K108" s="6"/>
      <c r="L108" s="10"/>
      <c r="M108" s="10"/>
    </row>
    <row r="109" spans="1:13" x14ac:dyDescent="0.25">
      <c r="A109" s="10"/>
      <c r="B109" s="10"/>
      <c r="C109" s="10"/>
      <c r="D109" s="10"/>
      <c r="E109" s="10"/>
      <c r="F109" s="96"/>
      <c r="G109" s="96"/>
      <c r="H109" s="96"/>
      <c r="I109" s="96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96"/>
      <c r="G110" s="96"/>
      <c r="H110" s="96"/>
      <c r="I110" s="96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6"/>
      <c r="G111" s="6"/>
      <c r="H111" s="10"/>
      <c r="I111" s="10"/>
      <c r="J111" s="6"/>
      <c r="K111" s="6"/>
      <c r="L111" s="10"/>
      <c r="M111" s="10"/>
    </row>
    <row r="112" spans="1:13" x14ac:dyDescent="0.25">
      <c r="A112" s="10"/>
      <c r="B112" s="76"/>
      <c r="C112" s="10"/>
      <c r="D112" s="10"/>
      <c r="E112" s="10"/>
      <c r="F112" s="6"/>
      <c r="G112" s="77"/>
      <c r="H112" s="10"/>
      <c r="I112" s="10"/>
      <c r="J112" s="6"/>
      <c r="K112" s="6"/>
      <c r="L112" s="10"/>
      <c r="M112" s="10"/>
    </row>
    <row r="113" spans="1:13" x14ac:dyDescent="0.25">
      <c r="A113" s="10"/>
      <c r="B113" s="76"/>
      <c r="C113" s="10"/>
      <c r="D113" s="10"/>
      <c r="E113" s="10"/>
      <c r="F113" s="6"/>
      <c r="G113" s="99"/>
      <c r="H113" s="10"/>
      <c r="I113" s="10"/>
      <c r="J113" s="6"/>
      <c r="K113" s="6"/>
      <c r="L113" s="10"/>
      <c r="M113" s="10"/>
    </row>
    <row r="114" spans="1:13" x14ac:dyDescent="0.25">
      <c r="A114" s="10"/>
      <c r="C114" s="10"/>
      <c r="E114" s="10"/>
      <c r="F114" s="6"/>
      <c r="G114" s="6"/>
      <c r="H114" s="10"/>
      <c r="I114" s="10"/>
      <c r="J114" s="6"/>
      <c r="K114" s="6"/>
      <c r="L114" s="10"/>
      <c r="M114" s="10"/>
    </row>
    <row r="115" spans="1:13" x14ac:dyDescent="0.25">
      <c r="A115" s="10"/>
      <c r="B115" s="76"/>
      <c r="C115" s="10"/>
      <c r="E115" s="10"/>
      <c r="G115" s="99"/>
      <c r="H115" s="10"/>
      <c r="I115" s="10"/>
      <c r="J115" s="6"/>
      <c r="K115" s="6"/>
      <c r="L115" s="10"/>
      <c r="M115" s="10"/>
    </row>
    <row r="116" spans="1:13" x14ac:dyDescent="0.25">
      <c r="A116" s="10"/>
      <c r="G116" s="45"/>
      <c r="J116" s="6"/>
      <c r="K116" s="6"/>
      <c r="L116" s="10"/>
      <c r="M116" s="10"/>
    </row>
    <row r="117" spans="1:13" x14ac:dyDescent="0.25">
      <c r="A117" s="10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B119" s="43"/>
      <c r="G119" s="100"/>
      <c r="J119" s="6"/>
      <c r="K119" s="6"/>
      <c r="L119" s="10"/>
      <c r="M119" s="10"/>
    </row>
    <row r="120" spans="1:13" x14ac:dyDescent="0.25">
      <c r="A120" s="10"/>
      <c r="G120" s="45"/>
      <c r="J120" s="6"/>
      <c r="K120" s="6"/>
      <c r="L120" s="10"/>
      <c r="M120" s="10"/>
    </row>
    <row r="121" spans="1:13" x14ac:dyDescent="0.25">
      <c r="A121" s="10"/>
      <c r="J121" s="6"/>
      <c r="K121" s="6"/>
      <c r="L121" s="10"/>
      <c r="M121" s="10"/>
    </row>
    <row r="122" spans="1:13" x14ac:dyDescent="0.25">
      <c r="A122" s="10"/>
      <c r="B122" s="43"/>
      <c r="G122" s="100"/>
      <c r="J122" s="6"/>
      <c r="K122" s="6"/>
      <c r="L122" s="10"/>
      <c r="M122" s="10"/>
    </row>
    <row r="123" spans="1:13" x14ac:dyDescent="0.25">
      <c r="A123" s="10"/>
      <c r="J123" s="6"/>
      <c r="K123" s="6"/>
      <c r="L123" s="10"/>
      <c r="M123" s="10"/>
    </row>
    <row r="124" spans="1:13" x14ac:dyDescent="0.25">
      <c r="A124" s="10"/>
      <c r="B124" s="75"/>
      <c r="C124" s="10"/>
      <c r="D124" s="10"/>
      <c r="E124" s="10"/>
      <c r="F124" s="74"/>
      <c r="G124" s="6"/>
      <c r="H124" s="10"/>
      <c r="I124" s="10"/>
      <c r="J124" s="6"/>
      <c r="K124" s="6"/>
      <c r="L124" s="10"/>
      <c r="M124" s="10"/>
    </row>
    <row r="125" spans="1:13" x14ac:dyDescent="0.25">
      <c r="A125" s="10"/>
      <c r="B125" s="75"/>
      <c r="C125" s="10"/>
      <c r="D125" s="10"/>
      <c r="E125" s="10"/>
      <c r="F125" s="74"/>
      <c r="G125" s="96"/>
      <c r="H125" s="10"/>
      <c r="I125" s="10"/>
      <c r="J125" s="6"/>
      <c r="K125" s="6"/>
      <c r="L125" s="10"/>
      <c r="M125" s="10"/>
    </row>
    <row r="126" spans="1:13" x14ac:dyDescent="0.25">
      <c r="A126" s="10"/>
      <c r="B126" s="76"/>
      <c r="C126" s="10"/>
      <c r="D126" s="10"/>
      <c r="E126" s="10"/>
      <c r="F126" s="6"/>
      <c r="G126" s="96"/>
      <c r="H126" s="10"/>
      <c r="I126" s="10"/>
      <c r="J126" s="6"/>
      <c r="K126" s="6"/>
      <c r="L126" s="10"/>
      <c r="M126" s="10"/>
    </row>
    <row r="127" spans="1:13" x14ac:dyDescent="0.25">
      <c r="A127" s="10"/>
      <c r="B127" s="10"/>
      <c r="C127" s="10"/>
      <c r="D127" s="10"/>
      <c r="E127" s="10"/>
      <c r="F127" s="6"/>
      <c r="G127" s="6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6"/>
      <c r="G135" s="6"/>
      <c r="H135" s="10"/>
      <c r="I135" s="10"/>
      <c r="J135" s="6"/>
      <c r="K135" s="6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6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6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2"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33:C33"/>
    <mergeCell ref="B34:C34"/>
    <mergeCell ref="B36:E36"/>
    <mergeCell ref="B38:C38"/>
    <mergeCell ref="B39:C39"/>
    <mergeCell ref="F108:I108"/>
    <mergeCell ref="B40:C40"/>
    <mergeCell ref="B41:C41"/>
    <mergeCell ref="B42:C42"/>
    <mergeCell ref="B27:C27"/>
    <mergeCell ref="B28:E28"/>
    <mergeCell ref="B29:C29"/>
    <mergeCell ref="B30:C30"/>
    <mergeCell ref="B37:C37"/>
    <mergeCell ref="B22:C22"/>
    <mergeCell ref="B23:C23"/>
    <mergeCell ref="B24:C24"/>
    <mergeCell ref="B25:C25"/>
    <mergeCell ref="B26:C26"/>
    <mergeCell ref="B35:C35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B31:C31"/>
    <mergeCell ref="B20:E20"/>
    <mergeCell ref="B21:C21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1:V167"/>
  <sheetViews>
    <sheetView workbookViewId="0">
      <selection activeCell="T5" sqref="T5:T15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61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96"/>
      <c r="T3" s="96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6"/>
      <c r="T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6"/>
      <c r="T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>
        <v>41760</v>
      </c>
      <c r="C8" s="172"/>
      <c r="D8" s="3">
        <v>0.48958333333333331</v>
      </c>
      <c r="E8" s="3">
        <v>0.63541666666666663</v>
      </c>
      <c r="F8" s="4">
        <f t="shared" si="0"/>
        <v>0.14583333333333331</v>
      </c>
      <c r="G8" s="11">
        <f>IF($D8&lt;&gt;"",IF($D8&lt;Données!$B$2,1,0),0)</f>
        <v>0</v>
      </c>
      <c r="H8" s="3">
        <v>0.78125</v>
      </c>
      <c r="I8" s="3">
        <v>0.9375</v>
      </c>
      <c r="J8" s="4">
        <f t="shared" si="1"/>
        <v>0.15625</v>
      </c>
      <c r="K8" s="11">
        <f>IF($H8&lt;&gt;"",IF($H8&lt;Données!$B$3,1,0),0)</f>
        <v>0</v>
      </c>
      <c r="L8" s="18">
        <f t="shared" si="2"/>
        <v>0.30208333333333331</v>
      </c>
      <c r="M8" s="12">
        <f t="shared" si="3"/>
        <v>0</v>
      </c>
      <c r="O8" s="76" t="s">
        <v>75</v>
      </c>
      <c r="P8" s="10"/>
      <c r="Q8" s="1"/>
      <c r="R8" s="10"/>
      <c r="T8" s="99"/>
      <c r="U8" s="10"/>
      <c r="V8" s="10"/>
    </row>
    <row r="9" spans="1:22" ht="15.75" thickBot="1" x14ac:dyDescent="0.3">
      <c r="B9" s="171">
        <v>41761</v>
      </c>
      <c r="C9" s="172"/>
      <c r="D9" s="3">
        <v>0.48958333333333331</v>
      </c>
      <c r="E9" s="3">
        <v>0.63541666666666663</v>
      </c>
      <c r="F9" s="4">
        <f t="shared" si="0"/>
        <v>0.14583333333333331</v>
      </c>
      <c r="G9" s="11">
        <f>IF($D9&lt;&gt;"",IF($D9&lt;Données!$B$2,1,0),0)</f>
        <v>0</v>
      </c>
      <c r="H9" s="3">
        <v>0.78125</v>
      </c>
      <c r="I9" s="3">
        <v>6.25E-2</v>
      </c>
      <c r="J9" s="4">
        <f t="shared" si="1"/>
        <v>0.28125</v>
      </c>
      <c r="K9" s="11">
        <f>IF($H9&lt;&gt;"",IF($H9&lt;Données!$B$3,1,0),0)</f>
        <v>0</v>
      </c>
      <c r="L9" s="18">
        <f t="shared" si="2"/>
        <v>0.42708333333333331</v>
      </c>
      <c r="M9" s="12">
        <f t="shared" si="3"/>
        <v>0</v>
      </c>
      <c r="O9" s="1"/>
      <c r="P9" s="1"/>
      <c r="Q9" s="1"/>
      <c r="R9" s="1"/>
      <c r="T9" s="45"/>
      <c r="U9" s="1"/>
      <c r="V9" s="1"/>
    </row>
    <row r="10" spans="1:22" ht="15.75" thickBot="1" x14ac:dyDescent="0.3">
      <c r="B10" s="171">
        <v>41762</v>
      </c>
      <c r="C10" s="172"/>
      <c r="D10" s="147"/>
      <c r="E10" s="147"/>
      <c r="F10" s="4">
        <f t="shared" si="0"/>
        <v>0</v>
      </c>
      <c r="G10" s="11">
        <f>IF($D10&lt;&gt;"",IF($D10&lt;Données!$B$2,1,0),0)</f>
        <v>0</v>
      </c>
      <c r="H10" s="3">
        <v>0.78125</v>
      </c>
      <c r="I10" s="3">
        <v>0.97916666666666663</v>
      </c>
      <c r="J10" s="4">
        <f t="shared" si="1"/>
        <v>0.19791666666666663</v>
      </c>
      <c r="K10" s="11">
        <f>IF($H10&lt;&gt;"",IF($H10&lt;Données!$B$3,1,0),0)</f>
        <v>0</v>
      </c>
      <c r="L10" s="18">
        <f t="shared" si="2"/>
        <v>0.19791666666666663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41763</v>
      </c>
      <c r="C11" s="172"/>
      <c r="D11" s="27">
        <v>0.48958333333333331</v>
      </c>
      <c r="E11" s="27">
        <v>0.65625</v>
      </c>
      <c r="F11" s="4">
        <f t="shared" si="0"/>
        <v>0.16666666666666669</v>
      </c>
      <c r="G11" s="11">
        <f>IF($D11&lt;&gt;"",IF($D11&lt;Données!$B$2,1,0),0)</f>
        <v>0</v>
      </c>
      <c r="H11" s="27">
        <v>0.78125</v>
      </c>
      <c r="I11" s="27">
        <v>0</v>
      </c>
      <c r="J11" s="4">
        <f t="shared" si="1"/>
        <v>0.21875</v>
      </c>
      <c r="K11" s="11">
        <f>IF($H11&lt;&gt;"",IF($H11&lt;Données!$B$3,1,0),0)</f>
        <v>0</v>
      </c>
      <c r="L11" s="18">
        <f t="shared" si="2"/>
        <v>0.38541666666666669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0.45833333333333331</v>
      </c>
      <c r="G12" s="59">
        <f>G5+G6+G7+G8+G9+G10+G11</f>
        <v>0</v>
      </c>
      <c r="H12" s="19"/>
      <c r="I12" s="19"/>
      <c r="J12" s="17">
        <f>SUM(J5:J11)</f>
        <v>0.85416666666666663</v>
      </c>
      <c r="K12" s="14">
        <f>K5+K6+K7+K8+K9+K10+K11</f>
        <v>0</v>
      </c>
      <c r="L12" s="17">
        <f>SUM(L5:L11)</f>
        <v>1.3125</v>
      </c>
      <c r="M12" s="15">
        <f>SUM(M5:M11)</f>
        <v>0</v>
      </c>
      <c r="O12" s="43" t="s">
        <v>43</v>
      </c>
      <c r="P12" s="1"/>
      <c r="Q12" s="1"/>
      <c r="R12" s="1"/>
      <c r="T12" s="100"/>
      <c r="U12" s="1"/>
      <c r="V12" s="1"/>
    </row>
    <row r="13" spans="1:22" ht="16.5" thickTop="1" thickBot="1" x14ac:dyDescent="0.3">
      <c r="B13" s="173">
        <v>41764</v>
      </c>
      <c r="C13" s="174"/>
      <c r="D13" s="28">
        <v>0.48958333333333331</v>
      </c>
      <c r="E13" s="28">
        <v>0.625</v>
      </c>
      <c r="F13" s="20">
        <f>$E13-$D13+IF($D13&gt;$E13,1)</f>
        <v>0.13541666666666669</v>
      </c>
      <c r="G13" s="21">
        <f>IF($D13&lt;&gt;"",IF($D13&lt;Données!$B$2,1,0),0)</f>
        <v>0</v>
      </c>
      <c r="H13" s="28">
        <v>0.78125</v>
      </c>
      <c r="I13" s="28">
        <v>0.97916666666666663</v>
      </c>
      <c r="J13" s="20">
        <f>$I13-$H13+IF($H13&gt;$I13,1)</f>
        <v>0.19791666666666663</v>
      </c>
      <c r="K13" s="21">
        <f>IF($H13&lt;&gt;"",IF($H13&lt;Données!$B$3,1,0),0)</f>
        <v>0</v>
      </c>
      <c r="L13" s="23">
        <f>$F13+$J13-($G13+$K13)*("00:30")</f>
        <v>0.33333333333333331</v>
      </c>
      <c r="M13" s="22">
        <f>$G13+$K13</f>
        <v>0</v>
      </c>
      <c r="O13" s="1"/>
      <c r="P13" s="1"/>
      <c r="Q13" s="1"/>
      <c r="R13" s="1"/>
      <c r="T13" s="45"/>
      <c r="U13" s="1"/>
      <c r="V13" s="1"/>
    </row>
    <row r="14" spans="1:22" ht="16.5" thickTop="1" thickBot="1" x14ac:dyDescent="0.3">
      <c r="B14" s="173">
        <v>41765</v>
      </c>
      <c r="C14" s="174"/>
      <c r="D14" s="157"/>
      <c r="E14" s="157"/>
      <c r="F14" s="4">
        <f t="shared" ref="F14:F19" si="4">$E14-$D14+IF($D14&gt;$E14,1)</f>
        <v>0</v>
      </c>
      <c r="G14" s="11">
        <f>IF($D14&lt;&gt;"",IF($D14&lt;Données!$B$2,1,0),0)</f>
        <v>0</v>
      </c>
      <c r="H14" s="157"/>
      <c r="I14" s="157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41766</v>
      </c>
      <c r="C15" s="174"/>
      <c r="D15" s="157"/>
      <c r="E15" s="157"/>
      <c r="F15" s="4">
        <f t="shared" si="4"/>
        <v>0</v>
      </c>
      <c r="G15" s="11">
        <f>IF($D15&lt;&gt;"",IF($D15&lt;Données!$B$2,1,0),0)</f>
        <v>0</v>
      </c>
      <c r="H15" s="157"/>
      <c r="I15" s="157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T15" s="100"/>
      <c r="U15" s="1"/>
      <c r="V15" s="1"/>
    </row>
    <row r="16" spans="1:22" ht="16.5" thickTop="1" thickBot="1" x14ac:dyDescent="0.3">
      <c r="B16" s="173">
        <v>41767</v>
      </c>
      <c r="C16" s="174"/>
      <c r="D16" s="157"/>
      <c r="E16" s="157"/>
      <c r="F16" s="4">
        <f t="shared" si="4"/>
        <v>0</v>
      </c>
      <c r="G16" s="11">
        <f>IF($D16&lt;&gt;"",IF($D16&lt;Données!$B$2,1,0),0)</f>
        <v>0</v>
      </c>
      <c r="H16" s="157"/>
      <c r="I16" s="157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41768</v>
      </c>
      <c r="C17" s="174"/>
      <c r="D17" s="157"/>
      <c r="E17" s="157"/>
      <c r="F17" s="4">
        <f t="shared" si="4"/>
        <v>0</v>
      </c>
      <c r="G17" s="11">
        <f>IF($D17&lt;&gt;"",IF($D17&lt;Données!$B$2,1,0),0)</f>
        <v>0</v>
      </c>
      <c r="H17" s="157"/>
      <c r="I17" s="157"/>
      <c r="J17" s="4">
        <f t="shared" si="5"/>
        <v>0</v>
      </c>
      <c r="K17" s="21">
        <f>IF($H17&lt;&gt;"",IF($H17&lt;Données!$B$3,1,0),0)</f>
        <v>0</v>
      </c>
      <c r="L17" s="18">
        <f t="shared" si="6"/>
        <v>0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37</v>
      </c>
      <c r="T17" s="6"/>
      <c r="U17" s="10"/>
      <c r="V17" s="10"/>
    </row>
    <row r="18" spans="2:22" ht="16.5" thickTop="1" thickBot="1" x14ac:dyDescent="0.3">
      <c r="B18" s="173">
        <v>41769</v>
      </c>
      <c r="C18" s="174"/>
      <c r="D18" s="157"/>
      <c r="E18" s="157"/>
      <c r="F18" s="4">
        <f t="shared" si="4"/>
        <v>0</v>
      </c>
      <c r="G18" s="11">
        <f>IF($D18&lt;&gt;"",IF($D18&lt;Données!$B$2,1,0),0)</f>
        <v>0</v>
      </c>
      <c r="H18" s="157"/>
      <c r="I18" s="157"/>
      <c r="J18" s="4">
        <f t="shared" si="5"/>
        <v>0</v>
      </c>
      <c r="K18" s="21">
        <f>IF($H18&lt;&gt;"",IF($H18&lt;Données!$B$3,1,0),0)</f>
        <v>0</v>
      </c>
      <c r="L18" s="18">
        <f t="shared" si="6"/>
        <v>0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547.6</v>
      </c>
      <c r="T18" s="96" t="s">
        <v>40</v>
      </c>
      <c r="U18" s="10"/>
      <c r="V18" s="10"/>
    </row>
    <row r="19" spans="2:22" ht="16.5" thickTop="1" thickBot="1" x14ac:dyDescent="0.3">
      <c r="B19" s="173">
        <v>41770</v>
      </c>
      <c r="C19" s="174"/>
      <c r="D19" s="157"/>
      <c r="E19" s="157"/>
      <c r="F19" s="4">
        <f t="shared" si="4"/>
        <v>0</v>
      </c>
      <c r="G19" s="11">
        <f>IF($D19&lt;&gt;"",IF($D19&lt;Données!$B$2,1,0),0)</f>
        <v>0</v>
      </c>
      <c r="H19" s="157"/>
      <c r="I19" s="157"/>
      <c r="J19" s="4">
        <f t="shared" si="5"/>
        <v>0</v>
      </c>
      <c r="K19" s="21">
        <f>IF($H19&lt;&gt;"",IF($H19&lt;Données!$B$3,1,0),0)</f>
        <v>0</v>
      </c>
      <c r="L19" s="18">
        <f t="shared" si="6"/>
        <v>0</v>
      </c>
      <c r="M19" s="12">
        <f t="shared" si="7"/>
        <v>0</v>
      </c>
      <c r="O19" s="76" t="s">
        <v>41</v>
      </c>
      <c r="P19" s="10"/>
      <c r="Q19" s="10"/>
      <c r="R19" s="10"/>
      <c r="S19" s="6">
        <f>2.1+2+2.2+2.2+2.4+2.4+2.4+2.3+2.3+2.2+2</f>
        <v>24.5</v>
      </c>
      <c r="T19" s="96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0.13541666666666669</v>
      </c>
      <c r="G20" s="59">
        <f>G13+G14+G15+G16+G17+G18+G19</f>
        <v>0</v>
      </c>
      <c r="H20" s="19"/>
      <c r="I20" s="19"/>
      <c r="J20" s="17">
        <f>SUM(J13:J19)</f>
        <v>0.19791666666666663</v>
      </c>
      <c r="K20" s="14">
        <f>K13+K14+K15+K16+K17+K18+K19</f>
        <v>0</v>
      </c>
      <c r="L20" s="17">
        <f>SUM(L13:L19)</f>
        <v>0.33333333333333331</v>
      </c>
      <c r="M20" s="15">
        <f>SUM(M13:M19)</f>
        <v>0</v>
      </c>
    </row>
    <row r="21" spans="2:22" ht="16.5" thickTop="1" thickBot="1" x14ac:dyDescent="0.3">
      <c r="B21" s="173">
        <v>41771</v>
      </c>
      <c r="C21" s="174"/>
      <c r="D21" s="28">
        <v>0.48958333333333331</v>
      </c>
      <c r="E21" s="28">
        <v>0.625</v>
      </c>
      <c r="F21" s="20">
        <f>$E21-$D21+IF($D21&gt;$E21,1)</f>
        <v>0.13541666666666669</v>
      </c>
      <c r="G21" s="21">
        <f>IF($D21&lt;&gt;"",IF($D21&lt;Données!$B$2,1,0),0)</f>
        <v>0</v>
      </c>
      <c r="H21" s="28">
        <v>0.78125</v>
      </c>
      <c r="I21" s="28">
        <v>0</v>
      </c>
      <c r="J21" s="20">
        <f>$I21-$H21+IF($H21&gt;$I21,1)</f>
        <v>0.21875</v>
      </c>
      <c r="K21" s="21">
        <f>IF($H21&lt;&gt;"",IF($H21&lt;Données!$B$3,1,0),0)</f>
        <v>0</v>
      </c>
      <c r="L21" s="23">
        <f>$F21+$J21-($G21+$K21)*("00:30")</f>
        <v>0.35416666666666669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41772</v>
      </c>
      <c r="C22" s="174"/>
      <c r="D22" s="27">
        <v>0.48958333333333331</v>
      </c>
      <c r="E22" s="27">
        <v>0.64583333333333337</v>
      </c>
      <c r="F22" s="4">
        <f t="shared" ref="F22:F27" si="8">$E22-$D22+IF($D22&gt;$E22,1)</f>
        <v>0.15625000000000006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0.15625000000000006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41773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41774</v>
      </c>
      <c r="C24" s="174"/>
      <c r="D24" s="27">
        <v>0.48958333333333331</v>
      </c>
      <c r="E24" s="27">
        <v>0.60416666666666663</v>
      </c>
      <c r="F24" s="4">
        <f t="shared" si="8"/>
        <v>0.11458333333333331</v>
      </c>
      <c r="G24" s="11">
        <f>IF($D24&lt;&gt;"",IF($D24&lt;Données!$B$2,1,0),0)</f>
        <v>0</v>
      </c>
      <c r="H24" s="27">
        <v>0.78125</v>
      </c>
      <c r="I24" s="27">
        <v>4.1666666666666664E-2</v>
      </c>
      <c r="J24" s="4">
        <f t="shared" si="9"/>
        <v>0.26041666666666663</v>
      </c>
      <c r="K24" s="21">
        <f>IF($H24&lt;&gt;"",IF($H24&lt;Données!$B$3,1,0),0)</f>
        <v>0</v>
      </c>
      <c r="L24" s="18">
        <f t="shared" si="10"/>
        <v>0.37499999999999994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41775</v>
      </c>
      <c r="C25" s="174"/>
      <c r="D25" s="27">
        <v>0.48958333333333331</v>
      </c>
      <c r="E25" s="27">
        <v>0.61458333333333337</v>
      </c>
      <c r="F25" s="4">
        <f t="shared" si="8"/>
        <v>0.12500000000000006</v>
      </c>
      <c r="G25" s="11">
        <f>IF($D25&lt;&gt;"",IF($D25&lt;Données!$B$2,1,0),0)</f>
        <v>0</v>
      </c>
      <c r="H25" s="143"/>
      <c r="I25" s="143"/>
      <c r="J25" s="4">
        <f t="shared" si="9"/>
        <v>0</v>
      </c>
      <c r="K25" s="21">
        <f>IF($H25&lt;&gt;"",IF($H25&lt;Données!$B$3,1,0),0)</f>
        <v>0</v>
      </c>
      <c r="L25" s="18">
        <f t="shared" si="10"/>
        <v>0.12500000000000006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41776</v>
      </c>
      <c r="C26" s="174"/>
      <c r="D26" s="27">
        <v>0.48958333333333331</v>
      </c>
      <c r="E26" s="27">
        <v>0.60416666666666663</v>
      </c>
      <c r="F26" s="4">
        <f t="shared" si="8"/>
        <v>0.11458333333333331</v>
      </c>
      <c r="G26" s="11">
        <f>IF($D26&lt;&gt;"",IF($D26&lt;Données!$B$2,1,0),0)</f>
        <v>0</v>
      </c>
      <c r="H26" s="27">
        <v>0.78125</v>
      </c>
      <c r="I26" s="27">
        <v>6.25E-2</v>
      </c>
      <c r="J26" s="4">
        <f t="shared" si="9"/>
        <v>0.28125</v>
      </c>
      <c r="K26" s="21">
        <f>IF($H26&lt;&gt;"",IF($H26&lt;Données!$B$3,1,0),0)</f>
        <v>0</v>
      </c>
      <c r="L26" s="18">
        <f t="shared" si="10"/>
        <v>0.39583333333333331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41777</v>
      </c>
      <c r="C27" s="174"/>
      <c r="D27" s="27">
        <v>0.48958333333333331</v>
      </c>
      <c r="E27" s="27">
        <v>0.61458333333333337</v>
      </c>
      <c r="F27" s="4">
        <f t="shared" si="8"/>
        <v>0.12500000000000006</v>
      </c>
      <c r="G27" s="11">
        <f>IF($D27&lt;&gt;"",IF($D27&lt;Données!$B$2,1,0),0)</f>
        <v>0</v>
      </c>
      <c r="H27" s="27">
        <v>0.78125</v>
      </c>
      <c r="I27" s="27">
        <v>0.94791666666666663</v>
      </c>
      <c r="J27" s="4">
        <f t="shared" si="9"/>
        <v>0.16666666666666663</v>
      </c>
      <c r="K27" s="21">
        <f>IF($H27&lt;&gt;"",IF($H27&lt;Données!$B$3,1,0),0)</f>
        <v>0</v>
      </c>
      <c r="L27" s="18">
        <f t="shared" si="10"/>
        <v>0.29166666666666669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0.77083333333333348</v>
      </c>
      <c r="G28" s="59">
        <f>G21+G22+G23+G24+G25+G26+G27</f>
        <v>0</v>
      </c>
      <c r="H28" s="19"/>
      <c r="I28" s="19"/>
      <c r="J28" s="17">
        <f>SUM(J21:J27)</f>
        <v>0.92708333333333326</v>
      </c>
      <c r="K28" s="14">
        <f>K21+K22+K23+K24+K25+K26+K27</f>
        <v>0</v>
      </c>
      <c r="L28" s="17">
        <f>SUM(L21:L27)</f>
        <v>1.6979166666666667</v>
      </c>
      <c r="M28" s="15">
        <f>SUM(M21:M27)</f>
        <v>0</v>
      </c>
    </row>
    <row r="29" spans="2:22" ht="16.5" thickTop="1" thickBot="1" x14ac:dyDescent="0.3">
      <c r="B29" s="173">
        <v>41778</v>
      </c>
      <c r="C29" s="174"/>
      <c r="D29" s="28">
        <v>0.48958333333333331</v>
      </c>
      <c r="E29" s="28">
        <v>0.625</v>
      </c>
      <c r="F29" s="20">
        <f>$E29-$D29+IF($D29&gt;$E29,1)</f>
        <v>0.13541666666666669</v>
      </c>
      <c r="G29" s="21">
        <f>IF($D29&lt;&gt;"",IF($D29&lt;Données!$B$2,1,0),0)</f>
        <v>0</v>
      </c>
      <c r="H29" s="28">
        <v>0.78125</v>
      </c>
      <c r="I29" s="28">
        <v>0</v>
      </c>
      <c r="J29" s="20">
        <f>$I29-$H29+IF($H29&gt;$I29,1)</f>
        <v>0.21875</v>
      </c>
      <c r="K29" s="21">
        <f>IF($H29&lt;&gt;"",IF($H29&lt;Données!$B$3,1,0),0)</f>
        <v>0</v>
      </c>
      <c r="L29" s="23">
        <f>$F29+$J29-($G29+$K29)*("00:30")</f>
        <v>0.35416666666666669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41779</v>
      </c>
      <c r="C30" s="174"/>
      <c r="D30" s="143"/>
      <c r="E30" s="143"/>
      <c r="F30" s="4">
        <f t="shared" ref="F30:F35" si="12">$E30-$D30+IF($D30&gt;$E30,1)</f>
        <v>0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41780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41781</v>
      </c>
      <c r="C32" s="174"/>
      <c r="D32" s="27">
        <v>0.48958333333333331</v>
      </c>
      <c r="E32" s="27">
        <v>0.63541666666666663</v>
      </c>
      <c r="F32" s="4">
        <f t="shared" si="12"/>
        <v>0.14583333333333331</v>
      </c>
      <c r="G32" s="11">
        <f>IF($D32&lt;&gt;"",IF($D32&lt;Données!$B$2,1,0),0)</f>
        <v>0</v>
      </c>
      <c r="H32" s="27">
        <v>0.78125</v>
      </c>
      <c r="I32" s="27">
        <v>2.0833333333333332E-2</v>
      </c>
      <c r="J32" s="4">
        <f t="shared" si="13"/>
        <v>0.23958333333333337</v>
      </c>
      <c r="K32" s="21">
        <f>IF($H32&lt;&gt;"",IF($H32&lt;Données!$B$3,1,0),0)</f>
        <v>0</v>
      </c>
      <c r="L32" s="18">
        <f t="shared" si="14"/>
        <v>0.38541666666666669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41782</v>
      </c>
      <c r="C33" s="174"/>
      <c r="D33" s="27">
        <v>0.48958333333333331</v>
      </c>
      <c r="E33" s="27">
        <v>0.60416666666666663</v>
      </c>
      <c r="F33" s="4">
        <f t="shared" si="12"/>
        <v>0.11458333333333331</v>
      </c>
      <c r="G33" s="11">
        <f>IF($D33&lt;&gt;"",IF($D33&lt;Données!$B$2,1,0),0)</f>
        <v>0</v>
      </c>
      <c r="H33" s="27">
        <v>0.78125</v>
      </c>
      <c r="I33" s="27">
        <v>4.1666666666666664E-2</v>
      </c>
      <c r="J33" s="4">
        <f t="shared" si="13"/>
        <v>0.26041666666666663</v>
      </c>
      <c r="K33" s="21">
        <f>IF($H33&lt;&gt;"",IF($H33&lt;Données!$B$3,1,0),0)</f>
        <v>0</v>
      </c>
      <c r="L33" s="18">
        <f t="shared" si="14"/>
        <v>0.37499999999999994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41783</v>
      </c>
      <c r="C34" s="174"/>
      <c r="D34" s="27">
        <v>0.48958333333333331</v>
      </c>
      <c r="E34" s="27">
        <v>0.61458333333333337</v>
      </c>
      <c r="F34" s="4">
        <f t="shared" si="12"/>
        <v>0.12500000000000006</v>
      </c>
      <c r="G34" s="11">
        <f>IF($D34&lt;&gt;"",IF($D34&lt;Données!$B$2,1,0),0)</f>
        <v>0</v>
      </c>
      <c r="H34" s="27">
        <v>0.78125</v>
      </c>
      <c r="I34" s="27">
        <v>4.1666666666666664E-2</v>
      </c>
      <c r="J34" s="4">
        <f t="shared" si="13"/>
        <v>0.26041666666666663</v>
      </c>
      <c r="K34" s="21">
        <f>IF($H34&lt;&gt;"",IF($H34&lt;Données!$B$3,1,0),0)</f>
        <v>0</v>
      </c>
      <c r="L34" s="18">
        <f t="shared" si="14"/>
        <v>0.38541666666666669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41784</v>
      </c>
      <c r="C35" s="174"/>
      <c r="D35" s="27">
        <v>0.48958333333333331</v>
      </c>
      <c r="E35" s="27">
        <v>0.71875</v>
      </c>
      <c r="F35" s="4">
        <f t="shared" si="12"/>
        <v>0.22916666666666669</v>
      </c>
      <c r="G35" s="11">
        <f>IF($D35&lt;&gt;"",IF($D35&lt;Données!$B$2,1,0),0)</f>
        <v>0</v>
      </c>
      <c r="H35" s="27">
        <v>0.78125</v>
      </c>
      <c r="I35" s="27">
        <v>0.96875</v>
      </c>
      <c r="J35" s="4">
        <f t="shared" si="13"/>
        <v>0.1875</v>
      </c>
      <c r="K35" s="21">
        <f>IF($H35&lt;&gt;"",IF($H35&lt;Données!$B$3,1,0),0)</f>
        <v>0</v>
      </c>
      <c r="L35" s="18">
        <f t="shared" si="14"/>
        <v>0.41666666666666669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0.75</v>
      </c>
      <c r="G36" s="59">
        <f>G29+G30+G31+G32+G33+G34+G35</f>
        <v>0</v>
      </c>
      <c r="H36" s="19"/>
      <c r="I36" s="19"/>
      <c r="J36" s="17">
        <f>SUM(J29:J35)</f>
        <v>1.1666666666666665</v>
      </c>
      <c r="K36" s="14">
        <f>K29+K30+K31+K32+K33+K34+K35</f>
        <v>0</v>
      </c>
      <c r="L36" s="17">
        <f>SUM(L29:L35)</f>
        <v>1.9166666666666667</v>
      </c>
      <c r="M36" s="15">
        <f>SUM(M29:M35)</f>
        <v>0</v>
      </c>
    </row>
    <row r="37" spans="2:17" ht="16.5" thickTop="1" thickBot="1" x14ac:dyDescent="0.3">
      <c r="B37" s="173">
        <v>41785</v>
      </c>
      <c r="C37" s="174"/>
      <c r="D37" s="28">
        <v>0.48958333333333331</v>
      </c>
      <c r="E37" s="28">
        <v>0.64583333333333337</v>
      </c>
      <c r="F37" s="20">
        <f>$E37-$D37+IF($D37&gt;$E37,1)</f>
        <v>0.15625000000000006</v>
      </c>
      <c r="G37" s="21">
        <f>IF($D37&lt;&gt;"",IF($D37&lt;Données!$B$2,1,0),0)</f>
        <v>0</v>
      </c>
      <c r="H37" s="28">
        <v>0.78125</v>
      </c>
      <c r="I37" s="28">
        <v>2.0833333333333332E-2</v>
      </c>
      <c r="J37" s="20">
        <f>$I37-$H37+IF($H37&gt;$I37,1)</f>
        <v>0.23958333333333337</v>
      </c>
      <c r="K37" s="21">
        <f>IF($H37&lt;&gt;"",IF($H37&lt;Données!$B$3,1,0),0)</f>
        <v>0</v>
      </c>
      <c r="L37" s="23">
        <f>$F37+$J37-($G37+$K37)*("00:30")</f>
        <v>0.39583333333333343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41786</v>
      </c>
      <c r="C38" s="174"/>
      <c r="D38" s="27">
        <v>0.48958333333333331</v>
      </c>
      <c r="E38" s="27">
        <v>0.63541666666666663</v>
      </c>
      <c r="F38" s="4">
        <f t="shared" ref="F38:F43" si="16">$E38-$D38+IF($D38&gt;$E38,1)</f>
        <v>0.14583333333333331</v>
      </c>
      <c r="G38" s="11">
        <f>IF($D38&lt;&gt;"",IF($D38&lt;Données!$B$2,1,0),0)</f>
        <v>0</v>
      </c>
      <c r="H38" s="27">
        <v>0.78125</v>
      </c>
      <c r="I38" s="27">
        <v>6.25E-2</v>
      </c>
      <c r="J38" s="4">
        <f t="shared" ref="J38:J43" si="17">$I38-$H38+IF($H38&gt;$I38,1)</f>
        <v>0.28125</v>
      </c>
      <c r="K38" s="21">
        <f>IF($H38&lt;&gt;"",IF($H38&lt;Données!$B$3,1,0),0)</f>
        <v>0</v>
      </c>
      <c r="L38" s="18">
        <f t="shared" ref="L38:L43" si="18">$F38+$J38-($G38+$K38)*("00:30")</f>
        <v>0.42708333333333331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41787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41788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143"/>
      <c r="I40" s="143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41789</v>
      </c>
      <c r="C41" s="174"/>
      <c r="D41" s="27">
        <v>0.48958333333333331</v>
      </c>
      <c r="E41" s="27">
        <v>0.64583333333333337</v>
      </c>
      <c r="F41" s="4">
        <f t="shared" si="16"/>
        <v>0.15625000000000006</v>
      </c>
      <c r="G41" s="11">
        <f>IF($D41&lt;&gt;"",IF($D41&lt;Données!$B$2,1,0),0)</f>
        <v>0</v>
      </c>
      <c r="H41" s="27">
        <v>0.78125</v>
      </c>
      <c r="I41" s="27">
        <v>8.3333333333333329E-2</v>
      </c>
      <c r="J41" s="4">
        <f t="shared" si="17"/>
        <v>0.30208333333333337</v>
      </c>
      <c r="K41" s="21">
        <f>IF($H41&lt;&gt;"",IF($H41&lt;Données!$B$3,1,0),0)</f>
        <v>0</v>
      </c>
      <c r="L41" s="18">
        <f t="shared" si="18"/>
        <v>0.45833333333333343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41790</v>
      </c>
      <c r="C42" s="174"/>
      <c r="D42" s="27">
        <v>0.48958333333333331</v>
      </c>
      <c r="E42" s="27">
        <v>0.59375</v>
      </c>
      <c r="F42" s="4">
        <f t="shared" si="16"/>
        <v>0.10416666666666669</v>
      </c>
      <c r="G42" s="11">
        <f>IF($D42&lt;&gt;"",IF($D42&lt;Données!$B$2,1,0),0)</f>
        <v>0</v>
      </c>
      <c r="H42" s="27">
        <v>0.8125</v>
      </c>
      <c r="I42" s="27">
        <v>0.95833333333333337</v>
      </c>
      <c r="J42" s="4">
        <f t="shared" si="17"/>
        <v>0.14583333333333337</v>
      </c>
      <c r="K42" s="21">
        <f>IF($H42&lt;&gt;"",IF($H42&lt;Données!$B$3,1,0),0)</f>
        <v>0</v>
      </c>
      <c r="L42" s="18">
        <f t="shared" si="18"/>
        <v>0.25000000000000006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0.56250000000000011</v>
      </c>
      <c r="G44" s="59">
        <f>G37+G38+G39+G40+G41+G42+G43</f>
        <v>0</v>
      </c>
      <c r="H44" s="19"/>
      <c r="I44" s="19"/>
      <c r="J44" s="17">
        <f>SUM(J37:J43)</f>
        <v>0.96875000000000011</v>
      </c>
      <c r="K44" s="14">
        <f>K37+K38+K39+K40+K41+K42+K43</f>
        <v>0</v>
      </c>
      <c r="L44" s="17">
        <f>SUM(L37:L43)</f>
        <v>1.5312500000000002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158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1.3125</v>
      </c>
      <c r="Q56" s="57">
        <f>IF($L$20&lt;=$N$57,$L$20,$N$57)</f>
        <v>0.33333333333333331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1.4583333333333333</v>
      </c>
      <c r="U56" s="57">
        <f>IF($L$52&lt;=$N$57,$L$52,$N$57)</f>
        <v>0</v>
      </c>
      <c r="V56" s="52">
        <f>SUM(P56:U56)</f>
        <v>6.020833333333333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7.2916666666666963E-2</v>
      </c>
      <c r="U57" s="57">
        <f>IF($L$52&lt;=$N$57,0,IF($L$52&lt;=$N$58,$L$52,$N$58)-$N$57)</f>
        <v>0</v>
      </c>
      <c r="V57" s="52">
        <f>SUM(P57:U57)</f>
        <v>0.40625000000000044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0.23958333333333348</v>
      </c>
      <c r="S58" s="58">
        <f>IF($L$36&lt;=$N$58,0,IF($L$36&lt;=$N$59,$L$36,$N$58)-$N$57)</f>
        <v>0.16666666666666674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0.40625000000000022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18.5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0.125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0.125</v>
      </c>
    </row>
    <row r="60" spans="1:22" ht="16.5" thickTop="1" thickBot="1" x14ac:dyDescent="0.3">
      <c r="B60" s="43" t="s">
        <v>83</v>
      </c>
      <c r="F60" s="98">
        <v>6</v>
      </c>
      <c r="K60" s="1"/>
      <c r="N60" s="56"/>
      <c r="O60" s="55"/>
      <c r="P60" s="52">
        <f t="shared" ref="P60:U60" si="24">P56+P57+P58+P59</f>
        <v>1.3125</v>
      </c>
      <c r="Q60" s="52">
        <f t="shared" si="24"/>
        <v>0.33333333333333331</v>
      </c>
      <c r="R60" s="52">
        <f t="shared" si="24"/>
        <v>1.8645833333333335</v>
      </c>
      <c r="S60" s="52">
        <f t="shared" si="24"/>
        <v>1.9166666666666667</v>
      </c>
      <c r="T60" s="52">
        <f t="shared" si="24"/>
        <v>1.5312500000000002</v>
      </c>
      <c r="U60" s="52">
        <f t="shared" si="24"/>
        <v>0</v>
      </c>
      <c r="V60" s="52">
        <f>SUM(P60:U60)</f>
        <v>6.9583333333333339</v>
      </c>
    </row>
    <row r="61" spans="1:22" ht="15.75" thickTop="1" x14ac:dyDescent="0.25">
      <c r="B61" s="43" t="s">
        <v>84</v>
      </c>
      <c r="F61" s="74">
        <f>V64</f>
        <v>13.5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0.5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+COUNTBLANK(E8:H11)/2</f>
        <v>0.5</v>
      </c>
      <c r="Q64" s="74">
        <v>0</v>
      </c>
      <c r="R64" s="74">
        <f>+COUNTBLANK(E21:H27)/2</f>
        <v>2</v>
      </c>
      <c r="S64" s="74">
        <f>+COUNTBLANK(E29:H35)/2</f>
        <v>2</v>
      </c>
      <c r="T64" s="74">
        <f>+COUNTBLANK(E37:H42)/2</f>
        <v>2</v>
      </c>
      <c r="U64" s="74">
        <f>+COUNTBLANK(E45:H51)/2</f>
        <v>7</v>
      </c>
      <c r="V64" s="102">
        <f>SUM(P64:U64)</f>
        <v>13.5</v>
      </c>
    </row>
    <row r="67" spans="2:22" x14ac:dyDescent="0.25">
      <c r="B67" s="43" t="s">
        <v>36</v>
      </c>
      <c r="E67" s="41"/>
      <c r="F67" s="74" t="str">
        <f>F2</f>
        <v>Mai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6.791666666666667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0.25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6.020833333333333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0.40625000000000044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0.40625000000000022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0.125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0.61805555555555558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0.27083333333333393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0.21180555555555514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0.59374999999999978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0.875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14"/>
      <c r="B108" s="114"/>
      <c r="C108" s="114"/>
      <c r="D108" s="114"/>
      <c r="E108" s="114"/>
      <c r="F108" s="201"/>
      <c r="G108" s="201"/>
      <c r="H108" s="201"/>
      <c r="I108" s="201"/>
      <c r="J108" s="115"/>
      <c r="K108" s="6"/>
      <c r="L108" s="10"/>
      <c r="M108" s="10"/>
    </row>
    <row r="109" spans="1:1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115"/>
      <c r="K109" s="6"/>
      <c r="L109" s="10"/>
      <c r="M109" s="10"/>
    </row>
    <row r="110" spans="1:1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115"/>
      <c r="K110" s="6"/>
      <c r="L110" s="10"/>
      <c r="M110" s="10"/>
    </row>
    <row r="111" spans="1:1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115"/>
      <c r="K111" s="6"/>
      <c r="L111" s="10"/>
      <c r="M111" s="10"/>
    </row>
    <row r="112" spans="1:1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115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115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115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115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115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115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115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115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115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115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115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115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115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115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115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115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115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14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14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14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14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14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14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115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115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115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115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115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115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115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115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115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115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115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115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115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115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115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115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115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115"/>
      <c r="K152" s="6"/>
      <c r="L152" s="10"/>
      <c r="M152" s="10"/>
    </row>
    <row r="153" spans="1:13" ht="15" customHeight="1" x14ac:dyDescent="0.25">
      <c r="A153" s="198"/>
      <c r="B153" s="198"/>
      <c r="C153" s="198"/>
      <c r="D153" s="198"/>
      <c r="E153" s="198"/>
      <c r="F153" s="199"/>
      <c r="G153" s="199"/>
      <c r="H153" s="200"/>
      <c r="I153" s="200"/>
      <c r="J153" s="115"/>
      <c r="K153" s="6"/>
      <c r="L153" s="10"/>
      <c r="M153" s="10"/>
    </row>
    <row r="154" spans="1:13" x14ac:dyDescent="0.25">
      <c r="A154" s="198"/>
      <c r="B154" s="198"/>
      <c r="C154" s="198"/>
      <c r="D154" s="198"/>
      <c r="E154" s="198"/>
      <c r="F154" s="199"/>
      <c r="G154" s="199"/>
      <c r="H154" s="200"/>
      <c r="I154" s="200"/>
      <c r="J154" s="115"/>
      <c r="K154" s="6"/>
      <c r="L154" s="10"/>
      <c r="M154" s="10"/>
    </row>
    <row r="155" spans="1:13" x14ac:dyDescent="0.25">
      <c r="A155" s="203"/>
      <c r="B155" s="203"/>
      <c r="C155" s="203"/>
      <c r="D155" s="202"/>
      <c r="E155" s="202"/>
      <c r="F155" s="204"/>
      <c r="G155" s="204"/>
      <c r="H155" s="202"/>
      <c r="I155" s="202"/>
      <c r="J155" s="115"/>
      <c r="K155" s="6"/>
      <c r="L155" s="10"/>
      <c r="M155" s="10"/>
    </row>
    <row r="156" spans="1:13" x14ac:dyDescent="0.25">
      <c r="A156" s="203"/>
      <c r="B156" s="203"/>
      <c r="C156" s="203"/>
      <c r="D156" s="202"/>
      <c r="E156" s="202"/>
      <c r="F156" s="204"/>
      <c r="G156" s="204"/>
      <c r="H156" s="202"/>
      <c r="I156" s="202"/>
      <c r="J156" s="115"/>
      <c r="K156" s="6"/>
      <c r="L156" s="10"/>
      <c r="M156" s="10"/>
    </row>
    <row r="157" spans="1:13" x14ac:dyDescent="0.25">
      <c r="A157" s="203"/>
      <c r="B157" s="203"/>
      <c r="C157" s="203"/>
      <c r="D157" s="202"/>
      <c r="E157" s="202"/>
      <c r="F157" s="204"/>
      <c r="G157" s="204"/>
      <c r="H157" s="202"/>
      <c r="I157" s="202"/>
      <c r="J157" s="115"/>
      <c r="K157" s="6"/>
      <c r="L157" s="10"/>
      <c r="M157" s="10"/>
    </row>
    <row r="158" spans="1:13" x14ac:dyDescent="0.25">
      <c r="A158" s="203"/>
      <c r="B158" s="203"/>
      <c r="C158" s="203"/>
      <c r="D158" s="202"/>
      <c r="E158" s="202"/>
      <c r="F158" s="204"/>
      <c r="G158" s="204"/>
      <c r="H158" s="202"/>
      <c r="I158" s="202"/>
      <c r="J158" s="115"/>
      <c r="K158" s="6"/>
      <c r="L158" s="10"/>
      <c r="M158" s="10"/>
    </row>
    <row r="159" spans="1:13" x14ac:dyDescent="0.25">
      <c r="A159" s="203"/>
      <c r="B159" s="203"/>
      <c r="C159" s="203"/>
      <c r="D159" s="202"/>
      <c r="E159" s="202"/>
      <c r="F159" s="204"/>
      <c r="G159" s="204"/>
      <c r="H159" s="202"/>
      <c r="I159" s="202"/>
      <c r="J159" s="115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115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115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115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86">
    <mergeCell ref="A159:C159"/>
    <mergeCell ref="D159:E159"/>
    <mergeCell ref="F159:G159"/>
    <mergeCell ref="H159:I159"/>
    <mergeCell ref="Q1:T1"/>
    <mergeCell ref="A157:C157"/>
    <mergeCell ref="D157:E157"/>
    <mergeCell ref="F157:G157"/>
    <mergeCell ref="H157:I157"/>
    <mergeCell ref="A158:C158"/>
    <mergeCell ref="D158:E158"/>
    <mergeCell ref="F158:G158"/>
    <mergeCell ref="H158:I158"/>
    <mergeCell ref="A155:C155"/>
    <mergeCell ref="D155:E155"/>
    <mergeCell ref="F155:G155"/>
    <mergeCell ref="H155:I155"/>
    <mergeCell ref="A156:C156"/>
    <mergeCell ref="D156:E156"/>
    <mergeCell ref="F156:G156"/>
    <mergeCell ref="H156:I156"/>
    <mergeCell ref="A153:C154"/>
    <mergeCell ref="D153:E154"/>
    <mergeCell ref="F153:G154"/>
    <mergeCell ref="H153:I154"/>
    <mergeCell ref="B44:E44"/>
    <mergeCell ref="B45:C45"/>
    <mergeCell ref="B46:C46"/>
    <mergeCell ref="B47:C47"/>
    <mergeCell ref="B48:C48"/>
    <mergeCell ref="B49:C49"/>
    <mergeCell ref="B50:C50"/>
    <mergeCell ref="B51:C51"/>
    <mergeCell ref="B52:E52"/>
    <mergeCell ref="F108:I108"/>
    <mergeCell ref="F55:I55"/>
    <mergeCell ref="B43:C43"/>
    <mergeCell ref="B32:C32"/>
    <mergeCell ref="B33:C33"/>
    <mergeCell ref="B34:C34"/>
    <mergeCell ref="B35:C35"/>
    <mergeCell ref="B36:E36"/>
    <mergeCell ref="B37:C37"/>
    <mergeCell ref="B38:C38"/>
    <mergeCell ref="B39:C39"/>
    <mergeCell ref="B40:C40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1:V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62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/>
      <c r="C9" s="172"/>
      <c r="D9" s="3"/>
      <c r="E9" s="3"/>
      <c r="F9" s="4">
        <f t="shared" si="0"/>
        <v>0</v>
      </c>
      <c r="G9" s="11">
        <f>IF($D9&lt;&gt;"",IF($D9&lt;Données!$B$2,1,0),0)</f>
        <v>0</v>
      </c>
      <c r="H9" s="3"/>
      <c r="I9" s="3"/>
      <c r="J9" s="4">
        <f t="shared" si="1"/>
        <v>0</v>
      </c>
      <c r="K9" s="11">
        <f>IF($H9&lt;&gt;"",IF($H9&lt;Données!$B$3,1,0),0)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/>
      <c r="C10" s="172"/>
      <c r="D10" s="3"/>
      <c r="E10" s="3"/>
      <c r="F10" s="4">
        <f t="shared" si="0"/>
        <v>0</v>
      </c>
      <c r="G10" s="11">
        <f>IF($D10&lt;&gt;"",IF($D10&lt;Données!$B$2,1,0),0)</f>
        <v>0</v>
      </c>
      <c r="H10" s="3"/>
      <c r="I10" s="3"/>
      <c r="J10" s="4">
        <f t="shared" si="1"/>
        <v>0</v>
      </c>
      <c r="K10" s="11">
        <f>IF($H10&lt;&gt;"",IF($H10&lt;Données!$B$3,1,0),0)</f>
        <v>0</v>
      </c>
      <c r="L10" s="18">
        <f t="shared" si="2"/>
        <v>0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41791</v>
      </c>
      <c r="C11" s="172"/>
      <c r="D11" s="27">
        <v>0.48958333333333331</v>
      </c>
      <c r="E11" s="27">
        <v>0.66666666666666663</v>
      </c>
      <c r="F11" s="4">
        <f t="shared" si="0"/>
        <v>0.17708333333333331</v>
      </c>
      <c r="G11" s="11">
        <f>IF($D11&lt;&gt;"",IF($D11&lt;Données!$B$2,1,0),0)</f>
        <v>0</v>
      </c>
      <c r="H11" s="27">
        <v>0.77083333333333337</v>
      </c>
      <c r="I11" s="27">
        <v>0.98958333333333337</v>
      </c>
      <c r="J11" s="4">
        <f t="shared" si="1"/>
        <v>0.21875</v>
      </c>
      <c r="K11" s="11">
        <v>0</v>
      </c>
      <c r="L11" s="18">
        <f t="shared" si="2"/>
        <v>0.39583333333333331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0.17708333333333331</v>
      </c>
      <c r="G12" s="59">
        <f>G5+G6+G7+G8+G9+G10+G11</f>
        <v>0</v>
      </c>
      <c r="H12" s="19"/>
      <c r="I12" s="19"/>
      <c r="J12" s="17">
        <f>SUM(J5:J11)</f>
        <v>0.21875</v>
      </c>
      <c r="K12" s="14">
        <f>K5+K6+K7+K8+K9+K10+K11</f>
        <v>0</v>
      </c>
      <c r="L12" s="17">
        <f>SUM(L5:L11)</f>
        <v>0.39583333333333331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41792</v>
      </c>
      <c r="C13" s="174"/>
      <c r="D13" s="28">
        <v>0.48958333333333331</v>
      </c>
      <c r="E13" s="28">
        <v>0.625</v>
      </c>
      <c r="F13" s="20">
        <f>$E13-$D13+IF($D13&gt;$E13,1)</f>
        <v>0.13541666666666669</v>
      </c>
      <c r="G13" s="21">
        <f>IF($D13&lt;&gt;"",IF($D13&lt;Données!$B$2,1,0),0)</f>
        <v>0</v>
      </c>
      <c r="H13" s="28">
        <v>0.78125</v>
      </c>
      <c r="I13" s="28">
        <v>0.98958333333333337</v>
      </c>
      <c r="J13" s="20">
        <f>$I13-$H13+IF($H13&gt;$I13,1)</f>
        <v>0.20833333333333337</v>
      </c>
      <c r="K13" s="21">
        <f>IF($H13&lt;&gt;"",IF($H13&lt;Données!$B$3,1,0),0)</f>
        <v>0</v>
      </c>
      <c r="L13" s="23">
        <f>$F13+$J13-($G13+$K13)*("00:30")</f>
        <v>0.34375000000000006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41793</v>
      </c>
      <c r="C14" s="174"/>
      <c r="D14" s="27">
        <v>0.48958333333333331</v>
      </c>
      <c r="E14" s="27">
        <v>0.64583333333333337</v>
      </c>
      <c r="F14" s="4">
        <f t="shared" ref="F14:F19" si="4">$E14-$D14+IF($D14&gt;$E14,1)</f>
        <v>0.15625000000000006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0.15625000000000006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41794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41795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27">
        <v>0.78125</v>
      </c>
      <c r="I16" s="27">
        <v>4.1666666666666664E-2</v>
      </c>
      <c r="J16" s="4">
        <f t="shared" si="5"/>
        <v>0.26041666666666663</v>
      </c>
      <c r="K16" s="21">
        <f>IF($H16&lt;&gt;"",IF($H16&lt;Données!$B$3,1,0),0)</f>
        <v>0</v>
      </c>
      <c r="L16" s="18">
        <f t="shared" si="6"/>
        <v>0.26041666666666663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41796</v>
      </c>
      <c r="C17" s="174"/>
      <c r="D17" s="27">
        <v>0.48958333333333331</v>
      </c>
      <c r="E17" s="27">
        <v>0.59375</v>
      </c>
      <c r="F17" s="4">
        <f t="shared" si="4"/>
        <v>0.10416666666666669</v>
      </c>
      <c r="G17" s="11">
        <f>IF($D17&lt;&gt;"",IF($D17&lt;Données!$B$2,1,0),0)</f>
        <v>0</v>
      </c>
      <c r="H17" s="27">
        <v>0.78125</v>
      </c>
      <c r="I17" s="27">
        <v>0.98958333333333337</v>
      </c>
      <c r="J17" s="4">
        <f t="shared" si="5"/>
        <v>0.20833333333333337</v>
      </c>
      <c r="K17" s="21">
        <f>IF($H17&lt;&gt;"",IF($H17&lt;Données!$B$3,1,0),0)</f>
        <v>0</v>
      </c>
      <c r="L17" s="18">
        <f t="shared" si="6"/>
        <v>0.31250000000000006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44</v>
      </c>
      <c r="T17" s="6"/>
      <c r="U17" s="10"/>
      <c r="V17" s="10"/>
    </row>
    <row r="18" spans="2:22" ht="16.5" thickTop="1" thickBot="1" x14ac:dyDescent="0.3">
      <c r="B18" s="173">
        <v>41797</v>
      </c>
      <c r="C18" s="174"/>
      <c r="D18" s="27">
        <v>0.48958333333333331</v>
      </c>
      <c r="E18" s="27">
        <v>0.63541666666666663</v>
      </c>
      <c r="F18" s="4">
        <f t="shared" si="4"/>
        <v>0.14583333333333331</v>
      </c>
      <c r="G18" s="11">
        <f>IF($D18&lt;&gt;"",IF($D18&lt;Données!$B$2,1,0),0)</f>
        <v>0</v>
      </c>
      <c r="H18" s="27">
        <v>0.78125</v>
      </c>
      <c r="I18" s="27">
        <v>0</v>
      </c>
      <c r="J18" s="4">
        <f t="shared" si="5"/>
        <v>0.21875</v>
      </c>
      <c r="K18" s="21">
        <f>IF($H18&lt;&gt;"",IF($H18&lt;Données!$B$3,1,0),0)</f>
        <v>0</v>
      </c>
      <c r="L18" s="18">
        <f t="shared" si="6"/>
        <v>0.36458333333333331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651.20000000000005</v>
      </c>
      <c r="T18" s="101" t="s">
        <v>40</v>
      </c>
      <c r="U18" s="10"/>
      <c r="V18" s="10"/>
    </row>
    <row r="19" spans="2:22" ht="16.5" thickTop="1" thickBot="1" x14ac:dyDescent="0.3">
      <c r="B19" s="173">
        <v>41798</v>
      </c>
      <c r="C19" s="174"/>
      <c r="D19" s="27">
        <v>0.48958333333333331</v>
      </c>
      <c r="E19" s="27">
        <v>0.66666666666666663</v>
      </c>
      <c r="F19" s="4">
        <f t="shared" si="4"/>
        <v>0.17708333333333331</v>
      </c>
      <c r="G19" s="11">
        <f>IF($D19&lt;&gt;"",IF($D19&lt;Données!$B$2,1,0),0)</f>
        <v>0</v>
      </c>
      <c r="H19" s="27">
        <v>0.78125</v>
      </c>
      <c r="I19" s="27">
        <v>5.2083333333333336E-2</v>
      </c>
      <c r="J19" s="4">
        <f t="shared" si="5"/>
        <v>0.27083333333333337</v>
      </c>
      <c r="K19" s="21">
        <f>IF($H19&lt;&gt;"",IF($H19&lt;Données!$B$3,1,0),0)</f>
        <v>0</v>
      </c>
      <c r="L19" s="18">
        <f t="shared" si="6"/>
        <v>0.44791666666666669</v>
      </c>
      <c r="M19" s="12">
        <f t="shared" si="7"/>
        <v>0</v>
      </c>
      <c r="O19" s="76" t="s">
        <v>41</v>
      </c>
      <c r="P19" s="10"/>
      <c r="Q19" s="10"/>
      <c r="R19" s="10"/>
      <c r="S19" s="6">
        <f>1+2+2.2+2.2+1+1.4+2.4+2.4+2.2+2.4+1+2.4+2.4+2.4</f>
        <v>27.399999999999995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0.71875</v>
      </c>
      <c r="G20" s="59">
        <f>G13+G14+G15+G16+G17+G18+G19</f>
        <v>0</v>
      </c>
      <c r="H20" s="19"/>
      <c r="I20" s="19"/>
      <c r="J20" s="17">
        <f>SUM(J13:J19)</f>
        <v>1.1666666666666667</v>
      </c>
      <c r="K20" s="14">
        <f>K13+K14+K15+K16+K17+K18+K19</f>
        <v>0</v>
      </c>
      <c r="L20" s="17">
        <f>SUM(L13:L19)</f>
        <v>1.8854166666666667</v>
      </c>
      <c r="M20" s="15">
        <f>SUM(M13:M19)</f>
        <v>0</v>
      </c>
    </row>
    <row r="21" spans="2:22" ht="16.5" thickTop="1" thickBot="1" x14ac:dyDescent="0.3">
      <c r="B21" s="173">
        <v>41799</v>
      </c>
      <c r="C21" s="174"/>
      <c r="D21" s="28">
        <v>0.48958333333333331</v>
      </c>
      <c r="E21" s="28">
        <v>0.66666666666666663</v>
      </c>
      <c r="F21" s="20">
        <f>$E21-$D21+IF($D21&gt;$E21,1)</f>
        <v>0.17708333333333331</v>
      </c>
      <c r="G21" s="21">
        <f>IF($D21&lt;&gt;"",IF($D21&lt;Données!$B$2,1,0),0)</f>
        <v>0</v>
      </c>
      <c r="H21" s="28">
        <v>0.78125</v>
      </c>
      <c r="I21" s="28">
        <v>1.0416666666666666E-2</v>
      </c>
      <c r="J21" s="20">
        <f>$I21-$H21+IF($H21&gt;$I21,1)</f>
        <v>0.22916666666666663</v>
      </c>
      <c r="K21" s="21">
        <f>IF($H21&lt;&gt;"",IF($H21&lt;Données!$B$3,1,0),0)</f>
        <v>0</v>
      </c>
      <c r="L21" s="23">
        <f>$F21+$J21-($G21+$K21)*("00:30")</f>
        <v>0.40624999999999994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41800</v>
      </c>
      <c r="C22" s="174"/>
      <c r="D22" s="27">
        <v>0.48958333333333331</v>
      </c>
      <c r="E22" s="27">
        <v>0.64583333333333337</v>
      </c>
      <c r="F22" s="4">
        <f t="shared" ref="F22:F27" si="8">$E22-$D22+IF($D22&gt;$E22,1)</f>
        <v>0.15625000000000006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0.15625000000000006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41801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41802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27">
        <v>0.78125</v>
      </c>
      <c r="I24" s="27">
        <v>0.98958333333333337</v>
      </c>
      <c r="J24" s="4">
        <f t="shared" si="9"/>
        <v>0.20833333333333337</v>
      </c>
      <c r="K24" s="21">
        <f>IF($H24&lt;&gt;"",IF($H24&lt;Données!$B$3,1,0),0)</f>
        <v>0</v>
      </c>
      <c r="L24" s="18">
        <f t="shared" si="10"/>
        <v>0.20833333333333337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41803</v>
      </c>
      <c r="C25" s="174"/>
      <c r="D25" s="27">
        <v>0.48958333333333331</v>
      </c>
      <c r="E25" s="27">
        <v>0.66666666666666663</v>
      </c>
      <c r="F25" s="4">
        <f t="shared" si="8"/>
        <v>0.17708333333333331</v>
      </c>
      <c r="G25" s="11">
        <f>IF($D25&lt;&gt;"",IF($D25&lt;Données!$B$2,1,0),0)</f>
        <v>0</v>
      </c>
      <c r="H25" s="27">
        <v>0.78125</v>
      </c>
      <c r="I25" s="27">
        <v>0.98958333333333337</v>
      </c>
      <c r="J25" s="4">
        <f t="shared" si="9"/>
        <v>0.20833333333333337</v>
      </c>
      <c r="K25" s="21">
        <f>IF($H25&lt;&gt;"",IF($H25&lt;Données!$B$3,1,0),0)</f>
        <v>0</v>
      </c>
      <c r="L25" s="18">
        <f t="shared" si="10"/>
        <v>0.38541666666666669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41804</v>
      </c>
      <c r="C26" s="174"/>
      <c r="D26" s="27">
        <v>0.48958333333333331</v>
      </c>
      <c r="E26" s="27">
        <v>0.67708333333333337</v>
      </c>
      <c r="F26" s="4">
        <f t="shared" si="8"/>
        <v>0.18750000000000006</v>
      </c>
      <c r="G26" s="11">
        <f>IF($D26&lt;&gt;"",IF($D26&lt;Données!$B$2,1,0),0)</f>
        <v>0</v>
      </c>
      <c r="H26" s="27">
        <v>0.78125</v>
      </c>
      <c r="I26" s="27">
        <v>0</v>
      </c>
      <c r="J26" s="4">
        <f t="shared" si="9"/>
        <v>0.21875</v>
      </c>
      <c r="K26" s="21">
        <f>IF($H26&lt;&gt;"",IF($H26&lt;Données!$B$3,1,0),0)</f>
        <v>0</v>
      </c>
      <c r="L26" s="18">
        <f t="shared" si="10"/>
        <v>0.40625000000000006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41805</v>
      </c>
      <c r="C27" s="174"/>
      <c r="D27" s="27">
        <v>0.48958333333333331</v>
      </c>
      <c r="E27" s="27">
        <v>0.66666666666666663</v>
      </c>
      <c r="F27" s="4">
        <f t="shared" si="8"/>
        <v>0.17708333333333331</v>
      </c>
      <c r="G27" s="11">
        <f>IF($D27&lt;&gt;"",IF($D27&lt;Données!$B$2,1,0),0)</f>
        <v>0</v>
      </c>
      <c r="H27" s="27">
        <v>0.78125</v>
      </c>
      <c r="I27" s="27">
        <v>0.97916666666666663</v>
      </c>
      <c r="J27" s="4">
        <f t="shared" si="9"/>
        <v>0.19791666666666663</v>
      </c>
      <c r="K27" s="21">
        <f>IF($H27&lt;&gt;"",IF($H27&lt;Données!$B$3,1,0),0)</f>
        <v>0</v>
      </c>
      <c r="L27" s="18">
        <f t="shared" si="10"/>
        <v>0.37499999999999994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0.875</v>
      </c>
      <c r="G28" s="59">
        <f>G21+G22+G23+G24+G25+G26+G27</f>
        <v>0</v>
      </c>
      <c r="H28" s="19"/>
      <c r="I28" s="19"/>
      <c r="J28" s="17">
        <f>SUM(J21:J27)</f>
        <v>1.0625</v>
      </c>
      <c r="K28" s="14">
        <f>K21+K22+K23+K24+K25+K26+K27</f>
        <v>0</v>
      </c>
      <c r="L28" s="17">
        <f>SUM(L21:L27)</f>
        <v>1.9375</v>
      </c>
      <c r="M28" s="15">
        <f>SUM(M21:M27)</f>
        <v>0</v>
      </c>
    </row>
    <row r="29" spans="2:22" ht="16.5" thickTop="1" thickBot="1" x14ac:dyDescent="0.3">
      <c r="B29" s="173">
        <v>41806</v>
      </c>
      <c r="C29" s="174"/>
      <c r="D29" s="28">
        <v>0.48958333333333331</v>
      </c>
      <c r="E29" s="28">
        <v>0.64583333333333337</v>
      </c>
      <c r="F29" s="20">
        <f>$E29-$D29+IF($D29&gt;$E29,1)</f>
        <v>0.15625000000000006</v>
      </c>
      <c r="G29" s="21">
        <f>IF($D29&lt;&gt;"",IF($D29&lt;Données!$B$2,1,0),0)</f>
        <v>0</v>
      </c>
      <c r="H29" s="28">
        <v>0.78125</v>
      </c>
      <c r="I29" s="28">
        <v>0.97916666666666663</v>
      </c>
      <c r="J29" s="20">
        <f>$I29-$H29+IF($H29&gt;$I29,1)</f>
        <v>0.19791666666666663</v>
      </c>
      <c r="K29" s="21">
        <f>IF($H29&lt;&gt;"",IF($H29&lt;Données!$B$3,1,0),0)</f>
        <v>0</v>
      </c>
      <c r="L29" s="23">
        <f>$F29+$J29-($G29+$K29)*("00:30")</f>
        <v>0.35416666666666669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41807</v>
      </c>
      <c r="C30" s="174"/>
      <c r="D30" s="27">
        <v>0.48958333333333331</v>
      </c>
      <c r="E30" s="27">
        <v>0.625</v>
      </c>
      <c r="F30" s="4">
        <f t="shared" ref="F30:F35" si="12">$E30-$D30+IF($D30&gt;$E30,1)</f>
        <v>0.13541666666666669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0.13541666666666669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41808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41809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27">
        <v>0.78125</v>
      </c>
      <c r="I32" s="27">
        <v>0</v>
      </c>
      <c r="J32" s="4">
        <f t="shared" si="13"/>
        <v>0.21875</v>
      </c>
      <c r="K32" s="21">
        <f>IF($H32&lt;&gt;"",IF($H32&lt;Données!$B$3,1,0),0)</f>
        <v>0</v>
      </c>
      <c r="L32" s="18">
        <f t="shared" si="14"/>
        <v>0.21875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41810</v>
      </c>
      <c r="C33" s="174"/>
      <c r="D33" s="27">
        <v>0.48958333333333331</v>
      </c>
      <c r="E33" s="27">
        <v>0.5625</v>
      </c>
      <c r="F33" s="4">
        <f t="shared" si="12"/>
        <v>7.2916666666666685E-2</v>
      </c>
      <c r="G33" s="11">
        <f>IF($D33&lt;&gt;"",IF($D33&lt;Données!$B$2,1,0),0)</f>
        <v>0</v>
      </c>
      <c r="H33" s="27">
        <v>0.78125</v>
      </c>
      <c r="I33" s="27">
        <v>4.1666666666666664E-2</v>
      </c>
      <c r="J33" s="4">
        <f t="shared" si="13"/>
        <v>0.26041666666666663</v>
      </c>
      <c r="K33" s="21">
        <f>IF($H33&lt;&gt;"",IF($H33&lt;Données!$B$3,1,0),0)</f>
        <v>0</v>
      </c>
      <c r="L33" s="18">
        <f t="shared" si="14"/>
        <v>0.33333333333333331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41811</v>
      </c>
      <c r="C34" s="174"/>
      <c r="D34" s="27">
        <v>0.48958333333333331</v>
      </c>
      <c r="E34" s="27">
        <v>0.61458333333333337</v>
      </c>
      <c r="F34" s="4">
        <f t="shared" si="12"/>
        <v>0.12500000000000006</v>
      </c>
      <c r="G34" s="11">
        <f>IF($D34&lt;&gt;"",IF($D34&lt;Données!$B$2,1,0),0)</f>
        <v>0</v>
      </c>
      <c r="H34" s="27">
        <v>0.78125</v>
      </c>
      <c r="I34" s="27">
        <v>0.94791666666666663</v>
      </c>
      <c r="J34" s="4">
        <f t="shared" si="13"/>
        <v>0.16666666666666663</v>
      </c>
      <c r="K34" s="21">
        <f>IF($H34&lt;&gt;"",IF($H34&lt;Données!$B$3,1,0),0)</f>
        <v>0</v>
      </c>
      <c r="L34" s="18">
        <f t="shared" si="14"/>
        <v>0.29166666666666669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41812</v>
      </c>
      <c r="C35" s="174"/>
      <c r="D35" s="27">
        <v>0.5</v>
      </c>
      <c r="E35" s="27">
        <v>0.64583333333333337</v>
      </c>
      <c r="F35" s="4">
        <f t="shared" si="12"/>
        <v>0.14583333333333337</v>
      </c>
      <c r="G35" s="11">
        <f>IF($D35&lt;&gt;"",IF($D35&lt;Données!$B$2,1,0),0)</f>
        <v>0</v>
      </c>
      <c r="H35" s="27">
        <v>0.78125</v>
      </c>
      <c r="I35" s="27">
        <v>0.97916666666666663</v>
      </c>
      <c r="J35" s="4">
        <f t="shared" si="13"/>
        <v>0.19791666666666663</v>
      </c>
      <c r="K35" s="21">
        <f>IF($H35&lt;&gt;"",IF($H35&lt;Données!$B$3,1,0),0)</f>
        <v>0</v>
      </c>
      <c r="L35" s="18">
        <f t="shared" si="14"/>
        <v>0.34375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0.63541666666666685</v>
      </c>
      <c r="G36" s="59">
        <f>G29+G30+G31+G32+G33+G34+G35</f>
        <v>0</v>
      </c>
      <c r="H36" s="19"/>
      <c r="I36" s="19"/>
      <c r="J36" s="17">
        <f>SUM(J29:J35)</f>
        <v>1.0416666666666665</v>
      </c>
      <c r="K36" s="14">
        <f>K29+K30+K31+K32+K33+K34+K35</f>
        <v>0</v>
      </c>
      <c r="L36" s="17">
        <f>SUM(L29:L35)</f>
        <v>1.6770833333333335</v>
      </c>
      <c r="M36" s="15">
        <f>SUM(M29:M35)</f>
        <v>0</v>
      </c>
    </row>
    <row r="37" spans="2:17" ht="16.5" thickTop="1" thickBot="1" x14ac:dyDescent="0.3">
      <c r="B37" s="173">
        <v>41813</v>
      </c>
      <c r="C37" s="174"/>
      <c r="D37" s="28">
        <v>0.48958333333333331</v>
      </c>
      <c r="E37" s="28">
        <v>0.67708333333333337</v>
      </c>
      <c r="F37" s="20">
        <f>$E37-$D37+IF($D37&gt;$E37,1)</f>
        <v>0.18750000000000006</v>
      </c>
      <c r="G37" s="21">
        <f>IF($D37&lt;&gt;"",IF($D37&lt;Données!$B$2,1,0),0)</f>
        <v>0</v>
      </c>
      <c r="H37" s="28">
        <v>0.78125</v>
      </c>
      <c r="I37" s="28">
        <v>6.25E-2</v>
      </c>
      <c r="J37" s="20">
        <f>$I37-$H37+IF($H37&gt;$I37,1)</f>
        <v>0.28125</v>
      </c>
      <c r="K37" s="21">
        <f>IF($H37&lt;&gt;"",IF($H37&lt;Données!$B$3,1,0),0)</f>
        <v>0</v>
      </c>
      <c r="L37" s="23">
        <f>$F37+$J37-($G37+$K37)*("00:30")</f>
        <v>0.46875000000000006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41814</v>
      </c>
      <c r="C38" s="174"/>
      <c r="D38" s="27">
        <v>0.48958333333333331</v>
      </c>
      <c r="E38" s="27">
        <v>0.64583333333333337</v>
      </c>
      <c r="F38" s="4">
        <f t="shared" ref="F38:F43" si="16">$E38-$D38+IF($D38&gt;$E38,1)</f>
        <v>0.15625000000000006</v>
      </c>
      <c r="G38" s="11">
        <f>IF($D38&lt;&gt;"",IF($D38&lt;Données!$B$2,1,0),0)</f>
        <v>0</v>
      </c>
      <c r="H38" s="143"/>
      <c r="I38" s="143"/>
      <c r="J38" s="4">
        <f t="shared" ref="J38:J43" si="17">$I38-$H38+IF($H38&gt;$I38,1)</f>
        <v>0</v>
      </c>
      <c r="K38" s="21">
        <f>IF($H38&lt;&gt;"",IF($H38&lt;Données!$B$3,1,0),0)</f>
        <v>0</v>
      </c>
      <c r="L38" s="18">
        <f t="shared" ref="L38:L43" si="18">$F38+$J38-($G38+$K38)*("00:30")</f>
        <v>0.15625000000000006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41815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41816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27">
        <v>0.78125</v>
      </c>
      <c r="I40" s="27">
        <v>0.95833333333333337</v>
      </c>
      <c r="J40" s="4">
        <f t="shared" si="17"/>
        <v>0.17708333333333337</v>
      </c>
      <c r="K40" s="21">
        <f>IF($H40&lt;&gt;"",IF($H40&lt;Données!$B$3,1,0),0)</f>
        <v>0</v>
      </c>
      <c r="L40" s="18">
        <f t="shared" si="18"/>
        <v>0.17708333333333337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41817</v>
      </c>
      <c r="C41" s="174"/>
      <c r="D41" s="27">
        <v>0.48958333333333331</v>
      </c>
      <c r="E41" s="27">
        <v>0.625</v>
      </c>
      <c r="F41" s="4">
        <f t="shared" si="16"/>
        <v>0.13541666666666669</v>
      </c>
      <c r="G41" s="11">
        <f>IF($D41&lt;&gt;"",IF($D41&lt;Données!$B$2,1,0),0)</f>
        <v>0</v>
      </c>
      <c r="H41" s="27">
        <v>0.83333333333333337</v>
      </c>
      <c r="I41" s="27">
        <v>0</v>
      </c>
      <c r="J41" s="4">
        <f t="shared" si="17"/>
        <v>0.16666666666666663</v>
      </c>
      <c r="K41" s="21">
        <f>IF($H41&lt;&gt;"",IF($H41&lt;Données!$B$3,1,0),0)</f>
        <v>0</v>
      </c>
      <c r="L41" s="18">
        <f t="shared" si="18"/>
        <v>0.30208333333333331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41818</v>
      </c>
      <c r="C42" s="174"/>
      <c r="D42" s="27">
        <v>0.48958333333333331</v>
      </c>
      <c r="E42" s="27">
        <v>0.64583333333333337</v>
      </c>
      <c r="F42" s="4">
        <f t="shared" si="16"/>
        <v>0.15625000000000006</v>
      </c>
      <c r="G42" s="11">
        <f>IF($D42&lt;&gt;"",IF($D42&lt;Données!$B$2,1,0),0)</f>
        <v>0</v>
      </c>
      <c r="H42" s="27">
        <v>0.78125</v>
      </c>
      <c r="I42" s="27">
        <v>0.97916666666666663</v>
      </c>
      <c r="J42" s="4">
        <f t="shared" si="17"/>
        <v>0.19791666666666663</v>
      </c>
      <c r="K42" s="21">
        <f>IF($H42&lt;&gt;"",IF($H42&lt;Données!$B$3,1,0),0)</f>
        <v>0</v>
      </c>
      <c r="L42" s="18">
        <f t="shared" si="18"/>
        <v>0.35416666666666669</v>
      </c>
      <c r="M42" s="12">
        <f t="shared" si="19"/>
        <v>0</v>
      </c>
      <c r="O42" s="50"/>
      <c r="P42" s="50"/>
    </row>
    <row r="43" spans="2:17" ht="16.5" thickTop="1" thickBot="1" x14ac:dyDescent="0.3">
      <c r="B43" s="173">
        <v>41819</v>
      </c>
      <c r="C43" s="174"/>
      <c r="D43" s="27">
        <v>0.48958333333333331</v>
      </c>
      <c r="E43" s="27">
        <v>0.66666666666666663</v>
      </c>
      <c r="F43" s="4">
        <f t="shared" si="16"/>
        <v>0.17708333333333331</v>
      </c>
      <c r="G43" s="11">
        <f>IF($D43&lt;&gt;"",IF($D43&lt;Données!$B$2,1,0),0)</f>
        <v>0</v>
      </c>
      <c r="H43" s="27">
        <v>0.78125</v>
      </c>
      <c r="I43" s="27">
        <v>0.98958333333333337</v>
      </c>
      <c r="J43" s="4">
        <f t="shared" si="17"/>
        <v>0.20833333333333337</v>
      </c>
      <c r="K43" s="21">
        <f>IF($H43&lt;&gt;"",IF($H43&lt;Données!$B$3,1,0),0)</f>
        <v>0</v>
      </c>
      <c r="L43" s="18">
        <f t="shared" si="18"/>
        <v>0.38541666666666669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0.81250000000000022</v>
      </c>
      <c r="G44" s="59">
        <f>G37+G38+G39+G40+G41+G42+G43</f>
        <v>0</v>
      </c>
      <c r="H44" s="19"/>
      <c r="I44" s="19"/>
      <c r="J44" s="17">
        <f>SUM(J37:J43)</f>
        <v>1.03125</v>
      </c>
      <c r="K44" s="14">
        <f>K37+K38+K39+K40+K41+K42+K43</f>
        <v>0</v>
      </c>
      <c r="L44" s="17">
        <f>SUM(L37:L43)</f>
        <v>1.8437500000000002</v>
      </c>
      <c r="M44" s="15">
        <f>SUM(M37:M43)</f>
        <v>0</v>
      </c>
    </row>
    <row r="45" spans="2:17" ht="16.5" thickTop="1" thickBot="1" x14ac:dyDescent="0.3">
      <c r="B45" s="173">
        <v>41820</v>
      </c>
      <c r="C45" s="174"/>
      <c r="D45" s="28">
        <v>0.48958333333333331</v>
      </c>
      <c r="E45" s="28">
        <v>0.625</v>
      </c>
      <c r="F45" s="20">
        <f t="shared" ref="F45:F51" si="20">$E45-$D45+IF($D45&gt;$E45,1)</f>
        <v>0.13541666666666669</v>
      </c>
      <c r="G45" s="21">
        <f>IF($D45&lt;&gt;"",IF($D45&lt;Données!$B$2,1,0),0)</f>
        <v>0</v>
      </c>
      <c r="H45" s="28">
        <v>0.78125</v>
      </c>
      <c r="I45" s="28">
        <v>6.25E-2</v>
      </c>
      <c r="J45" s="20">
        <f>$I45-$H45+IF($H45&gt;$I45,1)</f>
        <v>0.28125</v>
      </c>
      <c r="K45" s="21">
        <f>IF($H45&lt;&gt;"",IF($H45&lt;Données!$B$3,1,0),0)</f>
        <v>0</v>
      </c>
      <c r="L45" s="23">
        <f>$F45+$J45-($G45+$K45)*("00:30")</f>
        <v>0.41666666666666669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0.13541666666666669</v>
      </c>
      <c r="G52" s="13">
        <f>G45+G46+G47+G48+G49+G50+G51</f>
        <v>0</v>
      </c>
      <c r="H52" s="61"/>
      <c r="I52" s="61"/>
      <c r="J52" s="17">
        <f>SUM(J45:J51)</f>
        <v>0.28125</v>
      </c>
      <c r="K52" s="62">
        <f>K45+K46+K47+K48+K49+K50+K51</f>
        <v>0</v>
      </c>
      <c r="L52" s="17">
        <f>SUM(L45:L51)</f>
        <v>0.41666666666666669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0.39583333333333331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1.4583333333333333</v>
      </c>
      <c r="U56" s="57">
        <f>IF($L$52&lt;=$N$57,$L$52,$N$57)</f>
        <v>0.41666666666666669</v>
      </c>
      <c r="V56" s="52">
        <f>SUM(P56:U56)</f>
        <v>6.645833333333333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0.16666666666666674</v>
      </c>
      <c r="U57" s="57">
        <f>IF($L$52&lt;=$N$57,0,IF($L$52&lt;=$N$58,$L$52,$N$58)-$N$57)</f>
        <v>0</v>
      </c>
      <c r="V57" s="52">
        <f>SUM(P57:U57)</f>
        <v>0.66666666666666696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0.16666666666666674</v>
      </c>
      <c r="R58" s="58">
        <f>IF($L$28&lt;=$N$58,0,IF($L$28&lt;=$N$59,$L$28,$N$58)-$N$57)</f>
        <v>0.16666666666666674</v>
      </c>
      <c r="S58" s="58">
        <f>IF($L$36&lt;=$N$58,0,IF($L$36&lt;=$N$59,$L$36,$N$58)-$N$57)</f>
        <v>0.21875000000000022</v>
      </c>
      <c r="T58" s="58">
        <f>IF($L$44&lt;=$N$58,0,IF($L$44&lt;=$N$59,$L$44,$N$58)-$N$57)</f>
        <v>0.16666666666666674</v>
      </c>
      <c r="U58" s="58">
        <f>IF($L$52&lt;=$N$58,0,IF($L$52&lt;=$N$59,$L$52,$N$58)-$N$57)</f>
        <v>0</v>
      </c>
      <c r="V58" s="53">
        <f>SUM(P58:U58)</f>
        <v>0.71875000000000044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22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9.375E-2</v>
      </c>
      <c r="R59" s="57">
        <f>IF($L$28&lt;=$N$59,0,IF($L$28&gt;$N$59,$L$28,$N$59)-$N$59)</f>
        <v>0.14583333333333326</v>
      </c>
      <c r="S59" s="57">
        <f>IF($L$36&lt;=$N$59,0,IF($L$36&gt;$N$59,$L$36,$N$59)-$N$59)</f>
        <v>0</v>
      </c>
      <c r="T59" s="57">
        <f>IF($L$44&lt;=$N$59,0,IF($L$44&gt;$N$59,$L$44,$N$59)-$N$59)</f>
        <v>5.2083333333333481E-2</v>
      </c>
      <c r="U59" s="57">
        <f>IF($L$52&lt;=$N$59,0,IF($L$52&gt;$N$59,$L$52,$N$59)-$N$59)</f>
        <v>0</v>
      </c>
      <c r="V59" s="52">
        <f>SUM(P59:U59)</f>
        <v>0.29166666666666674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0.39583333333333331</v>
      </c>
      <c r="Q60" s="52">
        <f t="shared" si="24"/>
        <v>1.8854166666666667</v>
      </c>
      <c r="R60" s="52">
        <f t="shared" si="24"/>
        <v>1.9375</v>
      </c>
      <c r="S60" s="52">
        <f t="shared" si="24"/>
        <v>1.8437500000000002</v>
      </c>
      <c r="T60" s="52">
        <f t="shared" si="24"/>
        <v>1.8437500000000002</v>
      </c>
      <c r="U60" s="52">
        <f t="shared" si="24"/>
        <v>0.41666666666666669</v>
      </c>
      <c r="V60" s="52">
        <f>SUM(P60:U60)</f>
        <v>8.3229166666666661</v>
      </c>
    </row>
    <row r="61" spans="1:22" ht="15.75" thickTop="1" x14ac:dyDescent="0.25">
      <c r="B61" s="43" t="s">
        <v>84</v>
      </c>
      <c r="F61" s="74">
        <f>V64</f>
        <v>8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+COUNTBLANK(E11:H11)/2</f>
        <v>0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+COUNTBLANK(E37:H43)/2</f>
        <v>2</v>
      </c>
      <c r="U64" s="74">
        <f>+COUNTBLANK(E45:H45)/2</f>
        <v>0</v>
      </c>
      <c r="V64" s="102">
        <f>SUM(P64:U64)</f>
        <v>8</v>
      </c>
    </row>
    <row r="67" spans="2:22" x14ac:dyDescent="0.25">
      <c r="B67" s="43" t="s">
        <v>36</v>
      </c>
      <c r="E67" s="41"/>
      <c r="F67" s="74" t="str">
        <f>F2</f>
        <v>Juin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8.15625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-1.114583333333333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f>F69-N53</f>
        <v>1.114583333333333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6.645833333333333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0.66666666666666696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0.71875000000000044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0.29166666666666674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0.64583333333333393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6.4583333333333104E-2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0.28124999999999956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0.70833333333333326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14"/>
      <c r="B108" s="114"/>
      <c r="C108" s="114"/>
      <c r="D108" s="114"/>
      <c r="E108" s="114"/>
      <c r="F108" s="201"/>
      <c r="G108" s="201"/>
      <c r="H108" s="201"/>
      <c r="I108" s="201"/>
      <c r="J108" s="6"/>
      <c r="K108" s="6"/>
      <c r="L108" s="10"/>
      <c r="M108" s="10"/>
    </row>
    <row r="109" spans="1:1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6"/>
      <c r="K109" s="6"/>
      <c r="L109" s="10"/>
      <c r="M109" s="10"/>
    </row>
    <row r="110" spans="1:1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6"/>
      <c r="K110" s="6"/>
      <c r="L110" s="10"/>
      <c r="M110" s="10"/>
    </row>
    <row r="111" spans="1:1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6"/>
      <c r="K111" s="6"/>
      <c r="L111" s="10"/>
      <c r="M111" s="10"/>
    </row>
    <row r="112" spans="1:1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6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6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6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6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6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6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6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6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6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6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6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6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6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6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6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6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6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0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0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0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0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0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0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6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6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6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6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6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6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6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6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6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6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6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6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6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6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6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6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6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6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2"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33:C33"/>
    <mergeCell ref="B34:C34"/>
    <mergeCell ref="B36:E36"/>
    <mergeCell ref="B38:C38"/>
    <mergeCell ref="B39:C39"/>
    <mergeCell ref="F108:I108"/>
    <mergeCell ref="B40:C40"/>
    <mergeCell ref="B41:C41"/>
    <mergeCell ref="B42:C42"/>
    <mergeCell ref="B27:C27"/>
    <mergeCell ref="B28:E28"/>
    <mergeCell ref="B29:C29"/>
    <mergeCell ref="B30:C30"/>
    <mergeCell ref="B37:C37"/>
    <mergeCell ref="B22:C22"/>
    <mergeCell ref="B23:C23"/>
    <mergeCell ref="B24:C24"/>
    <mergeCell ref="B25:C25"/>
    <mergeCell ref="B26:C26"/>
    <mergeCell ref="B35:C35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B31:C31"/>
    <mergeCell ref="B20:E20"/>
    <mergeCell ref="B21:C21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V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63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>
        <v>41821</v>
      </c>
      <c r="C6" s="172"/>
      <c r="D6" s="3">
        <v>0.48958333333333331</v>
      </c>
      <c r="E6" s="3">
        <v>0.63541666666666663</v>
      </c>
      <c r="F6" s="4">
        <f t="shared" si="0"/>
        <v>0.14583333333333331</v>
      </c>
      <c r="G6" s="11">
        <f>IF($D6&lt;&gt;"",IF($D6&lt;Données!$B$2,1,0),0)</f>
        <v>0</v>
      </c>
      <c r="H6" s="143"/>
      <c r="I6" s="14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0.14583333333333331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>
        <v>41822</v>
      </c>
      <c r="C7" s="172"/>
      <c r="D7" s="143"/>
      <c r="E7" s="143"/>
      <c r="F7" s="4">
        <f t="shared" si="0"/>
        <v>0</v>
      </c>
      <c r="G7" s="11">
        <f>IF($D7&lt;&gt;"",IF($D7&lt;Données!$B$2,1,0),0)</f>
        <v>0</v>
      </c>
      <c r="H7" s="143"/>
      <c r="I7" s="14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>
        <v>41823</v>
      </c>
      <c r="C8" s="172"/>
      <c r="D8" s="143"/>
      <c r="E8" s="143"/>
      <c r="F8" s="4">
        <f t="shared" si="0"/>
        <v>0</v>
      </c>
      <c r="G8" s="11">
        <f>IF($D8&lt;&gt;"",IF($D8&lt;Données!$B$2,1,0),0)</f>
        <v>0</v>
      </c>
      <c r="H8" s="3">
        <v>0.78125</v>
      </c>
      <c r="I8" s="3">
        <v>1.0416666666666666E-2</v>
      </c>
      <c r="J8" s="4">
        <f t="shared" si="1"/>
        <v>0.22916666666666663</v>
      </c>
      <c r="K8" s="11">
        <f>IF($H8&lt;&gt;"",IF($H8&lt;Données!$B$3,1,0),0)</f>
        <v>0</v>
      </c>
      <c r="L8" s="18">
        <f t="shared" si="2"/>
        <v>0.22916666666666663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>
        <v>41824</v>
      </c>
      <c r="C9" s="172"/>
      <c r="D9" s="3">
        <v>0.48958333333333298</v>
      </c>
      <c r="E9" s="3">
        <v>0.65625</v>
      </c>
      <c r="F9" s="4">
        <f t="shared" si="0"/>
        <v>0.16666666666666702</v>
      </c>
      <c r="G9" s="11">
        <f>IF($D9&lt;&gt;"",IF($D9&lt;Données!$B$2,1,0),0)</f>
        <v>0</v>
      </c>
      <c r="H9" s="3">
        <v>0.78125</v>
      </c>
      <c r="I9" s="3">
        <v>0.98958333333333304</v>
      </c>
      <c r="J9" s="4">
        <f t="shared" si="1"/>
        <v>0.20833333333333304</v>
      </c>
      <c r="K9" s="11">
        <f>IF($H9&lt;&gt;"",IF($H9&lt;Données!$B$3,1,0),0)</f>
        <v>0</v>
      </c>
      <c r="L9" s="18">
        <f t="shared" si="2"/>
        <v>0.37500000000000006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41825</v>
      </c>
      <c r="C10" s="172"/>
      <c r="D10" s="3">
        <v>0.48958333333333298</v>
      </c>
      <c r="E10" s="3">
        <v>0.63541666666666696</v>
      </c>
      <c r="F10" s="4">
        <f t="shared" si="0"/>
        <v>0.14583333333333398</v>
      </c>
      <c r="G10" s="11">
        <f>IF($D10&lt;&gt;"",IF($D10&lt;Données!$B$2,1,0),0)</f>
        <v>0</v>
      </c>
      <c r="H10" s="3">
        <v>0.83333333333333304</v>
      </c>
      <c r="I10" s="3">
        <v>0.94791666666666696</v>
      </c>
      <c r="J10" s="4">
        <f t="shared" si="1"/>
        <v>0.11458333333333393</v>
      </c>
      <c r="K10" s="11">
        <f>IF($H10&lt;&gt;"",IF($H10&lt;Données!$B$3,1,0),0)</f>
        <v>0</v>
      </c>
      <c r="L10" s="18">
        <f t="shared" si="2"/>
        <v>0.26041666666666791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41826</v>
      </c>
      <c r="C11" s="172"/>
      <c r="D11" s="27">
        <v>0.48958333333333298</v>
      </c>
      <c r="E11" s="27">
        <v>0.64583333333333304</v>
      </c>
      <c r="F11" s="4">
        <f t="shared" si="0"/>
        <v>0.15625000000000006</v>
      </c>
      <c r="G11" s="11">
        <f>IF($D11&lt;&gt;"",IF($D11&lt;Données!$B$2,1,0),0)</f>
        <v>0</v>
      </c>
      <c r="H11" s="27">
        <v>0.78125</v>
      </c>
      <c r="I11" s="27">
        <v>1.0416666666666666E-2</v>
      </c>
      <c r="J11" s="4">
        <f t="shared" si="1"/>
        <v>0.22916666666666663</v>
      </c>
      <c r="K11" s="11">
        <f>IF($H11&lt;&gt;"",IF($H11&lt;Données!$B$3,1,0),0)</f>
        <v>0</v>
      </c>
      <c r="L11" s="18">
        <f t="shared" si="2"/>
        <v>0.38541666666666669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0.61458333333333437</v>
      </c>
      <c r="G12" s="59">
        <f>G5+G6+G7+G8+G9+G10+G11</f>
        <v>0</v>
      </c>
      <c r="H12" s="19"/>
      <c r="I12" s="19"/>
      <c r="J12" s="17">
        <f>SUM(J5:J11)</f>
        <v>0.78125000000000022</v>
      </c>
      <c r="K12" s="14">
        <f>K5+K6+K7+K8+K9+K10+K11</f>
        <v>0</v>
      </c>
      <c r="L12" s="17">
        <f>SUM(L5:L11)</f>
        <v>1.3958333333333346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41827</v>
      </c>
      <c r="C13" s="174"/>
      <c r="D13" s="28">
        <v>0.48958333333333298</v>
      </c>
      <c r="E13" s="28">
        <v>0.66666666666666696</v>
      </c>
      <c r="F13" s="20">
        <f>$E13-$D13+IF($D13&gt;$E13,1)</f>
        <v>0.17708333333333398</v>
      </c>
      <c r="G13" s="21">
        <f>IF($D13&lt;&gt;"",IF($D13&lt;Données!$B$2,1,0),0)</f>
        <v>0</v>
      </c>
      <c r="H13" s="28">
        <v>0.78125</v>
      </c>
      <c r="I13" s="28">
        <v>4.1666666666666664E-2</v>
      </c>
      <c r="J13" s="20">
        <f>$I13-$H13+IF($H13&gt;$I13,1)</f>
        <v>0.26041666666666663</v>
      </c>
      <c r="K13" s="21">
        <f>IF($H13&lt;&gt;"",IF($H13&lt;Données!$B$3,1,0),0)</f>
        <v>0</v>
      </c>
      <c r="L13" s="23">
        <f>$F13+$J13-($G13+$K13)*("00:30")</f>
        <v>0.43750000000000061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41828</v>
      </c>
      <c r="C14" s="174"/>
      <c r="D14" s="27">
        <v>0.48958333333333298</v>
      </c>
      <c r="E14" s="27">
        <v>0.61458333333333304</v>
      </c>
      <c r="F14" s="4">
        <f t="shared" ref="F14:F19" si="4">$E14-$D14+IF($D14&gt;$E14,1)</f>
        <v>0.12500000000000006</v>
      </c>
      <c r="G14" s="11">
        <f>IF($D14&lt;&gt;"",IF($D14&lt;Données!$B$2,1,0),0)</f>
        <v>0</v>
      </c>
      <c r="H14" s="143"/>
      <c r="I14" s="143"/>
      <c r="J14" s="4">
        <f t="shared" ref="J14:J19" si="5">$I14-$H14+IF($H14&gt;$I14,1)</f>
        <v>0</v>
      </c>
      <c r="K14" s="21">
        <f>IF($H14&lt;&gt;"",IF($H14&lt;Données!$B$3,1,0),0)</f>
        <v>0</v>
      </c>
      <c r="L14" s="18">
        <f t="shared" ref="L14:L19" si="6">$F14+$J14-($G14+$K14)*("00:30")</f>
        <v>0.12500000000000006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41829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41830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27">
        <v>0.78125</v>
      </c>
      <c r="I16" s="27">
        <v>0.91666666666666696</v>
      </c>
      <c r="J16" s="4">
        <f t="shared" si="5"/>
        <v>0.13541666666666696</v>
      </c>
      <c r="K16" s="21">
        <f>IF($H16&lt;&gt;"",IF($H16&lt;Données!$B$3,1,0),0)</f>
        <v>0</v>
      </c>
      <c r="L16" s="18">
        <f t="shared" si="6"/>
        <v>0.13541666666666696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41831</v>
      </c>
      <c r="C17" s="174"/>
      <c r="D17" s="27">
        <v>0.48958333333333298</v>
      </c>
      <c r="E17" s="27">
        <v>0.60416666666666696</v>
      </c>
      <c r="F17" s="4">
        <f t="shared" si="4"/>
        <v>0.11458333333333398</v>
      </c>
      <c r="G17" s="11">
        <f>IF($D17&lt;&gt;"",IF($D17&lt;Données!$B$2,1,0),0)</f>
        <v>0</v>
      </c>
      <c r="H17" s="27">
        <v>0.78125</v>
      </c>
      <c r="I17" s="27">
        <v>0.95833333333333304</v>
      </c>
      <c r="J17" s="4">
        <f t="shared" si="5"/>
        <v>0.17708333333333304</v>
      </c>
      <c r="K17" s="21">
        <f>IF($H17&lt;&gt;"",IF($H17&lt;Données!$B$3,1,0),0)</f>
        <v>0</v>
      </c>
      <c r="L17" s="18">
        <f t="shared" si="6"/>
        <v>0.29166666666666702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42</v>
      </c>
      <c r="T17" s="6"/>
      <c r="U17" s="10"/>
      <c r="V17" s="10"/>
    </row>
    <row r="18" spans="2:22" ht="16.5" thickTop="1" thickBot="1" x14ac:dyDescent="0.3">
      <c r="B18" s="173">
        <v>41832</v>
      </c>
      <c r="C18" s="174"/>
      <c r="D18" s="27">
        <v>0.48958333333333298</v>
      </c>
      <c r="E18" s="27">
        <v>0.625</v>
      </c>
      <c r="F18" s="4">
        <f t="shared" si="4"/>
        <v>0.13541666666666702</v>
      </c>
      <c r="G18" s="11">
        <f>IF($D18&lt;&gt;"",IF($D18&lt;Données!$B$2,1,0),0)</f>
        <v>0</v>
      </c>
      <c r="H18" s="27">
        <v>0.78125</v>
      </c>
      <c r="I18" s="27">
        <v>2.0833333333333332E-2</v>
      </c>
      <c r="J18" s="4">
        <f t="shared" si="5"/>
        <v>0.23958333333333337</v>
      </c>
      <c r="K18" s="21">
        <f>IF($H18&lt;&gt;"",IF($H18&lt;Données!$B$3,1,0),0)</f>
        <v>0</v>
      </c>
      <c r="L18" s="18">
        <f t="shared" si="6"/>
        <v>0.37500000000000039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621.6</v>
      </c>
      <c r="T18" s="101" t="s">
        <v>40</v>
      </c>
      <c r="U18" s="10"/>
      <c r="V18" s="10"/>
    </row>
    <row r="19" spans="2:22" ht="16.5" thickTop="1" thickBot="1" x14ac:dyDescent="0.3">
      <c r="B19" s="173">
        <v>41833</v>
      </c>
      <c r="C19" s="174"/>
      <c r="D19" s="27">
        <v>0.48958333333333298</v>
      </c>
      <c r="E19" s="27">
        <v>0.61458333333333304</v>
      </c>
      <c r="F19" s="4">
        <f t="shared" si="4"/>
        <v>0.12500000000000006</v>
      </c>
      <c r="G19" s="11">
        <f>IF($D19&lt;&gt;"",IF($D19&lt;Données!$B$2,1,0),0)</f>
        <v>0</v>
      </c>
      <c r="H19" s="27">
        <v>0.78125</v>
      </c>
      <c r="I19" s="27">
        <v>0.97916666666666696</v>
      </c>
      <c r="J19" s="4">
        <f t="shared" si="5"/>
        <v>0.19791666666666696</v>
      </c>
      <c r="K19" s="21">
        <f>IF($H19&lt;&gt;"",IF($H19&lt;Données!$B$3,1,0),0)</f>
        <v>0</v>
      </c>
      <c r="L19" s="18">
        <f t="shared" si="6"/>
        <v>0.32291666666666702</v>
      </c>
      <c r="M19" s="12">
        <f t="shared" si="7"/>
        <v>0</v>
      </c>
      <c r="O19" s="76" t="s">
        <v>41</v>
      </c>
      <c r="P19" s="10"/>
      <c r="Q19" s="10"/>
      <c r="R19" s="10"/>
      <c r="S19" s="6">
        <f>1.2+2.4+1+2.3+2.2+2.4+2.3+2.3+2.4+2.4+2.4+2.4+2.4+2.4+2.4</f>
        <v>32.899999999999991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0.67708333333333504</v>
      </c>
      <c r="G20" s="59">
        <f>G13+G14+G15+G16+G17+G18+G19</f>
        <v>0</v>
      </c>
      <c r="H20" s="19"/>
      <c r="I20" s="19"/>
      <c r="J20" s="17">
        <f>SUM(J13:J19)</f>
        <v>1.010416666666667</v>
      </c>
      <c r="K20" s="14">
        <f>K13+K14+K15+K16+K17+K18+K19</f>
        <v>0</v>
      </c>
      <c r="L20" s="17">
        <f>SUM(L13:L19)</f>
        <v>1.687500000000002</v>
      </c>
      <c r="M20" s="15">
        <f>SUM(M13:M19)</f>
        <v>0</v>
      </c>
    </row>
    <row r="21" spans="2:22" ht="16.5" thickTop="1" thickBot="1" x14ac:dyDescent="0.3">
      <c r="B21" s="173">
        <v>41834</v>
      </c>
      <c r="C21" s="174"/>
      <c r="D21" s="28">
        <v>0.48958333333333298</v>
      </c>
      <c r="E21" s="28">
        <v>0.64583333333333304</v>
      </c>
      <c r="F21" s="20">
        <f>$E21-$D21+IF($D21&gt;$E21,1)</f>
        <v>0.15625000000000006</v>
      </c>
      <c r="G21" s="21">
        <f>IF($D21&lt;&gt;"",IF($D21&lt;Données!$B$2,1,0),0)</f>
        <v>0</v>
      </c>
      <c r="H21" s="28">
        <v>0.78125</v>
      </c>
      <c r="I21" s="28">
        <v>2.0833333333333332E-2</v>
      </c>
      <c r="J21" s="20">
        <f>$I21-$H21+IF($H21&gt;$I21,1)</f>
        <v>0.23958333333333337</v>
      </c>
      <c r="K21" s="21">
        <f>IF($H21&lt;&gt;"",IF($H21&lt;Données!$B$3,1,0),0)</f>
        <v>0</v>
      </c>
      <c r="L21" s="23">
        <f>$F21+$J21-($G21+$K21)*("00:30")</f>
        <v>0.39583333333333343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41835</v>
      </c>
      <c r="C22" s="174"/>
      <c r="D22" s="27">
        <v>0.48958333333333298</v>
      </c>
      <c r="E22" s="27">
        <v>0.61458333333333304</v>
      </c>
      <c r="F22" s="4">
        <f t="shared" ref="F22:F27" si="8">$E22-$D22+IF($D22&gt;$E22,1)</f>
        <v>0.12500000000000006</v>
      </c>
      <c r="G22" s="11">
        <f>IF($D22&lt;&gt;"",IF($D22&lt;Données!$B$2,1,0),0)</f>
        <v>0</v>
      </c>
      <c r="H22" s="27">
        <v>0.78125</v>
      </c>
      <c r="I22" s="27">
        <v>3.125E-2</v>
      </c>
      <c r="J22" s="4">
        <f t="shared" ref="J22:J27" si="9">$I22-$H22+IF($H22&gt;$I22,1)</f>
        <v>0.25</v>
      </c>
      <c r="K22" s="21">
        <f>IF($H22&lt;&gt;"",IF($H22&lt;Données!$B$3,1,0),0)</f>
        <v>0</v>
      </c>
      <c r="L22" s="18">
        <f t="shared" ref="L22:L27" si="10">$F22+$J22-($G22+$K22)*("00:30")</f>
        <v>0.37500000000000006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41836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41837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143"/>
      <c r="I24" s="143"/>
      <c r="J24" s="4">
        <f t="shared" si="9"/>
        <v>0</v>
      </c>
      <c r="K24" s="21">
        <f>IF($H24&lt;&gt;"",IF($H24&lt;Données!$B$3,1,0),0)</f>
        <v>0</v>
      </c>
      <c r="L24" s="18">
        <f t="shared" si="10"/>
        <v>0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41838</v>
      </c>
      <c r="C25" s="174"/>
      <c r="D25" s="27">
        <v>0.48958333333333298</v>
      </c>
      <c r="E25" s="27">
        <v>0.63541666666666696</v>
      </c>
      <c r="F25" s="4">
        <f t="shared" si="8"/>
        <v>0.14583333333333398</v>
      </c>
      <c r="G25" s="11">
        <f>IF($D25&lt;&gt;"",IF($D25&lt;Données!$B$2,1,0),0)</f>
        <v>0</v>
      </c>
      <c r="H25" s="27">
        <v>0.78125</v>
      </c>
      <c r="I25" s="27">
        <v>2.0833333333333332E-2</v>
      </c>
      <c r="J25" s="4">
        <f t="shared" si="9"/>
        <v>0.23958333333333337</v>
      </c>
      <c r="K25" s="21">
        <f>IF($H25&lt;&gt;"",IF($H25&lt;Données!$B$3,1,0),0)</f>
        <v>0</v>
      </c>
      <c r="L25" s="18">
        <f t="shared" si="10"/>
        <v>0.38541666666666735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41839</v>
      </c>
      <c r="C26" s="174"/>
      <c r="D26" s="27">
        <v>0.48958333333333298</v>
      </c>
      <c r="E26" s="27">
        <v>0.64583333333333304</v>
      </c>
      <c r="F26" s="4">
        <f t="shared" si="8"/>
        <v>0.15625000000000006</v>
      </c>
      <c r="G26" s="11">
        <f>IF($D26&lt;&gt;"",IF($D26&lt;Données!$B$2,1,0),0)</f>
        <v>0</v>
      </c>
      <c r="H26" s="27">
        <v>0.78125</v>
      </c>
      <c r="I26" s="27">
        <v>4.1666666666666664E-2</v>
      </c>
      <c r="J26" s="4">
        <f t="shared" si="9"/>
        <v>0.26041666666666663</v>
      </c>
      <c r="K26" s="21">
        <f>IF($H26&lt;&gt;"",IF($H26&lt;Données!$B$3,1,0),0)</f>
        <v>0</v>
      </c>
      <c r="L26" s="18">
        <f t="shared" si="10"/>
        <v>0.41666666666666669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41840</v>
      </c>
      <c r="C27" s="174"/>
      <c r="D27" s="27">
        <v>0.48958333333333298</v>
      </c>
      <c r="E27" s="27">
        <v>0.625</v>
      </c>
      <c r="F27" s="4">
        <f t="shared" si="8"/>
        <v>0.13541666666666702</v>
      </c>
      <c r="G27" s="11">
        <f>IF($D27&lt;&gt;"",IF($D27&lt;Données!$B$2,1,0),0)</f>
        <v>0</v>
      </c>
      <c r="H27" s="27">
        <v>0.78125</v>
      </c>
      <c r="I27" s="27">
        <v>0</v>
      </c>
      <c r="J27" s="4">
        <f t="shared" si="9"/>
        <v>0.21875</v>
      </c>
      <c r="K27" s="21">
        <f>IF($H27&lt;&gt;"",IF($H27&lt;Données!$B$3,1,0),0)</f>
        <v>0</v>
      </c>
      <c r="L27" s="18">
        <f t="shared" si="10"/>
        <v>0.35416666666666702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0.71875000000000111</v>
      </c>
      <c r="G28" s="59">
        <f>G21+G22+G23+G24+G25+G26+G27</f>
        <v>0</v>
      </c>
      <c r="H28" s="19"/>
      <c r="I28" s="19"/>
      <c r="J28" s="17">
        <f>SUM(J21:J27)</f>
        <v>1.2083333333333335</v>
      </c>
      <c r="K28" s="14">
        <f>K21+K22+K23+K24+K25+K26+K27</f>
        <v>0</v>
      </c>
      <c r="L28" s="17">
        <f>SUM(L21:L27)</f>
        <v>1.9270833333333346</v>
      </c>
      <c r="M28" s="15">
        <f>SUM(M21:M27)</f>
        <v>0</v>
      </c>
    </row>
    <row r="29" spans="2:22" ht="16.5" thickTop="1" thickBot="1" x14ac:dyDescent="0.3">
      <c r="B29" s="173">
        <v>41841</v>
      </c>
      <c r="C29" s="174"/>
      <c r="D29" s="28">
        <v>0.48958333333333298</v>
      </c>
      <c r="E29" s="28">
        <v>0.63541666666666696</v>
      </c>
      <c r="F29" s="20">
        <f>$E29-$D29+IF($D29&gt;$E29,1)</f>
        <v>0.14583333333333398</v>
      </c>
      <c r="G29" s="21">
        <f>IF($D29&lt;&gt;"",IF($D29&lt;Données!$B$2,1,0),0)</f>
        <v>0</v>
      </c>
      <c r="H29" s="28">
        <v>0.78125</v>
      </c>
      <c r="I29" s="28">
        <v>0</v>
      </c>
      <c r="J29" s="20">
        <f>$I29-$H29+IF($H29&gt;$I29,1)</f>
        <v>0.21875</v>
      </c>
      <c r="K29" s="21">
        <f>IF($H29&lt;&gt;"",IF($H29&lt;Données!$B$3,1,0),0)</f>
        <v>0</v>
      </c>
      <c r="L29" s="23">
        <f>$F29+$J29-($G29+$K29)*("00:30")</f>
        <v>0.36458333333333398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41842</v>
      </c>
      <c r="C30" s="174"/>
      <c r="D30" s="27">
        <v>0.48958333333333298</v>
      </c>
      <c r="E30" s="27">
        <v>0.625</v>
      </c>
      <c r="F30" s="4">
        <f t="shared" ref="F30:F35" si="12">$E30-$D30+IF($D30&gt;$E30,1)</f>
        <v>0.13541666666666702</v>
      </c>
      <c r="G30" s="11">
        <f>IF($D30&lt;&gt;"",IF($D30&lt;Données!$B$2,1,0),0)</f>
        <v>0</v>
      </c>
      <c r="H30" s="27">
        <v>0.78125</v>
      </c>
      <c r="I30" s="27">
        <v>0</v>
      </c>
      <c r="J30" s="4">
        <f t="shared" ref="J30:J35" si="13">$I30-$H30+IF($H30&gt;$I30,1)</f>
        <v>0.21875</v>
      </c>
      <c r="K30" s="21">
        <f>IF($H30&lt;&gt;"",IF($H30&lt;Données!$B$3,1,0),0)</f>
        <v>0</v>
      </c>
      <c r="L30" s="18">
        <f t="shared" ref="L30:L35" si="14">$F30+$J30-($G30+$K30)*("00:30")</f>
        <v>0.35416666666666702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41843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41844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143"/>
      <c r="I32" s="143"/>
      <c r="J32" s="4">
        <f t="shared" si="13"/>
        <v>0</v>
      </c>
      <c r="K32" s="21">
        <f>IF($H32&lt;&gt;"",IF($H32&lt;Données!$B$3,1,0),0)</f>
        <v>0</v>
      </c>
      <c r="L32" s="18">
        <f t="shared" si="14"/>
        <v>0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41845</v>
      </c>
      <c r="C33" s="174"/>
      <c r="D33" s="27">
        <v>0.48958333333333298</v>
      </c>
      <c r="E33" s="27">
        <v>0.63541666666666696</v>
      </c>
      <c r="F33" s="4">
        <f t="shared" si="12"/>
        <v>0.14583333333333398</v>
      </c>
      <c r="G33" s="11">
        <f>IF($D33&lt;&gt;"",IF($D33&lt;Données!$B$2,1,0),0)</f>
        <v>0</v>
      </c>
      <c r="H33" s="27">
        <v>0.78125</v>
      </c>
      <c r="I33" s="27">
        <v>5.2083333333333336E-2</v>
      </c>
      <c r="J33" s="4">
        <f t="shared" si="13"/>
        <v>0.27083333333333337</v>
      </c>
      <c r="K33" s="21">
        <f>IF($H33&lt;&gt;"",IF($H33&lt;Données!$B$3,1,0),0)</f>
        <v>0</v>
      </c>
      <c r="L33" s="18">
        <f t="shared" si="14"/>
        <v>0.41666666666666735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41846</v>
      </c>
      <c r="C34" s="174"/>
      <c r="D34" s="27">
        <v>0.48958333333333298</v>
      </c>
      <c r="E34" s="27">
        <v>0.66666666666666696</v>
      </c>
      <c r="F34" s="4">
        <f t="shared" si="12"/>
        <v>0.17708333333333398</v>
      </c>
      <c r="G34" s="11">
        <f>IF($D34&lt;&gt;"",IF($D34&lt;Données!$B$2,1,0),0)</f>
        <v>0</v>
      </c>
      <c r="H34" s="27">
        <v>0.78125</v>
      </c>
      <c r="I34" s="27">
        <v>2.0833333333333332E-2</v>
      </c>
      <c r="J34" s="4">
        <f t="shared" si="13"/>
        <v>0.23958333333333337</v>
      </c>
      <c r="K34" s="21">
        <f>IF($H34&lt;&gt;"",IF($H34&lt;Données!$B$3,1,0),0)</f>
        <v>0</v>
      </c>
      <c r="L34" s="18">
        <f t="shared" si="14"/>
        <v>0.41666666666666735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41847</v>
      </c>
      <c r="C35" s="174"/>
      <c r="D35" s="27">
        <v>0.48958333333333298</v>
      </c>
      <c r="E35" s="27">
        <v>0.66666666666666696</v>
      </c>
      <c r="F35" s="4">
        <f t="shared" si="12"/>
        <v>0.17708333333333398</v>
      </c>
      <c r="G35" s="11">
        <f>IF($D35&lt;&gt;"",IF($D35&lt;Données!$B$2,1,0),0)</f>
        <v>0</v>
      </c>
      <c r="H35" s="27">
        <v>0.78125</v>
      </c>
      <c r="I35" s="27">
        <v>6.25E-2</v>
      </c>
      <c r="J35" s="4">
        <f t="shared" si="13"/>
        <v>0.28125</v>
      </c>
      <c r="K35" s="21">
        <f>IF($H35&lt;&gt;"",IF($H35&lt;Données!$B$3,1,0),0)</f>
        <v>0</v>
      </c>
      <c r="L35" s="18">
        <f t="shared" si="14"/>
        <v>0.45833333333333398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0.78125000000000289</v>
      </c>
      <c r="G36" s="59">
        <f>G29+G30+G31+G32+G33+G34+G35</f>
        <v>0</v>
      </c>
      <c r="H36" s="19"/>
      <c r="I36" s="19"/>
      <c r="J36" s="17">
        <f>SUM(J29:J35)</f>
        <v>1.2291666666666667</v>
      </c>
      <c r="K36" s="14">
        <f>K29+K30+K31+K32+K33+K34+K35</f>
        <v>0</v>
      </c>
      <c r="L36" s="17">
        <f>SUM(L29:L35)</f>
        <v>2.0104166666666696</v>
      </c>
      <c r="M36" s="15">
        <f>SUM(M29:M35)</f>
        <v>0</v>
      </c>
    </row>
    <row r="37" spans="2:17" ht="16.5" thickTop="1" thickBot="1" x14ac:dyDescent="0.3">
      <c r="B37" s="173">
        <v>41848</v>
      </c>
      <c r="C37" s="174"/>
      <c r="D37" s="28">
        <v>0.48958333333333298</v>
      </c>
      <c r="E37" s="28">
        <v>0.63541666666666696</v>
      </c>
      <c r="F37" s="20">
        <f>$E37-$D37+IF($D37&gt;$E37,1)</f>
        <v>0.14583333333333398</v>
      </c>
      <c r="G37" s="21">
        <f>IF($D37&lt;&gt;"",IF($D37&lt;Données!$B$2,1,0),0)</f>
        <v>0</v>
      </c>
      <c r="H37" s="28">
        <v>0.78125</v>
      </c>
      <c r="I37" s="28">
        <v>0.97916666666666696</v>
      </c>
      <c r="J37" s="20">
        <f>$I37-$H37+IF($H37&gt;$I37,1)</f>
        <v>0.19791666666666696</v>
      </c>
      <c r="K37" s="21">
        <f>IF($H37&lt;&gt;"",IF($H37&lt;Données!$B$3,1,0),0)</f>
        <v>0</v>
      </c>
      <c r="L37" s="23">
        <f>$F37+$J37-($G37+$K37)*("00:30")</f>
        <v>0.34375000000000094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41849</v>
      </c>
      <c r="C38" s="174"/>
      <c r="D38" s="27">
        <v>0.48958333333333298</v>
      </c>
      <c r="E38" s="27">
        <v>0.66666666666666696</v>
      </c>
      <c r="F38" s="4">
        <f t="shared" ref="F38:F43" si="16">$E38-$D38+IF($D38&gt;$E38,1)</f>
        <v>0.17708333333333398</v>
      </c>
      <c r="G38" s="11">
        <f>IF($D38&lt;&gt;"",IF($D38&lt;Données!$B$2,1,0),0)</f>
        <v>0</v>
      </c>
      <c r="H38" s="27">
        <v>0.78125</v>
      </c>
      <c r="I38" s="27">
        <v>3.125E-2</v>
      </c>
      <c r="J38" s="4">
        <f t="shared" ref="J38:J43" si="17">$I38-$H38+IF($H38&gt;$I38,1)</f>
        <v>0.25</v>
      </c>
      <c r="K38" s="21">
        <f>IF($H38&lt;&gt;"",IF($H38&lt;Données!$B$3,1,0),0)</f>
        <v>0</v>
      </c>
      <c r="L38" s="18">
        <f t="shared" ref="L38:L43" si="18">$F38+$J38-($G38+$K38)*("00:30")</f>
        <v>0.42708333333333398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41850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41851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143"/>
      <c r="I40" s="143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/>
      <c r="C41" s="174"/>
      <c r="D41" s="27"/>
      <c r="E41" s="27"/>
      <c r="F41" s="4">
        <f t="shared" si="16"/>
        <v>0</v>
      </c>
      <c r="G41" s="11">
        <f>IF($D41&lt;&gt;"",IF($D41&lt;Données!$B$2,1,0),0)</f>
        <v>0</v>
      </c>
      <c r="H41" s="27"/>
      <c r="I41" s="2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0.32291666666666796</v>
      </c>
      <c r="G44" s="59">
        <f>G37+G38+G39+G40+G41+G42+G43</f>
        <v>0</v>
      </c>
      <c r="H44" s="19"/>
      <c r="I44" s="19"/>
      <c r="J44" s="17">
        <f>SUM(J37:J43)</f>
        <v>0.44791666666666696</v>
      </c>
      <c r="K44" s="14">
        <f>K37+K38+K39+K40+K41+K42+K43</f>
        <v>0</v>
      </c>
      <c r="L44" s="17">
        <f>SUM(L37:L43)</f>
        <v>0.77083333333333492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1.3958333333333346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0.77083333333333492</v>
      </c>
      <c r="U56" s="57">
        <f>IF($L$52&lt;=$N$57,$L$52,$N$57)</f>
        <v>0</v>
      </c>
      <c r="V56" s="52">
        <f>SUM(P56:U56)</f>
        <v>6.5416666666666687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0.50000000000000022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0.22916666666666874</v>
      </c>
      <c r="R58" s="58">
        <f>IF($L$28&lt;=$N$58,0,IF($L$28&lt;=$N$59,$L$28,$N$58)-$N$57)</f>
        <v>0.16666666666666674</v>
      </c>
      <c r="S58" s="58">
        <f>IF($L$36&lt;=$N$58,0,IF($L$36&lt;=$N$59,$L$36,$N$58)-$N$57)</f>
        <v>0.16666666666666674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0.56250000000000222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21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0.13541666666666785</v>
      </c>
      <c r="S59" s="57">
        <f>IF($L$36&lt;=$N$59,0,IF($L$36&gt;$N$59,$L$36,$N$59)-$N$59)</f>
        <v>0.21875000000000289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0.35416666666667074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1.3958333333333346</v>
      </c>
      <c r="Q60" s="52">
        <f t="shared" si="24"/>
        <v>1.8541666666666687</v>
      </c>
      <c r="R60" s="52">
        <f t="shared" si="24"/>
        <v>1.9270833333333346</v>
      </c>
      <c r="S60" s="52">
        <f t="shared" si="24"/>
        <v>2.0104166666666696</v>
      </c>
      <c r="T60" s="52">
        <f t="shared" si="24"/>
        <v>0.77083333333333492</v>
      </c>
      <c r="U60" s="52">
        <f t="shared" si="24"/>
        <v>0</v>
      </c>
      <c r="V60" s="52">
        <f>SUM(P60:U60)</f>
        <v>7.9583333333333428</v>
      </c>
    </row>
    <row r="61" spans="1:22" ht="15.75" thickTop="1" x14ac:dyDescent="0.25">
      <c r="B61" s="43" t="s">
        <v>84</v>
      </c>
      <c r="F61" s="74">
        <f>V64</f>
        <v>10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+COUNTBLANK(E6:H11)/2</f>
        <v>2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+COUNTBLANK(E37:H40)/2</f>
        <v>2</v>
      </c>
      <c r="U64" s="74">
        <v>0</v>
      </c>
      <c r="V64" s="102">
        <f>SUM(P64:U64)</f>
        <v>10</v>
      </c>
    </row>
    <row r="67" spans="2:22" x14ac:dyDescent="0.25">
      <c r="B67" s="43" t="s">
        <v>36</v>
      </c>
      <c r="E67" s="41"/>
      <c r="F67" s="74" t="str">
        <f>F2</f>
        <v>Juillet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7.7916666666666758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-0.75000000000000888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f>F69-N53</f>
        <v>0.75000000000000888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6.5416666666666687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0.50000000000000022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0.56250000000000222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0.35416666666667074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0.74999999999999822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0.23124999999999984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0.43749999999999778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0.64583333333332926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14"/>
      <c r="B108" s="114"/>
      <c r="C108" s="114"/>
      <c r="D108" s="114"/>
      <c r="E108" s="114"/>
      <c r="F108" s="142"/>
      <c r="G108" s="142"/>
      <c r="H108" s="142"/>
      <c r="I108" s="142"/>
      <c r="J108" s="6"/>
      <c r="K108" s="6"/>
      <c r="L108" s="10"/>
      <c r="M108" s="10"/>
    </row>
    <row r="109" spans="1:1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6"/>
      <c r="K109" s="6"/>
      <c r="L109" s="10"/>
      <c r="M109" s="10"/>
    </row>
    <row r="110" spans="1:1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6"/>
      <c r="K110" s="6"/>
      <c r="L110" s="10"/>
      <c r="M110" s="10"/>
    </row>
    <row r="111" spans="1:1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6"/>
      <c r="K111" s="6"/>
      <c r="L111" s="10"/>
      <c r="M111" s="10"/>
    </row>
    <row r="112" spans="1:1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6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6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6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6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6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6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6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6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6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6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6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6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6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6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6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6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6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0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0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0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0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0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0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6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6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6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6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6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6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6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6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6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6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6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6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6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6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6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6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6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6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1:V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64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>
        <v>41852</v>
      </c>
      <c r="C9" s="172"/>
      <c r="D9" s="3">
        <v>0.48958333333333298</v>
      </c>
      <c r="E9" s="3">
        <v>0.58333333333333304</v>
      </c>
      <c r="F9" s="4">
        <f t="shared" si="0"/>
        <v>9.3750000000000056E-2</v>
      </c>
      <c r="G9" s="11">
        <f>IF($D9&lt;&gt;"",IF($D9&lt;Données!$B$2,1,0),0)</f>
        <v>0</v>
      </c>
      <c r="H9" s="3">
        <v>0.78125</v>
      </c>
      <c r="I9" s="3">
        <v>5.2083333333333336E-2</v>
      </c>
      <c r="J9" s="4">
        <f t="shared" si="1"/>
        <v>0.27083333333333337</v>
      </c>
      <c r="K9" s="11">
        <f>IF($H9&lt;&gt;"",IF($H9&lt;Données!$B$3,1,0),0)</f>
        <v>0</v>
      </c>
      <c r="L9" s="18">
        <f t="shared" si="2"/>
        <v>0.36458333333333343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41853</v>
      </c>
      <c r="C10" s="172"/>
      <c r="D10" s="3">
        <v>0.48958333333333298</v>
      </c>
      <c r="E10" s="3">
        <v>0.625</v>
      </c>
      <c r="F10" s="4">
        <f t="shared" si="0"/>
        <v>0.13541666666666702</v>
      </c>
      <c r="G10" s="11">
        <f>IF($D10&lt;&gt;"",IF($D10&lt;Données!$B$2,1,0),0)</f>
        <v>0</v>
      </c>
      <c r="H10" s="3">
        <v>0.78125</v>
      </c>
      <c r="I10" s="3">
        <v>2.0833333333333332E-2</v>
      </c>
      <c r="J10" s="4">
        <f t="shared" si="1"/>
        <v>0.23958333333333337</v>
      </c>
      <c r="K10" s="11">
        <f>IF($H10&lt;&gt;"",IF($H10&lt;Données!$B$3,1,0),0)</f>
        <v>0</v>
      </c>
      <c r="L10" s="18">
        <f t="shared" si="2"/>
        <v>0.37500000000000039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41854</v>
      </c>
      <c r="C11" s="172"/>
      <c r="D11" s="27">
        <v>0.48958333333333298</v>
      </c>
      <c r="E11" s="27">
        <v>0.6875</v>
      </c>
      <c r="F11" s="4">
        <f t="shared" si="0"/>
        <v>0.19791666666666702</v>
      </c>
      <c r="G11" s="11">
        <f>IF($D11&lt;&gt;"",IF($D11&lt;Données!$B$2,1,0),0)</f>
        <v>0</v>
      </c>
      <c r="H11" s="27">
        <v>0.78125</v>
      </c>
      <c r="I11" s="27">
        <v>2.0833333333333332E-2</v>
      </c>
      <c r="J11" s="4">
        <f t="shared" si="1"/>
        <v>0.23958333333333337</v>
      </c>
      <c r="K11" s="11">
        <f>IF($H11&lt;&gt;"",IF($H11&lt;Données!$B$3,1,0),0)</f>
        <v>0</v>
      </c>
      <c r="L11" s="18">
        <f t="shared" si="2"/>
        <v>0.43750000000000039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0.42708333333333409</v>
      </c>
      <c r="G12" s="59">
        <f>G5+G6+G7+G8+G9+G10+G11</f>
        <v>0</v>
      </c>
      <c r="H12" s="19"/>
      <c r="I12" s="19"/>
      <c r="J12" s="17">
        <f>SUM(J5:J11)</f>
        <v>0.75000000000000011</v>
      </c>
      <c r="K12" s="14">
        <f>K5+K6+K7+K8+K9+K10+K11</f>
        <v>0</v>
      </c>
      <c r="L12" s="17">
        <f>SUM(L5:L11)</f>
        <v>1.1770833333333341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41855</v>
      </c>
      <c r="C13" s="174"/>
      <c r="D13" s="28">
        <v>0.48958333333333298</v>
      </c>
      <c r="E13" s="28">
        <v>0.63541666666666696</v>
      </c>
      <c r="F13" s="20">
        <f>$E13-$D13+IF($D13&gt;$E13,1)</f>
        <v>0.14583333333333398</v>
      </c>
      <c r="G13" s="21">
        <f>IF($D13&lt;&gt;"",IF($D13&lt;Données!$B$2,1,0),0)</f>
        <v>0</v>
      </c>
      <c r="H13" s="28">
        <v>0.78125</v>
      </c>
      <c r="I13" s="28">
        <v>1.0416666666666666E-2</v>
      </c>
      <c r="J13" s="20">
        <f>$I13-$H13+IF($H13&gt;$I13,1)</f>
        <v>0.22916666666666663</v>
      </c>
      <c r="K13" s="21">
        <f>IF($H13&lt;&gt;"",IF($H13&lt;Données!$B$3,1,0),0)</f>
        <v>0</v>
      </c>
      <c r="L13" s="23">
        <f>$F13+$J13-($G13+$K13)*("00:30")</f>
        <v>0.37500000000000061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41856</v>
      </c>
      <c r="C14" s="174"/>
      <c r="D14" s="27">
        <v>0.48958333333333298</v>
      </c>
      <c r="E14" s="27">
        <v>0.58333333333333304</v>
      </c>
      <c r="F14" s="4">
        <f t="shared" ref="F14:F19" si="4">$E14-$D14+IF($D14&gt;$E14,1)</f>
        <v>9.3750000000000056E-2</v>
      </c>
      <c r="G14" s="11">
        <f>IF($D14&lt;&gt;"",IF($D14&lt;Données!$B$2,1,0),0)</f>
        <v>0</v>
      </c>
      <c r="H14" s="27">
        <v>0.78125</v>
      </c>
      <c r="I14" s="27">
        <v>0.98958333333333304</v>
      </c>
      <c r="J14" s="4">
        <f t="shared" ref="J14:J19" si="5">$I14-$H14+IF($H14&gt;$I14,1)</f>
        <v>0.20833333333333304</v>
      </c>
      <c r="K14" s="21">
        <f>IF($H14&lt;&gt;"",IF($H14&lt;Données!$B$3,1,0),0)</f>
        <v>0</v>
      </c>
      <c r="L14" s="18">
        <f t="shared" ref="L14:L19" si="6">$F14+$J14-($G14+$K14)*("00:30")</f>
        <v>0.30208333333333309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41857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41858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143"/>
      <c r="I16" s="143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41859</v>
      </c>
      <c r="C17" s="174"/>
      <c r="D17" s="147"/>
      <c r="E17" s="147"/>
      <c r="F17" s="4">
        <f t="shared" si="4"/>
        <v>0</v>
      </c>
      <c r="G17" s="11">
        <f>IF($D17&lt;&gt;"",IF($D17&lt;Données!$B$2,1,0),0)</f>
        <v>0</v>
      </c>
      <c r="H17" s="27">
        <v>0.78125</v>
      </c>
      <c r="I17" s="27">
        <v>4.1666666666666664E-2</v>
      </c>
      <c r="J17" s="4">
        <f t="shared" si="5"/>
        <v>0.26041666666666663</v>
      </c>
      <c r="K17" s="21">
        <f>IF($H17&lt;&gt;"",IF($H17&lt;Données!$B$3,1,0),0)</f>
        <v>0</v>
      </c>
      <c r="L17" s="18">
        <f t="shared" si="6"/>
        <v>0.26041666666666663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45</v>
      </c>
      <c r="T17" s="6"/>
      <c r="U17" s="10"/>
      <c r="V17" s="10"/>
    </row>
    <row r="18" spans="2:22" ht="16.5" thickTop="1" thickBot="1" x14ac:dyDescent="0.3">
      <c r="B18" s="173">
        <v>41860</v>
      </c>
      <c r="C18" s="174"/>
      <c r="D18" s="27">
        <v>0.48958333333333298</v>
      </c>
      <c r="E18" s="27">
        <v>0.60416666666666696</v>
      </c>
      <c r="F18" s="4">
        <f t="shared" si="4"/>
        <v>0.11458333333333398</v>
      </c>
      <c r="G18" s="11">
        <f>IF($D18&lt;&gt;"",IF($D18&lt;Données!$B$2,1,0),0)</f>
        <v>0</v>
      </c>
      <c r="H18" s="27">
        <v>0.78125</v>
      </c>
      <c r="I18" s="27">
        <v>0.98958333333333304</v>
      </c>
      <c r="J18" s="4">
        <f t="shared" si="5"/>
        <v>0.20833333333333304</v>
      </c>
      <c r="K18" s="21">
        <f>IF($H18&lt;&gt;"",IF($H18&lt;Données!$B$3,1,0),0)</f>
        <v>0</v>
      </c>
      <c r="L18" s="18">
        <f t="shared" si="6"/>
        <v>0.32291666666666702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666</v>
      </c>
      <c r="T18" s="101" t="s">
        <v>40</v>
      </c>
      <c r="U18" s="10"/>
      <c r="V18" s="10"/>
    </row>
    <row r="19" spans="2:22" ht="16.5" thickTop="1" thickBot="1" x14ac:dyDescent="0.3">
      <c r="B19" s="173">
        <v>41861</v>
      </c>
      <c r="C19" s="174"/>
      <c r="D19" s="27">
        <v>0.48958333333333298</v>
      </c>
      <c r="E19" s="27">
        <v>0.6875</v>
      </c>
      <c r="F19" s="4">
        <f t="shared" si="4"/>
        <v>0.19791666666666702</v>
      </c>
      <c r="G19" s="11">
        <f>IF($D19&lt;&gt;"",IF($D19&lt;Données!$B$2,1,0),0)</f>
        <v>0</v>
      </c>
      <c r="H19" s="27">
        <v>0.78125</v>
      </c>
      <c r="I19" s="27">
        <v>0.97916666666666696</v>
      </c>
      <c r="J19" s="4">
        <f t="shared" si="5"/>
        <v>0.19791666666666696</v>
      </c>
      <c r="K19" s="21">
        <f>IF($H19&lt;&gt;"",IF($H19&lt;Données!$B$3,1,0),0)</f>
        <v>0</v>
      </c>
      <c r="L19" s="18">
        <f t="shared" si="6"/>
        <v>0.39583333333333398</v>
      </c>
      <c r="M19" s="12">
        <f t="shared" si="7"/>
        <v>0</v>
      </c>
      <c r="O19" s="76" t="s">
        <v>41</v>
      </c>
      <c r="P19" s="10"/>
      <c r="Q19" s="10"/>
      <c r="R19" s="10"/>
      <c r="S19" s="6">
        <f>2.4+2.4+2.4+2.3+2.4+2.3+2.4+2.4+2.4+2.5+2.2</f>
        <v>26.099999999999994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0.55208333333333504</v>
      </c>
      <c r="G20" s="59">
        <f>G13+G14+G15+G16+G17+G18+G19</f>
        <v>0</v>
      </c>
      <c r="H20" s="19"/>
      <c r="I20" s="19"/>
      <c r="J20" s="17">
        <f>SUM(J13:J19)</f>
        <v>1.1041666666666663</v>
      </c>
      <c r="K20" s="14">
        <f>K13+K14+K15+K16+K17+K18+K19</f>
        <v>0</v>
      </c>
      <c r="L20" s="17">
        <f>SUM(L13:L19)</f>
        <v>1.6562500000000013</v>
      </c>
      <c r="M20" s="15">
        <f>SUM(M13:M19)</f>
        <v>0</v>
      </c>
    </row>
    <row r="21" spans="2:22" ht="16.5" thickTop="1" thickBot="1" x14ac:dyDescent="0.3">
      <c r="B21" s="173">
        <v>41862</v>
      </c>
      <c r="C21" s="174"/>
      <c r="D21" s="28">
        <v>0.48958333333333298</v>
      </c>
      <c r="E21" s="28">
        <v>0.63541666666666696</v>
      </c>
      <c r="F21" s="20">
        <f>$E21-$D21+IF($D21&gt;$E21,1)</f>
        <v>0.14583333333333398</v>
      </c>
      <c r="G21" s="21">
        <f>IF($D21&lt;&gt;"",IF($D21&lt;Données!$B$2,1,0),0)</f>
        <v>0</v>
      </c>
      <c r="H21" s="28">
        <v>0.78125</v>
      </c>
      <c r="I21" s="28">
        <v>2.0833333333333332E-2</v>
      </c>
      <c r="J21" s="20">
        <f>$I21-$H21+IF($H21&gt;$I21,1)</f>
        <v>0.23958333333333337</v>
      </c>
      <c r="K21" s="21">
        <f>IF($H21&lt;&gt;"",IF($H21&lt;Données!$B$3,1,0),0)</f>
        <v>0</v>
      </c>
      <c r="L21" s="23">
        <f>$F21+$J21-($G21+$K21)*("00:30")</f>
        <v>0.38541666666666735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41863</v>
      </c>
      <c r="C22" s="174"/>
      <c r="D22" s="27">
        <v>0.48958333333333298</v>
      </c>
      <c r="E22" s="27">
        <v>0.63541666666666696</v>
      </c>
      <c r="F22" s="4">
        <f t="shared" ref="F22:F27" si="8">$E22-$D22+IF($D22&gt;$E22,1)</f>
        <v>0.14583333333333398</v>
      </c>
      <c r="G22" s="11">
        <f>IF($D22&lt;&gt;"",IF($D22&lt;Données!$B$2,1,0),0)</f>
        <v>0</v>
      </c>
      <c r="H22" s="143"/>
      <c r="I22" s="143"/>
      <c r="J22" s="4">
        <f t="shared" ref="J22:J27" si="9">$I22-$H22+IF($H22&gt;$I22,1)</f>
        <v>0</v>
      </c>
      <c r="K22" s="21">
        <f>IF($H22&lt;&gt;"",IF($H22&lt;Données!$B$3,1,0),0)</f>
        <v>0</v>
      </c>
      <c r="L22" s="18">
        <f t="shared" ref="L22:L27" si="10">$F22+$J22-($G22+$K22)*("00:30")</f>
        <v>0.14583333333333398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41864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41865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27">
        <v>0.78125</v>
      </c>
      <c r="I24" s="27">
        <v>3.125E-2</v>
      </c>
      <c r="J24" s="4">
        <f t="shared" si="9"/>
        <v>0.25</v>
      </c>
      <c r="K24" s="21">
        <f>IF($H24&lt;&gt;"",IF($H24&lt;Données!$B$3,1,0),0)</f>
        <v>0</v>
      </c>
      <c r="L24" s="18">
        <f t="shared" si="10"/>
        <v>0.25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41866</v>
      </c>
      <c r="C25" s="174"/>
      <c r="D25" s="27">
        <v>0.48958333333333298</v>
      </c>
      <c r="E25" s="27">
        <v>0.66666666666666696</v>
      </c>
      <c r="F25" s="4">
        <f t="shared" si="8"/>
        <v>0.17708333333333398</v>
      </c>
      <c r="G25" s="11">
        <f>IF($D25&lt;&gt;"",IF($D25&lt;Données!$B$2,1,0),0)</f>
        <v>0</v>
      </c>
      <c r="H25" s="27">
        <v>0.78125</v>
      </c>
      <c r="I25" s="27">
        <v>0.9375</v>
      </c>
      <c r="J25" s="4">
        <f t="shared" si="9"/>
        <v>0.15625</v>
      </c>
      <c r="K25" s="21">
        <f>IF($H25&lt;&gt;"",IF($H25&lt;Données!$B$3,1,0),0)</f>
        <v>0</v>
      </c>
      <c r="L25" s="18">
        <f t="shared" si="10"/>
        <v>0.33333333333333398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41867</v>
      </c>
      <c r="C26" s="174"/>
      <c r="D26" s="27">
        <v>0.48958333333333298</v>
      </c>
      <c r="E26" s="27">
        <v>0.625</v>
      </c>
      <c r="F26" s="4">
        <f t="shared" si="8"/>
        <v>0.13541666666666702</v>
      </c>
      <c r="G26" s="11">
        <f>IF($D26&lt;&gt;"",IF($D26&lt;Données!$B$2,1,0),0)</f>
        <v>0</v>
      </c>
      <c r="H26" s="27">
        <v>0.78125</v>
      </c>
      <c r="I26" s="27">
        <v>8.3333333333333329E-2</v>
      </c>
      <c r="J26" s="4">
        <f t="shared" si="9"/>
        <v>0.30208333333333337</v>
      </c>
      <c r="K26" s="21">
        <f>IF($H26&lt;&gt;"",IF($H26&lt;Données!$B$3,1,0),0)</f>
        <v>0</v>
      </c>
      <c r="L26" s="18">
        <f t="shared" si="10"/>
        <v>0.43750000000000039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41868</v>
      </c>
      <c r="C27" s="174"/>
      <c r="D27" s="27">
        <v>0.48958333333333298</v>
      </c>
      <c r="E27" s="27">
        <v>0.625</v>
      </c>
      <c r="F27" s="4">
        <f t="shared" si="8"/>
        <v>0.13541666666666702</v>
      </c>
      <c r="G27" s="11">
        <f>IF($D27&lt;&gt;"",IF($D27&lt;Données!$B$2,1,0),0)</f>
        <v>0</v>
      </c>
      <c r="H27" s="27">
        <v>0.83333333333333304</v>
      </c>
      <c r="I27" s="27">
        <v>0.97916666666666696</v>
      </c>
      <c r="J27" s="4">
        <f t="shared" si="9"/>
        <v>0.14583333333333393</v>
      </c>
      <c r="K27" s="21">
        <f>IF($H27&lt;&gt;"",IF($H27&lt;Données!$B$3,1,0),0)</f>
        <v>0</v>
      </c>
      <c r="L27" s="18">
        <f t="shared" si="10"/>
        <v>0.28125000000000094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0.73958333333333592</v>
      </c>
      <c r="G28" s="59">
        <f>G21+G22+G23+G24+G25+G26+G27</f>
        <v>0</v>
      </c>
      <c r="H28" s="19"/>
      <c r="I28" s="19"/>
      <c r="J28" s="17">
        <f>SUM(J21:J27)</f>
        <v>1.0937500000000007</v>
      </c>
      <c r="K28" s="14">
        <f>K21+K22+K23+K24+K25+K26+K27</f>
        <v>0</v>
      </c>
      <c r="L28" s="17">
        <f>SUM(L21:L27)</f>
        <v>1.8333333333333366</v>
      </c>
      <c r="M28" s="15">
        <f>SUM(M21:M27)</f>
        <v>0</v>
      </c>
    </row>
    <row r="29" spans="2:22" ht="16.5" thickTop="1" thickBot="1" x14ac:dyDescent="0.3">
      <c r="B29" s="173">
        <v>41869</v>
      </c>
      <c r="C29" s="174"/>
      <c r="D29" s="28">
        <v>0.48958333333333298</v>
      </c>
      <c r="E29" s="28">
        <v>0.61458333333333304</v>
      </c>
      <c r="F29" s="20">
        <f>$E29-$D29+IF($D29&gt;$E29,1)</f>
        <v>0.12500000000000006</v>
      </c>
      <c r="G29" s="21">
        <f>IF($D29&lt;&gt;"",IF($D29&lt;Données!$B$2,1,0),0)</f>
        <v>0</v>
      </c>
      <c r="H29" s="28">
        <v>0.78125</v>
      </c>
      <c r="I29" s="28">
        <v>0.95833333333333304</v>
      </c>
      <c r="J29" s="20">
        <f>$I29-$H29+IF($H29&gt;$I29,1)</f>
        <v>0.17708333333333304</v>
      </c>
      <c r="K29" s="21">
        <f>IF($H29&lt;&gt;"",IF($H29&lt;Données!$B$3,1,0),0)</f>
        <v>0</v>
      </c>
      <c r="L29" s="23">
        <f>$F29+$J29-($G29+$K29)*("00:30")</f>
        <v>0.30208333333333309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41870</v>
      </c>
      <c r="C30" s="174"/>
      <c r="D30" s="27">
        <v>0.48958333333333298</v>
      </c>
      <c r="E30" s="27">
        <v>0.58333333333333304</v>
      </c>
      <c r="F30" s="4">
        <f t="shared" ref="F30:F35" si="12">$E30-$D30+IF($D30&gt;$E30,1)</f>
        <v>9.3750000000000056E-2</v>
      </c>
      <c r="G30" s="11">
        <f>IF($D30&lt;&gt;"",IF($D30&lt;Données!$B$2,1,0),0)</f>
        <v>0</v>
      </c>
      <c r="H30" s="143"/>
      <c r="I30" s="143"/>
      <c r="J30" s="4">
        <f t="shared" ref="J30:J35" si="13">$I30-$H30+IF($H30&gt;$I30,1)</f>
        <v>0</v>
      </c>
      <c r="K30" s="21">
        <f>IF($H30&lt;&gt;"",IF($H30&lt;Données!$B$3,1,0),0)</f>
        <v>0</v>
      </c>
      <c r="L30" s="18">
        <f t="shared" ref="L30:L35" si="14">$F30+$J30-($G30+$K30)*("00:30")</f>
        <v>9.3750000000000056E-2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41871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41872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27">
        <v>0.83333333333333304</v>
      </c>
      <c r="I32" s="27">
        <v>0.98958333333333304</v>
      </c>
      <c r="J32" s="4">
        <f t="shared" si="13"/>
        <v>0.15625</v>
      </c>
      <c r="K32" s="21">
        <f>IF($H32&lt;&gt;"",IF($H32&lt;Données!$B$3,1,0),0)</f>
        <v>0</v>
      </c>
      <c r="L32" s="18">
        <f t="shared" si="14"/>
        <v>0.15625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41873</v>
      </c>
      <c r="C33" s="174"/>
      <c r="D33" s="27">
        <v>0.48958333333333298</v>
      </c>
      <c r="E33" s="27">
        <v>0.61458333333333304</v>
      </c>
      <c r="F33" s="4">
        <f t="shared" si="12"/>
        <v>0.12500000000000006</v>
      </c>
      <c r="G33" s="11">
        <f>IF($D33&lt;&gt;"",IF($D33&lt;Données!$B$2,1,0),0)</f>
        <v>0</v>
      </c>
      <c r="H33" s="27">
        <v>0.78125</v>
      </c>
      <c r="I33" s="27">
        <v>0.94791666666666696</v>
      </c>
      <c r="J33" s="4">
        <f t="shared" si="13"/>
        <v>0.16666666666666696</v>
      </c>
      <c r="K33" s="21">
        <f>IF($H33&lt;&gt;"",IF($H33&lt;Données!$B$3,1,0),0)</f>
        <v>0</v>
      </c>
      <c r="L33" s="18">
        <f t="shared" si="14"/>
        <v>0.29166666666666702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41874</v>
      </c>
      <c r="C34" s="174"/>
      <c r="D34" s="27">
        <v>0.48958333333333298</v>
      </c>
      <c r="E34" s="27">
        <v>0.625</v>
      </c>
      <c r="F34" s="4">
        <f t="shared" si="12"/>
        <v>0.13541666666666702</v>
      </c>
      <c r="G34" s="11">
        <f>IF($D34&lt;&gt;"",IF($D34&lt;Données!$B$2,1,0),0)</f>
        <v>0</v>
      </c>
      <c r="H34" s="27">
        <v>0.78125</v>
      </c>
      <c r="I34" s="27">
        <v>4.1666666666666664E-2</v>
      </c>
      <c r="J34" s="4">
        <f t="shared" si="13"/>
        <v>0.26041666666666663</v>
      </c>
      <c r="K34" s="21">
        <f>IF($H34&lt;&gt;"",IF($H34&lt;Données!$B$3,1,0),0)</f>
        <v>0</v>
      </c>
      <c r="L34" s="18">
        <f t="shared" si="14"/>
        <v>0.39583333333333365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41875</v>
      </c>
      <c r="C35" s="174"/>
      <c r="D35" s="27">
        <v>0.48958333333333298</v>
      </c>
      <c r="E35" s="27">
        <v>0.66666666666666696</v>
      </c>
      <c r="F35" s="4">
        <f t="shared" si="12"/>
        <v>0.17708333333333398</v>
      </c>
      <c r="G35" s="11">
        <f>IF($D35&lt;&gt;"",IF($D35&lt;Données!$B$2,1,0),0)</f>
        <v>0</v>
      </c>
      <c r="H35" s="27">
        <v>0.83333333333333304</v>
      </c>
      <c r="I35" s="27">
        <v>4.1666666666666664E-2</v>
      </c>
      <c r="J35" s="4">
        <f t="shared" si="13"/>
        <v>0.20833333333333359</v>
      </c>
      <c r="K35" s="21">
        <f>IF($H35&lt;&gt;"",IF($H35&lt;Données!$B$3,1,0),0)</f>
        <v>0</v>
      </c>
      <c r="L35" s="18">
        <f t="shared" si="14"/>
        <v>0.38541666666666757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0.65625000000000111</v>
      </c>
      <c r="G36" s="59">
        <f>G29+G30+G31+G32+G33+G34+G35</f>
        <v>0</v>
      </c>
      <c r="H36" s="19"/>
      <c r="I36" s="19"/>
      <c r="J36" s="17">
        <f>SUM(J29:J35)</f>
        <v>0.96875000000000022</v>
      </c>
      <c r="K36" s="14">
        <f>K29+K30+K31+K32+K33+K34+K35</f>
        <v>0</v>
      </c>
      <c r="L36" s="17">
        <f>SUM(L29:L35)</f>
        <v>1.6250000000000016</v>
      </c>
      <c r="M36" s="15">
        <f>SUM(M29:M35)</f>
        <v>0</v>
      </c>
    </row>
    <row r="37" spans="2:17" ht="16.5" thickTop="1" thickBot="1" x14ac:dyDescent="0.3">
      <c r="B37" s="173">
        <v>41876</v>
      </c>
      <c r="C37" s="174"/>
      <c r="D37" s="28">
        <v>0.48958333333333298</v>
      </c>
      <c r="E37" s="28">
        <v>0.64583333333333304</v>
      </c>
      <c r="F37" s="20">
        <f>$E37-$D37+IF($D37&gt;$E37,1)</f>
        <v>0.15625000000000006</v>
      </c>
      <c r="G37" s="21">
        <f>IF($D37&lt;&gt;"",IF($D37&lt;Données!$B$2,1,0),0)</f>
        <v>0</v>
      </c>
      <c r="H37" s="28">
        <v>0.78125</v>
      </c>
      <c r="I37" s="28">
        <v>0.98958333333333304</v>
      </c>
      <c r="J37" s="20">
        <f>$I37-$H37+IF($H37&gt;$I37,1)</f>
        <v>0.20833333333333304</v>
      </c>
      <c r="K37" s="21">
        <f>IF($H37&lt;&gt;"",IF($H37&lt;Données!$B$3,1,0),0)</f>
        <v>0</v>
      </c>
      <c r="L37" s="23">
        <f>$F37+$J37-($G37+$K37)*("00:30")</f>
        <v>0.36458333333333309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41877</v>
      </c>
      <c r="C38" s="174"/>
      <c r="D38" s="27">
        <v>0.48958333333333298</v>
      </c>
      <c r="E38" s="27">
        <v>0.625</v>
      </c>
      <c r="F38" s="4">
        <f t="shared" ref="F38:F43" si="16">$E38-$D38+IF($D38&gt;$E38,1)</f>
        <v>0.13541666666666702</v>
      </c>
      <c r="G38" s="11">
        <f>IF($D38&lt;&gt;"",IF($D38&lt;Données!$B$2,1,0),0)</f>
        <v>0</v>
      </c>
      <c r="H38" s="27">
        <v>0.78125</v>
      </c>
      <c r="I38" s="27">
        <v>0.98958333333333304</v>
      </c>
      <c r="J38" s="4">
        <f t="shared" ref="J38:J43" si="17">$I38-$H38+IF($H38&gt;$I38,1)</f>
        <v>0.20833333333333304</v>
      </c>
      <c r="K38" s="21">
        <f>IF($H38&lt;&gt;"",IF($H38&lt;Données!$B$3,1,0),0)</f>
        <v>0</v>
      </c>
      <c r="L38" s="18">
        <f t="shared" ref="L38:L43" si="18">$F38+$J38-($G38+$K38)*("00:30")</f>
        <v>0.34375000000000006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41878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41879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143"/>
      <c r="I40" s="143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41880</v>
      </c>
      <c r="C41" s="174"/>
      <c r="D41" s="27">
        <v>0.48958333333333298</v>
      </c>
      <c r="E41" s="27">
        <v>0.64583333333333304</v>
      </c>
      <c r="F41" s="4">
        <f t="shared" si="16"/>
        <v>0.15625000000000006</v>
      </c>
      <c r="G41" s="11">
        <f>IF($D41&lt;&gt;"",IF($D41&lt;Données!$B$2,1,0),0)</f>
        <v>0</v>
      </c>
      <c r="H41" s="27">
        <v>0.83333333333333304</v>
      </c>
      <c r="I41" s="27">
        <v>6.25E-2</v>
      </c>
      <c r="J41" s="4">
        <f t="shared" si="17"/>
        <v>0.22916666666666696</v>
      </c>
      <c r="K41" s="21">
        <f>IF($H41&lt;&gt;"",IF($H41&lt;Données!$B$3,1,0),0)</f>
        <v>0</v>
      </c>
      <c r="L41" s="18">
        <f t="shared" si="18"/>
        <v>0.38541666666666702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41881</v>
      </c>
      <c r="C42" s="174"/>
      <c r="D42" s="27">
        <v>0.48958333333333298</v>
      </c>
      <c r="E42" s="27">
        <v>0.66666666666666696</v>
      </c>
      <c r="F42" s="4">
        <f t="shared" si="16"/>
        <v>0.17708333333333398</v>
      </c>
      <c r="G42" s="11">
        <f>IF($D42&lt;&gt;"",IF($D42&lt;Données!$B$2,1,0),0)</f>
        <v>0</v>
      </c>
      <c r="H42" s="27">
        <v>0.83333333333333304</v>
      </c>
      <c r="I42" s="27">
        <v>0.94791666666666696</v>
      </c>
      <c r="J42" s="4">
        <f t="shared" si="17"/>
        <v>0.11458333333333393</v>
      </c>
      <c r="K42" s="21">
        <f>IF($H42&lt;&gt;"",IF($H42&lt;Données!$B$3,1,0),0)</f>
        <v>0</v>
      </c>
      <c r="L42" s="18">
        <f t="shared" si="18"/>
        <v>0.29166666666666791</v>
      </c>
      <c r="M42" s="12">
        <f t="shared" si="19"/>
        <v>0</v>
      </c>
      <c r="O42" s="50"/>
      <c r="P42" s="50"/>
    </row>
    <row r="43" spans="2:17" ht="16.5" thickTop="1" thickBot="1" x14ac:dyDescent="0.3">
      <c r="B43" s="173">
        <v>41882</v>
      </c>
      <c r="C43" s="174"/>
      <c r="D43" s="27">
        <v>0.48958333333333298</v>
      </c>
      <c r="E43" s="27">
        <v>0.64583333333333304</v>
      </c>
      <c r="F43" s="4">
        <f t="shared" si="16"/>
        <v>0.15625000000000006</v>
      </c>
      <c r="G43" s="11">
        <f>IF($D43&lt;&gt;"",IF($D43&lt;Données!$B$2,1,0),0)</f>
        <v>0</v>
      </c>
      <c r="H43" s="27">
        <v>0.78125</v>
      </c>
      <c r="I43" s="27">
        <v>2.0833333333333332E-2</v>
      </c>
      <c r="J43" s="4">
        <f t="shared" si="17"/>
        <v>0.23958333333333337</v>
      </c>
      <c r="K43" s="21">
        <f>IF($H43&lt;&gt;"",IF($H43&lt;Données!$B$3,1,0),0)</f>
        <v>0</v>
      </c>
      <c r="L43" s="18">
        <f t="shared" si="18"/>
        <v>0.39583333333333343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0.78125000000000111</v>
      </c>
      <c r="G44" s="59">
        <f>G37+G38+G39+G40+G41+G42+G43</f>
        <v>0</v>
      </c>
      <c r="H44" s="19"/>
      <c r="I44" s="19"/>
      <c r="J44" s="17">
        <f>SUM(J37:J43)</f>
        <v>1.0000000000000004</v>
      </c>
      <c r="K44" s="14">
        <f>K37+K38+K39+K40+K41+K42+K43</f>
        <v>0</v>
      </c>
      <c r="L44" s="17">
        <f>SUM(L37:L43)</f>
        <v>1.7812500000000016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1.1770833333333341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1.4583333333333333</v>
      </c>
      <c r="U56" s="57">
        <f>IF($L$52&lt;=$N$57,$L$52,$N$57)</f>
        <v>0</v>
      </c>
      <c r="V56" s="52">
        <f>SUM(P56:U56)</f>
        <v>7.010416666666667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0.16666666666666829</v>
      </c>
      <c r="T57" s="57">
        <f>IF($L$44&lt;=$N$57,0,IF($L$44&lt;=$N$58,$L$44,$N$58)-$N$57)</f>
        <v>0.16666666666666674</v>
      </c>
      <c r="U57" s="57">
        <f>IF($L$52&lt;=$N$57,0,IF($L$52&lt;=$N$58,$L$52,$N$58)-$N$57)</f>
        <v>0</v>
      </c>
      <c r="V57" s="52">
        <f>SUM(P57:U57)</f>
        <v>0.66666666666666852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0.19791666666666807</v>
      </c>
      <c r="R58" s="58">
        <f>IF($L$28&lt;=$N$58,0,IF($L$28&lt;=$N$59,$L$28,$N$58)-$N$57)</f>
        <v>0.16666666666666674</v>
      </c>
      <c r="S58" s="58">
        <f>IF($L$36&lt;=$N$58,0,IF($L$36&lt;=$N$59,$L$36,$N$58)-$N$57)</f>
        <v>0</v>
      </c>
      <c r="T58" s="58">
        <f>IF($L$44&lt;=$N$58,0,IF($L$44&lt;=$N$59,$L$44,$N$58)-$N$57)</f>
        <v>0.32291666666666829</v>
      </c>
      <c r="U58" s="58">
        <f>IF($L$52&lt;=$N$58,0,IF($L$52&lt;=$N$59,$L$52,$N$58)-$N$57)</f>
        <v>0</v>
      </c>
      <c r="V58" s="53">
        <f>SUM(P58:U58)</f>
        <v>0.68750000000000311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22.5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4.1666666666669849E-2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4.1666666666669849E-2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1.1770833333333341</v>
      </c>
      <c r="Q60" s="52">
        <f t="shared" si="24"/>
        <v>1.8229166666666681</v>
      </c>
      <c r="R60" s="52">
        <f t="shared" si="24"/>
        <v>1.8333333333333366</v>
      </c>
      <c r="S60" s="52">
        <f t="shared" si="24"/>
        <v>1.6250000000000016</v>
      </c>
      <c r="T60" s="52">
        <f t="shared" si="24"/>
        <v>1.9479166666666683</v>
      </c>
      <c r="U60" s="52">
        <f t="shared" si="24"/>
        <v>0</v>
      </c>
      <c r="V60" s="52">
        <f>SUM(P60:U60)</f>
        <v>8.4062500000000089</v>
      </c>
    </row>
    <row r="61" spans="1:22" ht="15.75" thickTop="1" x14ac:dyDescent="0.25">
      <c r="B61" s="43" t="s">
        <v>84</v>
      </c>
      <c r="F61" s="74">
        <f>V64</f>
        <v>8.5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0.5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+COUNTBLANK(E9:H11)/2</f>
        <v>0</v>
      </c>
      <c r="Q64" s="74">
        <f>+COUNTBLANK(E13:H19)/2</f>
        <v>2.5</v>
      </c>
      <c r="R64" s="74">
        <f>+COUNTBLANK(E21:H27)/2</f>
        <v>2</v>
      </c>
      <c r="S64" s="74">
        <f>+COUNTBLANK(E29:H35)/2</f>
        <v>2</v>
      </c>
      <c r="T64" s="74">
        <f>+COUNTBLANK(E37:H43)/2</f>
        <v>2</v>
      </c>
      <c r="U64" s="74">
        <v>0</v>
      </c>
      <c r="V64" s="102">
        <f>SUM(P64:U64)</f>
        <v>8.5</v>
      </c>
    </row>
    <row r="66" spans="2:22" ht="15.75" thickBot="1" x14ac:dyDescent="0.3"/>
    <row r="67" spans="2:22" ht="16.5" thickTop="1" thickBot="1" x14ac:dyDescent="0.3">
      <c r="B67" s="43" t="s">
        <v>36</v>
      </c>
      <c r="E67" s="41"/>
      <c r="F67" s="74" t="str">
        <f>F2</f>
        <v>Août</v>
      </c>
      <c r="H67" s="80">
        <f>J2</f>
        <v>2014</v>
      </c>
      <c r="N67" s="51" t="s">
        <v>11</v>
      </c>
      <c r="O67" s="51" t="s">
        <v>12</v>
      </c>
      <c r="P67" s="51" t="s">
        <v>13</v>
      </c>
      <c r="Q67" s="51" t="s">
        <v>14</v>
      </c>
      <c r="R67" s="51" t="s">
        <v>15</v>
      </c>
      <c r="S67" s="51" t="s">
        <v>16</v>
      </c>
      <c r="T67" s="51" t="s">
        <v>17</v>
      </c>
      <c r="U67" s="51" t="s">
        <v>18</v>
      </c>
      <c r="V67" s="51" t="s">
        <v>7</v>
      </c>
    </row>
    <row r="68" spans="2:22" ht="16.5" thickTop="1" thickBot="1" x14ac:dyDescent="0.3">
      <c r="B68" s="43"/>
      <c r="E68" s="41"/>
      <c r="F68" s="74"/>
      <c r="H68" s="80"/>
      <c r="N68" s="54"/>
      <c r="O68" s="51">
        <v>1</v>
      </c>
      <c r="P68" s="57">
        <v>1.4583333333333333</v>
      </c>
      <c r="Q68" s="57">
        <f>IF($L$20&lt;=$N$57,$L$20,$N$57)</f>
        <v>1.4583333333333333</v>
      </c>
      <c r="R68" s="57">
        <f>IF($L$28&lt;=$N$57,$L$28,$N$57)</f>
        <v>1.4583333333333333</v>
      </c>
      <c r="S68" s="57">
        <f>IF($L$36&lt;=$N$57,$L$36,$N$57)</f>
        <v>1.4583333333333333</v>
      </c>
      <c r="T68" s="57">
        <f>IF($L$44&lt;=$N$57,$L$44,$N$57)</f>
        <v>1.4583333333333333</v>
      </c>
      <c r="U68" s="57">
        <f>IF($L$52&lt;=$N$57,$L$52,$N$57)</f>
        <v>0</v>
      </c>
      <c r="V68" s="52">
        <f>SUM(P68:U68)</f>
        <v>7.2916666666666661</v>
      </c>
    </row>
    <row r="69" spans="2:22" ht="16.5" thickTop="1" thickBot="1" x14ac:dyDescent="0.3">
      <c r="F69" s="46">
        <f>SUM(L12+L20+L28+L36+L44+L52)</f>
        <v>8.072916666666675</v>
      </c>
      <c r="G69" s="78" t="s">
        <v>90</v>
      </c>
      <c r="N69" s="54">
        <v>1.4583333333333333</v>
      </c>
      <c r="O69" s="51">
        <v>1.1000000000000001</v>
      </c>
      <c r="P69" s="57">
        <v>2</v>
      </c>
      <c r="Q69" s="57">
        <f>IF($L$20&lt;=$N$57,0,IF($L$20&lt;=$N$58,$L$20,$N$58)-$N$57)</f>
        <v>0.16666666666666674</v>
      </c>
      <c r="R69" s="57">
        <f>IF($L$28&lt;=$N$57,0,IF($L$28&lt;=$N$58,$L$28,$N$58)-$N$57)</f>
        <v>0.16666666666666674</v>
      </c>
      <c r="S69" s="57">
        <f>IF($L$36&lt;=$N$57,0,IF($L$36&lt;=$N$58,$L$36,$N$58)-$N$57)</f>
        <v>0.16666666666666829</v>
      </c>
      <c r="T69" s="57">
        <f>IF($L$44&lt;=$N$57,0,IF($L$44&lt;=$N$58,$L$44,$N$58)-$N$57)</f>
        <v>0.16666666666666674</v>
      </c>
      <c r="U69" s="57">
        <f>IF($L$52&lt;=$N$57,0,IF($L$52&lt;=$N$58,$L$52,$N$58)-$N$57)</f>
        <v>0</v>
      </c>
      <c r="V69" s="52">
        <f>SUM(P69:U69)</f>
        <v>2.6666666666666687</v>
      </c>
    </row>
    <row r="70" spans="2:22" ht="16.5" thickTop="1" thickBot="1" x14ac:dyDescent="0.3">
      <c r="F70" s="46">
        <f>N53-F69</f>
        <v>-1.031250000000008</v>
      </c>
      <c r="G70" s="78" t="s">
        <v>91</v>
      </c>
      <c r="N70" s="54">
        <v>1.625</v>
      </c>
      <c r="O70" s="51">
        <v>1.2</v>
      </c>
      <c r="P70" s="58">
        <f>IF($L$12&lt;=$N$58,0,IF($L$12&lt;=$N$59,$L$12,$N$58)-$N$57)</f>
        <v>0</v>
      </c>
      <c r="Q70" s="58">
        <f>IF($L$20&lt;=$N$58,0,IF($L$20&lt;=$N$59,$L$20,$N$58)-$N$57)</f>
        <v>0.19791666666666807</v>
      </c>
      <c r="R70" s="58">
        <f>IF($L$28&lt;=$N$58,0,IF($L$28&lt;=$N$59,$L$28,$N$58)-$N$57)</f>
        <v>0.16666666666666674</v>
      </c>
      <c r="S70" s="58">
        <f>IF($L$36&lt;=$N$58,0,IF($L$36&lt;=$N$59,$L$36,$N$58)-$N$57)</f>
        <v>0</v>
      </c>
      <c r="T70" s="58">
        <f>IF($L$44&lt;=$N$58,0,IF($L$44&lt;=$N$59,$L$44,$N$58)-$N$57)</f>
        <v>0.32291666666666829</v>
      </c>
      <c r="U70" s="58">
        <f>IF($L$52&lt;=$N$58,0,IF($L$52&lt;=$N$59,$L$52,$N$58)-$N$57)</f>
        <v>0</v>
      </c>
      <c r="V70" s="53">
        <f>SUM(P70:U70)</f>
        <v>0.68750000000000311</v>
      </c>
    </row>
    <row r="71" spans="2:22" ht="16.5" thickTop="1" thickBot="1" x14ac:dyDescent="0.3">
      <c r="F71" s="46">
        <f>F69-N53</f>
        <v>1.031250000000008</v>
      </c>
      <c r="G71" s="78" t="s">
        <v>92</v>
      </c>
      <c r="N71" s="54">
        <v>1.7916666666666667</v>
      </c>
      <c r="O71" s="51">
        <v>1.4</v>
      </c>
      <c r="P71" s="57">
        <f>IF($L$12&lt;=$N$59,0,IF($L$12&gt;$N$59,$L$12,$N$59)-$N$59)</f>
        <v>0</v>
      </c>
      <c r="Q71" s="57">
        <f>IF($L$20&lt;=$N$59,0,IF($L$20&gt;$N$59,$L$20,$N$59)-$N$59)</f>
        <v>0</v>
      </c>
      <c r="R71" s="57">
        <f>IF($L$28&lt;=$N$59,0,IF($L$28&gt;$N$59,$L$28,$N$59)-$N$59)</f>
        <v>4.1666666666669849E-2</v>
      </c>
      <c r="S71" s="57">
        <f>IF($L$36&lt;=$N$59,0,IF($L$36&gt;$N$59,$L$36,$N$59)-$N$59)</f>
        <v>0</v>
      </c>
      <c r="T71" s="57">
        <f>IF($L$44&lt;=$N$59,0,IF($L$44&gt;$N$59,$L$44,$N$59)-$N$59)</f>
        <v>0</v>
      </c>
      <c r="U71" s="57">
        <f>IF($L$52&lt;=$N$59,0,IF($L$52&gt;$N$59,$L$52,$N$59)-$N$59)</f>
        <v>0</v>
      </c>
      <c r="V71" s="52">
        <f>SUM(P71:U71)</f>
        <v>4.1666666666669849E-2</v>
      </c>
    </row>
    <row r="72" spans="2:22" ht="16.5" thickTop="1" thickBot="1" x14ac:dyDescent="0.3">
      <c r="F72" s="46"/>
      <c r="G72" s="78"/>
      <c r="N72" s="56"/>
      <c r="O72" s="55"/>
      <c r="P72" s="52">
        <f t="shared" ref="P72:U72" si="25">P68+P69+P70+P71</f>
        <v>3.458333333333333</v>
      </c>
      <c r="Q72" s="52">
        <f t="shared" si="25"/>
        <v>1.8229166666666681</v>
      </c>
      <c r="R72" s="52">
        <f t="shared" si="25"/>
        <v>1.8333333333333366</v>
      </c>
      <c r="S72" s="52">
        <f t="shared" si="25"/>
        <v>1.6250000000000016</v>
      </c>
      <c r="T72" s="52">
        <f t="shared" si="25"/>
        <v>1.9479166666666683</v>
      </c>
      <c r="U72" s="52">
        <f t="shared" si="25"/>
        <v>0</v>
      </c>
      <c r="V72" s="52">
        <f>SUM(P72:U72)</f>
        <v>10.687500000000007</v>
      </c>
    </row>
    <row r="73" spans="2:22" ht="15.75" thickTop="1" x14ac:dyDescent="0.25">
      <c r="D73" s="48" t="s">
        <v>33</v>
      </c>
      <c r="E73" s="49" t="s">
        <v>32</v>
      </c>
      <c r="F73" s="148">
        <f>$V$56</f>
        <v>7.010416666666667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0.66666666666666852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0.68750000000000311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4.1666666666669849E-2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0.28125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6.458333333333155E-2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0.31249999999999689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0.95833333333333015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14"/>
      <c r="B108" s="114"/>
      <c r="C108" s="114"/>
      <c r="D108" s="114"/>
      <c r="E108" s="114"/>
      <c r="F108" s="142"/>
      <c r="G108" s="142"/>
      <c r="H108" s="142"/>
      <c r="I108" s="142"/>
      <c r="J108" s="115"/>
      <c r="K108" s="6"/>
      <c r="L108" s="10"/>
      <c r="M108" s="10"/>
    </row>
    <row r="109" spans="1:1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115"/>
      <c r="K109" s="6"/>
      <c r="L109" s="10"/>
      <c r="M109" s="10"/>
    </row>
    <row r="110" spans="1:1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115"/>
      <c r="K110" s="6"/>
      <c r="L110" s="10"/>
      <c r="M110" s="10"/>
    </row>
    <row r="111" spans="1:1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115"/>
      <c r="K111" s="6"/>
      <c r="L111" s="10"/>
      <c r="M111" s="10"/>
    </row>
    <row r="112" spans="1:1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115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115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115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115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115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115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115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115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115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115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115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115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115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115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115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115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115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14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14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14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14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14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14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115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115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115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115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115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115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115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115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115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115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115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115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115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115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115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115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115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115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115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115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115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115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115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115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115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115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115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1:W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6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65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>
        <v>41883</v>
      </c>
      <c r="C5" s="178"/>
      <c r="D5" s="159"/>
      <c r="E5" s="159"/>
      <c r="F5" s="65">
        <f t="shared" ref="F5:F11" si="0">$E5-$D5+IF($D5&gt;$E5,1)</f>
        <v>0</v>
      </c>
      <c r="G5" s="66">
        <f>IF($D5&lt;&gt;"",IF($D5&lt;Données!$B$2,1,0),0)</f>
        <v>0</v>
      </c>
      <c r="H5" s="159"/>
      <c r="I5" s="159"/>
      <c r="J5" s="65">
        <v>0.32291666666666669</v>
      </c>
      <c r="K5" s="66">
        <f>IF($H5&lt;&gt;"",IF($H5&lt;Données!$B$3,1,0),0)</f>
        <v>0</v>
      </c>
      <c r="L5" s="67">
        <f>$F5+$J5-($G5+$K5)*("00:30")</f>
        <v>0.32291666666666669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7">
        <v>41884</v>
      </c>
      <c r="C6" s="178"/>
      <c r="D6" s="151"/>
      <c r="E6" s="151"/>
      <c r="F6" s="4">
        <f t="shared" si="0"/>
        <v>0</v>
      </c>
      <c r="G6" s="11">
        <f>IF($D6&lt;&gt;"",IF($D6&lt;Données!$B$2,1,0),0)</f>
        <v>0</v>
      </c>
      <c r="H6" s="151"/>
      <c r="I6" s="151"/>
      <c r="J6" s="4">
        <v>0.32291666666666669</v>
      </c>
      <c r="K6" s="11">
        <f>IF($H6&lt;&gt;"",IF($H6&lt;Données!$B$3,1,0),0)</f>
        <v>0</v>
      </c>
      <c r="L6" s="18">
        <f t="shared" ref="L6:L11" si="1">$F6+$J6-($G6+$K6)*("00:30")</f>
        <v>0.32291666666666669</v>
      </c>
      <c r="M6" s="12">
        <f t="shared" ref="M6:M11" si="2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7">
        <v>41885</v>
      </c>
      <c r="C7" s="178"/>
      <c r="D7" s="143"/>
      <c r="E7" s="143"/>
      <c r="F7" s="4">
        <f t="shared" si="0"/>
        <v>0</v>
      </c>
      <c r="G7" s="11">
        <f>IF($D7&lt;&gt;"",IF($D7&lt;Données!$B$2,1,0),0)</f>
        <v>0</v>
      </c>
      <c r="H7" s="143"/>
      <c r="I7" s="143"/>
      <c r="J7" s="4">
        <f t="shared" ref="J7:J8" si="3">$I7-$H7+IF($H7&gt;$I7,1)</f>
        <v>0</v>
      </c>
      <c r="K7" s="11">
        <f>IF($H7&lt;&gt;"",IF($H7&lt;Données!$B$3,1,0),0)</f>
        <v>0</v>
      </c>
      <c r="L7" s="18">
        <f t="shared" si="1"/>
        <v>0</v>
      </c>
      <c r="M7" s="12">
        <f t="shared" si="2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7">
        <v>41886</v>
      </c>
      <c r="C8" s="178"/>
      <c r="D8" s="143"/>
      <c r="E8" s="143"/>
      <c r="F8" s="4">
        <f t="shared" si="0"/>
        <v>0</v>
      </c>
      <c r="G8" s="11">
        <f>IF($D8&lt;&gt;"",IF($D8&lt;Données!$B$2,1,0),0)</f>
        <v>0</v>
      </c>
      <c r="H8" s="143"/>
      <c r="I8" s="143"/>
      <c r="J8" s="4">
        <f t="shared" si="3"/>
        <v>0</v>
      </c>
      <c r="K8" s="11">
        <f>IF($H8&lt;&gt;"",IF($H8&lt;Données!$B$3,1,0),0)</f>
        <v>0</v>
      </c>
      <c r="L8" s="18">
        <f t="shared" si="1"/>
        <v>0</v>
      </c>
      <c r="M8" s="12">
        <f t="shared" si="2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7">
        <v>41887</v>
      </c>
      <c r="C9" s="178"/>
      <c r="D9" s="151"/>
      <c r="E9" s="151"/>
      <c r="F9" s="4">
        <f t="shared" si="0"/>
        <v>0</v>
      </c>
      <c r="G9" s="11">
        <f>IF($D9&lt;&gt;"",IF($D9&lt;Données!$B$2,1,0),0)</f>
        <v>0</v>
      </c>
      <c r="H9" s="151"/>
      <c r="I9" s="151"/>
      <c r="J9" s="4">
        <v>0.32291666666666669</v>
      </c>
      <c r="K9" s="11">
        <f>IF($H9&lt;&gt;"",IF($H9&lt;Données!$B$3,1,0),0)</f>
        <v>0</v>
      </c>
      <c r="L9" s="18">
        <f t="shared" si="1"/>
        <v>0.32291666666666669</v>
      </c>
      <c r="M9" s="12">
        <f t="shared" si="2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7">
        <v>41888</v>
      </c>
      <c r="C10" s="178"/>
      <c r="D10" s="151"/>
      <c r="E10" s="151"/>
      <c r="F10" s="4">
        <f t="shared" si="0"/>
        <v>0</v>
      </c>
      <c r="G10" s="11">
        <f>IF($D10&lt;&gt;"",IF($D10&lt;Données!$B$2,1,0),0)</f>
        <v>0</v>
      </c>
      <c r="H10" s="151"/>
      <c r="I10" s="151"/>
      <c r="J10" s="4">
        <v>0.32291666666666669</v>
      </c>
      <c r="K10" s="11">
        <f>IF($H10&lt;&gt;"",IF($H10&lt;Données!$B$3,1,0),0)</f>
        <v>0</v>
      </c>
      <c r="L10" s="18">
        <f t="shared" si="1"/>
        <v>0.32291666666666669</v>
      </c>
      <c r="M10" s="12">
        <f t="shared" si="2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7">
        <v>41889</v>
      </c>
      <c r="C11" s="178"/>
      <c r="D11" s="151"/>
      <c r="E11" s="151"/>
      <c r="F11" s="4">
        <f t="shared" si="0"/>
        <v>0</v>
      </c>
      <c r="G11" s="11">
        <f>IF($D11&lt;&gt;"",IF($D11&lt;Données!$B$2,1,0),0)</f>
        <v>0</v>
      </c>
      <c r="H11" s="151"/>
      <c r="I11" s="151"/>
      <c r="J11" s="4">
        <v>0.32291666666666669</v>
      </c>
      <c r="K11" s="11">
        <f>IF($H11&lt;&gt;"",IF($H11&lt;Données!$B$3,1,0),0)</f>
        <v>0</v>
      </c>
      <c r="L11" s="18">
        <f t="shared" si="1"/>
        <v>0.32291666666666669</v>
      </c>
      <c r="M11" s="12">
        <f t="shared" si="2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</v>
      </c>
      <c r="G12" s="59">
        <f>G5+G6+G7+G8+G9+G10+G11</f>
        <v>0</v>
      </c>
      <c r="H12" s="19"/>
      <c r="I12" s="19"/>
      <c r="J12" s="17">
        <f>SUM(J5:J11)</f>
        <v>1.6145833333333335</v>
      </c>
      <c r="K12" s="14">
        <f>K5+K6+K7+K8+K9+K10+K11</f>
        <v>0</v>
      </c>
      <c r="L12" s="17">
        <f>SUM(L5:L11)</f>
        <v>1.6145833333333335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41890</v>
      </c>
      <c r="C13" s="174"/>
      <c r="D13" s="144"/>
      <c r="E13" s="144"/>
      <c r="F13" s="20">
        <f>$E13-$D13+IF($D13&gt;$E13,1)</f>
        <v>0</v>
      </c>
      <c r="G13" s="21">
        <f>IF($D13&lt;&gt;"",IF($D13&lt;Données!$B$2,1,0),0)</f>
        <v>0</v>
      </c>
      <c r="H13" s="144"/>
      <c r="I13" s="144"/>
      <c r="J13" s="20">
        <v>0.32291666666666669</v>
      </c>
      <c r="K13" s="21">
        <f>IF($H13&lt;&gt;"",IF($H13&lt;Données!$B$3,1,0),0)</f>
        <v>0</v>
      </c>
      <c r="L13" s="23">
        <f>$F13+$J13-($G13+$K13)*("00:30")</f>
        <v>0.32291666666666669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41891</v>
      </c>
      <c r="C14" s="174"/>
      <c r="D14" s="151"/>
      <c r="E14" s="151"/>
      <c r="F14" s="4">
        <f t="shared" ref="F14:F19" si="4">$E14-$D14+IF($D14&gt;$E14,1)</f>
        <v>0</v>
      </c>
      <c r="G14" s="11">
        <f>IF($D14&lt;&gt;"",IF($D14&lt;Données!$B$2,1,0),0)</f>
        <v>0</v>
      </c>
      <c r="H14" s="151"/>
      <c r="I14" s="151"/>
      <c r="J14" s="4">
        <v>0.32291666666666669</v>
      </c>
      <c r="K14" s="21">
        <f>IF($H14&lt;&gt;"",IF($H14&lt;Données!$B$3,1,0),0)</f>
        <v>0</v>
      </c>
      <c r="L14" s="18">
        <f t="shared" ref="L14:L19" si="5">$F14+$J14-($G14+$K14)*("00:30")</f>
        <v>0.32291666666666669</v>
      </c>
      <c r="M14" s="12">
        <f t="shared" ref="M14:M19" si="6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41892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ref="J15:J16" si="7">$I15-$H15+IF($H15&gt;$I15,1)</f>
        <v>0</v>
      </c>
      <c r="K15" s="21">
        <f>IF($H15&lt;&gt;"",IF($H15&lt;Données!$B$3,1,0),0)</f>
        <v>0</v>
      </c>
      <c r="L15" s="18">
        <f t="shared" si="5"/>
        <v>0</v>
      </c>
      <c r="M15" s="12">
        <f t="shared" si="6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41893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143"/>
      <c r="I16" s="143"/>
      <c r="J16" s="4">
        <f t="shared" si="7"/>
        <v>0</v>
      </c>
      <c r="K16" s="21">
        <f>IF($H16&lt;&gt;"",IF($H16&lt;Données!$B$3,1,0),0)</f>
        <v>0</v>
      </c>
      <c r="L16" s="18">
        <f t="shared" si="5"/>
        <v>0</v>
      </c>
      <c r="M16" s="12">
        <f t="shared" si="6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41894</v>
      </c>
      <c r="C17" s="174"/>
      <c r="D17" s="151"/>
      <c r="E17" s="151"/>
      <c r="F17" s="4">
        <f t="shared" si="4"/>
        <v>0</v>
      </c>
      <c r="G17" s="11">
        <f>IF($D17&lt;&gt;"",IF($D17&lt;Données!$B$2,1,0),0)</f>
        <v>0</v>
      </c>
      <c r="H17" s="151"/>
      <c r="I17" s="151"/>
      <c r="J17" s="4">
        <v>0.32291666666666669</v>
      </c>
      <c r="K17" s="21">
        <f>IF($H17&lt;&gt;"",IF($H17&lt;Données!$B$3,1,0),0)</f>
        <v>0</v>
      </c>
      <c r="L17" s="18">
        <f t="shared" si="5"/>
        <v>0.32291666666666669</v>
      </c>
      <c r="M17" s="12">
        <f t="shared" si="6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14</v>
      </c>
      <c r="T17" s="6"/>
      <c r="U17" s="10"/>
      <c r="V17" s="10"/>
    </row>
    <row r="18" spans="2:22" ht="16.5" thickTop="1" thickBot="1" x14ac:dyDescent="0.3">
      <c r="B18" s="173">
        <v>41895</v>
      </c>
      <c r="C18" s="174"/>
      <c r="D18" s="151"/>
      <c r="E18" s="151"/>
      <c r="F18" s="4">
        <f t="shared" si="4"/>
        <v>0</v>
      </c>
      <c r="G18" s="11">
        <f>IF($D18&lt;&gt;"",IF($D18&lt;Données!$B$2,1,0),0)</f>
        <v>0</v>
      </c>
      <c r="H18" s="151"/>
      <c r="I18" s="151"/>
      <c r="J18" s="4">
        <v>0.32291666666666669</v>
      </c>
      <c r="K18" s="21">
        <f>IF($H18&lt;&gt;"",IF($H18&lt;Données!$B$3,1,0),0)</f>
        <v>0</v>
      </c>
      <c r="L18" s="18">
        <f t="shared" si="5"/>
        <v>0.32291666666666669</v>
      </c>
      <c r="M18" s="12">
        <f t="shared" si="6"/>
        <v>0</v>
      </c>
      <c r="O18" s="75" t="s">
        <v>39</v>
      </c>
      <c r="P18" s="10"/>
      <c r="Q18" s="10"/>
      <c r="R18" s="10"/>
      <c r="S18" s="74">
        <f>SUM(S17*14.8)</f>
        <v>207.20000000000002</v>
      </c>
      <c r="T18" s="101" t="s">
        <v>40</v>
      </c>
      <c r="U18" s="10"/>
      <c r="V18" s="10"/>
    </row>
    <row r="19" spans="2:22" ht="16.5" thickTop="1" thickBot="1" x14ac:dyDescent="0.3">
      <c r="B19" s="173">
        <v>41896</v>
      </c>
      <c r="C19" s="174"/>
      <c r="D19" s="151"/>
      <c r="E19" s="151"/>
      <c r="F19" s="4">
        <f t="shared" si="4"/>
        <v>0</v>
      </c>
      <c r="G19" s="11">
        <f>IF($D19&lt;&gt;"",IF($D19&lt;Données!$B$2,1,0),0)</f>
        <v>0</v>
      </c>
      <c r="H19" s="151"/>
      <c r="I19" s="151"/>
      <c r="J19" s="4">
        <v>0.32291666666666669</v>
      </c>
      <c r="K19" s="21">
        <f>IF($H19&lt;&gt;"",IF($H19&lt;Données!$B$3,1,0),0)</f>
        <v>0</v>
      </c>
      <c r="L19" s="18">
        <f t="shared" si="5"/>
        <v>0.32291666666666669</v>
      </c>
      <c r="M19" s="12">
        <f t="shared" si="6"/>
        <v>0</v>
      </c>
      <c r="O19" s="76" t="s">
        <v>41</v>
      </c>
      <c r="P19" s="10"/>
      <c r="Q19" s="10"/>
      <c r="R19" s="10"/>
      <c r="S19" s="6">
        <f>2.7+2.6+2.4+2.7</f>
        <v>10.400000000000002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</v>
      </c>
      <c r="G20" s="59">
        <f>G13+G14+G15+G16+G17+G18+G19</f>
        <v>0</v>
      </c>
      <c r="H20" s="19"/>
      <c r="I20" s="19"/>
      <c r="J20" s="17">
        <f>SUM(J13:J19)</f>
        <v>1.6145833333333335</v>
      </c>
      <c r="K20" s="14">
        <f>K13+K14+K15+K16+K17+K18+K19</f>
        <v>0</v>
      </c>
      <c r="L20" s="17">
        <f>SUM(L13:L19)</f>
        <v>1.6145833333333335</v>
      </c>
      <c r="M20" s="15">
        <f>SUM(M13:M19)</f>
        <v>0</v>
      </c>
    </row>
    <row r="21" spans="2:22" ht="16.5" thickTop="1" thickBot="1" x14ac:dyDescent="0.3">
      <c r="B21" s="173">
        <v>41897</v>
      </c>
      <c r="C21" s="174"/>
      <c r="D21" s="144"/>
      <c r="E21" s="144"/>
      <c r="F21" s="20">
        <f>$E21-$D21+IF($D21&gt;$E21,1)</f>
        <v>0</v>
      </c>
      <c r="G21" s="21">
        <f>IF($D21&lt;&gt;"",IF($D21&lt;Données!$B$2,1,0),0)</f>
        <v>0</v>
      </c>
      <c r="H21" s="144"/>
      <c r="I21" s="144"/>
      <c r="J21" s="20">
        <v>0.32291666666666669</v>
      </c>
      <c r="K21" s="21">
        <f>IF($H21&lt;&gt;"",IF($H21&lt;Données!$B$3,1,0),0)</f>
        <v>0</v>
      </c>
      <c r="L21" s="23">
        <f>$F21+$J21-($G21+$K21)*("00:30")</f>
        <v>0.32291666666666669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41898</v>
      </c>
      <c r="C22" s="174"/>
      <c r="D22" s="151"/>
      <c r="E22" s="151"/>
      <c r="F22" s="4">
        <f t="shared" ref="F22:F27" si="8">$E22-$D22+IF($D22&gt;$E22,1)</f>
        <v>0</v>
      </c>
      <c r="G22" s="11">
        <f>IF($D22&lt;&gt;"",IF($D22&lt;Données!$B$2,1,0),0)</f>
        <v>0</v>
      </c>
      <c r="H22" s="151"/>
      <c r="I22" s="151"/>
      <c r="J22" s="4">
        <v>0.32291666666666669</v>
      </c>
      <c r="K22" s="21">
        <f>IF($H22&lt;&gt;"",IF($H22&lt;Données!$B$3,1,0),0)</f>
        <v>0</v>
      </c>
      <c r="L22" s="18">
        <f t="shared" ref="L22:L27" si="9">$F22+$J22-($G22+$K22)*("00:30")</f>
        <v>0.32291666666666669</v>
      </c>
      <c r="M22" s="12">
        <f t="shared" ref="M22:M27" si="10">$G22+$K22</f>
        <v>0</v>
      </c>
      <c r="P22" s="50"/>
      <c r="Q22" s="40"/>
    </row>
    <row r="23" spans="2:22" ht="16.5" thickTop="1" thickBot="1" x14ac:dyDescent="0.3">
      <c r="B23" s="173">
        <v>41899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ref="J23:J24" si="11">$I23-$H23+IF($H23&gt;$I23,1)</f>
        <v>0</v>
      </c>
      <c r="K23" s="21">
        <f>IF($H23&lt;&gt;"",IF($H23&lt;Données!$B$3,1,0),0)</f>
        <v>0</v>
      </c>
      <c r="L23" s="18">
        <f t="shared" si="9"/>
        <v>0</v>
      </c>
      <c r="M23" s="12">
        <f t="shared" si="10"/>
        <v>0</v>
      </c>
      <c r="P23" s="50"/>
      <c r="Q23" s="40"/>
    </row>
    <row r="24" spans="2:22" ht="16.5" thickTop="1" thickBot="1" x14ac:dyDescent="0.3">
      <c r="B24" s="173">
        <v>41900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143"/>
      <c r="I24" s="143"/>
      <c r="J24" s="4">
        <f t="shared" si="11"/>
        <v>0</v>
      </c>
      <c r="K24" s="21">
        <f>IF($H24&lt;&gt;"",IF($H24&lt;Données!$B$3,1,0),0)</f>
        <v>0</v>
      </c>
      <c r="L24" s="18">
        <f t="shared" si="9"/>
        <v>0</v>
      </c>
      <c r="M24" s="12">
        <f t="shared" si="10"/>
        <v>0</v>
      </c>
      <c r="P24" s="50"/>
      <c r="Q24" s="40"/>
    </row>
    <row r="25" spans="2:22" ht="16.5" thickTop="1" thickBot="1" x14ac:dyDescent="0.3">
      <c r="B25" s="173">
        <v>41901</v>
      </c>
      <c r="C25" s="174"/>
      <c r="D25" s="151"/>
      <c r="E25" s="151"/>
      <c r="F25" s="4">
        <f t="shared" si="8"/>
        <v>0</v>
      </c>
      <c r="G25" s="11">
        <f>IF($D25&lt;&gt;"",IF($D25&lt;Données!$B$2,1,0),0)</f>
        <v>0</v>
      </c>
      <c r="H25" s="151"/>
      <c r="I25" s="151"/>
      <c r="J25" s="4">
        <v>0.32291666666666669</v>
      </c>
      <c r="K25" s="21">
        <f>IF($H25&lt;&gt;"",IF($H25&lt;Données!$B$3,1,0),0)</f>
        <v>0</v>
      </c>
      <c r="L25" s="18">
        <f t="shared" si="9"/>
        <v>0.32291666666666669</v>
      </c>
      <c r="M25" s="12">
        <f t="shared" si="10"/>
        <v>0</v>
      </c>
      <c r="P25" s="50"/>
      <c r="Q25" s="40"/>
    </row>
    <row r="26" spans="2:22" ht="16.5" thickTop="1" thickBot="1" x14ac:dyDescent="0.3">
      <c r="B26" s="173">
        <v>41902</v>
      </c>
      <c r="C26" s="174"/>
      <c r="D26" s="151"/>
      <c r="E26" s="151"/>
      <c r="F26" s="4">
        <f t="shared" si="8"/>
        <v>0</v>
      </c>
      <c r="G26" s="11">
        <f>IF($D26&lt;&gt;"",IF($D26&lt;Données!$B$2,1,0),0)</f>
        <v>0</v>
      </c>
      <c r="H26" s="151"/>
      <c r="I26" s="151"/>
      <c r="J26" s="4">
        <v>0.32291666666666669</v>
      </c>
      <c r="K26" s="21">
        <f>IF($H26&lt;&gt;"",IF($H26&lt;Données!$B$3,1,0),0)</f>
        <v>0</v>
      </c>
      <c r="L26" s="18">
        <f t="shared" si="9"/>
        <v>0.32291666666666669</v>
      </c>
      <c r="M26" s="12">
        <f t="shared" si="10"/>
        <v>0</v>
      </c>
      <c r="O26" s="50"/>
      <c r="P26" s="50"/>
    </row>
    <row r="27" spans="2:22" ht="16.5" thickTop="1" thickBot="1" x14ac:dyDescent="0.3">
      <c r="B27" s="173">
        <v>41903</v>
      </c>
      <c r="C27" s="174"/>
      <c r="D27" s="151"/>
      <c r="E27" s="151"/>
      <c r="F27" s="4">
        <f t="shared" si="8"/>
        <v>0</v>
      </c>
      <c r="G27" s="11">
        <f>IF($D27&lt;&gt;"",IF($D27&lt;Données!$B$2,1,0),0)</f>
        <v>0</v>
      </c>
      <c r="H27" s="151"/>
      <c r="I27" s="151"/>
      <c r="J27" s="4">
        <v>0.32291666666666669</v>
      </c>
      <c r="K27" s="21">
        <f>IF($H27&lt;&gt;"",IF($H27&lt;Données!$B$3,1,0),0)</f>
        <v>0</v>
      </c>
      <c r="L27" s="18">
        <f t="shared" si="9"/>
        <v>0.32291666666666669</v>
      </c>
      <c r="M27" s="12">
        <f t="shared" si="10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</v>
      </c>
      <c r="G28" s="59">
        <f>G21+G22+G23+G24+G25+G26+G27</f>
        <v>0</v>
      </c>
      <c r="H28" s="19"/>
      <c r="I28" s="19"/>
      <c r="J28" s="17">
        <f>SUM(J21:J27)</f>
        <v>1.6145833333333335</v>
      </c>
      <c r="K28" s="14">
        <f>K21+K22+K23+K24+K25+K26+K27</f>
        <v>0</v>
      </c>
      <c r="L28" s="17">
        <f>SUM(L21:L27)</f>
        <v>1.6145833333333335</v>
      </c>
      <c r="M28" s="15">
        <f>SUM(M21:M27)</f>
        <v>0</v>
      </c>
    </row>
    <row r="29" spans="2:22" ht="16.5" thickTop="1" thickBot="1" x14ac:dyDescent="0.3">
      <c r="B29" s="173">
        <v>41904</v>
      </c>
      <c r="C29" s="174"/>
      <c r="D29" s="28">
        <v>0.5</v>
      </c>
      <c r="E29" s="28">
        <v>0.65625</v>
      </c>
      <c r="F29" s="20">
        <f>$E29-$D29+IF($D29&gt;$E29,1)</f>
        <v>0.15625</v>
      </c>
      <c r="G29" s="21">
        <f>IF($D29&lt;&gt;"",IF($D29&lt;Données!$B$2,1,0),0)</f>
        <v>0</v>
      </c>
      <c r="H29" s="28">
        <v>0.78125</v>
      </c>
      <c r="I29" s="28">
        <v>1.0416666666666666E-2</v>
      </c>
      <c r="J29" s="20">
        <f>$I29-$H29+IF($H29&gt;$I29,1)</f>
        <v>0.22916666666666663</v>
      </c>
      <c r="K29" s="21">
        <f>IF($H29&lt;&gt;"",IF($H29&lt;Données!$B$3,1,0),0)</f>
        <v>0</v>
      </c>
      <c r="L29" s="23">
        <f>$F29+$J29-($G29+$K29)*("00:30")</f>
        <v>0.38541666666666663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41905</v>
      </c>
      <c r="C30" s="174"/>
      <c r="D30" s="27">
        <v>0.48958333333333298</v>
      </c>
      <c r="E30" s="27">
        <v>0.63541666666666696</v>
      </c>
      <c r="F30" s="4">
        <f t="shared" ref="F30:F35" si="12">$E30-$D30+IF($D30&gt;$E30,1)</f>
        <v>0.14583333333333398</v>
      </c>
      <c r="G30" s="11">
        <f>IF($D30&lt;&gt;"",IF($D30&lt;Données!$B$2,1,0),0)</f>
        <v>0</v>
      </c>
      <c r="H30" s="27">
        <v>0.78125</v>
      </c>
      <c r="I30" s="27">
        <v>0.96875</v>
      </c>
      <c r="J30" s="4">
        <f t="shared" ref="J30:J35" si="13">$I30-$H30+IF($H30&gt;$I30,1)</f>
        <v>0.1875</v>
      </c>
      <c r="K30" s="21">
        <f>IF($H30&lt;&gt;"",IF($H30&lt;Données!$B$3,1,0),0)</f>
        <v>0</v>
      </c>
      <c r="L30" s="18">
        <f t="shared" ref="L30:L35" si="14">$F30+$J30-($G30+$K30)*("00:30")</f>
        <v>0.33333333333333398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41906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41907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27">
        <v>0.76041666666666696</v>
      </c>
      <c r="I32" s="27">
        <v>0.96875</v>
      </c>
      <c r="J32" s="4">
        <f t="shared" si="13"/>
        <v>0.20833333333333304</v>
      </c>
      <c r="K32" s="21">
        <f>IF($H32&lt;&gt;"",IF($H32&lt;Données!$B$3,1,0),0)</f>
        <v>1</v>
      </c>
      <c r="L32" s="18">
        <f t="shared" si="14"/>
        <v>0.18749999999999969</v>
      </c>
      <c r="M32" s="12">
        <f t="shared" si="15"/>
        <v>1</v>
      </c>
      <c r="P32" s="50"/>
      <c r="Q32" s="40"/>
    </row>
    <row r="33" spans="2:17" ht="16.5" thickTop="1" thickBot="1" x14ac:dyDescent="0.3">
      <c r="B33" s="173">
        <v>41908</v>
      </c>
      <c r="C33" s="174"/>
      <c r="D33" s="27">
        <v>0.48958333333333298</v>
      </c>
      <c r="E33" s="27">
        <v>0.61458333333333304</v>
      </c>
      <c r="F33" s="4">
        <f t="shared" si="12"/>
        <v>0.12500000000000006</v>
      </c>
      <c r="G33" s="11">
        <f>IF($D33&lt;&gt;"",IF($D33&lt;Données!$B$2,1,0),0)</f>
        <v>0</v>
      </c>
      <c r="H33" s="27">
        <v>0.78125</v>
      </c>
      <c r="I33" s="27">
        <v>2.0833333333333332E-2</v>
      </c>
      <c r="J33" s="4">
        <f t="shared" si="13"/>
        <v>0.23958333333333337</v>
      </c>
      <c r="K33" s="21">
        <f>IF($H33&lt;&gt;"",IF($H33&lt;Données!$B$3,1,0),0)</f>
        <v>0</v>
      </c>
      <c r="L33" s="18">
        <f t="shared" si="14"/>
        <v>0.36458333333333343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41909</v>
      </c>
      <c r="C34" s="174"/>
      <c r="D34" s="143"/>
      <c r="E34" s="143"/>
      <c r="F34" s="4">
        <f t="shared" si="12"/>
        <v>0</v>
      </c>
      <c r="G34" s="11">
        <f>IF($D34&lt;&gt;"",IF($D34&lt;Données!$B$2,1,0),0)</f>
        <v>0</v>
      </c>
      <c r="H34" s="27">
        <v>0.78125</v>
      </c>
      <c r="I34" s="27">
        <v>4.1666666666666664E-2</v>
      </c>
      <c r="J34" s="4">
        <f t="shared" si="13"/>
        <v>0.26041666666666663</v>
      </c>
      <c r="K34" s="21">
        <f>IF($H34&lt;&gt;"",IF($H34&lt;Données!$B$3,1,0),0)</f>
        <v>0</v>
      </c>
      <c r="L34" s="18">
        <f t="shared" si="14"/>
        <v>0.26041666666666663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41910</v>
      </c>
      <c r="C35" s="174"/>
      <c r="D35" s="27">
        <v>0.48958333333333298</v>
      </c>
      <c r="E35" s="27">
        <v>0.66666666666666696</v>
      </c>
      <c r="F35" s="4">
        <f t="shared" si="12"/>
        <v>0.17708333333333398</v>
      </c>
      <c r="G35" s="11">
        <f>IF($D35&lt;&gt;"",IF($D35&lt;Données!$B$2,1,0),0)</f>
        <v>0</v>
      </c>
      <c r="H35" s="27">
        <v>0.78125</v>
      </c>
      <c r="I35" s="27">
        <v>2.0833333333333332E-2</v>
      </c>
      <c r="J35" s="4">
        <f t="shared" si="13"/>
        <v>0.23958333333333337</v>
      </c>
      <c r="K35" s="21">
        <f>IF($H35&lt;&gt;"",IF($H35&lt;Données!$B$3,1,0),0)</f>
        <v>0</v>
      </c>
      <c r="L35" s="18">
        <f t="shared" si="14"/>
        <v>0.41666666666666735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0.60416666666666807</v>
      </c>
      <c r="G36" s="59">
        <f>G29+G30+G31+G32+G33+G34+G35</f>
        <v>0</v>
      </c>
      <c r="H36" s="19"/>
      <c r="I36" s="19"/>
      <c r="J36" s="17">
        <f>SUM(J29:J35)</f>
        <v>1.364583333333333</v>
      </c>
      <c r="K36" s="14">
        <f>K29+K30+K31+K32+K33+K34+K35</f>
        <v>1</v>
      </c>
      <c r="L36" s="17">
        <f>SUM(L29:L35)</f>
        <v>1.9479166666666679</v>
      </c>
      <c r="M36" s="15">
        <f>SUM(M29:M35)</f>
        <v>1</v>
      </c>
    </row>
    <row r="37" spans="2:17" ht="16.5" thickTop="1" thickBot="1" x14ac:dyDescent="0.3">
      <c r="B37" s="173">
        <v>41911</v>
      </c>
      <c r="C37" s="174"/>
      <c r="D37" s="28">
        <v>0.48958333333333298</v>
      </c>
      <c r="E37" s="28">
        <v>0.625</v>
      </c>
      <c r="F37" s="20">
        <f>$E37-$D37+IF($D37&gt;$E37,1)</f>
        <v>0.13541666666666702</v>
      </c>
      <c r="G37" s="21">
        <f>IF($D37&lt;&gt;"",IF($D37&lt;Données!$B$2,1,0),0)</f>
        <v>0</v>
      </c>
      <c r="H37" s="28">
        <v>0.78125</v>
      </c>
      <c r="I37" s="28">
        <v>0</v>
      </c>
      <c r="J37" s="20">
        <f>$I37-$H37+IF($H37&gt;$I37,1)</f>
        <v>0.21875</v>
      </c>
      <c r="K37" s="21">
        <f>IF($H37&lt;&gt;"",IF($H37&lt;Données!$B$3,1,0),0)</f>
        <v>0</v>
      </c>
      <c r="L37" s="23">
        <f>$F37+$J37-($G37+$K37)*("00:30")</f>
        <v>0.35416666666666702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41912</v>
      </c>
      <c r="C38" s="174"/>
      <c r="D38" s="27">
        <v>0.48958333333333298</v>
      </c>
      <c r="E38" s="27">
        <v>0.64583333333333304</v>
      </c>
      <c r="F38" s="4">
        <f t="shared" ref="F38:F43" si="16">$E38-$D38+IF($D38&gt;$E38,1)</f>
        <v>0.15625000000000006</v>
      </c>
      <c r="G38" s="11">
        <f>IF($D38&lt;&gt;"",IF($D38&lt;Données!$B$2,1,0),0)</f>
        <v>0</v>
      </c>
      <c r="H38" s="27">
        <v>0.78125</v>
      </c>
      <c r="I38" s="27">
        <v>0</v>
      </c>
      <c r="J38" s="4">
        <f t="shared" ref="J38:J43" si="17">$I38-$H38+IF($H38&gt;$I38,1)</f>
        <v>0.21875</v>
      </c>
      <c r="K38" s="21">
        <f>IF($H38&lt;&gt;"",IF($H38&lt;Données!$B$3,1,0),0)</f>
        <v>0</v>
      </c>
      <c r="L38" s="18">
        <f t="shared" ref="L38:L43" si="18">$F38+$J38-($G38+$K38)*("00:30")</f>
        <v>0.37500000000000006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/>
      <c r="C39" s="174"/>
      <c r="D39" s="27"/>
      <c r="E39" s="27"/>
      <c r="F39" s="4">
        <f t="shared" si="16"/>
        <v>0</v>
      </c>
      <c r="G39" s="11">
        <f>IF($D39&lt;&gt;"",IF($D39&lt;Données!$B$2,1,0),0)</f>
        <v>0</v>
      </c>
      <c r="H39" s="27"/>
      <c r="I39" s="27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/>
      <c r="C40" s="174"/>
      <c r="D40" s="27"/>
      <c r="E40" s="27"/>
      <c r="F40" s="4">
        <f t="shared" si="16"/>
        <v>0</v>
      </c>
      <c r="G40" s="11">
        <f>IF($D40&lt;&gt;"",IF($D40&lt;Données!$B$2,1,0),0)</f>
        <v>0</v>
      </c>
      <c r="H40" s="27"/>
      <c r="I40" s="27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/>
      <c r="C41" s="174"/>
      <c r="D41" s="27"/>
      <c r="E41" s="27"/>
      <c r="F41" s="4">
        <f t="shared" si="16"/>
        <v>0</v>
      </c>
      <c r="G41" s="11">
        <f>IF($D41&lt;&gt;"",IF($D41&lt;Données!$B$2,1,0),0)</f>
        <v>0</v>
      </c>
      <c r="H41" s="27"/>
      <c r="I41" s="2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0.29166666666666707</v>
      </c>
      <c r="G44" s="59">
        <f>G37+G38+G39+G40+G41+G42+G43</f>
        <v>0</v>
      </c>
      <c r="H44" s="19"/>
      <c r="I44" s="19"/>
      <c r="J44" s="17">
        <f>SUM(J37:J43)</f>
        <v>0.4375</v>
      </c>
      <c r="K44" s="14">
        <f>K37+K38+K39+K40+K41+K42+K43</f>
        <v>0</v>
      </c>
      <c r="L44" s="17">
        <f>SUM(L37:L43)</f>
        <v>0.72916666666666707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52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>
      <c r="A54" s="152"/>
      <c r="B54" s="152"/>
    </row>
    <row r="55" spans="1:22" ht="16.5" thickTop="1" thickBot="1" x14ac:dyDescent="0.3">
      <c r="A55" s="152"/>
      <c r="B55" s="152"/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A56" s="152"/>
      <c r="B56" s="152"/>
      <c r="N56" s="54"/>
      <c r="O56" s="51">
        <v>1</v>
      </c>
      <c r="P56" s="57">
        <f>IF($L$12&lt;=$N$57,$L$12,$N$57)</f>
        <v>1.4583333333333333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0.72916666666666707</v>
      </c>
      <c r="U56" s="57">
        <f>IF($L$52&lt;=$N$57,$L$52,$N$57)</f>
        <v>0</v>
      </c>
      <c r="V56" s="52">
        <f>SUM(P56:U56)</f>
        <v>6.5625</v>
      </c>
    </row>
    <row r="57" spans="1:22" ht="16.5" thickTop="1" thickBot="1" x14ac:dyDescent="0.3">
      <c r="A57" s="154"/>
      <c r="B57" s="154"/>
      <c r="K57" s="1"/>
      <c r="N57" s="54">
        <v>1.4583333333333333</v>
      </c>
      <c r="O57" s="51">
        <v>1.1000000000000001</v>
      </c>
      <c r="P57" s="57">
        <f>IF($L$12&lt;=$N$57,0,IF($L$12&lt;=$N$58,$L$12,$N$58)-$N$57)</f>
        <v>0.15625000000000022</v>
      </c>
      <c r="Q57" s="57">
        <f>IF($L$20&lt;=$N$57,0,IF($L$20&lt;=$N$58,$L$20,$N$58)-$N$57)</f>
        <v>0.15625000000000022</v>
      </c>
      <c r="R57" s="57">
        <f>IF($L$28&lt;=$N$57,0,IF($L$28&lt;=$N$58,$L$28,$N$58)-$N$57)</f>
        <v>0.15625000000000022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0.63541666666666741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</v>
      </c>
      <c r="S58" s="58">
        <f>IF($L$36&lt;=$N$58,0,IF($L$36&lt;=$N$59,$L$36,$N$58)-$N$57)</f>
        <v>0.16666666666666674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0.16666666666666674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7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0.15625000000000111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0.15625000000000111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1.6145833333333335</v>
      </c>
      <c r="Q60" s="52">
        <f t="shared" si="24"/>
        <v>1.6145833333333335</v>
      </c>
      <c r="R60" s="52">
        <f t="shared" si="24"/>
        <v>1.6145833333333335</v>
      </c>
      <c r="S60" s="52">
        <f t="shared" si="24"/>
        <v>1.9479166666666679</v>
      </c>
      <c r="T60" s="52">
        <f t="shared" si="24"/>
        <v>0.72916666666666707</v>
      </c>
      <c r="U60" s="52">
        <f t="shared" si="24"/>
        <v>0</v>
      </c>
      <c r="V60" s="52">
        <f>SUM(P60:U60)</f>
        <v>7.5208333333333348</v>
      </c>
    </row>
    <row r="61" spans="1:22" ht="15.75" thickTop="1" x14ac:dyDescent="0.25">
      <c r="B61" s="43" t="s">
        <v>84</v>
      </c>
      <c r="F61" s="74">
        <f>V64</f>
        <v>8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15</v>
      </c>
      <c r="O64" s="40" t="s">
        <v>87</v>
      </c>
      <c r="P64" s="74">
        <f>+COUNTBLANK(E7:H8)/2</f>
        <v>2</v>
      </c>
      <c r="Q64" s="74">
        <f>+COUNTBLANK(E15:H16)/2</f>
        <v>2</v>
      </c>
      <c r="R64" s="74">
        <f>+COUNTBLANK(E23:H24)/2</f>
        <v>2</v>
      </c>
      <c r="S64" s="74">
        <f>+COUNTBLANK(E29:H35)/2</f>
        <v>2</v>
      </c>
      <c r="T64" s="74">
        <f>+COUNTBLANK(E37:H38)/2</f>
        <v>0</v>
      </c>
      <c r="U64" s="74">
        <v>0</v>
      </c>
      <c r="V64" s="102">
        <f>SUM(P64:U64)</f>
        <v>8</v>
      </c>
    </row>
    <row r="67" spans="2:22" x14ac:dyDescent="0.25">
      <c r="B67" s="43" t="s">
        <v>36</v>
      </c>
      <c r="E67" s="41"/>
      <c r="F67" s="74" t="str">
        <f>F2</f>
        <v>Septembre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7.5208333333333348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-0.47916666666666785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v>0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6.5625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0.63541666666666741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0.16666666666666674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0.15625000000000111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1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0.72916666666666696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9.583333333333266E-2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0.83333333333333326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0.84374999999999889</v>
      </c>
      <c r="G92" s="78" t="s">
        <v>51</v>
      </c>
    </row>
    <row r="93" spans="2:18" x14ac:dyDescent="0.25">
      <c r="E93" s="49" t="s">
        <v>32</v>
      </c>
      <c r="F93" s="74">
        <f>SUM(F85-F77)</f>
        <v>-1</v>
      </c>
      <c r="G93" s="78" t="s">
        <v>47</v>
      </c>
    </row>
    <row r="108" spans="1:23" x14ac:dyDescent="0.25">
      <c r="A108" s="152"/>
      <c r="B108" s="152"/>
      <c r="C108" s="152"/>
      <c r="D108" s="152"/>
      <c r="E108" s="152"/>
      <c r="F108" s="152"/>
      <c r="G108" s="152"/>
      <c r="H108" s="152"/>
      <c r="I108" s="152"/>
      <c r="J108" s="152"/>
      <c r="K108" s="152"/>
      <c r="L108" s="152"/>
      <c r="M108" s="152"/>
      <c r="N108" s="152"/>
      <c r="O108" s="152"/>
      <c r="P108" s="152"/>
      <c r="Q108" s="152"/>
      <c r="R108" s="152"/>
      <c r="S108" s="152"/>
      <c r="T108" s="152"/>
      <c r="U108" s="152"/>
      <c r="V108" s="152"/>
      <c r="W108" s="152"/>
    </row>
    <row r="109" spans="1:2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115"/>
      <c r="K109" s="6"/>
      <c r="L109" s="10"/>
      <c r="M109" s="10"/>
    </row>
    <row r="110" spans="1:2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115"/>
      <c r="K110" s="6"/>
      <c r="L110" s="10"/>
      <c r="M110" s="10"/>
    </row>
    <row r="111" spans="1:2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115"/>
      <c r="K111" s="6"/>
      <c r="L111" s="10"/>
      <c r="M111" s="10"/>
    </row>
    <row r="112" spans="1:2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115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115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115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115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115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115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115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115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115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115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115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115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115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115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115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115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115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14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14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14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14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14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14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115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115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115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115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115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115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115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115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115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115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115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115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115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115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115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115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115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115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115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115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115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115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115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115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115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115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115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115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1:W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66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>
        <v>41913</v>
      </c>
      <c r="C7" s="172"/>
      <c r="D7" s="143"/>
      <c r="E7" s="143"/>
      <c r="F7" s="4">
        <f t="shared" si="0"/>
        <v>0</v>
      </c>
      <c r="G7" s="11">
        <f>IF($D7&lt;&gt;"",IF($D7&lt;Données!$B$2,1,0),0)</f>
        <v>0</v>
      </c>
      <c r="H7" s="143"/>
      <c r="I7" s="14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>
        <v>41914</v>
      </c>
      <c r="C8" s="172"/>
      <c r="D8" s="143"/>
      <c r="E8" s="143"/>
      <c r="F8" s="4">
        <f t="shared" si="0"/>
        <v>0</v>
      </c>
      <c r="G8" s="11">
        <f>IF($D8&lt;&gt;"",IF($D8&lt;Données!$B$2,1,0),0)</f>
        <v>0</v>
      </c>
      <c r="H8" s="143"/>
      <c r="I8" s="14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>
        <v>41915</v>
      </c>
      <c r="C9" s="172"/>
      <c r="D9" s="3">
        <v>0.48958333333333298</v>
      </c>
      <c r="E9" s="3">
        <v>0.66666666666666696</v>
      </c>
      <c r="F9" s="4">
        <f t="shared" si="0"/>
        <v>0.17708333333333398</v>
      </c>
      <c r="G9" s="11">
        <f>IF($D9&lt;&gt;"",IF($D9&lt;Données!$B$2,1,0),0)</f>
        <v>0</v>
      </c>
      <c r="H9" s="3">
        <v>0.78125</v>
      </c>
      <c r="I9" s="3">
        <v>4.1666666666666664E-2</v>
      </c>
      <c r="J9" s="4">
        <f t="shared" si="1"/>
        <v>0.26041666666666663</v>
      </c>
      <c r="K9" s="11">
        <f>IF($H9&lt;&gt;"",IF($H9&lt;Données!$B$3,1,0),0)</f>
        <v>0</v>
      </c>
      <c r="L9" s="18">
        <f t="shared" si="2"/>
        <v>0.43750000000000061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41916</v>
      </c>
      <c r="C10" s="172"/>
      <c r="D10" s="3">
        <v>0.48958333333333298</v>
      </c>
      <c r="E10" s="3">
        <v>0.64583333333333304</v>
      </c>
      <c r="F10" s="4">
        <f t="shared" si="0"/>
        <v>0.15625000000000006</v>
      </c>
      <c r="G10" s="11">
        <f>IF($D10&lt;&gt;"",IF($D10&lt;Données!$B$2,1,0),0)</f>
        <v>0</v>
      </c>
      <c r="H10" s="3">
        <v>0.78125</v>
      </c>
      <c r="I10" s="3">
        <v>7.2916666666666671E-2</v>
      </c>
      <c r="J10" s="4">
        <f t="shared" si="1"/>
        <v>0.29166666666666663</v>
      </c>
      <c r="K10" s="11">
        <f>IF($H10&lt;&gt;"",IF($H10&lt;Données!$B$3,1,0),0)</f>
        <v>0</v>
      </c>
      <c r="L10" s="18">
        <f t="shared" si="2"/>
        <v>0.44791666666666669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41917</v>
      </c>
      <c r="C11" s="172"/>
      <c r="D11" s="27">
        <v>0.48958333333333298</v>
      </c>
      <c r="E11" s="27">
        <v>0.66666666666666696</v>
      </c>
      <c r="F11" s="4">
        <f t="shared" si="0"/>
        <v>0.17708333333333398</v>
      </c>
      <c r="G11" s="11">
        <f>IF($D11&lt;&gt;"",IF($D11&lt;Données!$B$2,1,0),0)</f>
        <v>0</v>
      </c>
      <c r="H11" s="27">
        <v>0.78125</v>
      </c>
      <c r="I11" s="27">
        <v>2.0833333333333332E-2</v>
      </c>
      <c r="J11" s="4">
        <f t="shared" si="1"/>
        <v>0.23958333333333337</v>
      </c>
      <c r="K11" s="11">
        <f>IF($H11&lt;&gt;"",IF($H11&lt;Données!$B$3,1,0),0)</f>
        <v>0</v>
      </c>
      <c r="L11" s="18">
        <f t="shared" si="2"/>
        <v>0.41666666666666735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0.51041666666666807</v>
      </c>
      <c r="G12" s="59">
        <f>G5+G6+G7+G8+G9+G10+G11</f>
        <v>0</v>
      </c>
      <c r="H12" s="19"/>
      <c r="I12" s="19"/>
      <c r="J12" s="17">
        <f>SUM(J5:J11)</f>
        <v>0.79166666666666663</v>
      </c>
      <c r="K12" s="14">
        <f>K5+K6+K7+K8+K9+K10+K11</f>
        <v>0</v>
      </c>
      <c r="L12" s="17">
        <f>SUM(L5:L11)</f>
        <v>1.3020833333333346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41918</v>
      </c>
      <c r="C13" s="174"/>
      <c r="D13" s="28">
        <v>0.48958333333333298</v>
      </c>
      <c r="E13" s="28">
        <v>0.64583333333333304</v>
      </c>
      <c r="F13" s="20">
        <f>$E13-$D13+IF($D13&gt;$E13,1)</f>
        <v>0.15625000000000006</v>
      </c>
      <c r="G13" s="21">
        <f>IF($D13&lt;&gt;"",IF($D13&lt;Données!$B$2,1,0),0)</f>
        <v>0</v>
      </c>
      <c r="H13" s="28">
        <v>0.78125</v>
      </c>
      <c r="I13" s="28">
        <v>4.1666666666666664E-2</v>
      </c>
      <c r="J13" s="20">
        <f>$I13-$H13+IF($H13&gt;$I13,1)</f>
        <v>0.26041666666666663</v>
      </c>
      <c r="K13" s="21">
        <f>IF($H13&lt;&gt;"",IF($H13&lt;Données!$B$3,1,0),0)</f>
        <v>0</v>
      </c>
      <c r="L13" s="23">
        <f>$F13+$J13-($G13+$K13)*("00:30")</f>
        <v>0.41666666666666669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41919</v>
      </c>
      <c r="C14" s="174"/>
      <c r="D14" s="27">
        <v>0.48958333333333298</v>
      </c>
      <c r="E14" s="27">
        <v>0.625</v>
      </c>
      <c r="F14" s="4">
        <f t="shared" ref="F14:F19" si="4">$E14-$D14+IF($D14&gt;$E14,1)</f>
        <v>0.13541666666666702</v>
      </c>
      <c r="G14" s="11">
        <f>IF($D14&lt;&gt;"",IF($D14&lt;Données!$B$2,1,0),0)</f>
        <v>0</v>
      </c>
      <c r="H14" s="27">
        <v>0.78125</v>
      </c>
      <c r="I14" s="27">
        <v>0.95833333333333304</v>
      </c>
      <c r="J14" s="4">
        <f t="shared" ref="J14:J19" si="5">$I14-$H14+IF($H14&gt;$I14,1)</f>
        <v>0.17708333333333304</v>
      </c>
      <c r="K14" s="21">
        <f>IF($H14&lt;&gt;"",IF($H14&lt;Données!$B$3,1,0),0)</f>
        <v>0</v>
      </c>
      <c r="L14" s="18">
        <f t="shared" ref="L14:L19" si="6">$F14+$J14-($G14+$K14)*("00:30")</f>
        <v>0.31250000000000006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41920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41921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143"/>
      <c r="I16" s="143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41922</v>
      </c>
      <c r="C17" s="174"/>
      <c r="D17" s="27">
        <v>0.48958333333333298</v>
      </c>
      <c r="E17" s="27">
        <v>0.625</v>
      </c>
      <c r="F17" s="4">
        <f t="shared" si="4"/>
        <v>0.13541666666666702</v>
      </c>
      <c r="G17" s="11">
        <f>IF($D17&lt;&gt;"",IF($D17&lt;Données!$B$2,1,0),0)</f>
        <v>0</v>
      </c>
      <c r="H17" s="27">
        <v>0.78125</v>
      </c>
      <c r="I17" s="27">
        <v>4.1666666666666664E-2</v>
      </c>
      <c r="J17" s="4">
        <f t="shared" si="5"/>
        <v>0.26041666666666663</v>
      </c>
      <c r="K17" s="21">
        <f>IF($H17&lt;&gt;"",IF($H17&lt;Données!$B$3,1,0),0)</f>
        <v>0</v>
      </c>
      <c r="L17" s="18">
        <f t="shared" si="6"/>
        <v>0.39583333333333365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42</v>
      </c>
      <c r="T17" s="6"/>
      <c r="U17" s="10"/>
      <c r="V17" s="10"/>
    </row>
    <row r="18" spans="2:22" ht="16.5" thickTop="1" thickBot="1" x14ac:dyDescent="0.3">
      <c r="B18" s="173">
        <v>41923</v>
      </c>
      <c r="C18" s="174"/>
      <c r="D18" s="27">
        <v>0.48958333333333298</v>
      </c>
      <c r="E18" s="27">
        <v>0.66666666666666696</v>
      </c>
      <c r="F18" s="4">
        <f t="shared" si="4"/>
        <v>0.17708333333333398</v>
      </c>
      <c r="G18" s="11">
        <f>IF($D18&lt;&gt;"",IF($D18&lt;Données!$B$2,1,0),0)</f>
        <v>0</v>
      </c>
      <c r="H18" s="27">
        <v>0.83333333333333304</v>
      </c>
      <c r="I18" s="27">
        <v>1.0416666666666666E-2</v>
      </c>
      <c r="J18" s="4">
        <f t="shared" si="5"/>
        <v>0.17708333333333359</v>
      </c>
      <c r="K18" s="21">
        <f>IF($H18&lt;&gt;"",IF($H18&lt;Données!$B$3,1,0),0)</f>
        <v>0</v>
      </c>
      <c r="L18" s="18">
        <f t="shared" si="6"/>
        <v>0.35416666666666757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621.6</v>
      </c>
      <c r="T18" s="101" t="s">
        <v>40</v>
      </c>
      <c r="U18" s="10"/>
      <c r="V18" s="10"/>
    </row>
    <row r="19" spans="2:22" ht="16.5" thickTop="1" thickBot="1" x14ac:dyDescent="0.3">
      <c r="B19" s="173">
        <v>41924</v>
      </c>
      <c r="C19" s="174"/>
      <c r="D19" s="27">
        <v>0.48958333333333298</v>
      </c>
      <c r="E19" s="27">
        <v>0.66666666666666696</v>
      </c>
      <c r="F19" s="4">
        <f t="shared" si="4"/>
        <v>0.17708333333333398</v>
      </c>
      <c r="G19" s="11">
        <f>IF($D19&lt;&gt;"",IF($D19&lt;Données!$B$2,1,0),0)</f>
        <v>0</v>
      </c>
      <c r="H19" s="27">
        <v>0.78125</v>
      </c>
      <c r="I19" s="27">
        <v>0.98958333333333304</v>
      </c>
      <c r="J19" s="4">
        <f t="shared" si="5"/>
        <v>0.20833333333333304</v>
      </c>
      <c r="K19" s="21">
        <f>IF($H19&lt;&gt;"",IF($H19&lt;Données!$B$3,1,0),0)</f>
        <v>0</v>
      </c>
      <c r="L19" s="18">
        <f t="shared" si="6"/>
        <v>0.38541666666666702</v>
      </c>
      <c r="M19" s="12">
        <f t="shared" si="7"/>
        <v>0</v>
      </c>
      <c r="O19" s="76" t="s">
        <v>41</v>
      </c>
      <c r="P19" s="10"/>
      <c r="Q19" s="10"/>
      <c r="R19" s="10"/>
      <c r="S19" s="6">
        <f>2.8+2.4+1+2.4+2.4+2.5+2.4+2.5+3+3</f>
        <v>24.4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0.781250000000002</v>
      </c>
      <c r="G20" s="59">
        <f>G13+G14+G15+G16+G17+G18+G19</f>
        <v>0</v>
      </c>
      <c r="H20" s="19"/>
      <c r="I20" s="19"/>
      <c r="J20" s="17">
        <f>SUM(J13:J19)</f>
        <v>1.083333333333333</v>
      </c>
      <c r="K20" s="14">
        <f>K13+K14+K15+K16+K17+K18+K19</f>
        <v>0</v>
      </c>
      <c r="L20" s="17">
        <f>SUM(L13:L19)</f>
        <v>1.864583333333335</v>
      </c>
      <c r="M20" s="15">
        <f>SUM(M13:M19)</f>
        <v>0</v>
      </c>
    </row>
    <row r="21" spans="2:22" ht="16.5" thickTop="1" thickBot="1" x14ac:dyDescent="0.3">
      <c r="B21" s="173">
        <v>41925</v>
      </c>
      <c r="C21" s="174"/>
      <c r="D21" s="28">
        <v>0.48958333333333298</v>
      </c>
      <c r="E21" s="28">
        <v>0.625</v>
      </c>
      <c r="F21" s="20">
        <f>$E21-$D21+IF($D21&gt;$E21,1)</f>
        <v>0.13541666666666702</v>
      </c>
      <c r="G21" s="21">
        <f>IF($D21&lt;&gt;"",IF($D21&lt;Données!$B$2,1,0),0)</f>
        <v>0</v>
      </c>
      <c r="H21" s="28">
        <v>0.78125</v>
      </c>
      <c r="I21" s="28">
        <v>0</v>
      </c>
      <c r="J21" s="20">
        <f>$I21-$H21+IF($H21&gt;$I21,1)</f>
        <v>0.21875</v>
      </c>
      <c r="K21" s="21">
        <f>IF($H21&lt;&gt;"",IF($H21&lt;Données!$B$3,1,0),0)</f>
        <v>0</v>
      </c>
      <c r="L21" s="23">
        <f>$F21+$J21-($G21+$K21)*("00:30")</f>
        <v>0.35416666666666702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41926</v>
      </c>
      <c r="C22" s="174"/>
      <c r="D22" s="27">
        <v>0.48958333333333298</v>
      </c>
      <c r="E22" s="27">
        <v>0.625</v>
      </c>
      <c r="F22" s="4">
        <f t="shared" ref="F22:F27" si="8">$E22-$D22+IF($D22&gt;$E22,1)</f>
        <v>0.13541666666666702</v>
      </c>
      <c r="G22" s="11">
        <f>IF($D22&lt;&gt;"",IF($D22&lt;Données!$B$2,1,0),0)</f>
        <v>0</v>
      </c>
      <c r="H22" s="27">
        <v>0.78125</v>
      </c>
      <c r="I22" s="27">
        <v>4.1666666666666664E-2</v>
      </c>
      <c r="J22" s="4">
        <f t="shared" ref="J22:J27" si="9">$I22-$H22+IF($H22&gt;$I22,1)</f>
        <v>0.26041666666666663</v>
      </c>
      <c r="K22" s="21">
        <f>IF($H22&lt;&gt;"",IF($H22&lt;Données!$B$3,1,0),0)</f>
        <v>0</v>
      </c>
      <c r="L22" s="18">
        <f t="shared" ref="L22:L27" si="10">$F22+$J22-($G22+$K22)*("00:30")</f>
        <v>0.39583333333333365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41927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41928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143"/>
      <c r="I24" s="143"/>
      <c r="J24" s="4">
        <f t="shared" si="9"/>
        <v>0</v>
      </c>
      <c r="K24" s="21">
        <f>IF($H24&lt;&gt;"",IF($H24&lt;Données!$B$3,1,0),0)</f>
        <v>0</v>
      </c>
      <c r="L24" s="18">
        <f t="shared" si="10"/>
        <v>0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41929</v>
      </c>
      <c r="C25" s="174"/>
      <c r="D25" s="27">
        <v>0.48958333333333298</v>
      </c>
      <c r="E25" s="27">
        <v>0.64583333333333304</v>
      </c>
      <c r="F25" s="4">
        <f t="shared" si="8"/>
        <v>0.15625000000000006</v>
      </c>
      <c r="G25" s="11">
        <f>IF($D25&lt;&gt;"",IF($D25&lt;Données!$B$2,1,0),0)</f>
        <v>0</v>
      </c>
      <c r="H25" s="27">
        <v>0.78125</v>
      </c>
      <c r="I25" s="27">
        <v>6.25E-2</v>
      </c>
      <c r="J25" s="4">
        <f t="shared" si="9"/>
        <v>0.28125</v>
      </c>
      <c r="K25" s="21">
        <f>IF($H25&lt;&gt;"",IF($H25&lt;Données!$B$3,1,0),0)</f>
        <v>0</v>
      </c>
      <c r="L25" s="18">
        <f t="shared" si="10"/>
        <v>0.43750000000000006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41930</v>
      </c>
      <c r="C26" s="174"/>
      <c r="D26" s="27">
        <v>0.48958333333333298</v>
      </c>
      <c r="E26" s="27">
        <v>0.6875</v>
      </c>
      <c r="F26" s="4">
        <f t="shared" si="8"/>
        <v>0.19791666666666702</v>
      </c>
      <c r="G26" s="11">
        <f>IF($D26&lt;&gt;"",IF($D26&lt;Données!$B$2,1,0),0)</f>
        <v>0</v>
      </c>
      <c r="H26" s="27">
        <v>0.78125</v>
      </c>
      <c r="I26" s="27">
        <v>2.0833333333333332E-2</v>
      </c>
      <c r="J26" s="4">
        <f t="shared" si="9"/>
        <v>0.23958333333333337</v>
      </c>
      <c r="K26" s="21">
        <f>IF($H26&lt;&gt;"",IF($H26&lt;Données!$B$3,1,0),0)</f>
        <v>0</v>
      </c>
      <c r="L26" s="18">
        <f t="shared" si="10"/>
        <v>0.43750000000000039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41931</v>
      </c>
      <c r="C27" s="174"/>
      <c r="D27" s="27">
        <v>0.48958333333333298</v>
      </c>
      <c r="E27" s="27">
        <v>0.60416666666666696</v>
      </c>
      <c r="F27" s="4">
        <f t="shared" si="8"/>
        <v>0.11458333333333398</v>
      </c>
      <c r="G27" s="11">
        <f>IF($D27&lt;&gt;"",IF($D27&lt;Données!$B$2,1,0),0)</f>
        <v>0</v>
      </c>
      <c r="H27" s="27">
        <v>0.83333333333333304</v>
      </c>
      <c r="I27" s="27">
        <v>0.97916666666666696</v>
      </c>
      <c r="J27" s="4">
        <f t="shared" si="9"/>
        <v>0.14583333333333393</v>
      </c>
      <c r="K27" s="21">
        <f>IF($H27&lt;&gt;"",IF($H27&lt;Données!$B$3,1,0),0)</f>
        <v>0</v>
      </c>
      <c r="L27" s="18">
        <f t="shared" si="10"/>
        <v>0.26041666666666791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0.73958333333333504</v>
      </c>
      <c r="G28" s="59">
        <f>G21+G22+G23+G24+G25+G26+G27</f>
        <v>0</v>
      </c>
      <c r="H28" s="19"/>
      <c r="I28" s="19"/>
      <c r="J28" s="17">
        <f>SUM(J21:J27)</f>
        <v>1.1458333333333339</v>
      </c>
      <c r="K28" s="14">
        <f>K21+K22+K23+K24+K25+K26+K27</f>
        <v>0</v>
      </c>
      <c r="L28" s="17">
        <f>SUM(L21:L27)</f>
        <v>1.885416666666669</v>
      </c>
      <c r="M28" s="15">
        <f>SUM(M21:M27)</f>
        <v>0</v>
      </c>
    </row>
    <row r="29" spans="2:22" ht="16.5" thickTop="1" thickBot="1" x14ac:dyDescent="0.3">
      <c r="B29" s="173">
        <v>41932</v>
      </c>
      <c r="C29" s="174"/>
      <c r="D29" s="28">
        <v>0.48958333333333298</v>
      </c>
      <c r="E29" s="28">
        <v>0.625</v>
      </c>
      <c r="F29" s="20">
        <f>$E29-$D29+IF($D29&gt;$E29,1)</f>
        <v>0.13541666666666702</v>
      </c>
      <c r="G29" s="21">
        <f>IF($D29&lt;&gt;"",IF($D29&lt;Données!$B$2,1,0),0)</f>
        <v>0</v>
      </c>
      <c r="H29" s="28">
        <v>0.78125</v>
      </c>
      <c r="I29" s="28">
        <v>1.0416666666666666E-2</v>
      </c>
      <c r="J29" s="20">
        <f>$I29-$H29+IF($H29&gt;$I29,1)</f>
        <v>0.22916666666666663</v>
      </c>
      <c r="K29" s="21">
        <f>IF($H29&lt;&gt;"",IF($H29&lt;Données!$B$3,1,0),0)</f>
        <v>0</v>
      </c>
      <c r="L29" s="23">
        <f>$F29+$J29-($G29+$K29)*("00:30")</f>
        <v>0.36458333333333365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41933</v>
      </c>
      <c r="C30" s="174"/>
      <c r="D30" s="27">
        <v>0.48958333333333298</v>
      </c>
      <c r="E30" s="27">
        <v>0.625</v>
      </c>
      <c r="F30" s="4">
        <f t="shared" ref="F30:F35" si="12">$E30-$D30+IF($D30&gt;$E30,1)</f>
        <v>0.13541666666666702</v>
      </c>
      <c r="G30" s="11">
        <f>IF($D30&lt;&gt;"",IF($D30&lt;Données!$B$2,1,0),0)</f>
        <v>0</v>
      </c>
      <c r="H30" s="27">
        <v>0.78125</v>
      </c>
      <c r="I30" s="27">
        <v>0.98958333333333304</v>
      </c>
      <c r="J30" s="4">
        <f t="shared" ref="J30:J35" si="13">$I30-$H30+IF($H30&gt;$I30,1)</f>
        <v>0.20833333333333304</v>
      </c>
      <c r="K30" s="21">
        <f>IF($H30&lt;&gt;"",IF($H30&lt;Données!$B$3,1,0),0)</f>
        <v>0</v>
      </c>
      <c r="L30" s="18">
        <f t="shared" ref="L30:L35" si="14">$F30+$J30-($G30+$K30)*("00:30")</f>
        <v>0.34375000000000006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41934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41935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143"/>
      <c r="I32" s="143"/>
      <c r="J32" s="4">
        <f t="shared" si="13"/>
        <v>0</v>
      </c>
      <c r="K32" s="21">
        <f>IF($H32&lt;&gt;"",IF($H32&lt;Données!$B$3,1,0),0)</f>
        <v>0</v>
      </c>
      <c r="L32" s="18">
        <f t="shared" si="14"/>
        <v>0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41936</v>
      </c>
      <c r="C33" s="174"/>
      <c r="D33" s="27">
        <v>0.48958333333333298</v>
      </c>
      <c r="E33" s="27">
        <v>0.63541666666666696</v>
      </c>
      <c r="F33" s="4">
        <f t="shared" si="12"/>
        <v>0.14583333333333398</v>
      </c>
      <c r="G33" s="11">
        <f>IF($D33&lt;&gt;"",IF($D33&lt;Données!$B$2,1,0),0)</f>
        <v>0</v>
      </c>
      <c r="H33" s="27">
        <v>0.78125</v>
      </c>
      <c r="I33" s="27">
        <v>0.97916666666666696</v>
      </c>
      <c r="J33" s="4">
        <f t="shared" si="13"/>
        <v>0.19791666666666696</v>
      </c>
      <c r="K33" s="21">
        <f>IF($H33&lt;&gt;"",IF($H33&lt;Données!$B$3,1,0),0)</f>
        <v>0</v>
      </c>
      <c r="L33" s="18">
        <f t="shared" si="14"/>
        <v>0.34375000000000094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41937</v>
      </c>
      <c r="C34" s="174"/>
      <c r="D34" s="27">
        <v>0.48958333333333298</v>
      </c>
      <c r="E34" s="27">
        <v>0.66666666666666696</v>
      </c>
      <c r="F34" s="4">
        <f t="shared" si="12"/>
        <v>0.17708333333333398</v>
      </c>
      <c r="G34" s="11">
        <f>IF($D34&lt;&gt;"",IF($D34&lt;Données!$B$2,1,0),0)</f>
        <v>0</v>
      </c>
      <c r="H34" s="27">
        <v>0.78125</v>
      </c>
      <c r="I34" s="27">
        <v>0.98958333333333304</v>
      </c>
      <c r="J34" s="4">
        <f t="shared" si="13"/>
        <v>0.20833333333333304</v>
      </c>
      <c r="K34" s="21">
        <f>IF($H34&lt;&gt;"",IF($H34&lt;Données!$B$3,1,0),0)</f>
        <v>0</v>
      </c>
      <c r="L34" s="18">
        <f t="shared" si="14"/>
        <v>0.38541666666666702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41938</v>
      </c>
      <c r="C35" s="174"/>
      <c r="D35" s="27">
        <v>0.48958333333333298</v>
      </c>
      <c r="E35" s="27">
        <v>0.6875</v>
      </c>
      <c r="F35" s="4">
        <f t="shared" si="12"/>
        <v>0.19791666666666702</v>
      </c>
      <c r="G35" s="11">
        <f>IF($D35&lt;&gt;"",IF($D35&lt;Données!$B$2,1,0),0)</f>
        <v>0</v>
      </c>
      <c r="H35" s="27">
        <v>0.83333333333333304</v>
      </c>
      <c r="I35" s="27">
        <v>0.97916666666666696</v>
      </c>
      <c r="J35" s="4">
        <f t="shared" si="13"/>
        <v>0.14583333333333393</v>
      </c>
      <c r="K35" s="21">
        <f>IF($H35&lt;&gt;"",IF($H35&lt;Données!$B$3,1,0),0)</f>
        <v>0</v>
      </c>
      <c r="L35" s="18">
        <f t="shared" si="14"/>
        <v>0.34375000000000094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0.79166666666666896</v>
      </c>
      <c r="G36" s="59">
        <f>G29+G30+G31+G32+G33+G34+G35</f>
        <v>0</v>
      </c>
      <c r="H36" s="19"/>
      <c r="I36" s="19"/>
      <c r="J36" s="17">
        <f>SUM(J29:J35)</f>
        <v>0.98958333333333359</v>
      </c>
      <c r="K36" s="14">
        <f>K29+K30+K31+K32+K33+K34+K35</f>
        <v>0</v>
      </c>
      <c r="L36" s="17">
        <f>SUM(L29:L35)</f>
        <v>1.7812500000000024</v>
      </c>
      <c r="M36" s="15">
        <f>SUM(M29:M35)</f>
        <v>0</v>
      </c>
    </row>
    <row r="37" spans="2:17" ht="16.5" thickTop="1" thickBot="1" x14ac:dyDescent="0.3">
      <c r="B37" s="173">
        <v>41939</v>
      </c>
      <c r="C37" s="174"/>
      <c r="D37" s="28">
        <v>0.48958333333333298</v>
      </c>
      <c r="E37" s="28">
        <v>0.625</v>
      </c>
      <c r="F37" s="20">
        <f>$E37-$D37+IF($D37&gt;$E37,1)</f>
        <v>0.13541666666666702</v>
      </c>
      <c r="G37" s="21">
        <f>IF($D37&lt;&gt;"",IF($D37&lt;Données!$B$2,1,0),0)</f>
        <v>0</v>
      </c>
      <c r="H37" s="28">
        <v>0.78125</v>
      </c>
      <c r="I37" s="28">
        <v>0</v>
      </c>
      <c r="J37" s="20">
        <f>$I37-$H37+IF($H37&gt;$I37,1)</f>
        <v>0.21875</v>
      </c>
      <c r="K37" s="21">
        <f>IF($H37&lt;&gt;"",IF($H37&lt;Données!$B$3,1,0),0)</f>
        <v>0</v>
      </c>
      <c r="L37" s="23">
        <f>$F37+$J37-($G37+$K37)*("00:30")</f>
        <v>0.35416666666666702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41940</v>
      </c>
      <c r="C38" s="174"/>
      <c r="D38" s="27">
        <v>0.48958333333333298</v>
      </c>
      <c r="E38" s="27">
        <v>0.63541666666666696</v>
      </c>
      <c r="F38" s="4">
        <f t="shared" ref="F38:F43" si="16">$E38-$D38+IF($D38&gt;$E38,1)</f>
        <v>0.14583333333333398</v>
      </c>
      <c r="G38" s="11">
        <f>IF($D38&lt;&gt;"",IF($D38&lt;Données!$B$2,1,0),0)</f>
        <v>0</v>
      </c>
      <c r="H38" s="27">
        <v>0.78125</v>
      </c>
      <c r="I38" s="27">
        <v>1.0416666666666666E-2</v>
      </c>
      <c r="J38" s="4">
        <f t="shared" ref="J38:J43" si="17">$I38-$H38+IF($H38&gt;$I38,1)</f>
        <v>0.22916666666666663</v>
      </c>
      <c r="K38" s="21">
        <f>IF($H38&lt;&gt;"",IF($H38&lt;Données!$B$3,1,0),0)</f>
        <v>0</v>
      </c>
      <c r="L38" s="18">
        <f t="shared" ref="L38:L43" si="18">$F38+$J38-($G38+$K38)*("00:30")</f>
        <v>0.37500000000000061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41941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41942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143"/>
      <c r="I40" s="143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41943</v>
      </c>
      <c r="C41" s="174"/>
      <c r="D41" s="27">
        <v>0.48958333333333298</v>
      </c>
      <c r="E41" s="27">
        <v>0.61458333333333304</v>
      </c>
      <c r="F41" s="4">
        <f t="shared" si="16"/>
        <v>0.12500000000000006</v>
      </c>
      <c r="G41" s="11">
        <f>IF($D41&lt;&gt;"",IF($D41&lt;Données!$B$2,1,0),0)</f>
        <v>0</v>
      </c>
      <c r="H41" s="27">
        <v>0.78125</v>
      </c>
      <c r="I41" s="27">
        <v>3.125E-2</v>
      </c>
      <c r="J41" s="4">
        <f t="shared" si="17"/>
        <v>0.25</v>
      </c>
      <c r="K41" s="21">
        <f>IF($H41&lt;&gt;"",IF($H41&lt;Données!$B$3,1,0),0)</f>
        <v>0</v>
      </c>
      <c r="L41" s="18">
        <f t="shared" si="18"/>
        <v>0.37500000000000006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0.40625000000000105</v>
      </c>
      <c r="G44" s="59">
        <f>G37+G38+G39+G40+G41+G42+G43</f>
        <v>0</v>
      </c>
      <c r="H44" s="19"/>
      <c r="I44" s="19"/>
      <c r="J44" s="17">
        <f>SUM(J37:J43)</f>
        <v>0.69791666666666663</v>
      </c>
      <c r="K44" s="14">
        <f>K37+K38+K39+K40+K41+K42+K43</f>
        <v>0</v>
      </c>
      <c r="L44" s="17">
        <f>SUM(L37:L43)</f>
        <v>1.1041666666666676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1.3020833333333346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1.1041666666666676</v>
      </c>
      <c r="U56" s="57">
        <f>IF($L$52&lt;=$N$57,$L$52,$N$57)</f>
        <v>0</v>
      </c>
      <c r="V56" s="52">
        <f>SUM(P56:U56)</f>
        <v>6.7812500000000018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0.50000000000000022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0.16666666666666674</v>
      </c>
      <c r="R58" s="58">
        <f>IF($L$28&lt;=$N$58,0,IF($L$28&lt;=$N$59,$L$28,$N$58)-$N$57)</f>
        <v>0.16666666666666674</v>
      </c>
      <c r="S58" s="58">
        <f>IF($L$36&lt;=$N$58,0,IF($L$36&lt;=$N$59,$L$36,$N$58)-$N$57)</f>
        <v>0.32291666666666918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0.65625000000000266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21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7.2916666666668295E-2</v>
      </c>
      <c r="R59" s="57">
        <f>IF($L$28&lt;=$N$59,0,IF($L$28&gt;$N$59,$L$28,$N$59)-$N$59)</f>
        <v>9.375000000000222E-2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0.16666666666667052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1.3020833333333346</v>
      </c>
      <c r="Q60" s="52">
        <f t="shared" si="24"/>
        <v>1.864583333333335</v>
      </c>
      <c r="R60" s="52">
        <f t="shared" si="24"/>
        <v>1.885416666666669</v>
      </c>
      <c r="S60" s="52">
        <f t="shared" si="24"/>
        <v>1.9479166666666692</v>
      </c>
      <c r="T60" s="52">
        <f t="shared" si="24"/>
        <v>1.1041666666666676</v>
      </c>
      <c r="U60" s="52">
        <f t="shared" si="24"/>
        <v>0</v>
      </c>
      <c r="V60" s="52">
        <f>SUM(P60:U60)</f>
        <v>8.104166666666675</v>
      </c>
    </row>
    <row r="61" spans="1:22" ht="15.75" thickTop="1" x14ac:dyDescent="0.25">
      <c r="B61" s="43" t="s">
        <v>84</v>
      </c>
      <c r="F61" s="74">
        <f>V64</f>
        <v>10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+COUNTBLANK(E7:H11)/2</f>
        <v>2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+COUNTBLANK(E37:H41)/2</f>
        <v>2</v>
      </c>
      <c r="U64" s="74">
        <v>0</v>
      </c>
      <c r="V64" s="102">
        <f>SUM(P64:U64)</f>
        <v>10</v>
      </c>
    </row>
    <row r="67" spans="2:22" x14ac:dyDescent="0.25">
      <c r="B67" s="43" t="s">
        <v>36</v>
      </c>
      <c r="E67" s="41"/>
      <c r="F67" s="74" t="str">
        <f>F2</f>
        <v>Octobre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7.9375000000000089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-0.89583333333334192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f>F69-N53</f>
        <v>0.89583333333334192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6.7812500000000018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0.50000000000000022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0.65625000000000266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0.16666666666667052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0.51041666666666519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0.23124999999999984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0.34374999999999734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0.83333333333332948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23" x14ac:dyDescent="0.25">
      <c r="A108" s="152"/>
      <c r="B108" s="152"/>
      <c r="C108" s="152"/>
      <c r="D108" s="152"/>
      <c r="E108" s="152"/>
      <c r="F108" s="152"/>
      <c r="G108" s="152"/>
      <c r="H108" s="152"/>
      <c r="I108" s="152"/>
      <c r="J108" s="152"/>
      <c r="K108" s="152"/>
      <c r="L108" s="152"/>
      <c r="M108" s="152"/>
      <c r="N108" s="152"/>
      <c r="O108" s="152"/>
      <c r="P108" s="152"/>
      <c r="Q108" s="152"/>
      <c r="R108" s="152"/>
      <c r="S108" s="152"/>
      <c r="T108" s="152"/>
      <c r="U108" s="152"/>
      <c r="V108" s="152"/>
      <c r="W108" s="152"/>
    </row>
    <row r="109" spans="1:23" x14ac:dyDescent="0.25">
      <c r="A109" s="111"/>
      <c r="B109" s="111"/>
      <c r="C109" s="111"/>
      <c r="D109" s="111"/>
      <c r="E109" s="111"/>
      <c r="F109" s="122"/>
      <c r="G109" s="122"/>
      <c r="H109" s="122"/>
      <c r="I109" s="122"/>
      <c r="J109" s="112"/>
      <c r="K109" s="6"/>
      <c r="L109" s="10"/>
      <c r="M109" s="10"/>
    </row>
    <row r="110" spans="1:23" x14ac:dyDescent="0.25">
      <c r="A110" s="111"/>
      <c r="B110" s="111"/>
      <c r="C110" s="111"/>
      <c r="D110" s="111"/>
      <c r="E110" s="111"/>
      <c r="F110" s="122"/>
      <c r="G110" s="122"/>
      <c r="H110" s="122"/>
      <c r="I110" s="122"/>
      <c r="J110" s="112"/>
      <c r="K110" s="6"/>
      <c r="L110" s="10"/>
      <c r="M110" s="10"/>
    </row>
    <row r="111" spans="1:23" x14ac:dyDescent="0.25">
      <c r="A111" s="111"/>
      <c r="B111" s="111"/>
      <c r="C111" s="111"/>
      <c r="D111" s="111"/>
      <c r="E111" s="111"/>
      <c r="F111" s="112"/>
      <c r="G111" s="112"/>
      <c r="H111" s="111"/>
      <c r="I111" s="111"/>
      <c r="J111" s="112"/>
      <c r="K111" s="6"/>
      <c r="L111" s="10"/>
      <c r="M111" s="10"/>
    </row>
    <row r="112" spans="1:23" x14ac:dyDescent="0.25">
      <c r="A112" s="111"/>
      <c r="B112" s="110"/>
      <c r="C112" s="111"/>
      <c r="D112" s="111"/>
      <c r="E112" s="111"/>
      <c r="F112" s="112"/>
      <c r="G112" s="123"/>
      <c r="H112" s="111"/>
      <c r="I112" s="111"/>
      <c r="J112" s="112"/>
      <c r="K112" s="6"/>
      <c r="L112" s="10"/>
      <c r="M112" s="10"/>
    </row>
    <row r="113" spans="1:13" x14ac:dyDescent="0.25">
      <c r="A113" s="111"/>
      <c r="B113" s="110"/>
      <c r="C113" s="111"/>
      <c r="D113" s="111"/>
      <c r="E113" s="111"/>
      <c r="F113" s="112"/>
      <c r="G113" s="124"/>
      <c r="H113" s="111"/>
      <c r="I113" s="111"/>
      <c r="J113" s="112"/>
      <c r="K113" s="6"/>
      <c r="L113" s="10"/>
      <c r="M113" s="10"/>
    </row>
    <row r="114" spans="1:13" x14ac:dyDescent="0.25">
      <c r="A114" s="111"/>
      <c r="B114" s="125"/>
      <c r="C114" s="111"/>
      <c r="D114" s="125"/>
      <c r="E114" s="111"/>
      <c r="F114" s="112"/>
      <c r="G114" s="112"/>
      <c r="H114" s="111"/>
      <c r="I114" s="111"/>
      <c r="J114" s="112"/>
      <c r="K114" s="6"/>
      <c r="L114" s="10"/>
      <c r="M114" s="10"/>
    </row>
    <row r="115" spans="1:13" x14ac:dyDescent="0.25">
      <c r="A115" s="111"/>
      <c r="B115" s="110"/>
      <c r="C115" s="111"/>
      <c r="D115" s="125"/>
      <c r="E115" s="111"/>
      <c r="F115" s="126"/>
      <c r="G115" s="124"/>
      <c r="H115" s="111"/>
      <c r="I115" s="111"/>
      <c r="J115" s="112"/>
      <c r="K115" s="6"/>
      <c r="L115" s="10"/>
      <c r="M115" s="10"/>
    </row>
    <row r="116" spans="1:13" x14ac:dyDescent="0.25">
      <c r="A116" s="111"/>
      <c r="B116" s="125"/>
      <c r="C116" s="125"/>
      <c r="D116" s="125"/>
      <c r="E116" s="125"/>
      <c r="F116" s="126"/>
      <c r="G116" s="127"/>
      <c r="H116" s="125"/>
      <c r="I116" s="125"/>
      <c r="J116" s="112"/>
      <c r="K116" s="6"/>
      <c r="L116" s="10"/>
      <c r="M116" s="10"/>
    </row>
    <row r="117" spans="1:13" x14ac:dyDescent="0.25">
      <c r="A117" s="111"/>
      <c r="B117" s="125"/>
      <c r="C117" s="125"/>
      <c r="D117" s="125"/>
      <c r="E117" s="125"/>
      <c r="F117" s="126"/>
      <c r="G117" s="126"/>
      <c r="H117" s="125"/>
      <c r="I117" s="125"/>
      <c r="J117" s="112"/>
      <c r="K117" s="6"/>
      <c r="L117" s="10"/>
      <c r="M117" s="10"/>
    </row>
    <row r="118" spans="1:13" x14ac:dyDescent="0.25">
      <c r="A118" s="111"/>
      <c r="B118" s="125"/>
      <c r="C118" s="125"/>
      <c r="D118" s="125"/>
      <c r="E118" s="125"/>
      <c r="F118" s="126"/>
      <c r="G118" s="126"/>
      <c r="H118" s="125"/>
      <c r="I118" s="125"/>
      <c r="J118" s="112"/>
      <c r="K118" s="6"/>
      <c r="L118" s="10"/>
      <c r="M118" s="10"/>
    </row>
    <row r="119" spans="1:13" x14ac:dyDescent="0.25">
      <c r="A119" s="111"/>
      <c r="B119" s="128"/>
      <c r="C119" s="125"/>
      <c r="D119" s="125"/>
      <c r="E119" s="125"/>
      <c r="F119" s="126"/>
      <c r="G119" s="129"/>
      <c r="H119" s="125"/>
      <c r="I119" s="125"/>
      <c r="J119" s="112"/>
      <c r="K119" s="6"/>
      <c r="L119" s="10"/>
      <c r="M119" s="10"/>
    </row>
    <row r="120" spans="1:13" x14ac:dyDescent="0.25">
      <c r="A120" s="111"/>
      <c r="B120" s="125"/>
      <c r="C120" s="125"/>
      <c r="D120" s="125"/>
      <c r="E120" s="125"/>
      <c r="F120" s="126"/>
      <c r="G120" s="127"/>
      <c r="H120" s="125"/>
      <c r="I120" s="125"/>
      <c r="J120" s="112"/>
      <c r="K120" s="6"/>
      <c r="L120" s="10"/>
      <c r="M120" s="10"/>
    </row>
    <row r="121" spans="1:13" x14ac:dyDescent="0.25">
      <c r="A121" s="111"/>
      <c r="B121" s="125"/>
      <c r="C121" s="125"/>
      <c r="D121" s="125"/>
      <c r="E121" s="125"/>
      <c r="F121" s="126"/>
      <c r="G121" s="126"/>
      <c r="H121" s="125"/>
      <c r="I121" s="125"/>
      <c r="J121" s="112"/>
      <c r="K121" s="6"/>
      <c r="L121" s="10"/>
      <c r="M121" s="10"/>
    </row>
    <row r="122" spans="1:13" x14ac:dyDescent="0.25">
      <c r="A122" s="111"/>
      <c r="B122" s="128"/>
      <c r="C122" s="125"/>
      <c r="D122" s="125"/>
      <c r="E122" s="125"/>
      <c r="F122" s="126"/>
      <c r="G122" s="129"/>
      <c r="H122" s="125"/>
      <c r="I122" s="125"/>
      <c r="J122" s="112"/>
      <c r="K122" s="6"/>
      <c r="L122" s="10"/>
      <c r="M122" s="10"/>
    </row>
    <row r="123" spans="1:13" x14ac:dyDescent="0.25">
      <c r="A123" s="111"/>
      <c r="B123" s="125"/>
      <c r="C123" s="125"/>
      <c r="D123" s="125"/>
      <c r="E123" s="125"/>
      <c r="F123" s="126"/>
      <c r="G123" s="126"/>
      <c r="H123" s="125"/>
      <c r="I123" s="125"/>
      <c r="J123" s="112"/>
      <c r="K123" s="6"/>
      <c r="L123" s="10"/>
      <c r="M123" s="10"/>
    </row>
    <row r="124" spans="1:13" x14ac:dyDescent="0.25">
      <c r="A124" s="111"/>
      <c r="B124" s="130"/>
      <c r="C124" s="111"/>
      <c r="D124" s="111"/>
      <c r="E124" s="111"/>
      <c r="F124" s="131"/>
      <c r="G124" s="112"/>
      <c r="H124" s="111"/>
      <c r="I124" s="111"/>
      <c r="J124" s="112"/>
      <c r="K124" s="6"/>
      <c r="L124" s="10"/>
      <c r="M124" s="10"/>
    </row>
    <row r="125" spans="1:13" x14ac:dyDescent="0.25">
      <c r="A125" s="111"/>
      <c r="B125" s="130"/>
      <c r="C125" s="111"/>
      <c r="D125" s="111"/>
      <c r="E125" s="111"/>
      <c r="F125" s="131"/>
      <c r="G125" s="122"/>
      <c r="H125" s="111"/>
      <c r="I125" s="111"/>
      <c r="J125" s="112"/>
      <c r="K125" s="6"/>
      <c r="L125" s="10"/>
      <c r="M125" s="10"/>
    </row>
    <row r="126" spans="1:13" x14ac:dyDescent="0.25">
      <c r="A126" s="111"/>
      <c r="B126" s="110"/>
      <c r="C126" s="111"/>
      <c r="D126" s="111"/>
      <c r="E126" s="111"/>
      <c r="F126" s="112"/>
      <c r="G126" s="122"/>
      <c r="H126" s="111"/>
      <c r="I126" s="111"/>
      <c r="J126" s="112"/>
      <c r="K126" s="6"/>
      <c r="L126" s="10"/>
      <c r="M126" s="10"/>
    </row>
    <row r="127" spans="1:13" x14ac:dyDescent="0.25">
      <c r="A127" s="111"/>
      <c r="B127" s="111"/>
      <c r="C127" s="111"/>
      <c r="D127" s="111"/>
      <c r="E127" s="111"/>
      <c r="F127" s="112"/>
      <c r="G127" s="112"/>
      <c r="H127" s="111"/>
      <c r="I127" s="111"/>
      <c r="J127" s="112"/>
      <c r="K127" s="6"/>
      <c r="L127" s="10"/>
      <c r="M127" s="10"/>
    </row>
    <row r="128" spans="1:13" x14ac:dyDescent="0.25">
      <c r="A128" s="111"/>
      <c r="B128" s="111"/>
      <c r="C128" s="111"/>
      <c r="D128" s="111"/>
      <c r="E128" s="111"/>
      <c r="F128" s="112"/>
      <c r="G128" s="112"/>
      <c r="H128" s="111"/>
      <c r="I128" s="111"/>
      <c r="J128" s="112"/>
      <c r="K128" s="6"/>
      <c r="L128" s="10"/>
      <c r="M128" s="10"/>
    </row>
    <row r="129" spans="1:13" x14ac:dyDescent="0.25">
      <c r="A129" s="111"/>
      <c r="B129" s="111"/>
      <c r="C129" s="111"/>
      <c r="D129" s="111"/>
      <c r="E129" s="111"/>
      <c r="F129" s="111"/>
      <c r="G129" s="111"/>
      <c r="H129" s="111"/>
      <c r="I129" s="111"/>
      <c r="J129" s="111"/>
      <c r="K129" s="10"/>
      <c r="L129" s="10"/>
      <c r="M129" s="10"/>
    </row>
    <row r="130" spans="1:13" x14ac:dyDescent="0.25">
      <c r="A130" s="111"/>
      <c r="B130" s="111"/>
      <c r="C130" s="111"/>
      <c r="D130" s="111"/>
      <c r="E130" s="111"/>
      <c r="F130" s="111"/>
      <c r="G130" s="111"/>
      <c r="H130" s="111"/>
      <c r="I130" s="111"/>
      <c r="J130" s="111"/>
      <c r="K130" s="10"/>
      <c r="L130" s="10"/>
      <c r="M130" s="10"/>
    </row>
    <row r="131" spans="1:13" x14ac:dyDescent="0.25">
      <c r="A131" s="111"/>
      <c r="B131" s="111"/>
      <c r="C131" s="111"/>
      <c r="D131" s="111"/>
      <c r="E131" s="111"/>
      <c r="F131" s="111"/>
      <c r="G131" s="111"/>
      <c r="H131" s="111"/>
      <c r="I131" s="111"/>
      <c r="J131" s="111"/>
      <c r="K131" s="10"/>
      <c r="L131" s="10"/>
      <c r="M131" s="10"/>
    </row>
    <row r="132" spans="1:13" x14ac:dyDescent="0.25">
      <c r="A132" s="111"/>
      <c r="B132" s="111"/>
      <c r="C132" s="111"/>
      <c r="D132" s="111"/>
      <c r="E132" s="111"/>
      <c r="F132" s="111"/>
      <c r="G132" s="111"/>
      <c r="H132" s="111"/>
      <c r="I132" s="111"/>
      <c r="J132" s="111"/>
      <c r="K132" s="10"/>
      <c r="L132" s="10"/>
      <c r="M132" s="10"/>
    </row>
    <row r="133" spans="1:13" x14ac:dyDescent="0.25">
      <c r="A133" s="111"/>
      <c r="B133" s="111"/>
      <c r="C133" s="111"/>
      <c r="D133" s="111"/>
      <c r="E133" s="111"/>
      <c r="F133" s="111"/>
      <c r="G133" s="111"/>
      <c r="H133" s="111"/>
      <c r="I133" s="111"/>
      <c r="J133" s="111"/>
      <c r="K133" s="10"/>
      <c r="L133" s="10"/>
      <c r="M133" s="10"/>
    </row>
    <row r="134" spans="1:13" x14ac:dyDescent="0.25">
      <c r="A134" s="111"/>
      <c r="B134" s="111"/>
      <c r="C134" s="111"/>
      <c r="D134" s="111"/>
      <c r="E134" s="111"/>
      <c r="F134" s="111"/>
      <c r="G134" s="111"/>
      <c r="H134" s="111"/>
      <c r="I134" s="111"/>
      <c r="J134" s="111"/>
      <c r="K134" s="10"/>
      <c r="L134" s="10"/>
      <c r="M134" s="10"/>
    </row>
    <row r="135" spans="1:13" x14ac:dyDescent="0.25">
      <c r="A135" s="111"/>
      <c r="B135" s="111"/>
      <c r="C135" s="111"/>
      <c r="D135" s="111"/>
      <c r="E135" s="111"/>
      <c r="F135" s="112"/>
      <c r="G135" s="112"/>
      <c r="H135" s="111"/>
      <c r="I135" s="111"/>
      <c r="J135" s="112"/>
      <c r="K135" s="6"/>
      <c r="L135" s="10"/>
      <c r="M135" s="10"/>
    </row>
    <row r="136" spans="1:13" x14ac:dyDescent="0.25">
      <c r="A136" s="111"/>
      <c r="B136" s="111"/>
      <c r="C136" s="111"/>
      <c r="D136" s="111"/>
      <c r="E136" s="111"/>
      <c r="F136" s="112"/>
      <c r="G136" s="112"/>
      <c r="H136" s="111"/>
      <c r="I136" s="111"/>
      <c r="J136" s="112"/>
      <c r="K136" s="6"/>
      <c r="L136" s="10"/>
      <c r="M136" s="10"/>
    </row>
    <row r="137" spans="1:13" x14ac:dyDescent="0.25">
      <c r="A137" s="111"/>
      <c r="B137" s="111"/>
      <c r="C137" s="111"/>
      <c r="D137" s="111"/>
      <c r="E137" s="111"/>
      <c r="F137" s="112"/>
      <c r="G137" s="112"/>
      <c r="H137" s="111"/>
      <c r="I137" s="111"/>
      <c r="J137" s="112"/>
      <c r="K137" s="6"/>
      <c r="L137" s="10"/>
      <c r="M137" s="10"/>
    </row>
    <row r="138" spans="1:13" x14ac:dyDescent="0.25">
      <c r="A138" s="111"/>
      <c r="B138" s="111"/>
      <c r="C138" s="111"/>
      <c r="D138" s="111"/>
      <c r="E138" s="111"/>
      <c r="F138" s="112"/>
      <c r="G138" s="112"/>
      <c r="H138" s="111"/>
      <c r="I138" s="111"/>
      <c r="J138" s="112"/>
      <c r="K138" s="6"/>
      <c r="L138" s="10"/>
      <c r="M138" s="10"/>
    </row>
    <row r="139" spans="1:13" x14ac:dyDescent="0.25">
      <c r="A139" s="111"/>
      <c r="B139" s="111"/>
      <c r="C139" s="111"/>
      <c r="D139" s="111"/>
      <c r="E139" s="111"/>
      <c r="F139" s="112"/>
      <c r="G139" s="112"/>
      <c r="H139" s="111"/>
      <c r="I139" s="111"/>
      <c r="J139" s="112"/>
      <c r="K139" s="6"/>
      <c r="L139" s="10"/>
      <c r="M139" s="10"/>
    </row>
    <row r="140" spans="1:13" x14ac:dyDescent="0.25">
      <c r="A140" s="111"/>
      <c r="B140" s="111"/>
      <c r="C140" s="111"/>
      <c r="D140" s="111"/>
      <c r="E140" s="111"/>
      <c r="F140" s="112"/>
      <c r="G140" s="112"/>
      <c r="H140" s="111"/>
      <c r="I140" s="111"/>
      <c r="J140" s="112"/>
      <c r="K140" s="6"/>
      <c r="L140" s="10"/>
      <c r="M140" s="10"/>
    </row>
    <row r="141" spans="1:13" x14ac:dyDescent="0.25">
      <c r="A141" s="111"/>
      <c r="B141" s="111"/>
      <c r="C141" s="111"/>
      <c r="D141" s="111"/>
      <c r="E141" s="111"/>
      <c r="F141" s="112"/>
      <c r="G141" s="112"/>
      <c r="H141" s="111"/>
      <c r="I141" s="111"/>
      <c r="J141" s="112"/>
      <c r="K141" s="6"/>
      <c r="L141" s="10"/>
      <c r="M141" s="10"/>
    </row>
    <row r="142" spans="1:13" x14ac:dyDescent="0.25">
      <c r="A142" s="111"/>
      <c r="B142" s="111"/>
      <c r="C142" s="111"/>
      <c r="D142" s="111"/>
      <c r="E142" s="111"/>
      <c r="F142" s="112"/>
      <c r="G142" s="112"/>
      <c r="H142" s="111"/>
      <c r="I142" s="111"/>
      <c r="J142" s="112"/>
      <c r="K142" s="6"/>
      <c r="L142" s="10"/>
      <c r="M142" s="10"/>
    </row>
    <row r="143" spans="1:13" x14ac:dyDescent="0.25">
      <c r="A143" s="111"/>
      <c r="B143" s="111"/>
      <c r="C143" s="111"/>
      <c r="D143" s="111"/>
      <c r="E143" s="111"/>
      <c r="F143" s="112"/>
      <c r="G143" s="112"/>
      <c r="H143" s="111"/>
      <c r="I143" s="111"/>
      <c r="J143" s="112"/>
      <c r="K143" s="6"/>
      <c r="L143" s="10"/>
      <c r="M143" s="10"/>
    </row>
    <row r="144" spans="1:13" x14ac:dyDescent="0.25">
      <c r="A144" s="111"/>
      <c r="B144" s="111"/>
      <c r="C144" s="111"/>
      <c r="D144" s="111"/>
      <c r="E144" s="111"/>
      <c r="F144" s="112"/>
      <c r="G144" s="112"/>
      <c r="H144" s="111"/>
      <c r="I144" s="111"/>
      <c r="J144" s="112"/>
      <c r="K144" s="6"/>
      <c r="L144" s="10"/>
      <c r="M144" s="10"/>
    </row>
    <row r="145" spans="1:13" x14ac:dyDescent="0.25">
      <c r="A145" s="111"/>
      <c r="B145" s="111"/>
      <c r="C145" s="111"/>
      <c r="D145" s="111"/>
      <c r="E145" s="111"/>
      <c r="F145" s="112"/>
      <c r="G145" s="112"/>
      <c r="H145" s="111"/>
      <c r="I145" s="111"/>
      <c r="J145" s="112"/>
      <c r="K145" s="6"/>
      <c r="L145" s="10"/>
      <c r="M145" s="10"/>
    </row>
    <row r="146" spans="1:13" x14ac:dyDescent="0.25">
      <c r="A146" s="111"/>
      <c r="B146" s="111"/>
      <c r="C146" s="111"/>
      <c r="D146" s="111"/>
      <c r="E146" s="111"/>
      <c r="F146" s="112"/>
      <c r="G146" s="112"/>
      <c r="H146" s="111"/>
      <c r="I146" s="111"/>
      <c r="J146" s="112"/>
      <c r="K146" s="6"/>
      <c r="L146" s="10"/>
      <c r="M146" s="10"/>
    </row>
    <row r="147" spans="1:13" x14ac:dyDescent="0.25">
      <c r="A147" s="111"/>
      <c r="B147" s="111"/>
      <c r="C147" s="111"/>
      <c r="D147" s="111"/>
      <c r="E147" s="111"/>
      <c r="F147" s="112"/>
      <c r="G147" s="112"/>
      <c r="H147" s="111"/>
      <c r="I147" s="111"/>
      <c r="J147" s="112"/>
      <c r="K147" s="6"/>
      <c r="L147" s="10"/>
      <c r="M147" s="10"/>
    </row>
    <row r="148" spans="1:13" x14ac:dyDescent="0.25">
      <c r="A148" s="111"/>
      <c r="B148" s="111"/>
      <c r="C148" s="111"/>
      <c r="D148" s="111"/>
      <c r="E148" s="111"/>
      <c r="F148" s="112"/>
      <c r="G148" s="112"/>
      <c r="H148" s="111"/>
      <c r="I148" s="111"/>
      <c r="J148" s="112"/>
      <c r="K148" s="6"/>
      <c r="L148" s="10"/>
      <c r="M148" s="10"/>
    </row>
    <row r="149" spans="1:13" x14ac:dyDescent="0.25">
      <c r="A149" s="111"/>
      <c r="B149" s="111"/>
      <c r="C149" s="111"/>
      <c r="D149" s="111"/>
      <c r="E149" s="111"/>
      <c r="F149" s="112"/>
      <c r="G149" s="112"/>
      <c r="H149" s="111"/>
      <c r="I149" s="111"/>
      <c r="J149" s="112"/>
      <c r="K149" s="6"/>
      <c r="L149" s="10"/>
      <c r="M149" s="10"/>
    </row>
    <row r="150" spans="1:13" x14ac:dyDescent="0.25">
      <c r="A150" s="111"/>
      <c r="B150" s="111"/>
      <c r="C150" s="111"/>
      <c r="D150" s="111"/>
      <c r="E150" s="111"/>
      <c r="F150" s="112"/>
      <c r="G150" s="112"/>
      <c r="H150" s="111"/>
      <c r="I150" s="111"/>
      <c r="J150" s="112"/>
      <c r="K150" s="6"/>
      <c r="L150" s="10"/>
      <c r="M150" s="10"/>
    </row>
    <row r="151" spans="1:13" x14ac:dyDescent="0.25">
      <c r="A151" s="110"/>
      <c r="B151" s="111"/>
      <c r="C151" s="111"/>
      <c r="D151" s="111"/>
      <c r="E151" s="111"/>
      <c r="F151" s="112"/>
      <c r="G151" s="112"/>
      <c r="H151" s="111"/>
      <c r="I151" s="111"/>
      <c r="J151" s="112"/>
      <c r="K151" s="6"/>
      <c r="L151" s="10"/>
      <c r="M151" s="10"/>
    </row>
    <row r="152" spans="1:13" x14ac:dyDescent="0.25">
      <c r="A152" s="111"/>
      <c r="B152" s="111"/>
      <c r="C152" s="111"/>
      <c r="D152" s="111"/>
      <c r="E152" s="111"/>
      <c r="F152" s="112"/>
      <c r="G152" s="112"/>
      <c r="H152" s="111"/>
      <c r="I152" s="111"/>
      <c r="J152" s="112"/>
      <c r="K152" s="6"/>
      <c r="L152" s="10"/>
      <c r="M152" s="10"/>
    </row>
    <row r="153" spans="1:13" ht="15" customHeight="1" x14ac:dyDescent="0.25">
      <c r="A153" s="103"/>
      <c r="B153" s="103"/>
      <c r="C153" s="103"/>
      <c r="D153" s="103"/>
      <c r="E153" s="103"/>
      <c r="F153" s="104"/>
      <c r="G153" s="104"/>
      <c r="H153" s="105"/>
      <c r="I153" s="105"/>
      <c r="J153" s="112"/>
      <c r="K153" s="6"/>
      <c r="L153" s="10"/>
      <c r="M153" s="10"/>
    </row>
    <row r="154" spans="1:13" x14ac:dyDescent="0.25">
      <c r="A154" s="103"/>
      <c r="B154" s="103"/>
      <c r="C154" s="103"/>
      <c r="D154" s="103"/>
      <c r="E154" s="103"/>
      <c r="F154" s="104"/>
      <c r="G154" s="104"/>
      <c r="H154" s="105"/>
      <c r="I154" s="105"/>
      <c r="J154" s="112"/>
      <c r="K154" s="6"/>
      <c r="L154" s="10"/>
      <c r="M154" s="10"/>
    </row>
    <row r="155" spans="1:13" x14ac:dyDescent="0.25">
      <c r="A155" s="106"/>
      <c r="B155" s="106"/>
      <c r="C155" s="106"/>
      <c r="D155" s="107"/>
      <c r="E155" s="107"/>
      <c r="F155" s="108"/>
      <c r="G155" s="108"/>
      <c r="H155" s="107"/>
      <c r="I155" s="107"/>
      <c r="J155" s="112"/>
      <c r="K155" s="6"/>
      <c r="L155" s="10"/>
      <c r="M155" s="10"/>
    </row>
    <row r="156" spans="1:13" x14ac:dyDescent="0.25">
      <c r="A156" s="109"/>
      <c r="B156" s="109"/>
      <c r="C156" s="109"/>
      <c r="D156" s="107"/>
      <c r="E156" s="107"/>
      <c r="F156" s="108"/>
      <c r="G156" s="108"/>
      <c r="H156" s="107"/>
      <c r="I156" s="107"/>
      <c r="J156" s="112"/>
      <c r="K156" s="6"/>
      <c r="L156" s="10"/>
      <c r="M156" s="10"/>
    </row>
    <row r="157" spans="1:13" x14ac:dyDescent="0.25">
      <c r="A157" s="106"/>
      <c r="B157" s="106"/>
      <c r="C157" s="106"/>
      <c r="D157" s="107"/>
      <c r="E157" s="107"/>
      <c r="F157" s="108"/>
      <c r="G157" s="108"/>
      <c r="H157" s="107"/>
      <c r="I157" s="107"/>
      <c r="J157" s="112"/>
      <c r="K157" s="6"/>
      <c r="L157" s="10"/>
      <c r="M157" s="10"/>
    </row>
    <row r="158" spans="1:13" x14ac:dyDescent="0.25">
      <c r="A158" s="106"/>
      <c r="B158" s="106"/>
      <c r="C158" s="106"/>
      <c r="D158" s="107"/>
      <c r="E158" s="107"/>
      <c r="F158" s="108"/>
      <c r="G158" s="108"/>
      <c r="H158" s="107"/>
      <c r="I158" s="107"/>
      <c r="J158" s="112"/>
      <c r="K158" s="6"/>
      <c r="L158" s="10"/>
      <c r="M158" s="10"/>
    </row>
    <row r="159" spans="1:13" x14ac:dyDescent="0.25">
      <c r="A159" s="106"/>
      <c r="B159" s="106"/>
      <c r="C159" s="106"/>
      <c r="D159" s="107"/>
      <c r="E159" s="107"/>
      <c r="F159" s="108"/>
      <c r="G159" s="108"/>
      <c r="H159" s="107"/>
      <c r="I159" s="107"/>
      <c r="J159" s="112"/>
      <c r="K159" s="6"/>
      <c r="L159" s="10"/>
      <c r="M159" s="10"/>
    </row>
    <row r="160" spans="1:13" x14ac:dyDescent="0.25">
      <c r="A160" s="111"/>
      <c r="B160" s="111"/>
      <c r="C160" s="111"/>
      <c r="D160" s="111"/>
      <c r="E160" s="111"/>
      <c r="F160" s="112"/>
      <c r="G160" s="112"/>
      <c r="H160" s="111"/>
      <c r="I160" s="111"/>
      <c r="J160" s="112"/>
      <c r="K160" s="6"/>
      <c r="L160" s="10"/>
      <c r="M160" s="10"/>
    </row>
    <row r="161" spans="1:13" x14ac:dyDescent="0.25">
      <c r="A161" s="111"/>
      <c r="B161" s="111"/>
      <c r="C161" s="111"/>
      <c r="D161" s="111"/>
      <c r="E161" s="111"/>
      <c r="F161" s="112"/>
      <c r="G161" s="112"/>
      <c r="H161" s="111"/>
      <c r="I161" s="111"/>
      <c r="J161" s="112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1:V167"/>
  <sheetViews>
    <sheetView workbookViewId="0">
      <selection activeCell="S5" sqref="S5:S13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67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/>
      <c r="C5" s="178"/>
      <c r="D5" s="64"/>
      <c r="E5" s="64"/>
      <c r="F5" s="65">
        <f t="shared" ref="F5:F11" si="0">$E5-$D5+IF($D5&gt;$E5,1)</f>
        <v>0</v>
      </c>
      <c r="G5" s="66">
        <f>IF($D5&lt;&gt;"",IF($D5&lt;Données!$B$2,1,0),0)</f>
        <v>0</v>
      </c>
      <c r="H5" s="64"/>
      <c r="I5" s="64"/>
      <c r="J5" s="65">
        <f>$I5-$H5+IF($H5&gt;$I5,1)</f>
        <v>0</v>
      </c>
      <c r="K5" s="66">
        <f>IF($H5&lt;&gt;"",IF($H5&lt;Données!$B$3,1,0),0)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1"/>
      <c r="C6" s="172"/>
      <c r="D6" s="3"/>
      <c r="E6" s="3"/>
      <c r="F6" s="4">
        <f t="shared" si="0"/>
        <v>0</v>
      </c>
      <c r="G6" s="11">
        <f>IF($D6&lt;&gt;"",IF($D6&lt;Données!$B$2,1,0),0)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IF($H6&lt;&gt;"",IF($H6&lt;Données!$B$3,1,0),0)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1"/>
      <c r="C7" s="172"/>
      <c r="D7" s="3"/>
      <c r="E7" s="3"/>
      <c r="F7" s="4">
        <f t="shared" si="0"/>
        <v>0</v>
      </c>
      <c r="G7" s="11">
        <f>IF($D7&lt;&gt;"",IF($D7&lt;Données!$B$2,1,0),0)</f>
        <v>0</v>
      </c>
      <c r="H7" s="3"/>
      <c r="I7" s="3"/>
      <c r="J7" s="4">
        <f t="shared" si="1"/>
        <v>0</v>
      </c>
      <c r="K7" s="11">
        <f>IF($H7&lt;&gt;"",IF($H7&lt;Données!$B$3,1,0),0)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1"/>
      <c r="C8" s="172"/>
      <c r="D8" s="3"/>
      <c r="E8" s="3"/>
      <c r="F8" s="4">
        <f t="shared" si="0"/>
        <v>0</v>
      </c>
      <c r="G8" s="11">
        <f>IF($D8&lt;&gt;"",IF($D8&lt;Données!$B$2,1,0),0)</f>
        <v>0</v>
      </c>
      <c r="H8" s="3"/>
      <c r="I8" s="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1"/>
      <c r="C9" s="172"/>
      <c r="D9" s="3"/>
      <c r="E9" s="3"/>
      <c r="F9" s="4">
        <f t="shared" si="0"/>
        <v>0</v>
      </c>
      <c r="G9" s="11">
        <f>IF($D9&lt;&gt;"",IF($D9&lt;Données!$B$2,1,0),0)</f>
        <v>0</v>
      </c>
      <c r="H9" s="3"/>
      <c r="I9" s="3"/>
      <c r="J9" s="4">
        <f t="shared" si="1"/>
        <v>0</v>
      </c>
      <c r="K9" s="11">
        <f>IF($H9&lt;&gt;"",IF($H9&lt;Données!$B$3,1,0),0)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1">
        <v>41944</v>
      </c>
      <c r="C10" s="172"/>
      <c r="D10" s="3">
        <v>0.48958333333333298</v>
      </c>
      <c r="E10" s="3">
        <v>0.6875</v>
      </c>
      <c r="F10" s="4">
        <f t="shared" si="0"/>
        <v>0.19791666666666702</v>
      </c>
      <c r="G10" s="11">
        <f>IF($D10&lt;&gt;"",IF($D10&lt;Données!$B$2,1,0),0)</f>
        <v>0</v>
      </c>
      <c r="H10" s="3">
        <v>0.78125</v>
      </c>
      <c r="I10" s="3">
        <v>2.0833333333333332E-2</v>
      </c>
      <c r="J10" s="4">
        <f t="shared" si="1"/>
        <v>0.23958333333333337</v>
      </c>
      <c r="K10" s="11">
        <f>IF($H10&lt;&gt;"",IF($H10&lt;Données!$B$3,1,0),0)</f>
        <v>0</v>
      </c>
      <c r="L10" s="18">
        <f t="shared" si="2"/>
        <v>0.43750000000000039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1">
        <v>41945</v>
      </c>
      <c r="C11" s="172"/>
      <c r="D11" s="27">
        <v>0.48958333333333298</v>
      </c>
      <c r="E11" s="27">
        <v>0.66666666666666696</v>
      </c>
      <c r="F11" s="4">
        <f t="shared" si="0"/>
        <v>0.17708333333333398</v>
      </c>
      <c r="G11" s="11">
        <f>IF($D11&lt;&gt;"",IF($D11&lt;Données!$B$2,1,0),0)</f>
        <v>0</v>
      </c>
      <c r="H11" s="27">
        <v>0.8125</v>
      </c>
      <c r="I11" s="27">
        <v>0.96875</v>
      </c>
      <c r="J11" s="4">
        <f t="shared" si="1"/>
        <v>0.15625</v>
      </c>
      <c r="K11" s="11">
        <f>IF($H11&lt;&gt;"",IF($H11&lt;Données!$B$3,1,0),0)</f>
        <v>0</v>
      </c>
      <c r="L11" s="18">
        <f t="shared" si="2"/>
        <v>0.33333333333333398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0.375000000000001</v>
      </c>
      <c r="G12" s="59">
        <f>G5+G6+G7+G8+G9+G10+G11</f>
        <v>0</v>
      </c>
      <c r="H12" s="19"/>
      <c r="I12" s="19"/>
      <c r="J12" s="17">
        <f>SUM(J5:J11)</f>
        <v>0.39583333333333337</v>
      </c>
      <c r="K12" s="14">
        <f>K5+K6+K7+K8+K9+K10+K11</f>
        <v>0</v>
      </c>
      <c r="L12" s="17">
        <f>SUM(L5:L11)</f>
        <v>0.77083333333333437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41946</v>
      </c>
      <c r="C13" s="174"/>
      <c r="D13" s="28">
        <v>0.48958333333333298</v>
      </c>
      <c r="E13" s="28">
        <v>0.64583333333333304</v>
      </c>
      <c r="F13" s="20">
        <f>$E13-$D13+IF($D13&gt;$E13,1)</f>
        <v>0.15625000000000006</v>
      </c>
      <c r="G13" s="21">
        <f>IF($D13&lt;&gt;"",IF($D13&lt;Données!$B$2,1,0),0)</f>
        <v>0</v>
      </c>
      <c r="H13" s="28">
        <v>0.78125</v>
      </c>
      <c r="I13" s="28">
        <v>6.25E-2</v>
      </c>
      <c r="J13" s="20">
        <f>$I13-$H13+IF($H13&gt;$I13,1)</f>
        <v>0.28125</v>
      </c>
      <c r="K13" s="21">
        <f>IF($H13&lt;&gt;"",IF($H13&lt;Données!$B$3,1,0),0)</f>
        <v>0</v>
      </c>
      <c r="L13" s="23">
        <f>$F13+$J13-($G13+$K13)*("00:30")</f>
        <v>0.43750000000000006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41947</v>
      </c>
      <c r="C14" s="174"/>
      <c r="D14" s="27">
        <v>0.48958333333333298</v>
      </c>
      <c r="E14" s="27">
        <v>0.625</v>
      </c>
      <c r="F14" s="4">
        <f t="shared" ref="F14:F19" si="4">$E14-$D14+IF($D14&gt;$E14,1)</f>
        <v>0.13541666666666702</v>
      </c>
      <c r="G14" s="11">
        <f>IF($D14&lt;&gt;"",IF($D14&lt;Données!$B$2,1,0),0)</f>
        <v>0</v>
      </c>
      <c r="H14" s="27">
        <v>0.78125</v>
      </c>
      <c r="I14" s="27">
        <v>0.96875</v>
      </c>
      <c r="J14" s="4">
        <f t="shared" ref="J14:J19" si="5">$I14-$H14+IF($H14&gt;$I14,1)</f>
        <v>0.1875</v>
      </c>
      <c r="K14" s="21">
        <f>IF($H14&lt;&gt;"",IF($H14&lt;Données!$B$3,1,0),0)</f>
        <v>0</v>
      </c>
      <c r="L14" s="18">
        <f t="shared" ref="L14:L19" si="6">$F14+$J14-($G14+$K14)*("00:30")</f>
        <v>0.32291666666666702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41948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41949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143"/>
      <c r="I16" s="143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41950</v>
      </c>
      <c r="C17" s="174"/>
      <c r="D17" s="27">
        <v>0.48958333333333298</v>
      </c>
      <c r="E17" s="27">
        <v>0.625</v>
      </c>
      <c r="F17" s="4">
        <f t="shared" si="4"/>
        <v>0.13541666666666702</v>
      </c>
      <c r="G17" s="11">
        <f>IF($D17&lt;&gt;"",IF($D17&lt;Données!$B$2,1,0),0)</f>
        <v>0</v>
      </c>
      <c r="H17" s="27">
        <v>0.78125</v>
      </c>
      <c r="I17" s="27">
        <v>0.94791666666666696</v>
      </c>
      <c r="J17" s="4">
        <f t="shared" si="5"/>
        <v>0.16666666666666696</v>
      </c>
      <c r="K17" s="21">
        <f>IF($H17&lt;&gt;"",IF($H17&lt;Données!$B$3,1,0),0)</f>
        <v>0</v>
      </c>
      <c r="L17" s="18">
        <f t="shared" si="6"/>
        <v>0.30208333333333398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38</v>
      </c>
      <c r="T17" s="6"/>
      <c r="U17" s="10"/>
      <c r="V17" s="10"/>
    </row>
    <row r="18" spans="2:22" ht="16.5" thickTop="1" thickBot="1" x14ac:dyDescent="0.3">
      <c r="B18" s="173">
        <v>41951</v>
      </c>
      <c r="C18" s="174"/>
      <c r="D18" s="27">
        <v>0.48958333333333298</v>
      </c>
      <c r="E18" s="27">
        <v>0.66666666666666696</v>
      </c>
      <c r="F18" s="4">
        <f t="shared" si="4"/>
        <v>0.17708333333333398</v>
      </c>
      <c r="G18" s="11">
        <f>IF($D18&lt;&gt;"",IF($D18&lt;Données!$B$2,1,0),0)</f>
        <v>0</v>
      </c>
      <c r="H18" s="27">
        <v>0.78125</v>
      </c>
      <c r="I18" s="27">
        <v>4.1666666666666664E-2</v>
      </c>
      <c r="J18" s="4">
        <f t="shared" si="5"/>
        <v>0.26041666666666663</v>
      </c>
      <c r="K18" s="21">
        <f>IF($H18&lt;&gt;"",IF($H18&lt;Données!$B$3,1,0),0)</f>
        <v>0</v>
      </c>
      <c r="L18" s="18">
        <f t="shared" si="6"/>
        <v>0.43750000000000061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562.4</v>
      </c>
      <c r="T18" s="101" t="s">
        <v>40</v>
      </c>
      <c r="U18" s="10"/>
      <c r="V18" s="10"/>
    </row>
    <row r="19" spans="2:22" ht="16.5" thickTop="1" thickBot="1" x14ac:dyDescent="0.3">
      <c r="B19" s="173">
        <v>41952</v>
      </c>
      <c r="C19" s="174"/>
      <c r="D19" s="27">
        <v>0.48958333333333298</v>
      </c>
      <c r="E19" s="27">
        <v>0.66666666666666696</v>
      </c>
      <c r="F19" s="4">
        <f t="shared" si="4"/>
        <v>0.17708333333333398</v>
      </c>
      <c r="G19" s="11">
        <f>IF($D19&lt;&gt;"",IF($D19&lt;Données!$B$2,1,0),0)</f>
        <v>0</v>
      </c>
      <c r="H19" s="27">
        <v>0.78125</v>
      </c>
      <c r="I19" s="27">
        <v>1.0416666666666666E-2</v>
      </c>
      <c r="J19" s="4">
        <f t="shared" si="5"/>
        <v>0.22916666666666663</v>
      </c>
      <c r="K19" s="21">
        <f>IF($H19&lt;&gt;"",IF($H19&lt;Données!$B$3,1,0),0)</f>
        <v>0</v>
      </c>
      <c r="L19" s="18">
        <f t="shared" si="6"/>
        <v>0.40625000000000061</v>
      </c>
      <c r="M19" s="12">
        <f t="shared" si="7"/>
        <v>0</v>
      </c>
      <c r="O19" s="76" t="s">
        <v>41</v>
      </c>
      <c r="P19" s="10"/>
      <c r="Q19" s="10"/>
      <c r="R19" s="10"/>
      <c r="S19" s="6">
        <f>3+3+3+2.2+3+3+3+3+2.9+3+1</f>
        <v>30.099999999999998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0.781250000000002</v>
      </c>
      <c r="G20" s="59">
        <f>G13+G14+G15+G16+G17+G18+G19</f>
        <v>0</v>
      </c>
      <c r="H20" s="19"/>
      <c r="I20" s="19"/>
      <c r="J20" s="17">
        <f>SUM(J13:J19)</f>
        <v>1.1250000000000002</v>
      </c>
      <c r="K20" s="14">
        <f>K13+K14+K15+K16+K17+K18+K19</f>
        <v>0</v>
      </c>
      <c r="L20" s="17">
        <f>SUM(L13:L19)</f>
        <v>1.9062500000000024</v>
      </c>
      <c r="M20" s="15">
        <f>SUM(M13:M19)</f>
        <v>0</v>
      </c>
    </row>
    <row r="21" spans="2:22" ht="16.5" thickTop="1" thickBot="1" x14ac:dyDescent="0.3">
      <c r="B21" s="173">
        <v>41953</v>
      </c>
      <c r="C21" s="174"/>
      <c r="D21" s="28">
        <v>0.48958333333333298</v>
      </c>
      <c r="E21" s="28">
        <v>0.67708333333333304</v>
      </c>
      <c r="F21" s="20">
        <f>$E21-$D21+IF($D21&gt;$E21,1)</f>
        <v>0.18750000000000006</v>
      </c>
      <c r="G21" s="21">
        <f>IF($D21&lt;&gt;"",IF($D21&lt;Données!$B$2,1,0),0)</f>
        <v>0</v>
      </c>
      <c r="H21" s="28">
        <v>0.78125</v>
      </c>
      <c r="I21" s="28">
        <v>2.0833333333333332E-2</v>
      </c>
      <c r="J21" s="20">
        <f>$I21-$H21+IF($H21&gt;$I21,1)</f>
        <v>0.23958333333333337</v>
      </c>
      <c r="K21" s="21">
        <f>IF($H21&lt;&gt;"",IF($H21&lt;Données!$B$3,1,0),0)</f>
        <v>0</v>
      </c>
      <c r="L21" s="23">
        <f>$F21+$J21-($G21+$K21)*("00:30")</f>
        <v>0.42708333333333343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41954</v>
      </c>
      <c r="C22" s="174"/>
      <c r="D22" s="27">
        <v>0.48958333333333298</v>
      </c>
      <c r="E22" s="27">
        <v>0.60416666666666696</v>
      </c>
      <c r="F22" s="4">
        <f t="shared" ref="F22:F27" si="8">$E22-$D22+IF($D22&gt;$E22,1)</f>
        <v>0.11458333333333398</v>
      </c>
      <c r="G22" s="11">
        <f>IF($D22&lt;&gt;"",IF($D22&lt;Données!$B$2,1,0),0)</f>
        <v>0</v>
      </c>
      <c r="H22" s="27">
        <v>0.78125</v>
      </c>
      <c r="I22" s="27">
        <v>2.0833333333333332E-2</v>
      </c>
      <c r="J22" s="4">
        <f t="shared" ref="J22:J27" si="9">$I22-$H22+IF($H22&gt;$I22,1)</f>
        <v>0.23958333333333337</v>
      </c>
      <c r="K22" s="21">
        <f>IF($H22&lt;&gt;"",IF($H22&lt;Données!$B$3,1,0),0)</f>
        <v>0</v>
      </c>
      <c r="L22" s="18">
        <f t="shared" ref="L22:L27" si="10">$F22+$J22-($G22+$K22)*("00:30")</f>
        <v>0.35416666666666735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41955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41956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143"/>
      <c r="I24" s="143"/>
      <c r="J24" s="4">
        <f t="shared" si="9"/>
        <v>0</v>
      </c>
      <c r="K24" s="21">
        <f>IF($H24&lt;&gt;"",IF($H24&lt;Données!$B$3,1,0),0)</f>
        <v>0</v>
      </c>
      <c r="L24" s="18">
        <f t="shared" si="10"/>
        <v>0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41957</v>
      </c>
      <c r="C25" s="174"/>
      <c r="D25" s="27">
        <v>0.48958333333333298</v>
      </c>
      <c r="E25" s="27">
        <v>0.61458333333333304</v>
      </c>
      <c r="F25" s="4">
        <f t="shared" si="8"/>
        <v>0.12500000000000006</v>
      </c>
      <c r="G25" s="11">
        <f>IF($D25&lt;&gt;"",IF($D25&lt;Données!$B$2,1,0),0)</f>
        <v>0</v>
      </c>
      <c r="H25" s="27">
        <v>0.78125</v>
      </c>
      <c r="I25" s="27">
        <v>0.97916666666666696</v>
      </c>
      <c r="J25" s="4">
        <f t="shared" si="9"/>
        <v>0.19791666666666696</v>
      </c>
      <c r="K25" s="21">
        <f>IF($H25&lt;&gt;"",IF($H25&lt;Données!$B$3,1,0),0)</f>
        <v>0</v>
      </c>
      <c r="L25" s="18">
        <f t="shared" si="10"/>
        <v>0.32291666666666702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41958</v>
      </c>
      <c r="C26" s="174"/>
      <c r="D26" s="27">
        <v>0.48958333333333298</v>
      </c>
      <c r="E26" s="27">
        <v>0.625</v>
      </c>
      <c r="F26" s="4">
        <f t="shared" si="8"/>
        <v>0.13541666666666702</v>
      </c>
      <c r="G26" s="11">
        <f>IF($D26&lt;&gt;"",IF($D26&lt;Données!$B$2,1,0),0)</f>
        <v>0</v>
      </c>
      <c r="H26" s="27">
        <v>0.78125</v>
      </c>
      <c r="I26" s="27">
        <v>5.2083333333333336E-2</v>
      </c>
      <c r="J26" s="4">
        <f t="shared" si="9"/>
        <v>0.27083333333333337</v>
      </c>
      <c r="K26" s="21">
        <f>IF($H26&lt;&gt;"",IF($H26&lt;Données!$B$3,1,0),0)</f>
        <v>0</v>
      </c>
      <c r="L26" s="18">
        <f t="shared" si="10"/>
        <v>0.40625000000000039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41959</v>
      </c>
      <c r="C27" s="174"/>
      <c r="D27" s="27">
        <v>0.48958333333333298</v>
      </c>
      <c r="E27" s="27">
        <v>0.65625</v>
      </c>
      <c r="F27" s="4">
        <f t="shared" si="8"/>
        <v>0.16666666666666702</v>
      </c>
      <c r="G27" s="11">
        <f>IF($D27&lt;&gt;"",IF($D27&lt;Données!$B$2,1,0),0)</f>
        <v>0</v>
      </c>
      <c r="H27" s="27">
        <v>0.83333333333333304</v>
      </c>
      <c r="I27" s="27">
        <v>0.98958333333333304</v>
      </c>
      <c r="J27" s="4">
        <f t="shared" si="9"/>
        <v>0.15625</v>
      </c>
      <c r="K27" s="21">
        <f>IF($H27&lt;&gt;"",IF($H27&lt;Données!$B$3,1,0),0)</f>
        <v>0</v>
      </c>
      <c r="L27" s="18">
        <f t="shared" si="10"/>
        <v>0.32291666666666702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0.72916666666666807</v>
      </c>
      <c r="G28" s="59">
        <f>G21+G22+G23+G24+G25+G26+G27</f>
        <v>0</v>
      </c>
      <c r="H28" s="19"/>
      <c r="I28" s="19"/>
      <c r="J28" s="17">
        <f>SUM(J21:J27)</f>
        <v>1.104166666666667</v>
      </c>
      <c r="K28" s="14">
        <f>K21+K22+K23+K24+K25+K26+K27</f>
        <v>0</v>
      </c>
      <c r="L28" s="17">
        <f>SUM(L21:L27)</f>
        <v>1.8333333333333353</v>
      </c>
      <c r="M28" s="15">
        <f>SUM(M21:M27)</f>
        <v>0</v>
      </c>
    </row>
    <row r="29" spans="2:22" ht="16.5" thickTop="1" thickBot="1" x14ac:dyDescent="0.3">
      <c r="B29" s="173">
        <v>41960</v>
      </c>
      <c r="C29" s="174"/>
      <c r="D29" s="28">
        <v>0.48958333333333298</v>
      </c>
      <c r="E29" s="28">
        <v>0.63541666666666696</v>
      </c>
      <c r="F29" s="20">
        <f>$E29-$D29+IF($D29&gt;$E29,1)</f>
        <v>0.14583333333333398</v>
      </c>
      <c r="G29" s="21">
        <f>IF($D29&lt;&gt;"",IF($D29&lt;Données!$B$2,1,0),0)</f>
        <v>0</v>
      </c>
      <c r="H29" s="28">
        <v>0.78125</v>
      </c>
      <c r="I29" s="28">
        <v>6.25E-2</v>
      </c>
      <c r="J29" s="20">
        <f>$I29-$H29+IF($H29&gt;$I29,1)</f>
        <v>0.28125</v>
      </c>
      <c r="K29" s="21">
        <f>IF($H29&lt;&gt;"",IF($H29&lt;Données!$B$3,1,0),0)</f>
        <v>0</v>
      </c>
      <c r="L29" s="23">
        <f>$F29+$J29-($G29+$K29)*("00:30")</f>
        <v>0.42708333333333398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41961</v>
      </c>
      <c r="C30" s="174"/>
      <c r="D30" s="27">
        <v>0.48958333333333298</v>
      </c>
      <c r="E30" s="27">
        <v>0.64583333333333304</v>
      </c>
      <c r="F30" s="4">
        <f t="shared" ref="F30:F35" si="12">$E30-$D30+IF($D30&gt;$E30,1)</f>
        <v>0.15625000000000006</v>
      </c>
      <c r="G30" s="11">
        <f>IF($D30&lt;&gt;"",IF($D30&lt;Données!$B$2,1,0),0)</f>
        <v>0</v>
      </c>
      <c r="H30" s="27">
        <v>0.78125</v>
      </c>
      <c r="I30" s="27">
        <v>1.0416666666666666E-2</v>
      </c>
      <c r="J30" s="4">
        <f t="shared" ref="J30:J35" si="13">$I30-$H30+IF($H30&gt;$I30,1)</f>
        <v>0.22916666666666663</v>
      </c>
      <c r="K30" s="21">
        <f>IF($H30&lt;&gt;"",IF($H30&lt;Données!$B$3,1,0),0)</f>
        <v>0</v>
      </c>
      <c r="L30" s="18">
        <f t="shared" ref="L30:L35" si="14">$F30+$J30-($G30+$K30)*("00:30")</f>
        <v>0.38541666666666669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41962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143"/>
      <c r="I31" s="143"/>
      <c r="J31" s="4">
        <f t="shared" si="13"/>
        <v>0</v>
      </c>
      <c r="K31" s="21">
        <f>IF($H31&lt;&gt;"",IF($H31&lt;Données!$B$3,1,0),0)</f>
        <v>0</v>
      </c>
      <c r="L31" s="18">
        <f t="shared" si="14"/>
        <v>0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41963</v>
      </c>
      <c r="C32" s="174"/>
      <c r="D32" s="143"/>
      <c r="E32" s="143"/>
      <c r="F32" s="4">
        <f t="shared" si="12"/>
        <v>0</v>
      </c>
      <c r="G32" s="11">
        <f>IF($D32&lt;&gt;"",IF($D32&lt;Données!$B$2,1,0),0)</f>
        <v>0</v>
      </c>
      <c r="H32" s="143"/>
      <c r="I32" s="143"/>
      <c r="J32" s="4">
        <f t="shared" si="13"/>
        <v>0</v>
      </c>
      <c r="K32" s="21">
        <f>IF($H32&lt;&gt;"",IF($H32&lt;Données!$B$3,1,0),0)</f>
        <v>0</v>
      </c>
      <c r="L32" s="18">
        <f t="shared" si="14"/>
        <v>0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41964</v>
      </c>
      <c r="C33" s="174"/>
      <c r="D33" s="27">
        <v>0.48958333333333298</v>
      </c>
      <c r="E33" s="27">
        <v>0.59375</v>
      </c>
      <c r="F33" s="4">
        <f t="shared" si="12"/>
        <v>0.10416666666666702</v>
      </c>
      <c r="G33" s="11">
        <f>IF($D33&lt;&gt;"",IF($D33&lt;Données!$B$2,1,0),0)</f>
        <v>0</v>
      </c>
      <c r="H33" s="27">
        <v>0.77083333333333304</v>
      </c>
      <c r="I33" s="27">
        <v>9.375E-2</v>
      </c>
      <c r="J33" s="4">
        <f t="shared" si="13"/>
        <v>0.32291666666666696</v>
      </c>
      <c r="K33" s="21">
        <v>0</v>
      </c>
      <c r="L33" s="18">
        <f t="shared" si="14"/>
        <v>0.42708333333333398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41965</v>
      </c>
      <c r="C34" s="174"/>
      <c r="D34" s="27">
        <v>0.48958333333333298</v>
      </c>
      <c r="E34" s="27">
        <v>0.64583333333333304</v>
      </c>
      <c r="F34" s="4">
        <f t="shared" si="12"/>
        <v>0.15625000000000006</v>
      </c>
      <c r="G34" s="11">
        <f>IF($D34&lt;&gt;"",IF($D34&lt;Données!$B$2,1,0),0)</f>
        <v>0</v>
      </c>
      <c r="H34" s="27">
        <v>0.78125</v>
      </c>
      <c r="I34" s="27">
        <v>5.2083333333333336E-2</v>
      </c>
      <c r="J34" s="4">
        <f t="shared" si="13"/>
        <v>0.27083333333333337</v>
      </c>
      <c r="K34" s="21">
        <f>IF($H34&lt;&gt;"",IF($H34&lt;Données!$B$3,1,0),0)</f>
        <v>0</v>
      </c>
      <c r="L34" s="18">
        <f t="shared" si="14"/>
        <v>0.42708333333333343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41966</v>
      </c>
      <c r="C35" s="174"/>
      <c r="D35" s="27">
        <v>0.48958333333333298</v>
      </c>
      <c r="E35" s="27">
        <v>0.6875</v>
      </c>
      <c r="F35" s="4">
        <f t="shared" si="12"/>
        <v>0.19791666666666702</v>
      </c>
      <c r="G35" s="11">
        <f>IF($D35&lt;&gt;"",IF($D35&lt;Données!$B$2,1,0),0)</f>
        <v>0</v>
      </c>
      <c r="H35" s="27">
        <v>0.78125</v>
      </c>
      <c r="I35" s="27">
        <v>1.0416666666666666E-2</v>
      </c>
      <c r="J35" s="4">
        <f t="shared" si="13"/>
        <v>0.22916666666666663</v>
      </c>
      <c r="K35" s="21">
        <f>IF($H35&lt;&gt;"",IF($H35&lt;Données!$B$3,1,0),0)</f>
        <v>0</v>
      </c>
      <c r="L35" s="18">
        <f t="shared" si="14"/>
        <v>0.42708333333333365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0.76041666666666807</v>
      </c>
      <c r="G36" s="59">
        <f>G29+G30+G31+G32+G33+G34+G35</f>
        <v>0</v>
      </c>
      <c r="H36" s="19"/>
      <c r="I36" s="19"/>
      <c r="J36" s="17">
        <f>SUM(J29:J35)</f>
        <v>1.3333333333333335</v>
      </c>
      <c r="K36" s="14">
        <f>K29+K30+K31+K32+K33+K34+K35</f>
        <v>0</v>
      </c>
      <c r="L36" s="17">
        <f>SUM(L29:L35)</f>
        <v>2.0937500000000018</v>
      </c>
      <c r="M36" s="15">
        <f>SUM(M29:M35)</f>
        <v>0</v>
      </c>
    </row>
    <row r="37" spans="2:17" ht="16.5" thickTop="1" thickBot="1" x14ac:dyDescent="0.3">
      <c r="B37" s="173">
        <v>41967</v>
      </c>
      <c r="C37" s="174"/>
      <c r="D37" s="28">
        <v>0.48958333333333298</v>
      </c>
      <c r="E37" s="28">
        <v>0.625</v>
      </c>
      <c r="F37" s="20">
        <f>$E37-$D37+IF($D37&gt;$E37,1)</f>
        <v>0.13541666666666702</v>
      </c>
      <c r="G37" s="21">
        <f>IF($D37&lt;&gt;"",IF($D37&lt;Données!$B$2,1,0),0)</f>
        <v>0</v>
      </c>
      <c r="H37" s="28">
        <v>0.78125</v>
      </c>
      <c r="I37" s="28">
        <v>0.98958333333333304</v>
      </c>
      <c r="J37" s="20">
        <f>$I37-$H37+IF($H37&gt;$I37,1)</f>
        <v>0.20833333333333304</v>
      </c>
      <c r="K37" s="21">
        <f>IF($H37&lt;&gt;"",IF($H37&lt;Données!$B$3,1,0),0)</f>
        <v>0</v>
      </c>
      <c r="L37" s="23">
        <f>$F37+$J37-($G37+$K37)*("00:30")</f>
        <v>0.34375000000000006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41968</v>
      </c>
      <c r="C38" s="174"/>
      <c r="D38" s="27">
        <v>0.48958333333333298</v>
      </c>
      <c r="E38" s="27">
        <v>0.63541666666666696</v>
      </c>
      <c r="F38" s="4">
        <f t="shared" ref="F38:F43" si="16">$E38-$D38+IF($D38&gt;$E38,1)</f>
        <v>0.14583333333333398</v>
      </c>
      <c r="G38" s="11">
        <f>IF($D38&lt;&gt;"",IF($D38&lt;Données!$B$2,1,0),0)</f>
        <v>0</v>
      </c>
      <c r="H38" s="27">
        <v>0.78125</v>
      </c>
      <c r="I38" s="27">
        <v>0.98958333333333304</v>
      </c>
      <c r="J38" s="4">
        <f t="shared" ref="J38:J43" si="17">$I38-$H38+IF($H38&gt;$I38,1)</f>
        <v>0.20833333333333304</v>
      </c>
      <c r="K38" s="21">
        <f>IF($H38&lt;&gt;"",IF($H38&lt;Données!$B$3,1,0),0)</f>
        <v>0</v>
      </c>
      <c r="L38" s="18">
        <f t="shared" ref="L38:L43" si="18">$F38+$J38-($G38+$K38)*("00:30")</f>
        <v>0.35416666666666702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41969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143"/>
      <c r="I39" s="143"/>
      <c r="J39" s="4">
        <f t="shared" si="17"/>
        <v>0</v>
      </c>
      <c r="K39" s="21">
        <f>IF($H39&lt;&gt;"",IF($H39&lt;Données!$B$3,1,0),0)</f>
        <v>0</v>
      </c>
      <c r="L39" s="18">
        <f t="shared" si="18"/>
        <v>0</v>
      </c>
      <c r="M39" s="12">
        <f t="shared" si="19"/>
        <v>0</v>
      </c>
      <c r="P39" s="50"/>
      <c r="Q39" s="40"/>
    </row>
    <row r="40" spans="2:17" ht="16.5" thickTop="1" thickBot="1" x14ac:dyDescent="0.3">
      <c r="B40" s="173">
        <v>41970</v>
      </c>
      <c r="C40" s="174"/>
      <c r="D40" s="143"/>
      <c r="E40" s="143"/>
      <c r="F40" s="4">
        <f t="shared" si="16"/>
        <v>0</v>
      </c>
      <c r="G40" s="11">
        <f>IF($D40&lt;&gt;"",IF($D40&lt;Données!$B$2,1,0),0)</f>
        <v>0</v>
      </c>
      <c r="H40" s="143"/>
      <c r="I40" s="143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>
        <v>41971</v>
      </c>
      <c r="C41" s="174"/>
      <c r="D41" s="157"/>
      <c r="E41" s="157"/>
      <c r="F41" s="4">
        <f t="shared" si="16"/>
        <v>0</v>
      </c>
      <c r="G41" s="11">
        <f>IF($D41&lt;&gt;"",IF($D41&lt;Données!$B$2,1,0),0)</f>
        <v>0</v>
      </c>
      <c r="H41" s="157"/>
      <c r="I41" s="15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>
        <v>41972</v>
      </c>
      <c r="C42" s="174"/>
      <c r="D42" s="157"/>
      <c r="E42" s="157"/>
      <c r="F42" s="4">
        <f t="shared" si="16"/>
        <v>0</v>
      </c>
      <c r="G42" s="11">
        <f>IF($D42&lt;&gt;"",IF($D42&lt;Données!$B$2,1,0),0)</f>
        <v>0</v>
      </c>
      <c r="H42" s="157"/>
      <c r="I42" s="15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>
        <v>41973</v>
      </c>
      <c r="C43" s="174"/>
      <c r="D43" s="157"/>
      <c r="E43" s="157"/>
      <c r="F43" s="4">
        <f t="shared" si="16"/>
        <v>0</v>
      </c>
      <c r="G43" s="11">
        <f>IF($D43&lt;&gt;"",IF($D43&lt;Données!$B$2,1,0),0)</f>
        <v>0</v>
      </c>
      <c r="H43" s="157"/>
      <c r="I43" s="15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0.281250000000001</v>
      </c>
      <c r="G44" s="59">
        <f>G37+G38+G39+G40+G41+G42+G43</f>
        <v>0</v>
      </c>
      <c r="H44" s="19"/>
      <c r="I44" s="19"/>
      <c r="J44" s="17">
        <f>SUM(J37:J43)</f>
        <v>0.41666666666666607</v>
      </c>
      <c r="K44" s="14">
        <f>K37+K38+K39+K40+K41+K42+K43</f>
        <v>0</v>
      </c>
      <c r="L44" s="17">
        <f>SUM(L37:L43)</f>
        <v>0.69791666666666707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0.77083333333333437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0.69791666666666707</v>
      </c>
      <c r="U56" s="57">
        <f>IF($L$52&lt;=$N$57,$L$52,$N$57)</f>
        <v>0</v>
      </c>
      <c r="V56" s="52">
        <f>SUM(P56:U56)</f>
        <v>5.8437500000000009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0.50000000000000022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0.16666666666666674</v>
      </c>
      <c r="R58" s="58">
        <f>IF($L$28&lt;=$N$58,0,IF($L$28&lt;=$N$59,$L$28,$N$58)-$N$57)</f>
        <v>0.16666666666666674</v>
      </c>
      <c r="S58" s="58">
        <f>IF($L$36&lt;=$N$58,0,IF($L$36&lt;=$N$59,$L$36,$N$58)-$N$57)</f>
        <v>0.16666666666666674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0.50000000000000022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19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0.1145833333333357</v>
      </c>
      <c r="R59" s="57">
        <f>IF($L$28&lt;=$N$59,0,IF($L$28&gt;$N$59,$L$28,$N$59)-$N$59)</f>
        <v>4.1666666666668517E-2</v>
      </c>
      <c r="S59" s="57">
        <f>IF($L$36&lt;=$N$59,0,IF($L$36&gt;$N$59,$L$36,$N$59)-$N$59)</f>
        <v>0.30208333333333504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0.45833333333333925</v>
      </c>
    </row>
    <row r="60" spans="1:22" ht="16.5" thickTop="1" thickBot="1" x14ac:dyDescent="0.3">
      <c r="B60" s="43" t="s">
        <v>83</v>
      </c>
      <c r="F60" s="98">
        <v>3</v>
      </c>
      <c r="K60" s="1"/>
      <c r="N60" s="56"/>
      <c r="O60" s="55"/>
      <c r="P60" s="52">
        <f t="shared" ref="P60:U60" si="24">P56+P57+P58+P59</f>
        <v>0.77083333333333437</v>
      </c>
      <c r="Q60" s="52">
        <f t="shared" si="24"/>
        <v>1.9062500000000024</v>
      </c>
      <c r="R60" s="52">
        <f t="shared" si="24"/>
        <v>1.8333333333333353</v>
      </c>
      <c r="S60" s="52">
        <f t="shared" si="24"/>
        <v>2.0937500000000018</v>
      </c>
      <c r="T60" s="52">
        <f t="shared" si="24"/>
        <v>0.69791666666666707</v>
      </c>
      <c r="U60" s="52">
        <f t="shared" si="24"/>
        <v>0</v>
      </c>
      <c r="V60" s="52">
        <f>SUM(P60:U60)</f>
        <v>7.3020833333333401</v>
      </c>
    </row>
    <row r="61" spans="1:22" ht="15.75" thickTop="1" x14ac:dyDescent="0.25">
      <c r="B61" s="43" t="s">
        <v>84</v>
      </c>
      <c r="F61" s="74">
        <f>V64</f>
        <v>8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+COUNTBLANK(E10:H11)/2</f>
        <v>0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+COUNTBLANK(E37:H40)/2</f>
        <v>2</v>
      </c>
      <c r="U64" s="74">
        <v>0</v>
      </c>
      <c r="V64" s="102">
        <f>SUM(P64:U64)</f>
        <v>8</v>
      </c>
    </row>
    <row r="67" spans="2:22" x14ac:dyDescent="0.25">
      <c r="B67" s="43" t="s">
        <v>36</v>
      </c>
      <c r="E67" s="41"/>
      <c r="F67" s="74" t="str">
        <f>F2</f>
        <v>Novembre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7.3020833333333401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-0.26041666666667318</v>
      </c>
      <c r="G70" s="78" t="s">
        <v>91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F71" s="46">
        <f>F69-N53</f>
        <v>0.26041666666667318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5.8437500000000009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0.50000000000000022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0.50000000000000022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0.45833333333333925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0.44791666666666607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0.23124999999999984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0.49999999999999978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0.54166666666666075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14"/>
      <c r="B108" s="114"/>
      <c r="C108" s="114"/>
      <c r="D108" s="114"/>
      <c r="E108" s="114"/>
      <c r="F108" s="142"/>
      <c r="G108" s="142"/>
      <c r="H108" s="142"/>
      <c r="I108" s="142"/>
      <c r="J108" s="6"/>
      <c r="K108" s="6"/>
      <c r="L108" s="10"/>
      <c r="M108" s="10"/>
    </row>
    <row r="109" spans="1:13" x14ac:dyDescent="0.25">
      <c r="A109" s="114"/>
      <c r="B109" s="114"/>
      <c r="C109" s="114"/>
      <c r="D109" s="114"/>
      <c r="E109" s="114"/>
      <c r="F109" s="132"/>
      <c r="G109" s="132"/>
      <c r="H109" s="132"/>
      <c r="I109" s="132"/>
      <c r="J109" s="6"/>
      <c r="K109" s="6"/>
      <c r="L109" s="10"/>
      <c r="M109" s="10"/>
    </row>
    <row r="110" spans="1:13" x14ac:dyDescent="0.25">
      <c r="A110" s="114"/>
      <c r="B110" s="114"/>
      <c r="C110" s="114"/>
      <c r="D110" s="114"/>
      <c r="E110" s="114"/>
      <c r="F110" s="132"/>
      <c r="G110" s="132"/>
      <c r="H110" s="132"/>
      <c r="I110" s="132"/>
      <c r="J110" s="6"/>
      <c r="K110" s="6"/>
      <c r="L110" s="10"/>
      <c r="M110" s="10"/>
    </row>
    <row r="111" spans="1:13" x14ac:dyDescent="0.25">
      <c r="A111" s="114"/>
      <c r="B111" s="114"/>
      <c r="C111" s="114"/>
      <c r="D111" s="114"/>
      <c r="E111" s="114"/>
      <c r="F111" s="115"/>
      <c r="G111" s="115"/>
      <c r="H111" s="114"/>
      <c r="I111" s="114"/>
      <c r="J111" s="6"/>
      <c r="K111" s="6"/>
      <c r="L111" s="10"/>
      <c r="M111" s="10"/>
    </row>
    <row r="112" spans="1:13" x14ac:dyDescent="0.25">
      <c r="A112" s="114"/>
      <c r="B112" s="113"/>
      <c r="C112" s="114"/>
      <c r="D112" s="114"/>
      <c r="E112" s="114"/>
      <c r="F112" s="115"/>
      <c r="G112" s="133"/>
      <c r="H112" s="114"/>
      <c r="I112" s="114"/>
      <c r="J112" s="6"/>
      <c r="K112" s="6"/>
      <c r="L112" s="10"/>
      <c r="M112" s="10"/>
    </row>
    <row r="113" spans="1:13" x14ac:dyDescent="0.25">
      <c r="A113" s="114"/>
      <c r="B113" s="113"/>
      <c r="C113" s="114"/>
      <c r="D113" s="114"/>
      <c r="E113" s="114"/>
      <c r="F113" s="115"/>
      <c r="G113" s="134"/>
      <c r="H113" s="114"/>
      <c r="I113" s="114"/>
      <c r="J113" s="6"/>
      <c r="K113" s="6"/>
      <c r="L113" s="10"/>
      <c r="M113" s="10"/>
    </row>
    <row r="114" spans="1:13" x14ac:dyDescent="0.25">
      <c r="A114" s="114"/>
      <c r="B114" s="135"/>
      <c r="C114" s="114"/>
      <c r="D114" s="135"/>
      <c r="E114" s="114"/>
      <c r="F114" s="115"/>
      <c r="G114" s="115"/>
      <c r="H114" s="114"/>
      <c r="I114" s="114"/>
      <c r="J114" s="6"/>
      <c r="K114" s="6"/>
      <c r="L114" s="10"/>
      <c r="M114" s="10"/>
    </row>
    <row r="115" spans="1:13" x14ac:dyDescent="0.25">
      <c r="A115" s="114"/>
      <c r="B115" s="113"/>
      <c r="C115" s="114"/>
      <c r="D115" s="135"/>
      <c r="E115" s="114"/>
      <c r="F115" s="136"/>
      <c r="G115" s="134"/>
      <c r="H115" s="114"/>
      <c r="I115" s="114"/>
      <c r="J115" s="6"/>
      <c r="K115" s="6"/>
      <c r="L115" s="10"/>
      <c r="M115" s="10"/>
    </row>
    <row r="116" spans="1:13" x14ac:dyDescent="0.25">
      <c r="A116" s="114"/>
      <c r="B116" s="135"/>
      <c r="C116" s="135"/>
      <c r="D116" s="135"/>
      <c r="E116" s="135"/>
      <c r="F116" s="136"/>
      <c r="G116" s="137"/>
      <c r="H116" s="135"/>
      <c r="I116" s="135"/>
      <c r="J116" s="6"/>
      <c r="K116" s="6"/>
      <c r="L116" s="10"/>
      <c r="M116" s="10"/>
    </row>
    <row r="117" spans="1:13" x14ac:dyDescent="0.25">
      <c r="A117" s="114"/>
      <c r="B117" s="135"/>
      <c r="C117" s="135"/>
      <c r="D117" s="135"/>
      <c r="E117" s="135"/>
      <c r="F117" s="136"/>
      <c r="G117" s="136"/>
      <c r="H117" s="135"/>
      <c r="I117" s="135"/>
      <c r="J117" s="6"/>
      <c r="K117" s="6"/>
      <c r="L117" s="10"/>
      <c r="M117" s="10"/>
    </row>
    <row r="118" spans="1:13" x14ac:dyDescent="0.25">
      <c r="A118" s="114"/>
      <c r="B118" s="135"/>
      <c r="C118" s="135"/>
      <c r="D118" s="135"/>
      <c r="E118" s="135"/>
      <c r="F118" s="136"/>
      <c r="G118" s="136"/>
      <c r="H118" s="135"/>
      <c r="I118" s="135"/>
      <c r="J118" s="6"/>
      <c r="K118" s="6"/>
      <c r="L118" s="10"/>
      <c r="M118" s="10"/>
    </row>
    <row r="119" spans="1:13" x14ac:dyDescent="0.25">
      <c r="A119" s="114"/>
      <c r="B119" s="138"/>
      <c r="C119" s="135"/>
      <c r="D119" s="135"/>
      <c r="E119" s="135"/>
      <c r="F119" s="136"/>
      <c r="G119" s="139"/>
      <c r="H119" s="135"/>
      <c r="I119" s="135"/>
      <c r="J119" s="6"/>
      <c r="K119" s="6"/>
      <c r="L119" s="10"/>
      <c r="M119" s="10"/>
    </row>
    <row r="120" spans="1:13" x14ac:dyDescent="0.25">
      <c r="A120" s="114"/>
      <c r="B120" s="135"/>
      <c r="C120" s="135"/>
      <c r="D120" s="135"/>
      <c r="E120" s="135"/>
      <c r="F120" s="136"/>
      <c r="G120" s="137"/>
      <c r="H120" s="135"/>
      <c r="I120" s="135"/>
      <c r="J120" s="6"/>
      <c r="K120" s="6"/>
      <c r="L120" s="10"/>
      <c r="M120" s="10"/>
    </row>
    <row r="121" spans="1:13" x14ac:dyDescent="0.25">
      <c r="A121" s="114"/>
      <c r="B121" s="135"/>
      <c r="C121" s="135"/>
      <c r="D121" s="135"/>
      <c r="E121" s="135"/>
      <c r="F121" s="136"/>
      <c r="G121" s="136"/>
      <c r="H121" s="135"/>
      <c r="I121" s="135"/>
      <c r="J121" s="6"/>
      <c r="K121" s="6"/>
      <c r="L121" s="10"/>
      <c r="M121" s="10"/>
    </row>
    <row r="122" spans="1:13" x14ac:dyDescent="0.25">
      <c r="A122" s="114"/>
      <c r="B122" s="138"/>
      <c r="C122" s="135"/>
      <c r="D122" s="135"/>
      <c r="E122" s="135"/>
      <c r="F122" s="136"/>
      <c r="G122" s="139"/>
      <c r="H122" s="135"/>
      <c r="I122" s="135"/>
      <c r="J122" s="6"/>
      <c r="K122" s="6"/>
      <c r="L122" s="10"/>
      <c r="M122" s="10"/>
    </row>
    <row r="123" spans="1:13" x14ac:dyDescent="0.25">
      <c r="A123" s="114"/>
      <c r="B123" s="135"/>
      <c r="C123" s="135"/>
      <c r="D123" s="135"/>
      <c r="E123" s="135"/>
      <c r="F123" s="136"/>
      <c r="G123" s="136"/>
      <c r="H123" s="135"/>
      <c r="I123" s="135"/>
      <c r="J123" s="6"/>
      <c r="K123" s="6"/>
      <c r="L123" s="10"/>
      <c r="M123" s="10"/>
    </row>
    <row r="124" spans="1:13" x14ac:dyDescent="0.25">
      <c r="A124" s="114"/>
      <c r="B124" s="140"/>
      <c r="C124" s="114"/>
      <c r="D124" s="114"/>
      <c r="E124" s="114"/>
      <c r="F124" s="141"/>
      <c r="G124" s="115"/>
      <c r="H124" s="114"/>
      <c r="I124" s="114"/>
      <c r="J124" s="6"/>
      <c r="K124" s="6"/>
      <c r="L124" s="10"/>
      <c r="M124" s="10"/>
    </row>
    <row r="125" spans="1:13" x14ac:dyDescent="0.25">
      <c r="A125" s="114"/>
      <c r="B125" s="140"/>
      <c r="C125" s="114"/>
      <c r="D125" s="114"/>
      <c r="E125" s="114"/>
      <c r="F125" s="141"/>
      <c r="G125" s="132"/>
      <c r="H125" s="114"/>
      <c r="I125" s="114"/>
      <c r="J125" s="6"/>
      <c r="K125" s="6"/>
      <c r="L125" s="10"/>
      <c r="M125" s="10"/>
    </row>
    <row r="126" spans="1:13" x14ac:dyDescent="0.25">
      <c r="A126" s="114"/>
      <c r="B126" s="113"/>
      <c r="C126" s="114"/>
      <c r="D126" s="114"/>
      <c r="E126" s="114"/>
      <c r="F126" s="115"/>
      <c r="G126" s="132"/>
      <c r="H126" s="114"/>
      <c r="I126" s="114"/>
      <c r="J126" s="6"/>
      <c r="K126" s="6"/>
      <c r="L126" s="10"/>
      <c r="M126" s="10"/>
    </row>
    <row r="127" spans="1:13" x14ac:dyDescent="0.25">
      <c r="A127" s="114"/>
      <c r="B127" s="114"/>
      <c r="C127" s="114"/>
      <c r="D127" s="114"/>
      <c r="E127" s="114"/>
      <c r="F127" s="115"/>
      <c r="G127" s="115"/>
      <c r="H127" s="114"/>
      <c r="I127" s="114"/>
      <c r="J127" s="6"/>
      <c r="K127" s="6"/>
      <c r="L127" s="10"/>
      <c r="M127" s="10"/>
    </row>
    <row r="128" spans="1:13" x14ac:dyDescent="0.25">
      <c r="A128" s="114"/>
      <c r="B128" s="114"/>
      <c r="C128" s="114"/>
      <c r="D128" s="114"/>
      <c r="E128" s="114"/>
      <c r="F128" s="115"/>
      <c r="G128" s="115"/>
      <c r="H128" s="114"/>
      <c r="I128" s="114"/>
      <c r="J128" s="6"/>
      <c r="K128" s="6"/>
      <c r="L128" s="10"/>
      <c r="M128" s="10"/>
    </row>
    <row r="129" spans="1:1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0"/>
      <c r="K129" s="10"/>
      <c r="L129" s="10"/>
      <c r="M129" s="10"/>
    </row>
    <row r="130" spans="1:1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0"/>
      <c r="K130" s="10"/>
      <c r="L130" s="10"/>
      <c r="M130" s="10"/>
    </row>
    <row r="131" spans="1:1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0"/>
      <c r="K131" s="10"/>
      <c r="L131" s="10"/>
      <c r="M131" s="10"/>
    </row>
    <row r="132" spans="1:1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0"/>
      <c r="K132" s="10"/>
      <c r="L132" s="10"/>
      <c r="M132" s="10"/>
    </row>
    <row r="133" spans="1:1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0"/>
      <c r="K133" s="10"/>
      <c r="L133" s="10"/>
      <c r="M133" s="10"/>
    </row>
    <row r="134" spans="1:1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0"/>
      <c r="K134" s="10"/>
      <c r="L134" s="10"/>
      <c r="M134" s="10"/>
    </row>
    <row r="135" spans="1:13" x14ac:dyDescent="0.25">
      <c r="A135" s="114"/>
      <c r="B135" s="114"/>
      <c r="C135" s="114"/>
      <c r="D135" s="114"/>
      <c r="E135" s="114"/>
      <c r="F135" s="115"/>
      <c r="G135" s="115"/>
      <c r="H135" s="114"/>
      <c r="I135" s="114"/>
      <c r="J135" s="6"/>
      <c r="K135" s="6"/>
      <c r="L135" s="10"/>
      <c r="M135" s="10"/>
    </row>
    <row r="136" spans="1:13" x14ac:dyDescent="0.25">
      <c r="A136" s="114"/>
      <c r="B136" s="114"/>
      <c r="C136" s="114"/>
      <c r="D136" s="114"/>
      <c r="E136" s="114"/>
      <c r="F136" s="115"/>
      <c r="G136" s="115"/>
      <c r="H136" s="114"/>
      <c r="I136" s="114"/>
      <c r="J136" s="6"/>
      <c r="K136" s="6"/>
      <c r="L136" s="10"/>
      <c r="M136" s="10"/>
    </row>
    <row r="137" spans="1:13" x14ac:dyDescent="0.25">
      <c r="A137" s="114"/>
      <c r="B137" s="114"/>
      <c r="C137" s="114"/>
      <c r="D137" s="114"/>
      <c r="E137" s="114"/>
      <c r="F137" s="115"/>
      <c r="G137" s="115"/>
      <c r="H137" s="114"/>
      <c r="I137" s="114"/>
      <c r="J137" s="6"/>
      <c r="K137" s="6"/>
      <c r="L137" s="10"/>
      <c r="M137" s="10"/>
    </row>
    <row r="138" spans="1:13" x14ac:dyDescent="0.25">
      <c r="A138" s="114"/>
      <c r="B138" s="114"/>
      <c r="C138" s="114"/>
      <c r="D138" s="114"/>
      <c r="E138" s="114"/>
      <c r="F138" s="115"/>
      <c r="G138" s="115"/>
      <c r="H138" s="114"/>
      <c r="I138" s="114"/>
      <c r="J138" s="6"/>
      <c r="K138" s="6"/>
      <c r="L138" s="10"/>
      <c r="M138" s="10"/>
    </row>
    <row r="139" spans="1:13" x14ac:dyDescent="0.25">
      <c r="A139" s="114"/>
      <c r="B139" s="114"/>
      <c r="C139" s="114"/>
      <c r="D139" s="114"/>
      <c r="E139" s="114"/>
      <c r="F139" s="115"/>
      <c r="G139" s="115"/>
      <c r="H139" s="114"/>
      <c r="I139" s="114"/>
      <c r="J139" s="6"/>
      <c r="K139" s="6"/>
      <c r="L139" s="10"/>
      <c r="M139" s="10"/>
    </row>
    <row r="140" spans="1:13" x14ac:dyDescent="0.25">
      <c r="A140" s="114"/>
      <c r="B140" s="114"/>
      <c r="C140" s="114"/>
      <c r="D140" s="114"/>
      <c r="E140" s="114"/>
      <c r="F140" s="115"/>
      <c r="G140" s="115"/>
      <c r="H140" s="114"/>
      <c r="I140" s="114"/>
      <c r="J140" s="6"/>
      <c r="K140" s="6"/>
      <c r="L140" s="10"/>
      <c r="M140" s="10"/>
    </row>
    <row r="141" spans="1:13" x14ac:dyDescent="0.25">
      <c r="A141" s="114"/>
      <c r="B141" s="114"/>
      <c r="C141" s="114"/>
      <c r="D141" s="114"/>
      <c r="E141" s="114"/>
      <c r="F141" s="115"/>
      <c r="G141" s="115"/>
      <c r="H141" s="114"/>
      <c r="I141" s="114"/>
      <c r="J141" s="6"/>
      <c r="K141" s="6"/>
      <c r="L141" s="10"/>
      <c r="M141" s="10"/>
    </row>
    <row r="142" spans="1:13" x14ac:dyDescent="0.25">
      <c r="A142" s="114"/>
      <c r="B142" s="114"/>
      <c r="C142" s="114"/>
      <c r="D142" s="114"/>
      <c r="E142" s="114"/>
      <c r="F142" s="115"/>
      <c r="G142" s="115"/>
      <c r="H142" s="114"/>
      <c r="I142" s="114"/>
      <c r="J142" s="6"/>
      <c r="K142" s="6"/>
      <c r="L142" s="10"/>
      <c r="M142" s="10"/>
    </row>
    <row r="143" spans="1:13" x14ac:dyDescent="0.25">
      <c r="A143" s="114"/>
      <c r="B143" s="114"/>
      <c r="C143" s="114"/>
      <c r="D143" s="114"/>
      <c r="E143" s="114"/>
      <c r="F143" s="115"/>
      <c r="G143" s="115"/>
      <c r="H143" s="114"/>
      <c r="I143" s="114"/>
      <c r="J143" s="6"/>
      <c r="K143" s="6"/>
      <c r="L143" s="10"/>
      <c r="M143" s="10"/>
    </row>
    <row r="144" spans="1:13" x14ac:dyDescent="0.25">
      <c r="A144" s="114"/>
      <c r="B144" s="114"/>
      <c r="C144" s="114"/>
      <c r="D144" s="114"/>
      <c r="E144" s="114"/>
      <c r="F144" s="115"/>
      <c r="G144" s="115"/>
      <c r="H144" s="114"/>
      <c r="I144" s="114"/>
      <c r="J144" s="6"/>
      <c r="K144" s="6"/>
      <c r="L144" s="10"/>
      <c r="M144" s="10"/>
    </row>
    <row r="145" spans="1:13" x14ac:dyDescent="0.25">
      <c r="A145" s="114"/>
      <c r="B145" s="114"/>
      <c r="C145" s="114"/>
      <c r="D145" s="114"/>
      <c r="E145" s="114"/>
      <c r="F145" s="115"/>
      <c r="G145" s="115"/>
      <c r="H145" s="114"/>
      <c r="I145" s="114"/>
      <c r="J145" s="6"/>
      <c r="K145" s="6"/>
      <c r="L145" s="10"/>
      <c r="M145" s="10"/>
    </row>
    <row r="146" spans="1:13" x14ac:dyDescent="0.25">
      <c r="A146" s="114"/>
      <c r="B146" s="114"/>
      <c r="C146" s="114"/>
      <c r="D146" s="114"/>
      <c r="E146" s="114"/>
      <c r="F146" s="115"/>
      <c r="G146" s="115"/>
      <c r="H146" s="114"/>
      <c r="I146" s="114"/>
      <c r="J146" s="6"/>
      <c r="K146" s="6"/>
      <c r="L146" s="10"/>
      <c r="M146" s="10"/>
    </row>
    <row r="147" spans="1:13" x14ac:dyDescent="0.25">
      <c r="A147" s="114"/>
      <c r="B147" s="114"/>
      <c r="C147" s="114"/>
      <c r="D147" s="114"/>
      <c r="E147" s="114"/>
      <c r="F147" s="115"/>
      <c r="G147" s="115"/>
      <c r="H147" s="114"/>
      <c r="I147" s="114"/>
      <c r="J147" s="6"/>
      <c r="K147" s="6"/>
      <c r="L147" s="10"/>
      <c r="M147" s="10"/>
    </row>
    <row r="148" spans="1:13" x14ac:dyDescent="0.25">
      <c r="A148" s="114"/>
      <c r="B148" s="114"/>
      <c r="C148" s="114"/>
      <c r="D148" s="114"/>
      <c r="E148" s="114"/>
      <c r="F148" s="115"/>
      <c r="G148" s="115"/>
      <c r="H148" s="114"/>
      <c r="I148" s="114"/>
      <c r="J148" s="6"/>
      <c r="K148" s="6"/>
      <c r="L148" s="10"/>
      <c r="M148" s="10"/>
    </row>
    <row r="149" spans="1:13" x14ac:dyDescent="0.25">
      <c r="A149" s="114"/>
      <c r="B149" s="114"/>
      <c r="C149" s="114"/>
      <c r="D149" s="114"/>
      <c r="E149" s="114"/>
      <c r="F149" s="115"/>
      <c r="G149" s="115"/>
      <c r="H149" s="114"/>
      <c r="I149" s="114"/>
      <c r="J149" s="6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6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6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6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14"/>
      <c r="B162" s="114"/>
      <c r="C162" s="114"/>
      <c r="D162" s="114"/>
      <c r="E162" s="114"/>
      <c r="F162" s="115"/>
      <c r="G162" s="115"/>
      <c r="H162" s="114"/>
      <c r="I162" s="114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B33:C33"/>
    <mergeCell ref="B34:C34"/>
    <mergeCell ref="B35:C35"/>
    <mergeCell ref="B38:C38"/>
    <mergeCell ref="B39:C39"/>
    <mergeCell ref="B36:E36"/>
    <mergeCell ref="B37:C37"/>
    <mergeCell ref="B40:C40"/>
    <mergeCell ref="Q1:T1"/>
    <mergeCell ref="F55:I55"/>
    <mergeCell ref="B49:C49"/>
    <mergeCell ref="B50:C50"/>
    <mergeCell ref="B51:C51"/>
    <mergeCell ref="B52:E52"/>
    <mergeCell ref="B44:E44"/>
    <mergeCell ref="B45:C45"/>
    <mergeCell ref="B46:C46"/>
    <mergeCell ref="B47:C47"/>
    <mergeCell ref="B48:C48"/>
    <mergeCell ref="B43:C43"/>
    <mergeCell ref="B32:C32"/>
    <mergeCell ref="B41:C41"/>
    <mergeCell ref="B42:C42"/>
    <mergeCell ref="B31:C31"/>
    <mergeCell ref="B20:E20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19:C19"/>
    <mergeCell ref="B8:C8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K3:K4"/>
    <mergeCell ref="L3:L4"/>
    <mergeCell ref="M3:M4"/>
    <mergeCell ref="B5:C5"/>
    <mergeCell ref="B6:C6"/>
    <mergeCell ref="B7:C7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1:V167"/>
  <sheetViews>
    <sheetView topLeftCell="A46" workbookViewId="0">
      <selection activeCell="A69" sqref="A69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7.140625" style="2" bestFit="1" customWidth="1"/>
    <col min="23" max="23" width="5.42578125" style="1" bestFit="1" customWidth="1"/>
    <col min="24" max="16384" width="11.42578125" style="1"/>
  </cols>
  <sheetData>
    <row r="1" spans="1:22" x14ac:dyDescent="0.25">
      <c r="B1" s="2"/>
      <c r="C1" s="2"/>
      <c r="D1" s="187" t="s">
        <v>20</v>
      </c>
      <c r="E1" s="187"/>
      <c r="F1" s="187"/>
      <c r="G1" s="187"/>
      <c r="H1" s="187"/>
      <c r="I1" s="187"/>
      <c r="J1" s="187"/>
      <c r="L1" s="2"/>
      <c r="M1" s="96"/>
      <c r="O1" s="10"/>
      <c r="P1" s="10"/>
      <c r="Q1" s="167" t="s">
        <v>46</v>
      </c>
      <c r="R1" s="167"/>
      <c r="S1" s="167"/>
      <c r="T1" s="167"/>
    </row>
    <row r="2" spans="1:22" ht="15.75" customHeight="1" thickBot="1" x14ac:dyDescent="0.3">
      <c r="A2" s="10"/>
      <c r="B2" s="2"/>
      <c r="C2" s="2"/>
      <c r="D2" s="72"/>
      <c r="E2" s="72"/>
      <c r="F2" s="192" t="s">
        <v>68</v>
      </c>
      <c r="G2" s="192"/>
      <c r="H2" s="192"/>
      <c r="I2" s="192"/>
      <c r="J2" s="95">
        <v>2014</v>
      </c>
      <c r="L2" s="2"/>
      <c r="M2" s="2"/>
      <c r="O2" s="10"/>
      <c r="P2" s="10"/>
      <c r="Q2" s="10"/>
      <c r="R2" s="10"/>
    </row>
    <row r="3" spans="1:22" ht="16.5" thickTop="1" thickBot="1" x14ac:dyDescent="0.3">
      <c r="B3" s="181" t="s">
        <v>0</v>
      </c>
      <c r="C3" s="182"/>
      <c r="D3" s="185" t="s">
        <v>1</v>
      </c>
      <c r="E3" s="186"/>
      <c r="F3" s="190" t="s">
        <v>4</v>
      </c>
      <c r="G3" s="188" t="s">
        <v>5</v>
      </c>
      <c r="H3" s="185" t="s">
        <v>6</v>
      </c>
      <c r="I3" s="186"/>
      <c r="J3" s="179" t="s">
        <v>9</v>
      </c>
      <c r="K3" s="188" t="s">
        <v>5</v>
      </c>
      <c r="L3" s="190" t="s">
        <v>37</v>
      </c>
      <c r="M3" s="175" t="s">
        <v>8</v>
      </c>
      <c r="O3" s="10"/>
      <c r="P3" s="10"/>
      <c r="Q3" s="10"/>
      <c r="R3" s="10"/>
      <c r="S3" s="101"/>
      <c r="T3" s="101"/>
      <c r="U3" s="96"/>
      <c r="V3" s="96"/>
    </row>
    <row r="4" spans="1:22" ht="15.75" thickBot="1" x14ac:dyDescent="0.3">
      <c r="B4" s="183"/>
      <c r="C4" s="184"/>
      <c r="D4" s="69" t="s">
        <v>2</v>
      </c>
      <c r="E4" s="70" t="s">
        <v>3</v>
      </c>
      <c r="F4" s="191"/>
      <c r="G4" s="189"/>
      <c r="H4" s="69" t="s">
        <v>2</v>
      </c>
      <c r="I4" s="70" t="s">
        <v>3</v>
      </c>
      <c r="J4" s="180"/>
      <c r="K4" s="189"/>
      <c r="L4" s="191"/>
      <c r="M4" s="176"/>
      <c r="O4" s="10"/>
      <c r="P4" s="10"/>
      <c r="Q4" s="10"/>
      <c r="R4" s="10"/>
      <c r="S4" s="6"/>
      <c r="T4" s="6"/>
      <c r="U4" s="10"/>
      <c r="V4" s="10"/>
    </row>
    <row r="5" spans="1:22" ht="16.5" thickTop="1" thickBot="1" x14ac:dyDescent="0.3">
      <c r="B5" s="177">
        <v>41974</v>
      </c>
      <c r="C5" s="178"/>
      <c r="D5" s="64">
        <v>0.48958333333333298</v>
      </c>
      <c r="E5" s="64">
        <v>0.63541666666666696</v>
      </c>
      <c r="F5" s="65">
        <f t="shared" ref="F5:F11" si="0">$E5-$D5+IF($D5&gt;$E5,1)</f>
        <v>0.14583333333333398</v>
      </c>
      <c r="G5" s="66">
        <f>IF($D5&lt;&gt;"",IF($D5&lt;Données!$B$2,1,0),0)</f>
        <v>0</v>
      </c>
      <c r="H5" s="64">
        <v>0.78125</v>
      </c>
      <c r="I5" s="64">
        <v>0.97916666666666696</v>
      </c>
      <c r="J5" s="65">
        <f>$I5-$H5+IF($H5&gt;$I5,1)</f>
        <v>0.19791666666666696</v>
      </c>
      <c r="K5" s="66">
        <f>IF($H5&lt;&gt;"",IF($H5&lt;Données!$B$3,1,0),0)</f>
        <v>0</v>
      </c>
      <c r="L5" s="67">
        <f>$F5+$J5-($G5+$K5)*("00:30")</f>
        <v>0.34375000000000094</v>
      </c>
      <c r="M5" s="68">
        <f>$G5+$K5</f>
        <v>0</v>
      </c>
      <c r="O5" s="76" t="s">
        <v>81</v>
      </c>
      <c r="P5" s="10"/>
      <c r="Q5" s="10"/>
      <c r="R5" s="10"/>
      <c r="S5" s="77"/>
      <c r="U5" s="10"/>
      <c r="V5" s="10"/>
    </row>
    <row r="6" spans="1:22" ht="15.75" thickBot="1" x14ac:dyDescent="0.3">
      <c r="B6" s="177">
        <v>41975</v>
      </c>
      <c r="C6" s="178"/>
      <c r="D6" s="3">
        <v>0.48958333333333298</v>
      </c>
      <c r="E6" s="3">
        <v>0.63541666666666696</v>
      </c>
      <c r="F6" s="4">
        <f t="shared" si="0"/>
        <v>0.14583333333333398</v>
      </c>
      <c r="G6" s="11">
        <f>IF($D6&lt;&gt;"",IF($D6&lt;Données!$B$2,1,0),0)</f>
        <v>0</v>
      </c>
      <c r="H6" s="3">
        <v>0.78125</v>
      </c>
      <c r="I6" s="3">
        <v>0</v>
      </c>
      <c r="J6" s="4">
        <f t="shared" ref="J6:J11" si="1">$I6-$H6+IF($H6&gt;$I6,1)</f>
        <v>0.21875</v>
      </c>
      <c r="K6" s="11">
        <f>IF($H6&lt;&gt;"",IF($H6&lt;Données!$B$3,1,0),0)</f>
        <v>0</v>
      </c>
      <c r="L6" s="18">
        <f t="shared" ref="L6:L11" si="2">$F6+$J6-($G6+$K6)*("00:30")</f>
        <v>0.36458333333333398</v>
      </c>
      <c r="M6" s="12">
        <f t="shared" ref="M6:M11" si="3">$G6+$K6</f>
        <v>0</v>
      </c>
      <c r="O6" s="76" t="s">
        <v>82</v>
      </c>
      <c r="P6" s="10"/>
      <c r="Q6" s="10"/>
      <c r="R6" s="10"/>
      <c r="S6" s="99"/>
      <c r="U6" s="10"/>
      <c r="V6" s="10"/>
    </row>
    <row r="7" spans="1:22" ht="15.75" thickBot="1" x14ac:dyDescent="0.3">
      <c r="B7" s="177">
        <v>41976</v>
      </c>
      <c r="C7" s="178"/>
      <c r="D7" s="143"/>
      <c r="E7" s="143"/>
      <c r="F7" s="4">
        <f t="shared" si="0"/>
        <v>0</v>
      </c>
      <c r="G7" s="11">
        <f>IF($D7&lt;&gt;"",IF($D7&lt;Données!$B$2,1,0),0)</f>
        <v>0</v>
      </c>
      <c r="H7" s="3">
        <v>0.79166666666666696</v>
      </c>
      <c r="I7" s="3">
        <v>0.98958333333333304</v>
      </c>
      <c r="J7" s="4">
        <f t="shared" si="1"/>
        <v>0.19791666666666607</v>
      </c>
      <c r="K7" s="11">
        <f>IF($H7&lt;&gt;"",IF($H7&lt;Données!$B$3,1,0),0)</f>
        <v>0</v>
      </c>
      <c r="L7" s="18">
        <f t="shared" si="2"/>
        <v>0.19791666666666607</v>
      </c>
      <c r="M7" s="12">
        <f t="shared" si="3"/>
        <v>0</v>
      </c>
      <c r="O7" s="1"/>
      <c r="P7" s="10"/>
      <c r="Q7" s="1"/>
      <c r="R7" s="10"/>
      <c r="S7" s="6"/>
      <c r="T7" s="6"/>
      <c r="U7" s="10"/>
      <c r="V7" s="10"/>
    </row>
    <row r="8" spans="1:22" ht="15.75" thickBot="1" x14ac:dyDescent="0.3">
      <c r="B8" s="177">
        <v>41977</v>
      </c>
      <c r="C8" s="178"/>
      <c r="D8" s="143"/>
      <c r="E8" s="143"/>
      <c r="F8" s="4">
        <f t="shared" si="0"/>
        <v>0</v>
      </c>
      <c r="G8" s="11">
        <f>IF($D8&lt;&gt;"",IF($D8&lt;Données!$B$2,1,0),0)</f>
        <v>0</v>
      </c>
      <c r="H8" s="143"/>
      <c r="I8" s="143"/>
      <c r="J8" s="4">
        <f t="shared" si="1"/>
        <v>0</v>
      </c>
      <c r="K8" s="11">
        <f>IF($H8&lt;&gt;"",IF($H8&lt;Données!$B$3,1,0),0)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9"/>
      <c r="U8" s="10"/>
      <c r="V8" s="10"/>
    </row>
    <row r="9" spans="1:22" ht="15.75" thickBot="1" x14ac:dyDescent="0.3">
      <c r="B9" s="177">
        <v>41978</v>
      </c>
      <c r="C9" s="178"/>
      <c r="D9" s="143"/>
      <c r="E9" s="143"/>
      <c r="F9" s="4">
        <f t="shared" si="0"/>
        <v>0</v>
      </c>
      <c r="G9" s="11">
        <f>IF($D9&lt;&gt;"",IF($D9&lt;Données!$B$2,1,0),0)</f>
        <v>0</v>
      </c>
      <c r="H9" s="3">
        <v>0.78125</v>
      </c>
      <c r="I9" s="3">
        <v>3.125E-2</v>
      </c>
      <c r="J9" s="4">
        <f t="shared" si="1"/>
        <v>0.25</v>
      </c>
      <c r="K9" s="11">
        <f>IF($H9&lt;&gt;"",IF($H9&lt;Données!$B$3,1,0),0)</f>
        <v>0</v>
      </c>
      <c r="L9" s="18">
        <f t="shared" si="2"/>
        <v>0.25</v>
      </c>
      <c r="M9" s="12">
        <f t="shared" si="3"/>
        <v>0</v>
      </c>
      <c r="O9" s="1"/>
      <c r="P9" s="1"/>
      <c r="Q9" s="1"/>
      <c r="R9" s="1"/>
      <c r="S9" s="45"/>
      <c r="U9" s="1"/>
      <c r="V9" s="1"/>
    </row>
    <row r="10" spans="1:22" ht="15.75" thickBot="1" x14ac:dyDescent="0.3">
      <c r="B10" s="177">
        <v>41979</v>
      </c>
      <c r="C10" s="178"/>
      <c r="D10" s="3">
        <v>0.48958333333333298</v>
      </c>
      <c r="E10" s="3">
        <v>0.64583333333333304</v>
      </c>
      <c r="F10" s="4">
        <f t="shared" si="0"/>
        <v>0.15625000000000006</v>
      </c>
      <c r="G10" s="11">
        <f>IF($D10&lt;&gt;"",IF($D10&lt;Données!$B$2,1,0),0)</f>
        <v>0</v>
      </c>
      <c r="H10" s="3">
        <v>0.78125</v>
      </c>
      <c r="I10" s="3">
        <v>0</v>
      </c>
      <c r="J10" s="4">
        <f t="shared" si="1"/>
        <v>0.21875</v>
      </c>
      <c r="K10" s="11">
        <f>IF($H10&lt;&gt;"",IF($H10&lt;Données!$B$3,1,0),0)</f>
        <v>0</v>
      </c>
      <c r="L10" s="18">
        <f t="shared" si="2"/>
        <v>0.37500000000000006</v>
      </c>
      <c r="M10" s="12">
        <f t="shared" si="3"/>
        <v>0</v>
      </c>
      <c r="O10" s="1"/>
      <c r="P10" s="1"/>
      <c r="Q10" s="1"/>
      <c r="R10" s="1"/>
      <c r="U10" s="1"/>
      <c r="V10" s="1"/>
    </row>
    <row r="11" spans="1:22" ht="15.75" thickBot="1" x14ac:dyDescent="0.3">
      <c r="B11" s="177">
        <v>41980</v>
      </c>
      <c r="C11" s="178"/>
      <c r="D11" s="27">
        <v>0.48958333333333298</v>
      </c>
      <c r="E11" s="27">
        <v>0.67708333333333304</v>
      </c>
      <c r="F11" s="4">
        <f t="shared" si="0"/>
        <v>0.18750000000000006</v>
      </c>
      <c r="G11" s="11">
        <f>IF($D11&lt;&gt;"",IF($D11&lt;Données!$B$2,1,0),0)</f>
        <v>0</v>
      </c>
      <c r="H11" s="27">
        <v>0.78125</v>
      </c>
      <c r="I11" s="27">
        <v>2.0833333333333332E-2</v>
      </c>
      <c r="J11" s="4">
        <f t="shared" si="1"/>
        <v>0.23958333333333337</v>
      </c>
      <c r="K11" s="11">
        <f>IF($H11&lt;&gt;"",IF($H11&lt;Données!$B$3,1,0),0)</f>
        <v>0</v>
      </c>
      <c r="L11" s="18">
        <f t="shared" si="2"/>
        <v>0.42708333333333343</v>
      </c>
      <c r="M11" s="12">
        <f t="shared" si="3"/>
        <v>0</v>
      </c>
      <c r="O11" s="1"/>
      <c r="P11" s="1"/>
      <c r="Q11" s="1"/>
      <c r="R11" s="1"/>
      <c r="U11" s="1"/>
      <c r="V11" s="1"/>
    </row>
    <row r="12" spans="1:22" ht="15.75" thickBot="1" x14ac:dyDescent="0.3">
      <c r="B12" s="168" t="s">
        <v>10</v>
      </c>
      <c r="C12" s="169"/>
      <c r="D12" s="169"/>
      <c r="E12" s="170"/>
      <c r="F12" s="17">
        <f>SUM($F5:$F11)</f>
        <v>0.63541666666666807</v>
      </c>
      <c r="G12" s="59">
        <f>G5+G6+G7+G8+G9+G10+G11</f>
        <v>0</v>
      </c>
      <c r="H12" s="19"/>
      <c r="I12" s="19"/>
      <c r="J12" s="17">
        <f>SUM(J5:J11)</f>
        <v>1.3229166666666665</v>
      </c>
      <c r="K12" s="14">
        <f>K5+K6+K7+K8+K9+K10+K11</f>
        <v>0</v>
      </c>
      <c r="L12" s="17">
        <f>SUM(L5:L11)</f>
        <v>1.9583333333333344</v>
      </c>
      <c r="M12" s="15">
        <f>SUM(M5:M11)</f>
        <v>0</v>
      </c>
      <c r="O12" s="43" t="s">
        <v>43</v>
      </c>
      <c r="P12" s="1"/>
      <c r="Q12" s="1"/>
      <c r="R12" s="1"/>
      <c r="S12" s="100"/>
      <c r="U12" s="1"/>
      <c r="V12" s="1"/>
    </row>
    <row r="13" spans="1:22" ht="16.5" thickTop="1" thickBot="1" x14ac:dyDescent="0.3">
      <c r="B13" s="173">
        <v>41981</v>
      </c>
      <c r="C13" s="174"/>
      <c r="D13" s="28">
        <v>0.48958333333333298</v>
      </c>
      <c r="E13" s="28">
        <v>0.61458333333333304</v>
      </c>
      <c r="F13" s="20">
        <f>$E13-$D13+IF($D13&gt;$E13,1)</f>
        <v>0.12500000000000006</v>
      </c>
      <c r="G13" s="21">
        <f>IF($D13&lt;&gt;"",IF($D13&lt;Données!$B$2,1,0),0)</f>
        <v>0</v>
      </c>
      <c r="H13" s="28">
        <v>0.78125</v>
      </c>
      <c r="I13" s="28">
        <v>0.97916666666666696</v>
      </c>
      <c r="J13" s="20">
        <f>$I13-$H13+IF($H13&gt;$I13,1)</f>
        <v>0.19791666666666696</v>
      </c>
      <c r="K13" s="21">
        <f>IF($H13&lt;&gt;"",IF($H13&lt;Données!$B$3,1,0),0)</f>
        <v>0</v>
      </c>
      <c r="L13" s="23">
        <f>$F13+$J13-($G13+$K13)*("00:30")</f>
        <v>0.32291666666666702</v>
      </c>
      <c r="M13" s="22">
        <f>$G13+$K13</f>
        <v>0</v>
      </c>
      <c r="O13" s="1"/>
      <c r="P13" s="1"/>
      <c r="Q13" s="1"/>
      <c r="R13" s="1"/>
      <c r="S13" s="45"/>
      <c r="U13" s="1"/>
      <c r="V13" s="1"/>
    </row>
    <row r="14" spans="1:22" ht="16.5" thickTop="1" thickBot="1" x14ac:dyDescent="0.3">
      <c r="B14" s="173">
        <v>41982</v>
      </c>
      <c r="C14" s="174"/>
      <c r="D14" s="27">
        <v>0.48958333333333298</v>
      </c>
      <c r="E14" s="27">
        <v>0.64583333333333304</v>
      </c>
      <c r="F14" s="4">
        <f t="shared" ref="F14:F19" si="4">$E14-$D14+IF($D14&gt;$E14,1)</f>
        <v>0.15625000000000006</v>
      </c>
      <c r="G14" s="11">
        <f>IF($D14&lt;&gt;"",IF($D14&lt;Données!$B$2,1,0),0)</f>
        <v>0</v>
      </c>
      <c r="H14" s="27">
        <v>0.78125</v>
      </c>
      <c r="I14" s="27">
        <v>2.0833333333333332E-2</v>
      </c>
      <c r="J14" s="4">
        <f t="shared" ref="J14:J19" si="5">$I14-$H14+IF($H14&gt;$I14,1)</f>
        <v>0.23958333333333337</v>
      </c>
      <c r="K14" s="21">
        <f>IF($H14&lt;&gt;"",IF($H14&lt;Données!$B$3,1,0),0)</f>
        <v>0</v>
      </c>
      <c r="L14" s="18">
        <f t="shared" ref="L14:L19" si="6">$F14+$J14-($G14+$K14)*("00:30")</f>
        <v>0.39583333333333343</v>
      </c>
      <c r="M14" s="12">
        <f t="shared" ref="M14:M19" si="7">$G14+$K14</f>
        <v>0</v>
      </c>
      <c r="O14" s="1"/>
      <c r="P14" s="1"/>
      <c r="Q14" s="1"/>
      <c r="R14" s="1"/>
      <c r="U14" s="1"/>
      <c r="V14" s="1"/>
    </row>
    <row r="15" spans="1:22" ht="16.5" thickTop="1" thickBot="1" x14ac:dyDescent="0.3">
      <c r="B15" s="173">
        <v>41983</v>
      </c>
      <c r="C15" s="174"/>
      <c r="D15" s="143"/>
      <c r="E15" s="143"/>
      <c r="F15" s="4">
        <f t="shared" si="4"/>
        <v>0</v>
      </c>
      <c r="G15" s="11">
        <f>IF($D15&lt;&gt;"",IF($D15&lt;Données!$B$2,1,0),0)</f>
        <v>0</v>
      </c>
      <c r="H15" s="143"/>
      <c r="I15" s="143"/>
      <c r="J15" s="4">
        <f t="shared" si="5"/>
        <v>0</v>
      </c>
      <c r="K15" s="21">
        <f>IF($H15&lt;&gt;"",IF($H15&lt;Données!$B$3,1,0),0)</f>
        <v>0</v>
      </c>
      <c r="L15" s="18">
        <f t="shared" si="6"/>
        <v>0</v>
      </c>
      <c r="M15" s="12">
        <f t="shared" si="7"/>
        <v>0</v>
      </c>
      <c r="O15" s="43" t="s">
        <v>44</v>
      </c>
      <c r="P15" s="1"/>
      <c r="Q15" s="1"/>
      <c r="R15" s="1"/>
      <c r="S15" s="100" t="s">
        <v>45</v>
      </c>
      <c r="U15" s="1"/>
      <c r="V15" s="1"/>
    </row>
    <row r="16" spans="1:22" ht="16.5" thickTop="1" thickBot="1" x14ac:dyDescent="0.3">
      <c r="B16" s="173">
        <v>41984</v>
      </c>
      <c r="C16" s="174"/>
      <c r="D16" s="143"/>
      <c r="E16" s="143"/>
      <c r="F16" s="4">
        <f t="shared" si="4"/>
        <v>0</v>
      </c>
      <c r="G16" s="11">
        <f>IF($D16&lt;&gt;"",IF($D16&lt;Données!$B$2,1,0),0)</f>
        <v>0</v>
      </c>
      <c r="H16" s="143"/>
      <c r="I16" s="143"/>
      <c r="J16" s="4">
        <f t="shared" si="5"/>
        <v>0</v>
      </c>
      <c r="K16" s="21">
        <f>IF($H16&lt;&gt;"",IF($H16&lt;Données!$B$3,1,0),0)</f>
        <v>0</v>
      </c>
      <c r="L16" s="18">
        <f t="shared" si="6"/>
        <v>0</v>
      </c>
      <c r="M16" s="12">
        <f t="shared" si="7"/>
        <v>0</v>
      </c>
      <c r="O16" s="1"/>
      <c r="P16" s="1"/>
      <c r="Q16" s="1"/>
      <c r="R16" s="1"/>
      <c r="U16" s="1"/>
      <c r="V16" s="1"/>
    </row>
    <row r="17" spans="2:22" ht="16.5" thickTop="1" thickBot="1" x14ac:dyDescent="0.3">
      <c r="B17" s="173">
        <v>41985</v>
      </c>
      <c r="C17" s="174"/>
      <c r="D17" s="27">
        <v>0.48958333333333298</v>
      </c>
      <c r="E17" s="27">
        <v>0.64583333333333304</v>
      </c>
      <c r="F17" s="4">
        <f t="shared" si="4"/>
        <v>0.15625000000000006</v>
      </c>
      <c r="G17" s="11">
        <f>IF($D17&lt;&gt;"",IF($D17&lt;Données!$B$2,1,0),0)</f>
        <v>0</v>
      </c>
      <c r="H17" s="27">
        <v>0.78125</v>
      </c>
      <c r="I17" s="27">
        <v>8.3333333333333329E-2</v>
      </c>
      <c r="J17" s="4">
        <f t="shared" si="5"/>
        <v>0.30208333333333337</v>
      </c>
      <c r="K17" s="21">
        <f>IF($H17&lt;&gt;"",IF($H17&lt;Données!$B$3,1,0),0)</f>
        <v>0</v>
      </c>
      <c r="L17" s="18">
        <f t="shared" si="6"/>
        <v>0.45833333333333343</v>
      </c>
      <c r="M17" s="12">
        <f t="shared" si="7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45</v>
      </c>
      <c r="T17" s="6"/>
      <c r="U17" s="10"/>
      <c r="V17" s="10"/>
    </row>
    <row r="18" spans="2:22" ht="16.5" thickTop="1" thickBot="1" x14ac:dyDescent="0.3">
      <c r="B18" s="173">
        <v>41986</v>
      </c>
      <c r="C18" s="174"/>
      <c r="D18" s="27">
        <v>0.48958333333333298</v>
      </c>
      <c r="E18" s="27">
        <v>0.66666666666666696</v>
      </c>
      <c r="F18" s="4">
        <f t="shared" si="4"/>
        <v>0.17708333333333398</v>
      </c>
      <c r="G18" s="11">
        <f>IF($D18&lt;&gt;"",IF($D18&lt;Données!$B$2,1,0),0)</f>
        <v>0</v>
      </c>
      <c r="H18" s="27">
        <v>0.78125</v>
      </c>
      <c r="I18" s="27">
        <v>2.0833333333333332E-2</v>
      </c>
      <c r="J18" s="4">
        <f t="shared" si="5"/>
        <v>0.23958333333333337</v>
      </c>
      <c r="K18" s="21">
        <f>IF($H18&lt;&gt;"",IF($H18&lt;Données!$B$3,1,0),0)</f>
        <v>0</v>
      </c>
      <c r="L18" s="18">
        <f t="shared" si="6"/>
        <v>0.41666666666666735</v>
      </c>
      <c r="M18" s="12">
        <f t="shared" si="7"/>
        <v>0</v>
      </c>
      <c r="O18" s="75" t="s">
        <v>39</v>
      </c>
      <c r="P18" s="10"/>
      <c r="Q18" s="10"/>
      <c r="R18" s="10"/>
      <c r="S18" s="74">
        <f>SUM(S17*14.8)</f>
        <v>666</v>
      </c>
      <c r="T18" s="101" t="s">
        <v>40</v>
      </c>
      <c r="U18" s="10"/>
      <c r="V18" s="10"/>
    </row>
    <row r="19" spans="2:22" ht="16.5" thickTop="1" thickBot="1" x14ac:dyDescent="0.3">
      <c r="B19" s="173">
        <v>41987</v>
      </c>
      <c r="C19" s="174"/>
      <c r="D19" s="27">
        <v>0.48958333333333298</v>
      </c>
      <c r="E19" s="27">
        <v>0.65625</v>
      </c>
      <c r="F19" s="4">
        <f t="shared" si="4"/>
        <v>0.16666666666666702</v>
      </c>
      <c r="G19" s="11">
        <f>IF($D19&lt;&gt;"",IF($D19&lt;Données!$B$2,1,0),0)</f>
        <v>0</v>
      </c>
      <c r="H19" s="27">
        <v>0.78125</v>
      </c>
      <c r="I19" s="27">
        <v>0.97916666666666696</v>
      </c>
      <c r="J19" s="4">
        <f t="shared" si="5"/>
        <v>0.19791666666666696</v>
      </c>
      <c r="K19" s="21">
        <f>IF($H19&lt;&gt;"",IF($H19&lt;Données!$B$3,1,0),0)</f>
        <v>0</v>
      </c>
      <c r="L19" s="18">
        <f t="shared" si="6"/>
        <v>0.36458333333333398</v>
      </c>
      <c r="M19" s="12">
        <f t="shared" si="7"/>
        <v>0</v>
      </c>
      <c r="O19" s="76" t="s">
        <v>41</v>
      </c>
      <c r="P19" s="10"/>
      <c r="Q19" s="10"/>
      <c r="R19" s="10"/>
      <c r="S19" s="6">
        <f>3+3+3+3+1+3+3+3+2+3+3+3+3</f>
        <v>36</v>
      </c>
      <c r="T19" s="101" t="s">
        <v>42</v>
      </c>
      <c r="U19" s="10"/>
      <c r="V19" s="10"/>
    </row>
    <row r="20" spans="2:22" ht="15.75" thickBot="1" x14ac:dyDescent="0.3">
      <c r="B20" s="168" t="s">
        <v>10</v>
      </c>
      <c r="C20" s="169"/>
      <c r="D20" s="169"/>
      <c r="E20" s="170"/>
      <c r="F20" s="16">
        <f>SUM($F13:$F19)</f>
        <v>0.78125000000000111</v>
      </c>
      <c r="G20" s="59">
        <f>G13+G14+G15+G16+G17+G18+G19</f>
        <v>0</v>
      </c>
      <c r="H20" s="19"/>
      <c r="I20" s="19"/>
      <c r="J20" s="17">
        <f>SUM(J13:J19)</f>
        <v>1.1770833333333339</v>
      </c>
      <c r="K20" s="14">
        <f>K13+K14+K15+K16+K17+K18+K19</f>
        <v>0</v>
      </c>
      <c r="L20" s="17">
        <f>SUM(L13:L19)</f>
        <v>1.9583333333333353</v>
      </c>
      <c r="M20" s="15">
        <f>SUM(M13:M19)</f>
        <v>0</v>
      </c>
    </row>
    <row r="21" spans="2:22" ht="16.5" thickTop="1" thickBot="1" x14ac:dyDescent="0.3">
      <c r="B21" s="173">
        <v>41988</v>
      </c>
      <c r="C21" s="174"/>
      <c r="D21" s="28">
        <v>0.48958333333333298</v>
      </c>
      <c r="E21" s="28">
        <v>0.625</v>
      </c>
      <c r="F21" s="20">
        <f>$E21-$D21+IF($D21&gt;$E21,1)</f>
        <v>0.13541666666666702</v>
      </c>
      <c r="G21" s="21">
        <f>IF($D21&lt;&gt;"",IF($D21&lt;Données!$B$2,1,0),0)</f>
        <v>0</v>
      </c>
      <c r="H21" s="28">
        <v>0.78125</v>
      </c>
      <c r="I21" s="28">
        <v>0.97916666666666696</v>
      </c>
      <c r="J21" s="20">
        <f>$I21-$H21+IF($H21&gt;$I21,1)</f>
        <v>0.19791666666666696</v>
      </c>
      <c r="K21" s="21">
        <f>IF($H21&lt;&gt;"",IF($H21&lt;Données!$B$3,1,0),0)</f>
        <v>0</v>
      </c>
      <c r="L21" s="23">
        <f>$F21+$J21-($G21+$K21)*("00:30")</f>
        <v>0.33333333333333398</v>
      </c>
      <c r="M21" s="22">
        <f>$G21+$K21</f>
        <v>0</v>
      </c>
      <c r="O21" s="50"/>
      <c r="P21" s="50"/>
      <c r="Q21" s="50"/>
    </row>
    <row r="22" spans="2:22" ht="16.5" thickTop="1" thickBot="1" x14ac:dyDescent="0.3">
      <c r="B22" s="173">
        <v>41989</v>
      </c>
      <c r="C22" s="174"/>
      <c r="D22" s="27">
        <v>0.48958333333333298</v>
      </c>
      <c r="E22" s="27">
        <v>0.625</v>
      </c>
      <c r="F22" s="4">
        <f t="shared" ref="F22:F27" si="8">$E22-$D22+IF($D22&gt;$E22,1)</f>
        <v>0.13541666666666702</v>
      </c>
      <c r="G22" s="11">
        <f>IF($D22&lt;&gt;"",IF($D22&lt;Données!$B$2,1,0),0)</f>
        <v>0</v>
      </c>
      <c r="H22" s="27">
        <v>0.78125</v>
      </c>
      <c r="I22" s="27">
        <v>0.92708333333333304</v>
      </c>
      <c r="J22" s="4">
        <f t="shared" ref="J22:J27" si="9">$I22-$H22+IF($H22&gt;$I22,1)</f>
        <v>0.14583333333333304</v>
      </c>
      <c r="K22" s="21">
        <f>IF($H22&lt;&gt;"",IF($H22&lt;Données!$B$3,1,0),0)</f>
        <v>0</v>
      </c>
      <c r="L22" s="18">
        <f t="shared" ref="L22:L27" si="10">$F22+$J22-($G22+$K22)*("00:30")</f>
        <v>0.28125000000000006</v>
      </c>
      <c r="M22" s="12">
        <f t="shared" ref="M22:M27" si="11">$G22+$K22</f>
        <v>0</v>
      </c>
      <c r="P22" s="50"/>
      <c r="Q22" s="40"/>
    </row>
    <row r="23" spans="2:22" ht="16.5" thickTop="1" thickBot="1" x14ac:dyDescent="0.3">
      <c r="B23" s="173">
        <v>41990</v>
      </c>
      <c r="C23" s="174"/>
      <c r="D23" s="143"/>
      <c r="E23" s="143"/>
      <c r="F23" s="4">
        <f t="shared" si="8"/>
        <v>0</v>
      </c>
      <c r="G23" s="11">
        <f>IF($D23&lt;&gt;"",IF($D23&lt;Données!$B$2,1,0),0)</f>
        <v>0</v>
      </c>
      <c r="H23" s="143"/>
      <c r="I23" s="143"/>
      <c r="J23" s="4">
        <f t="shared" si="9"/>
        <v>0</v>
      </c>
      <c r="K23" s="21">
        <f>IF($H23&lt;&gt;"",IF($H23&lt;Données!$B$3,1,0),0)</f>
        <v>0</v>
      </c>
      <c r="L23" s="18">
        <f t="shared" si="10"/>
        <v>0</v>
      </c>
      <c r="M23" s="12">
        <f t="shared" si="11"/>
        <v>0</v>
      </c>
      <c r="P23" s="50"/>
      <c r="Q23" s="40"/>
    </row>
    <row r="24" spans="2:22" ht="16.5" thickTop="1" thickBot="1" x14ac:dyDescent="0.3">
      <c r="B24" s="173">
        <v>41991</v>
      </c>
      <c r="C24" s="174"/>
      <c r="D24" s="143"/>
      <c r="E24" s="143"/>
      <c r="F24" s="4">
        <f t="shared" si="8"/>
        <v>0</v>
      </c>
      <c r="G24" s="11">
        <f>IF($D24&lt;&gt;"",IF($D24&lt;Données!$B$2,1,0),0)</f>
        <v>0</v>
      </c>
      <c r="H24" s="143"/>
      <c r="I24" s="143"/>
      <c r="J24" s="4">
        <f t="shared" si="9"/>
        <v>0</v>
      </c>
      <c r="K24" s="21">
        <f>IF($H24&lt;&gt;"",IF($H24&lt;Données!$B$3,1,0),0)</f>
        <v>0</v>
      </c>
      <c r="L24" s="18">
        <f t="shared" si="10"/>
        <v>0</v>
      </c>
      <c r="M24" s="12">
        <f t="shared" si="11"/>
        <v>0</v>
      </c>
      <c r="P24" s="50"/>
      <c r="Q24" s="40"/>
    </row>
    <row r="25" spans="2:22" ht="16.5" thickTop="1" thickBot="1" x14ac:dyDescent="0.3">
      <c r="B25" s="173">
        <v>41992</v>
      </c>
      <c r="C25" s="174"/>
      <c r="D25" s="27">
        <v>0.48958333333333298</v>
      </c>
      <c r="E25" s="27">
        <v>0.66666666666666696</v>
      </c>
      <c r="F25" s="4">
        <f t="shared" si="8"/>
        <v>0.17708333333333398</v>
      </c>
      <c r="G25" s="11">
        <f>IF($D25&lt;&gt;"",IF($D25&lt;Données!$B$2,1,0),0)</f>
        <v>0</v>
      </c>
      <c r="H25" s="27">
        <v>0.78125</v>
      </c>
      <c r="I25" s="27">
        <v>3.125E-2</v>
      </c>
      <c r="J25" s="4">
        <f t="shared" si="9"/>
        <v>0.25</v>
      </c>
      <c r="K25" s="21">
        <f>IF($H25&lt;&gt;"",IF($H25&lt;Données!$B$3,1,0),0)</f>
        <v>0</v>
      </c>
      <c r="L25" s="18">
        <f t="shared" si="10"/>
        <v>0.42708333333333398</v>
      </c>
      <c r="M25" s="12">
        <f t="shared" si="11"/>
        <v>0</v>
      </c>
      <c r="P25" s="50"/>
      <c r="Q25" s="40"/>
    </row>
    <row r="26" spans="2:22" ht="16.5" thickTop="1" thickBot="1" x14ac:dyDescent="0.3">
      <c r="B26" s="173">
        <v>41993</v>
      </c>
      <c r="C26" s="174"/>
      <c r="D26" s="27">
        <v>0.48958333333333298</v>
      </c>
      <c r="E26" s="27">
        <v>0.67708333333333304</v>
      </c>
      <c r="F26" s="4">
        <f t="shared" si="8"/>
        <v>0.18750000000000006</v>
      </c>
      <c r="G26" s="11">
        <f>IF($D26&lt;&gt;"",IF($D26&lt;Données!$B$2,1,0),0)</f>
        <v>0</v>
      </c>
      <c r="H26" s="27">
        <v>0.78125</v>
      </c>
      <c r="I26" s="27">
        <v>6.25E-2</v>
      </c>
      <c r="J26" s="4">
        <f t="shared" si="9"/>
        <v>0.28125</v>
      </c>
      <c r="K26" s="21">
        <f>IF($H26&lt;&gt;"",IF($H26&lt;Données!$B$3,1,0),0)</f>
        <v>0</v>
      </c>
      <c r="L26" s="18">
        <f t="shared" si="10"/>
        <v>0.46875000000000006</v>
      </c>
      <c r="M26" s="12">
        <f t="shared" si="11"/>
        <v>0</v>
      </c>
      <c r="O26" s="50"/>
      <c r="P26" s="50"/>
    </row>
    <row r="27" spans="2:22" ht="16.5" thickTop="1" thickBot="1" x14ac:dyDescent="0.3">
      <c r="B27" s="173">
        <v>41994</v>
      </c>
      <c r="C27" s="174"/>
      <c r="D27" s="27">
        <v>0.48958333333333298</v>
      </c>
      <c r="E27" s="27">
        <v>0.6875</v>
      </c>
      <c r="F27" s="4">
        <f t="shared" si="8"/>
        <v>0.19791666666666702</v>
      </c>
      <c r="G27" s="11">
        <f>IF($D27&lt;&gt;"",IF($D27&lt;Données!$B$2,1,0),0)</f>
        <v>0</v>
      </c>
      <c r="H27" s="27">
        <v>0.78125</v>
      </c>
      <c r="I27" s="27">
        <v>0</v>
      </c>
      <c r="J27" s="4">
        <f t="shared" si="9"/>
        <v>0.21875</v>
      </c>
      <c r="K27" s="21">
        <f>IF($H27&lt;&gt;"",IF($H27&lt;Données!$B$3,1,0),0)</f>
        <v>0</v>
      </c>
      <c r="L27" s="18">
        <f t="shared" si="10"/>
        <v>0.41666666666666702</v>
      </c>
      <c r="M27" s="12">
        <f t="shared" si="11"/>
        <v>0</v>
      </c>
    </row>
    <row r="28" spans="2:22" ht="15.75" thickBot="1" x14ac:dyDescent="0.3">
      <c r="B28" s="168" t="s">
        <v>10</v>
      </c>
      <c r="C28" s="169"/>
      <c r="D28" s="169"/>
      <c r="E28" s="170"/>
      <c r="F28" s="16">
        <f>SUM($F21:$F27)</f>
        <v>0.83333333333333504</v>
      </c>
      <c r="G28" s="59">
        <f>G21+G22+G23+G24+G25+G26+G27</f>
        <v>0</v>
      </c>
      <c r="H28" s="19"/>
      <c r="I28" s="19"/>
      <c r="J28" s="17">
        <f>SUM(J21:J27)</f>
        <v>1.09375</v>
      </c>
      <c r="K28" s="14">
        <f>K21+K22+K23+K24+K25+K26+K27</f>
        <v>0</v>
      </c>
      <c r="L28" s="17">
        <f>SUM(L21:L27)</f>
        <v>1.927083333333335</v>
      </c>
      <c r="M28" s="15">
        <f>SUM(M21:M27)</f>
        <v>0</v>
      </c>
    </row>
    <row r="29" spans="2:22" ht="16.5" thickTop="1" thickBot="1" x14ac:dyDescent="0.3">
      <c r="B29" s="173">
        <v>41995</v>
      </c>
      <c r="C29" s="174"/>
      <c r="D29" s="28">
        <v>0.48958333333333298</v>
      </c>
      <c r="E29" s="28">
        <v>0.64583333333333304</v>
      </c>
      <c r="F29" s="20">
        <f>$E29-$D29+IF($D29&gt;$E29,1)</f>
        <v>0.15625000000000006</v>
      </c>
      <c r="G29" s="21">
        <f>IF($D29&lt;&gt;"",IF($D29&lt;Données!$B$2,1,0),0)</f>
        <v>0</v>
      </c>
      <c r="H29" s="28">
        <v>0.78125</v>
      </c>
      <c r="I29" s="28">
        <v>1.0416666666666666E-2</v>
      </c>
      <c r="J29" s="20">
        <f>$I29-$H29+IF($H29&gt;$I29,1)</f>
        <v>0.22916666666666663</v>
      </c>
      <c r="K29" s="21">
        <f>IF($H29&lt;&gt;"",IF($H29&lt;Données!$B$3,1,0),0)</f>
        <v>0</v>
      </c>
      <c r="L29" s="23">
        <f>$F29+$J29-($G29+$K29)*("00:30")</f>
        <v>0.38541666666666669</v>
      </c>
      <c r="M29" s="22">
        <f>$G29+$K29</f>
        <v>0</v>
      </c>
      <c r="O29" s="50"/>
      <c r="P29" s="50"/>
      <c r="Q29" s="50"/>
    </row>
    <row r="30" spans="2:22" ht="16.5" thickTop="1" thickBot="1" x14ac:dyDescent="0.3">
      <c r="B30" s="173">
        <v>41996</v>
      </c>
      <c r="C30" s="174"/>
      <c r="D30" s="27">
        <v>0.48958333333333298</v>
      </c>
      <c r="E30" s="27">
        <v>0.63541666666666696</v>
      </c>
      <c r="F30" s="4">
        <f t="shared" ref="F30:F35" si="12">$E30-$D30+IF($D30&gt;$E30,1)</f>
        <v>0.14583333333333398</v>
      </c>
      <c r="G30" s="11">
        <f>IF($D30&lt;&gt;"",IF($D30&lt;Données!$B$2,1,0),0)</f>
        <v>0</v>
      </c>
      <c r="H30" s="27">
        <v>0.78125</v>
      </c>
      <c r="I30" s="27">
        <v>0</v>
      </c>
      <c r="J30" s="4">
        <f t="shared" ref="J30:J35" si="13">$I30-$H30+IF($H30&gt;$I30,1)</f>
        <v>0.21875</v>
      </c>
      <c r="K30" s="21">
        <f>IF($H30&lt;&gt;"",IF($H30&lt;Données!$B$3,1,0),0)</f>
        <v>0</v>
      </c>
      <c r="L30" s="18">
        <f t="shared" ref="L30:L35" si="14">$F30+$J30-($G30+$K30)*("00:30")</f>
        <v>0.36458333333333398</v>
      </c>
      <c r="M30" s="12">
        <f t="shared" ref="M30:M35" si="15">$G30+$K30</f>
        <v>0</v>
      </c>
      <c r="P30" s="50"/>
      <c r="Q30" s="40"/>
    </row>
    <row r="31" spans="2:22" ht="16.5" thickTop="1" thickBot="1" x14ac:dyDescent="0.3">
      <c r="B31" s="173">
        <v>41997</v>
      </c>
      <c r="C31" s="174"/>
      <c r="D31" s="143"/>
      <c r="E31" s="143"/>
      <c r="F31" s="4">
        <f t="shared" si="12"/>
        <v>0</v>
      </c>
      <c r="G31" s="11">
        <f>IF($D31&lt;&gt;"",IF($D31&lt;Données!$B$2,1,0),0)</f>
        <v>0</v>
      </c>
      <c r="H31" s="27">
        <v>0.75</v>
      </c>
      <c r="I31" s="27">
        <v>0</v>
      </c>
      <c r="J31" s="4">
        <f t="shared" si="13"/>
        <v>0.25</v>
      </c>
      <c r="K31" s="21">
        <v>0</v>
      </c>
      <c r="L31" s="18">
        <f t="shared" si="14"/>
        <v>0.25</v>
      </c>
      <c r="M31" s="12">
        <f t="shared" si="15"/>
        <v>0</v>
      </c>
      <c r="P31" s="50"/>
      <c r="Q31" s="40"/>
    </row>
    <row r="32" spans="2:22" ht="16.5" thickTop="1" thickBot="1" x14ac:dyDescent="0.3">
      <c r="B32" s="173">
        <v>41998</v>
      </c>
      <c r="C32" s="174"/>
      <c r="D32" s="27">
        <v>0.47916666666666702</v>
      </c>
      <c r="E32" s="27">
        <v>0.6875</v>
      </c>
      <c r="F32" s="4">
        <f t="shared" si="12"/>
        <v>0.20833333333333298</v>
      </c>
      <c r="G32" s="11">
        <v>0</v>
      </c>
      <c r="H32" s="143"/>
      <c r="I32" s="143"/>
      <c r="J32" s="4">
        <f t="shared" si="13"/>
        <v>0</v>
      </c>
      <c r="K32" s="21">
        <f>IF($H32&lt;&gt;"",IF($H32&lt;Données!$B$3,1,0),0)</f>
        <v>0</v>
      </c>
      <c r="L32" s="18">
        <f t="shared" si="14"/>
        <v>0.20833333333333298</v>
      </c>
      <c r="M32" s="12">
        <f t="shared" si="15"/>
        <v>0</v>
      </c>
      <c r="P32" s="50"/>
      <c r="Q32" s="40"/>
    </row>
    <row r="33" spans="2:17" ht="16.5" thickTop="1" thickBot="1" x14ac:dyDescent="0.3">
      <c r="B33" s="173">
        <v>41999</v>
      </c>
      <c r="C33" s="174"/>
      <c r="D33" s="27">
        <v>0.48958333333333298</v>
      </c>
      <c r="E33" s="27">
        <v>0.65625</v>
      </c>
      <c r="F33" s="4">
        <f t="shared" si="12"/>
        <v>0.16666666666666702</v>
      </c>
      <c r="G33" s="11">
        <f>IF($D33&lt;&gt;"",IF($D33&lt;Données!$B$2,1,0),0)</f>
        <v>0</v>
      </c>
      <c r="H33" s="27">
        <v>0.83333333333333304</v>
      </c>
      <c r="I33" s="27">
        <v>0</v>
      </c>
      <c r="J33" s="4">
        <f t="shared" si="13"/>
        <v>0.16666666666666696</v>
      </c>
      <c r="K33" s="21">
        <f>IF($H33&lt;&gt;"",IF($H33&lt;Données!$B$3,1,0),0)</f>
        <v>0</v>
      </c>
      <c r="L33" s="18">
        <f t="shared" si="14"/>
        <v>0.33333333333333398</v>
      </c>
      <c r="M33" s="12">
        <f t="shared" si="15"/>
        <v>0</v>
      </c>
      <c r="P33" s="50"/>
      <c r="Q33" s="40"/>
    </row>
    <row r="34" spans="2:17" ht="16.5" thickTop="1" thickBot="1" x14ac:dyDescent="0.3">
      <c r="B34" s="173">
        <v>42000</v>
      </c>
      <c r="C34" s="174"/>
      <c r="D34" s="143"/>
      <c r="E34" s="143"/>
      <c r="F34" s="4">
        <f t="shared" si="12"/>
        <v>0</v>
      </c>
      <c r="G34" s="11">
        <f>IF($D34&lt;&gt;"",IF($D34&lt;Données!$B$2,1,0),0)</f>
        <v>0</v>
      </c>
      <c r="H34" s="27">
        <v>0.78125</v>
      </c>
      <c r="I34" s="27">
        <v>1.0416666666666666E-2</v>
      </c>
      <c r="J34" s="4">
        <f t="shared" si="13"/>
        <v>0.22916666666666663</v>
      </c>
      <c r="K34" s="21">
        <f>IF($H34&lt;&gt;"",IF($H34&lt;Données!$B$3,1,0),0)</f>
        <v>0</v>
      </c>
      <c r="L34" s="18">
        <f t="shared" si="14"/>
        <v>0.22916666666666663</v>
      </c>
      <c r="M34" s="12">
        <f t="shared" si="15"/>
        <v>0</v>
      </c>
      <c r="O34" s="50"/>
      <c r="P34" s="50"/>
    </row>
    <row r="35" spans="2:17" ht="16.5" thickTop="1" thickBot="1" x14ac:dyDescent="0.3">
      <c r="B35" s="173">
        <v>42001</v>
      </c>
      <c r="C35" s="174"/>
      <c r="D35" s="27">
        <v>0.48958333333333298</v>
      </c>
      <c r="E35" s="27">
        <v>0.69791666666666696</v>
      </c>
      <c r="F35" s="4">
        <f t="shared" si="12"/>
        <v>0.20833333333333398</v>
      </c>
      <c r="G35" s="11">
        <f>IF($D35&lt;&gt;"",IF($D35&lt;Données!$B$2,1,0),0)</f>
        <v>0</v>
      </c>
      <c r="H35" s="143"/>
      <c r="I35" s="143"/>
      <c r="J35" s="4">
        <f t="shared" si="13"/>
        <v>0</v>
      </c>
      <c r="K35" s="21">
        <f>IF($H35&lt;&gt;"",IF($H35&lt;Données!$B$3,1,0),0)</f>
        <v>0</v>
      </c>
      <c r="L35" s="18">
        <f t="shared" si="14"/>
        <v>0.20833333333333398</v>
      </c>
      <c r="M35" s="12">
        <f t="shared" si="15"/>
        <v>0</v>
      </c>
    </row>
    <row r="36" spans="2:17" ht="15.75" thickBot="1" x14ac:dyDescent="0.3">
      <c r="B36" s="168" t="s">
        <v>10</v>
      </c>
      <c r="C36" s="169"/>
      <c r="D36" s="169"/>
      <c r="E36" s="170"/>
      <c r="F36" s="16">
        <f>SUM($F29:$F35)</f>
        <v>0.88541666666666785</v>
      </c>
      <c r="G36" s="59">
        <f>G29+G30+G31+G32+G33+G34+G35</f>
        <v>0</v>
      </c>
      <c r="H36" s="19"/>
      <c r="I36" s="19"/>
      <c r="J36" s="17">
        <f>SUM(J29:J35)</f>
        <v>1.0937500000000002</v>
      </c>
      <c r="K36" s="14">
        <f>K29+K30+K31+K32+K33+K34+K35</f>
        <v>0</v>
      </c>
      <c r="L36" s="17">
        <f>SUM(L29:L35)</f>
        <v>1.9791666666666683</v>
      </c>
      <c r="M36" s="15">
        <f>SUM(M29:M35)</f>
        <v>0</v>
      </c>
    </row>
    <row r="37" spans="2:17" ht="16.5" thickTop="1" thickBot="1" x14ac:dyDescent="0.3">
      <c r="B37" s="173">
        <v>42002</v>
      </c>
      <c r="C37" s="174"/>
      <c r="D37" s="28">
        <v>0.48958333333333298</v>
      </c>
      <c r="E37" s="28">
        <v>0.625</v>
      </c>
      <c r="F37" s="20">
        <f>$E37-$D37+IF($D37&gt;$E37,1)</f>
        <v>0.13541666666666702</v>
      </c>
      <c r="G37" s="21">
        <f>IF($D37&lt;&gt;"",IF($D37&lt;Données!$B$2,1,0),0)</f>
        <v>0</v>
      </c>
      <c r="H37" s="28">
        <v>0.78125</v>
      </c>
      <c r="I37" s="28">
        <v>2.0833333333333332E-2</v>
      </c>
      <c r="J37" s="20">
        <f>$I37-$H37+IF($H37&gt;$I37,1)</f>
        <v>0.23958333333333337</v>
      </c>
      <c r="K37" s="21">
        <f>IF($H37&lt;&gt;"",IF($H37&lt;Données!$B$3,1,0),0)</f>
        <v>0</v>
      </c>
      <c r="L37" s="23">
        <f>$F37+$J37-($G37+$K37)*("00:30")</f>
        <v>0.37500000000000039</v>
      </c>
      <c r="M37" s="22">
        <f>$G37+$K37</f>
        <v>0</v>
      </c>
      <c r="O37" s="50"/>
      <c r="P37" s="50"/>
      <c r="Q37" s="50"/>
    </row>
    <row r="38" spans="2:17" ht="16.5" thickTop="1" thickBot="1" x14ac:dyDescent="0.3">
      <c r="B38" s="173">
        <v>42003</v>
      </c>
      <c r="C38" s="174"/>
      <c r="D38" s="27">
        <v>0.48958333333333298</v>
      </c>
      <c r="E38" s="27">
        <v>0.66666666666666696</v>
      </c>
      <c r="F38" s="4">
        <f t="shared" ref="F38:F43" si="16">$E38-$D38+IF($D38&gt;$E38,1)</f>
        <v>0.17708333333333398</v>
      </c>
      <c r="G38" s="11">
        <f>IF($D38&lt;&gt;"",IF($D38&lt;Données!$B$2,1,0),0)</f>
        <v>0</v>
      </c>
      <c r="H38" s="27">
        <v>0.78125</v>
      </c>
      <c r="I38" s="27">
        <v>1.0416666666666666E-2</v>
      </c>
      <c r="J38" s="4">
        <f t="shared" ref="J38:J43" si="17">$I38-$H38+IF($H38&gt;$I38,1)</f>
        <v>0.22916666666666663</v>
      </c>
      <c r="K38" s="21">
        <f>IF($H38&lt;&gt;"",IF($H38&lt;Données!$B$3,1,0),0)</f>
        <v>0</v>
      </c>
      <c r="L38" s="18">
        <f t="shared" ref="L38:L43" si="18">$F38+$J38-($G38+$K38)*("00:30")</f>
        <v>0.40625000000000061</v>
      </c>
      <c r="M38" s="12">
        <f t="shared" ref="M38:M43" si="19">$G38+$K38</f>
        <v>0</v>
      </c>
      <c r="P38" s="50"/>
      <c r="Q38" s="40"/>
    </row>
    <row r="39" spans="2:17" ht="16.5" thickTop="1" thickBot="1" x14ac:dyDescent="0.3">
      <c r="B39" s="173">
        <v>42004</v>
      </c>
      <c r="C39" s="174"/>
      <c r="D39" s="143"/>
      <c r="E39" s="143"/>
      <c r="F39" s="4">
        <f t="shared" si="16"/>
        <v>0</v>
      </c>
      <c r="G39" s="11">
        <f>IF($D39&lt;&gt;"",IF($D39&lt;Données!$B$2,1,0),0)</f>
        <v>0</v>
      </c>
      <c r="H39" s="27">
        <v>0.77083333333333304</v>
      </c>
      <c r="I39" s="27">
        <v>0.14583333333333334</v>
      </c>
      <c r="J39" s="4">
        <f t="shared" si="17"/>
        <v>0.37500000000000033</v>
      </c>
      <c r="K39" s="21">
        <v>0</v>
      </c>
      <c r="L39" s="18">
        <f t="shared" si="18"/>
        <v>0.37500000000000033</v>
      </c>
      <c r="M39" s="12">
        <f t="shared" si="19"/>
        <v>0</v>
      </c>
      <c r="P39" s="50"/>
      <c r="Q39" s="40"/>
    </row>
    <row r="40" spans="2:17" ht="16.5" thickTop="1" thickBot="1" x14ac:dyDescent="0.3">
      <c r="B40" s="173"/>
      <c r="C40" s="174"/>
      <c r="D40" s="27"/>
      <c r="E40" s="27"/>
      <c r="F40" s="4">
        <f t="shared" si="16"/>
        <v>0</v>
      </c>
      <c r="G40" s="11">
        <f>IF($D40&lt;&gt;"",IF($D40&lt;Données!$B$2,1,0),0)</f>
        <v>0</v>
      </c>
      <c r="H40" s="27"/>
      <c r="I40" s="27"/>
      <c r="J40" s="4">
        <f t="shared" si="17"/>
        <v>0</v>
      </c>
      <c r="K40" s="21">
        <f>IF($H40&lt;&gt;"",IF($H40&lt;Données!$B$3,1,0),0)</f>
        <v>0</v>
      </c>
      <c r="L40" s="18">
        <f t="shared" si="18"/>
        <v>0</v>
      </c>
      <c r="M40" s="12">
        <f t="shared" si="19"/>
        <v>0</v>
      </c>
      <c r="P40" s="50"/>
      <c r="Q40" s="40"/>
    </row>
    <row r="41" spans="2:17" ht="16.5" thickTop="1" thickBot="1" x14ac:dyDescent="0.3">
      <c r="B41" s="173"/>
      <c r="C41" s="174"/>
      <c r="D41" s="27"/>
      <c r="E41" s="27"/>
      <c r="F41" s="4">
        <f t="shared" si="16"/>
        <v>0</v>
      </c>
      <c r="G41" s="11">
        <f>IF($D41&lt;&gt;"",IF($D41&lt;Données!$B$2,1,0),0)</f>
        <v>0</v>
      </c>
      <c r="H41" s="27"/>
      <c r="I41" s="27"/>
      <c r="J41" s="4">
        <f t="shared" si="17"/>
        <v>0</v>
      </c>
      <c r="K41" s="21">
        <f>IF($H41&lt;&gt;"",IF($H41&lt;Données!$B$3,1,0),0)</f>
        <v>0</v>
      </c>
      <c r="L41" s="18">
        <f t="shared" si="18"/>
        <v>0</v>
      </c>
      <c r="M41" s="12">
        <f t="shared" si="19"/>
        <v>0</v>
      </c>
      <c r="P41" s="50"/>
      <c r="Q41" s="40"/>
    </row>
    <row r="42" spans="2:17" ht="16.5" thickTop="1" thickBot="1" x14ac:dyDescent="0.3">
      <c r="B42" s="173"/>
      <c r="C42" s="174"/>
      <c r="D42" s="27"/>
      <c r="E42" s="27"/>
      <c r="F42" s="4">
        <f t="shared" si="16"/>
        <v>0</v>
      </c>
      <c r="G42" s="11">
        <f>IF($D42&lt;&gt;"",IF($D42&lt;Données!$B$2,1,0),0)</f>
        <v>0</v>
      </c>
      <c r="H42" s="27"/>
      <c r="I42" s="27"/>
      <c r="J42" s="4">
        <f t="shared" si="17"/>
        <v>0</v>
      </c>
      <c r="K42" s="21">
        <f>IF($H42&lt;&gt;"",IF($H42&lt;Données!$B$3,1,0),0)</f>
        <v>0</v>
      </c>
      <c r="L42" s="18">
        <f t="shared" si="18"/>
        <v>0</v>
      </c>
      <c r="M42" s="12">
        <f t="shared" si="19"/>
        <v>0</v>
      </c>
      <c r="O42" s="50"/>
      <c r="P42" s="50"/>
    </row>
    <row r="43" spans="2:17" ht="16.5" thickTop="1" thickBot="1" x14ac:dyDescent="0.3">
      <c r="B43" s="173"/>
      <c r="C43" s="174"/>
      <c r="D43" s="27"/>
      <c r="E43" s="27"/>
      <c r="F43" s="4">
        <f t="shared" si="16"/>
        <v>0</v>
      </c>
      <c r="G43" s="11">
        <f>IF($D43&lt;&gt;"",IF($D43&lt;Données!$B$2,1,0),0)</f>
        <v>0</v>
      </c>
      <c r="H43" s="27"/>
      <c r="I43" s="27"/>
      <c r="J43" s="4">
        <f t="shared" si="17"/>
        <v>0</v>
      </c>
      <c r="K43" s="21">
        <f>IF($H43&lt;&gt;"",IF($H43&lt;Données!$B$3,1,0),0)</f>
        <v>0</v>
      </c>
      <c r="L43" s="18">
        <f t="shared" si="18"/>
        <v>0</v>
      </c>
      <c r="M43" s="12">
        <f t="shared" si="19"/>
        <v>0</v>
      </c>
    </row>
    <row r="44" spans="2:17" ht="15.75" thickBot="1" x14ac:dyDescent="0.3">
      <c r="B44" s="168" t="s">
        <v>10</v>
      </c>
      <c r="C44" s="169"/>
      <c r="D44" s="169"/>
      <c r="E44" s="170"/>
      <c r="F44" s="16">
        <f>SUM($F37:$F43)</f>
        <v>0.312500000000001</v>
      </c>
      <c r="G44" s="59">
        <f>G37+G38+G39+G40+G41+G42+G43</f>
        <v>0</v>
      </c>
      <c r="H44" s="19"/>
      <c r="I44" s="19"/>
      <c r="J44" s="17">
        <f>SUM(J37:J43)</f>
        <v>0.84375000000000033</v>
      </c>
      <c r="K44" s="14">
        <f>K37+K38+K39+K40+K41+K42+K43</f>
        <v>0</v>
      </c>
      <c r="L44" s="17">
        <f>SUM(L37:L43)</f>
        <v>1.1562500000000013</v>
      </c>
      <c r="M44" s="15">
        <f>SUM(M37:M43)</f>
        <v>0</v>
      </c>
    </row>
    <row r="45" spans="2:17" ht="16.5" thickTop="1" thickBot="1" x14ac:dyDescent="0.3">
      <c r="B45" s="173"/>
      <c r="C45" s="174"/>
      <c r="D45" s="28"/>
      <c r="E45" s="28"/>
      <c r="F45" s="20">
        <f t="shared" ref="F45:F51" si="20">$E45-$D45+IF($D45&gt;$E45,1)</f>
        <v>0</v>
      </c>
      <c r="G45" s="21">
        <f>IF($D45&lt;&gt;"",IF($D45&lt;Données!$B$2,1,0),0)</f>
        <v>0</v>
      </c>
      <c r="H45" s="28"/>
      <c r="I45" s="28"/>
      <c r="J45" s="20">
        <f>$I45-$H45+IF($H45&gt;$I45,1)</f>
        <v>0</v>
      </c>
      <c r="K45" s="21">
        <f>IF($H45&lt;&gt;"",IF($H45&lt;Données!$B$3,1,0),0)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17" ht="16.5" thickTop="1" thickBot="1" x14ac:dyDescent="0.3">
      <c r="B46" s="173"/>
      <c r="C46" s="174"/>
      <c r="D46" s="27"/>
      <c r="E46" s="27"/>
      <c r="F46" s="4">
        <f t="shared" si="20"/>
        <v>0</v>
      </c>
      <c r="G46" s="11">
        <f>IF($D46&lt;&gt;"",IF($D46&lt;Données!$B$2,1,0),0)</f>
        <v>0</v>
      </c>
      <c r="H46" s="27"/>
      <c r="I46" s="27"/>
      <c r="J46" s="4">
        <f t="shared" ref="J46:J51" si="21">$I46-$H46+IF($H46&gt;$I46,1)</f>
        <v>0</v>
      </c>
      <c r="K46" s="21">
        <f>IF($H46&lt;&gt;"",IF($H46&lt;Données!$B$3,1,0),0)</f>
        <v>0</v>
      </c>
      <c r="L46" s="18">
        <f t="shared" ref="L46:L51" si="22">$F46+$J46-($G46+$K46)*("00:30")</f>
        <v>0</v>
      </c>
      <c r="M46" s="12">
        <f t="shared" ref="M46:M51" si="23">$G46+$K46</f>
        <v>0</v>
      </c>
      <c r="P46" s="50"/>
      <c r="Q46" s="40"/>
    </row>
    <row r="47" spans="2:17" ht="16.5" thickTop="1" thickBot="1" x14ac:dyDescent="0.3">
      <c r="B47" s="171"/>
      <c r="C47" s="172"/>
      <c r="D47" s="27"/>
      <c r="E47" s="27"/>
      <c r="F47" s="4">
        <f t="shared" si="20"/>
        <v>0</v>
      </c>
      <c r="G47" s="11">
        <f>IF($D47&lt;&gt;"",IF($D47&lt;Données!$B$2,1,0),0)</f>
        <v>0</v>
      </c>
      <c r="H47" s="27"/>
      <c r="I47" s="27"/>
      <c r="J47" s="4">
        <f t="shared" si="21"/>
        <v>0</v>
      </c>
      <c r="K47" s="21">
        <f>IF($H47&lt;&gt;"",IF($H47&lt;Données!$B$3,1,0),0)</f>
        <v>0</v>
      </c>
      <c r="L47" s="18">
        <f t="shared" si="22"/>
        <v>0</v>
      </c>
      <c r="M47" s="12">
        <f t="shared" si="23"/>
        <v>0</v>
      </c>
    </row>
    <row r="48" spans="2:17" ht="16.5" thickTop="1" thickBot="1" x14ac:dyDescent="0.3">
      <c r="B48" s="171"/>
      <c r="C48" s="172"/>
      <c r="D48" s="27"/>
      <c r="E48" s="27"/>
      <c r="F48" s="4">
        <f t="shared" si="20"/>
        <v>0</v>
      </c>
      <c r="G48" s="11">
        <f>IF($D48&lt;&gt;"",IF($D48&lt;Données!$B$2,1,0),0)</f>
        <v>0</v>
      </c>
      <c r="H48" s="27"/>
      <c r="I48" s="27"/>
      <c r="J48" s="4">
        <f t="shared" si="21"/>
        <v>0</v>
      </c>
      <c r="K48" s="21">
        <f>IF($H48&lt;&gt;"",IF($H48&lt;Données!$B$3,1,0),0)</f>
        <v>0</v>
      </c>
      <c r="L48" s="18">
        <f t="shared" si="22"/>
        <v>0</v>
      </c>
      <c r="M48" s="12">
        <f t="shared" si="23"/>
        <v>0</v>
      </c>
      <c r="N48" s="93"/>
      <c r="O48" s="1" t="s">
        <v>22</v>
      </c>
    </row>
    <row r="49" spans="1:22" ht="16.5" thickTop="1" thickBot="1" x14ac:dyDescent="0.3">
      <c r="B49" s="171"/>
      <c r="C49" s="172"/>
      <c r="D49" s="27"/>
      <c r="E49" s="27"/>
      <c r="F49" s="4">
        <f t="shared" si="20"/>
        <v>0</v>
      </c>
      <c r="G49" s="11">
        <f>IF($D49&lt;&gt;"",IF($D49&lt;Données!$B$2,1,0),0)</f>
        <v>0</v>
      </c>
      <c r="H49" s="27"/>
      <c r="I49" s="27"/>
      <c r="J49" s="4">
        <f t="shared" si="21"/>
        <v>0</v>
      </c>
      <c r="K49" s="21">
        <f>IF($H49&lt;&gt;"",IF($H49&lt;Données!$B$3,1,0),0)</f>
        <v>0</v>
      </c>
      <c r="L49" s="18">
        <f t="shared" si="22"/>
        <v>0</v>
      </c>
      <c r="M49" s="12">
        <f t="shared" si="23"/>
        <v>0</v>
      </c>
      <c r="N49" s="29"/>
      <c r="O49" s="1" t="s">
        <v>23</v>
      </c>
    </row>
    <row r="50" spans="1:22" ht="16.5" thickTop="1" thickBot="1" x14ac:dyDescent="0.3">
      <c r="B50" s="171"/>
      <c r="C50" s="172"/>
      <c r="D50" s="27"/>
      <c r="E50" s="27"/>
      <c r="F50" s="4">
        <f t="shared" si="20"/>
        <v>0</v>
      </c>
      <c r="G50" s="11">
        <f>IF($D50&lt;&gt;"",IF($D50&lt;Données!$B$2,1,0),0)</f>
        <v>0</v>
      </c>
      <c r="H50" s="27"/>
      <c r="I50" s="27"/>
      <c r="J50" s="4">
        <f t="shared" si="21"/>
        <v>0</v>
      </c>
      <c r="K50" s="21">
        <f>IF($H50&lt;&gt;"",IF($H50&lt;Données!$B$3,1,0),0)</f>
        <v>0</v>
      </c>
      <c r="L50" s="18">
        <f t="shared" si="22"/>
        <v>0</v>
      </c>
      <c r="M50" s="12">
        <f t="shared" si="23"/>
        <v>0</v>
      </c>
      <c r="N50" s="145"/>
      <c r="O50" s="1" t="s">
        <v>24</v>
      </c>
    </row>
    <row r="51" spans="1:22" ht="16.5" thickTop="1" thickBot="1" x14ac:dyDescent="0.3">
      <c r="B51" s="171"/>
      <c r="C51" s="172"/>
      <c r="D51" s="27"/>
      <c r="E51" s="27"/>
      <c r="F51" s="4">
        <f t="shared" si="20"/>
        <v>0</v>
      </c>
      <c r="G51" s="11">
        <f>IF($D51&lt;&gt;"",IF($D51&lt;Données!$B$2,1,0),0)</f>
        <v>0</v>
      </c>
      <c r="H51" s="27"/>
      <c r="I51" s="27"/>
      <c r="J51" s="4">
        <f t="shared" si="21"/>
        <v>0</v>
      </c>
      <c r="K51" s="21">
        <f>IF($H51&lt;&gt;"",IF($H51&lt;Données!$B$3,1,0),0)</f>
        <v>0</v>
      </c>
      <c r="L51" s="18">
        <f t="shared" si="22"/>
        <v>0</v>
      </c>
      <c r="M51" s="12">
        <f t="shared" si="23"/>
        <v>0</v>
      </c>
      <c r="N51" s="30"/>
      <c r="O51" s="1" t="s">
        <v>25</v>
      </c>
    </row>
    <row r="52" spans="1:22" ht="15.75" thickBot="1" x14ac:dyDescent="0.3">
      <c r="B52" s="168" t="s">
        <v>19</v>
      </c>
      <c r="C52" s="169"/>
      <c r="D52" s="169"/>
      <c r="E52" s="170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46"/>
      <c r="O52" s="2" t="s">
        <v>89</v>
      </c>
    </row>
    <row r="53" spans="1:22" ht="15.75" thickTop="1" x14ac:dyDescent="0.25">
      <c r="A53" s="152"/>
      <c r="B53" s="121"/>
      <c r="C53" s="121"/>
      <c r="D53" s="121"/>
      <c r="E53" s="121"/>
      <c r="F53" s="153"/>
      <c r="G53" s="121"/>
      <c r="H53" s="136"/>
      <c r="I53" s="136"/>
      <c r="J53" s="153"/>
      <c r="K53" s="121"/>
      <c r="L53" s="153"/>
      <c r="M53" s="121"/>
      <c r="N53" s="156">
        <v>7.041666666666667</v>
      </c>
      <c r="O53" s="152"/>
      <c r="P53" s="154"/>
      <c r="Q53" s="154"/>
      <c r="R53" s="155"/>
      <c r="S53" s="154"/>
      <c r="T53" s="154"/>
      <c r="U53" s="154"/>
      <c r="V53" s="154"/>
    </row>
    <row r="54" spans="1:22" ht="15.75" thickBot="1" x14ac:dyDescent="0.3"/>
    <row r="55" spans="1:22" ht="16.5" thickTop="1" thickBot="1" x14ac:dyDescent="0.3">
      <c r="F55" s="193" t="s">
        <v>88</v>
      </c>
      <c r="G55" s="193"/>
      <c r="H55" s="193"/>
      <c r="I55" s="193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1.4583333333333333</v>
      </c>
      <c r="Q56" s="57">
        <f>IF($L$20&lt;=$N$57,$L$20,$N$57)</f>
        <v>1.4583333333333333</v>
      </c>
      <c r="R56" s="57">
        <f>IF($L$28&lt;=$N$57,$L$28,$N$57)</f>
        <v>1.4583333333333333</v>
      </c>
      <c r="S56" s="57">
        <f>IF($L$36&lt;=$N$57,$L$36,$N$57)</f>
        <v>1.4583333333333333</v>
      </c>
      <c r="T56" s="57">
        <f>IF($L$44&lt;=$N$57,$L$44,$N$57)</f>
        <v>1.1562500000000013</v>
      </c>
      <c r="U56" s="57">
        <f>IF($L$52&lt;=$N$57,$L$52,$N$57)</f>
        <v>0</v>
      </c>
      <c r="V56" s="52">
        <f>SUM(P56:U56)</f>
        <v>6.9895833333333339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0.16666666666666674</v>
      </c>
      <c r="Q57" s="57">
        <f>IF($L$20&lt;=$N$57,0,IF($L$20&lt;=$N$58,$L$20,$N$58)-$N$57)</f>
        <v>0.16666666666666674</v>
      </c>
      <c r="R57" s="57">
        <f>IF($L$28&lt;=$N$57,0,IF($L$28&lt;=$N$58,$L$28,$N$58)-$N$57)</f>
        <v>0.16666666666666674</v>
      </c>
      <c r="S57" s="57">
        <f>IF($L$36&lt;=$N$57,0,IF($L$36&lt;=$N$58,$L$36,$N$58)-$N$57)</f>
        <v>0.16666666666666674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0.66666666666666696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0.16666666666666674</v>
      </c>
      <c r="Q58" s="58">
        <f>IF($L$20&lt;=$N$58,0,IF($L$20&lt;=$N$59,$L$20,$N$58)-$N$57)</f>
        <v>0.16666666666666674</v>
      </c>
      <c r="R58" s="58">
        <f>IF($L$28&lt;=$N$58,0,IF($L$28&lt;=$N$59,$L$28,$N$58)-$N$57)</f>
        <v>0.16666666666666674</v>
      </c>
      <c r="S58" s="58">
        <f>IF($L$36&lt;=$N$58,0,IF($L$36&lt;=$N$59,$L$36,$N$58)-$N$57)</f>
        <v>0.16666666666666674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0.66666666666666696</v>
      </c>
    </row>
    <row r="59" spans="1:22" ht="16.5" thickTop="1" thickBot="1" x14ac:dyDescent="0.3">
      <c r="B59" s="43" t="s">
        <v>56</v>
      </c>
      <c r="F59" s="74">
        <f>COUNTA(D5:D11,D13:D19,D21:D27,D29:D35,D37:D43,D45:D51,H5:H11,H13:H19,H21:H27,H29:H35,H37:H43,H45:H51)/2</f>
        <v>22.5</v>
      </c>
      <c r="K59" s="1"/>
      <c r="N59" s="54">
        <v>1.7916666666666667</v>
      </c>
      <c r="O59" s="51">
        <v>1.4</v>
      </c>
      <c r="P59" s="57">
        <f>IF($L$12&lt;=$N$59,0,IF($L$12&gt;$N$59,$L$12,$N$59)-$N$59)</f>
        <v>0.16666666666666763</v>
      </c>
      <c r="Q59" s="57">
        <f>IF($L$20&lt;=$N$59,0,IF($L$20&gt;$N$59,$L$20,$N$59)-$N$59)</f>
        <v>0.16666666666666852</v>
      </c>
      <c r="R59" s="57">
        <f>IF($L$28&lt;=$N$59,0,IF($L$28&gt;$N$59,$L$28,$N$59)-$N$59)</f>
        <v>0.13541666666666829</v>
      </c>
      <c r="S59" s="57">
        <f>IF($L$36&lt;=$N$59,0,IF($L$36&gt;$N$59,$L$36,$N$59)-$N$59)</f>
        <v>0.18750000000000155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0.656250000000006</v>
      </c>
    </row>
    <row r="60" spans="1:22" ht="16.5" thickTop="1" thickBot="1" x14ac:dyDescent="0.3">
      <c r="B60" s="43" t="s">
        <v>83</v>
      </c>
      <c r="F60" s="98">
        <v>0</v>
      </c>
      <c r="K60" s="1"/>
      <c r="N60" s="56"/>
      <c r="O60" s="55"/>
      <c r="P60" s="52">
        <f t="shared" ref="P60:U60" si="24">P56+P57+P58+P59</f>
        <v>1.9583333333333344</v>
      </c>
      <c r="Q60" s="52">
        <f t="shared" si="24"/>
        <v>1.9583333333333353</v>
      </c>
      <c r="R60" s="52">
        <f t="shared" si="24"/>
        <v>1.927083333333335</v>
      </c>
      <c r="S60" s="52">
        <f t="shared" si="24"/>
        <v>1.9791666666666683</v>
      </c>
      <c r="T60" s="52">
        <f t="shared" si="24"/>
        <v>1.1562500000000013</v>
      </c>
      <c r="U60" s="52">
        <f t="shared" si="24"/>
        <v>0</v>
      </c>
      <c r="V60" s="52">
        <f>SUM(P60:U60)</f>
        <v>8.979166666666675</v>
      </c>
    </row>
    <row r="61" spans="1:22" ht="15.75" thickTop="1" x14ac:dyDescent="0.25">
      <c r="B61" s="43" t="s">
        <v>84</v>
      </c>
      <c r="F61" s="74">
        <f>V64</f>
        <v>8.5</v>
      </c>
      <c r="J61" s="1"/>
    </row>
    <row r="62" spans="1:22" x14ac:dyDescent="0.25">
      <c r="B62" s="43" t="s">
        <v>85</v>
      </c>
      <c r="F62" s="87">
        <v>0</v>
      </c>
    </row>
    <row r="63" spans="1:22" x14ac:dyDescent="0.25">
      <c r="B63" s="43" t="s">
        <v>94</v>
      </c>
      <c r="F63" s="6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B64" s="43" t="s">
        <v>95</v>
      </c>
      <c r="F64" s="6">
        <v>0</v>
      </c>
      <c r="O64" s="40" t="s">
        <v>87</v>
      </c>
      <c r="P64" s="74">
        <f>+COUNTBLANK(E5:H11)/2</f>
        <v>2</v>
      </c>
      <c r="Q64" s="74">
        <f>+COUNTBLANK(E13:H19)/2</f>
        <v>2</v>
      </c>
      <c r="R64" s="74">
        <f>+COUNTBLANK(E21:H27)/2</f>
        <v>2</v>
      </c>
      <c r="S64" s="74">
        <f>+COUNTBLANK(E29:H35)/2</f>
        <v>2</v>
      </c>
      <c r="T64" s="74">
        <f>+COUNTBLANK(E37:H39)/2</f>
        <v>0.5</v>
      </c>
      <c r="U64" s="74">
        <v>0</v>
      </c>
      <c r="V64" s="102">
        <f>SUM(P64:U64)</f>
        <v>8.5</v>
      </c>
    </row>
    <row r="67" spans="2:22" x14ac:dyDescent="0.25">
      <c r="B67" s="43" t="s">
        <v>36</v>
      </c>
      <c r="E67" s="41"/>
      <c r="F67" s="74" t="str">
        <f>F2</f>
        <v>Décembre</v>
      </c>
      <c r="H67" s="80">
        <f>J2</f>
        <v>2014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8.979166666666675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46">
        <f>N53-F69</f>
        <v>-1.937500000000008</v>
      </c>
      <c r="G70" s="78" t="s">
        <v>91</v>
      </c>
      <c r="O70" s="1"/>
      <c r="P70" s="10">
        <v>47</v>
      </c>
      <c r="Q70" s="1"/>
      <c r="R70" s="1"/>
      <c r="S70" s="1"/>
      <c r="T70" s="1"/>
      <c r="U70" s="1"/>
      <c r="V70" s="1"/>
    </row>
    <row r="71" spans="2:22" x14ac:dyDescent="0.25">
      <c r="F71" s="46">
        <f>F69-N53</f>
        <v>1.937500000000008</v>
      </c>
      <c r="G71" s="78" t="s">
        <v>92</v>
      </c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48">
        <f>$V$56</f>
        <v>6.9895833333333339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48">
        <f>$V$57</f>
        <v>0.66666666666666696</v>
      </c>
      <c r="G74" s="79" t="s">
        <v>53</v>
      </c>
      <c r="P74" s="50"/>
    </row>
    <row r="75" spans="2:22" x14ac:dyDescent="0.25">
      <c r="E75" s="49" t="s">
        <v>32</v>
      </c>
      <c r="F75" s="148">
        <f>$V$58</f>
        <v>0.66666666666666696</v>
      </c>
      <c r="G75" s="79" t="s">
        <v>54</v>
      </c>
      <c r="P75" s="50"/>
    </row>
    <row r="76" spans="2:22" x14ac:dyDescent="0.25">
      <c r="E76" s="49" t="s">
        <v>32</v>
      </c>
      <c r="F76" s="148">
        <f>$V$59</f>
        <v>0.656250000000006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49">
        <v>6.291666666666667</v>
      </c>
      <c r="G81" s="78" t="s">
        <v>48</v>
      </c>
    </row>
    <row r="82" spans="2:18" x14ac:dyDescent="0.25">
      <c r="E82" s="49" t="s">
        <v>32</v>
      </c>
      <c r="F82" s="149">
        <v>0.73125000000000007</v>
      </c>
      <c r="G82" s="78" t="s">
        <v>49</v>
      </c>
    </row>
    <row r="83" spans="2:18" x14ac:dyDescent="0.25">
      <c r="E83" s="49" t="s">
        <v>32</v>
      </c>
      <c r="F83" s="149">
        <v>0</v>
      </c>
      <c r="G83" s="78" t="s">
        <v>50</v>
      </c>
    </row>
    <row r="84" spans="2:18" x14ac:dyDescent="0.25">
      <c r="E84" s="49" t="s">
        <v>32</v>
      </c>
      <c r="F84" s="149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48">
        <f>$F81-$F73+IF($F73&gt;$F81,1)</f>
        <v>0.30208333333333304</v>
      </c>
      <c r="G89" s="78" t="s">
        <v>48</v>
      </c>
      <c r="R89" s="2"/>
    </row>
    <row r="90" spans="2:18" x14ac:dyDescent="0.25">
      <c r="E90" s="49" t="s">
        <v>32</v>
      </c>
      <c r="F90" s="148">
        <f>SUM($F82-$F74)</f>
        <v>6.4583333333333104E-2</v>
      </c>
      <c r="G90" s="78" t="s">
        <v>49</v>
      </c>
    </row>
    <row r="91" spans="2:18" x14ac:dyDescent="0.25">
      <c r="E91" s="49" t="s">
        <v>32</v>
      </c>
      <c r="F91" s="148">
        <f>$F83-$F75+IF($F75&gt;$F83,1)</f>
        <v>0.33333333333333304</v>
      </c>
      <c r="G91" s="78" t="s">
        <v>50</v>
      </c>
    </row>
    <row r="92" spans="2:18" x14ac:dyDescent="0.25">
      <c r="E92" s="49" t="s">
        <v>32</v>
      </c>
      <c r="F92" s="148">
        <f>$F84-$F76+IF($F76&gt;$F84,1)</f>
        <v>0.343749999999994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8" spans="1:13" x14ac:dyDescent="0.25">
      <c r="A108" s="10"/>
      <c r="J108" s="6"/>
      <c r="K108" s="6"/>
      <c r="L108" s="10"/>
      <c r="M108" s="10"/>
    </row>
    <row r="109" spans="1:13" x14ac:dyDescent="0.25">
      <c r="A109" s="10"/>
      <c r="J109" s="6"/>
      <c r="K109" s="6"/>
      <c r="L109" s="10"/>
      <c r="M109" s="10"/>
    </row>
    <row r="110" spans="1:13" x14ac:dyDescent="0.25">
      <c r="A110" s="10"/>
      <c r="J110" s="6"/>
      <c r="K110" s="6"/>
      <c r="L110" s="10"/>
      <c r="M110" s="10"/>
    </row>
    <row r="111" spans="1:13" x14ac:dyDescent="0.25">
      <c r="A111" s="10"/>
      <c r="J111" s="6"/>
      <c r="K111" s="6"/>
      <c r="L111" s="10"/>
      <c r="M111" s="10"/>
    </row>
    <row r="112" spans="1:13" x14ac:dyDescent="0.25">
      <c r="A112" s="10"/>
      <c r="J112" s="6"/>
      <c r="K112" s="6"/>
      <c r="L112" s="10"/>
      <c r="M112" s="10"/>
    </row>
    <row r="113" spans="1:13" x14ac:dyDescent="0.25">
      <c r="A113" s="10"/>
      <c r="J113" s="6"/>
      <c r="K113" s="6"/>
      <c r="L113" s="10"/>
      <c r="M113" s="10"/>
    </row>
    <row r="114" spans="1:13" x14ac:dyDescent="0.25">
      <c r="A114" s="10"/>
      <c r="J114" s="6"/>
      <c r="K114" s="6"/>
      <c r="L114" s="10"/>
      <c r="M114" s="10"/>
    </row>
    <row r="115" spans="1:13" x14ac:dyDescent="0.25">
      <c r="A115" s="10"/>
      <c r="J115" s="6"/>
      <c r="K115" s="6"/>
      <c r="L115" s="10"/>
      <c r="M115" s="10"/>
    </row>
    <row r="116" spans="1:13" x14ac:dyDescent="0.25">
      <c r="A116" s="10"/>
      <c r="J116" s="6"/>
      <c r="K116" s="6"/>
      <c r="L116" s="10"/>
      <c r="M116" s="10"/>
    </row>
    <row r="117" spans="1:13" x14ac:dyDescent="0.25">
      <c r="A117" s="10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J120" s="6"/>
      <c r="K120" s="6"/>
      <c r="L120" s="10"/>
      <c r="M120" s="10"/>
    </row>
    <row r="121" spans="1:13" x14ac:dyDescent="0.25">
      <c r="A121" s="10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J125" s="6"/>
      <c r="K125" s="6"/>
      <c r="L125" s="10"/>
      <c r="M125" s="10"/>
    </row>
    <row r="126" spans="1:13" x14ac:dyDescent="0.25">
      <c r="A126" s="10"/>
      <c r="J126" s="6"/>
      <c r="K126" s="6"/>
      <c r="L126" s="10"/>
      <c r="M126" s="10"/>
    </row>
    <row r="127" spans="1:13" x14ac:dyDescent="0.25">
      <c r="A127" s="10"/>
      <c r="B127" s="10"/>
      <c r="C127" s="10"/>
      <c r="D127" s="10"/>
      <c r="E127" s="10"/>
      <c r="F127" s="6"/>
      <c r="G127" s="6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6"/>
      <c r="G135" s="6"/>
      <c r="H135" s="10"/>
      <c r="I135" s="10"/>
      <c r="J135" s="6"/>
      <c r="K135" s="6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14"/>
      <c r="B150" s="114"/>
      <c r="C150" s="114"/>
      <c r="D150" s="114"/>
      <c r="E150" s="114"/>
      <c r="F150" s="115"/>
      <c r="G150" s="115"/>
      <c r="H150" s="114"/>
      <c r="I150" s="114"/>
      <c r="J150" s="6"/>
      <c r="K150" s="6"/>
      <c r="L150" s="10"/>
      <c r="M150" s="10"/>
    </row>
    <row r="151" spans="1:13" x14ac:dyDescent="0.25">
      <c r="A151" s="113"/>
      <c r="B151" s="114"/>
      <c r="C151" s="114"/>
      <c r="D151" s="114"/>
      <c r="E151" s="114"/>
      <c r="F151" s="115"/>
      <c r="G151" s="115"/>
      <c r="H151" s="114"/>
      <c r="I151" s="114"/>
      <c r="J151" s="6"/>
      <c r="K151" s="6"/>
      <c r="L151" s="10"/>
      <c r="M151" s="10"/>
    </row>
    <row r="152" spans="1:13" x14ac:dyDescent="0.25">
      <c r="A152" s="114"/>
      <c r="B152" s="114"/>
      <c r="C152" s="114"/>
      <c r="D152" s="114"/>
      <c r="E152" s="114"/>
      <c r="F152" s="115"/>
      <c r="G152" s="115"/>
      <c r="H152" s="114"/>
      <c r="I152" s="114"/>
      <c r="J152" s="6"/>
      <c r="K152" s="6"/>
      <c r="L152" s="10"/>
      <c r="M152" s="10"/>
    </row>
    <row r="153" spans="1:13" ht="15" customHeight="1" x14ac:dyDescent="0.25">
      <c r="A153" s="116"/>
      <c r="B153" s="116"/>
      <c r="C153" s="116"/>
      <c r="D153" s="116"/>
      <c r="E153" s="116"/>
      <c r="F153" s="117"/>
      <c r="G153" s="117"/>
      <c r="H153" s="118"/>
      <c r="I153" s="118"/>
      <c r="J153" s="6"/>
      <c r="K153" s="6"/>
      <c r="L153" s="10"/>
      <c r="M153" s="10"/>
    </row>
    <row r="154" spans="1:13" x14ac:dyDescent="0.25">
      <c r="A154" s="116"/>
      <c r="B154" s="116"/>
      <c r="C154" s="116"/>
      <c r="D154" s="116"/>
      <c r="E154" s="116"/>
      <c r="F154" s="117"/>
      <c r="G154" s="117"/>
      <c r="H154" s="118"/>
      <c r="I154" s="118"/>
      <c r="J154" s="6"/>
      <c r="K154" s="6"/>
      <c r="L154" s="10"/>
      <c r="M154" s="10"/>
    </row>
    <row r="155" spans="1:13" x14ac:dyDescent="0.25">
      <c r="A155" s="109"/>
      <c r="B155" s="109"/>
      <c r="C155" s="109"/>
      <c r="D155" s="119"/>
      <c r="E155" s="119"/>
      <c r="F155" s="120"/>
      <c r="G155" s="120"/>
      <c r="H155" s="119"/>
      <c r="I155" s="119"/>
      <c r="J155" s="6"/>
      <c r="K155" s="6"/>
      <c r="L155" s="10"/>
      <c r="M155" s="10"/>
    </row>
    <row r="156" spans="1:13" x14ac:dyDescent="0.25">
      <c r="A156" s="109"/>
      <c r="B156" s="109"/>
      <c r="C156" s="109"/>
      <c r="D156" s="119"/>
      <c r="E156" s="119"/>
      <c r="F156" s="120"/>
      <c r="G156" s="120"/>
      <c r="H156" s="119"/>
      <c r="I156" s="119"/>
      <c r="J156" s="6"/>
      <c r="K156" s="6"/>
      <c r="L156" s="10"/>
      <c r="M156" s="10"/>
    </row>
    <row r="157" spans="1:13" x14ac:dyDescent="0.25">
      <c r="A157" s="109"/>
      <c r="B157" s="109"/>
      <c r="C157" s="109"/>
      <c r="D157" s="119"/>
      <c r="E157" s="119"/>
      <c r="F157" s="120"/>
      <c r="G157" s="120"/>
      <c r="H157" s="119"/>
      <c r="I157" s="119"/>
      <c r="J157" s="6"/>
      <c r="K157" s="6"/>
      <c r="L157" s="10"/>
      <c r="M157" s="10"/>
    </row>
    <row r="158" spans="1:13" x14ac:dyDescent="0.25">
      <c r="A158" s="109"/>
      <c r="B158" s="109"/>
      <c r="C158" s="109"/>
      <c r="D158" s="119"/>
      <c r="E158" s="119"/>
      <c r="F158" s="120"/>
      <c r="G158" s="120"/>
      <c r="H158" s="119"/>
      <c r="I158" s="119"/>
      <c r="J158" s="6"/>
      <c r="K158" s="6"/>
      <c r="L158" s="10"/>
      <c r="M158" s="10"/>
    </row>
    <row r="159" spans="1:13" x14ac:dyDescent="0.25">
      <c r="A159" s="109"/>
      <c r="B159" s="109"/>
      <c r="C159" s="109"/>
      <c r="D159" s="119"/>
      <c r="E159" s="119"/>
      <c r="F159" s="120"/>
      <c r="G159" s="120"/>
      <c r="H159" s="119"/>
      <c r="I159" s="119"/>
      <c r="J159" s="6"/>
      <c r="K159" s="6"/>
      <c r="L159" s="10"/>
      <c r="M159" s="10"/>
    </row>
    <row r="160" spans="1:13" x14ac:dyDescent="0.25">
      <c r="A160" s="114"/>
      <c r="B160" s="114"/>
      <c r="C160" s="114"/>
      <c r="D160" s="114"/>
      <c r="E160" s="114"/>
      <c r="F160" s="115"/>
      <c r="G160" s="115"/>
      <c r="H160" s="114"/>
      <c r="I160" s="114"/>
      <c r="J160" s="6"/>
      <c r="K160" s="6"/>
      <c r="L160" s="10"/>
      <c r="M160" s="10"/>
    </row>
    <row r="161" spans="1:13" x14ac:dyDescent="0.25">
      <c r="A161" s="114"/>
      <c r="B161" s="114"/>
      <c r="C161" s="114"/>
      <c r="D161" s="114"/>
      <c r="E161" s="114"/>
      <c r="F161" s="115"/>
      <c r="G161" s="115"/>
      <c r="H161" s="114"/>
      <c r="I161" s="114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</sheetData>
  <mergeCells count="61">
    <mergeCell ref="F55:I55"/>
    <mergeCell ref="B42:C42"/>
    <mergeCell ref="B43:C43"/>
    <mergeCell ref="B32:C32"/>
    <mergeCell ref="B33:C33"/>
    <mergeCell ref="B34:C34"/>
    <mergeCell ref="B35:C35"/>
    <mergeCell ref="B36:E36"/>
    <mergeCell ref="B49:C49"/>
    <mergeCell ref="B50:C50"/>
    <mergeCell ref="B51:C51"/>
    <mergeCell ref="B52:E52"/>
    <mergeCell ref="B44:E44"/>
    <mergeCell ref="B45:C45"/>
    <mergeCell ref="B46:C46"/>
    <mergeCell ref="B47:C47"/>
    <mergeCell ref="Q1:T1"/>
    <mergeCell ref="B38:C38"/>
    <mergeCell ref="B39:C39"/>
    <mergeCell ref="B40:C40"/>
    <mergeCell ref="B41:C41"/>
    <mergeCell ref="B25:C25"/>
    <mergeCell ref="B14:C14"/>
    <mergeCell ref="B15:C15"/>
    <mergeCell ref="B16:C16"/>
    <mergeCell ref="B17:C17"/>
    <mergeCell ref="B18:C18"/>
    <mergeCell ref="B19:C19"/>
    <mergeCell ref="B20:E20"/>
    <mergeCell ref="B21:C21"/>
    <mergeCell ref="B22:C22"/>
    <mergeCell ref="B23:C23"/>
    <mergeCell ref="B48:C48"/>
    <mergeCell ref="B37:C37"/>
    <mergeCell ref="B26:C26"/>
    <mergeCell ref="B27:C27"/>
    <mergeCell ref="B28:E28"/>
    <mergeCell ref="B29:C29"/>
    <mergeCell ref="B30:C30"/>
    <mergeCell ref="B31:C31"/>
    <mergeCell ref="B24:C24"/>
    <mergeCell ref="B13:C13"/>
    <mergeCell ref="K3:K4"/>
    <mergeCell ref="L3:L4"/>
    <mergeCell ref="M3:M4"/>
    <mergeCell ref="B5:C5"/>
    <mergeCell ref="B6:C6"/>
    <mergeCell ref="B7:C7"/>
    <mergeCell ref="B8:C8"/>
    <mergeCell ref="B9:C9"/>
    <mergeCell ref="B10:C10"/>
    <mergeCell ref="B11:C11"/>
    <mergeCell ref="B12:E12"/>
    <mergeCell ref="D1:J1"/>
    <mergeCell ref="F2:I2"/>
    <mergeCell ref="B3:C4"/>
    <mergeCell ref="D3:E3"/>
    <mergeCell ref="F3:F4"/>
    <mergeCell ref="G3:G4"/>
    <mergeCell ref="H3:I3"/>
    <mergeCell ref="J3:J4"/>
  </mergeCells>
  <pageMargins left="0.9055118110236221" right="0.59055118110236227" top="0" bottom="0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Données!$A$12:$A$100</xm:f>
          </x14:formula1>
          <xm:sqref>J2</xm:sqref>
        </x14:dataValidation>
        <x14:dataValidation type="list" allowBlank="1" showInputMessage="1" showErrorMessage="1">
          <x14:formula1>
            <xm:f>Données!$B$12:$B$23</xm:f>
          </x14:formula1>
          <xm:sqref>F2:I2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38"/>
  <sheetViews>
    <sheetView tabSelected="1" topLeftCell="A13" workbookViewId="0"/>
  </sheetViews>
  <sheetFormatPr baseColWidth="10" defaultRowHeight="15" x14ac:dyDescent="0.25"/>
  <cols>
    <col min="1" max="2" width="6.7109375" customWidth="1"/>
    <col min="3" max="3" width="6.42578125" bestFit="1" customWidth="1"/>
    <col min="4" max="4" width="7.5703125" style="50" bestFit="1" customWidth="1"/>
    <col min="5" max="5" width="11.140625" bestFit="1" customWidth="1"/>
    <col min="6" max="6" width="4" bestFit="1" customWidth="1"/>
  </cols>
  <sheetData>
    <row r="1" spans="2:15" x14ac:dyDescent="0.25">
      <c r="C1" s="160"/>
      <c r="D1" s="160"/>
      <c r="E1" s="205" t="s">
        <v>93</v>
      </c>
      <c r="F1" s="205"/>
      <c r="G1" s="205"/>
      <c r="H1" s="164">
        <v>2014</v>
      </c>
      <c r="L1" s="205" t="s">
        <v>106</v>
      </c>
      <c r="M1" s="205"/>
      <c r="N1" s="205"/>
      <c r="O1" s="164">
        <v>2014</v>
      </c>
    </row>
    <row r="5" spans="2:15" x14ac:dyDescent="0.25">
      <c r="L5" s="49"/>
    </row>
    <row r="6" spans="2:15" x14ac:dyDescent="0.25">
      <c r="D6" s="49" t="s">
        <v>32</v>
      </c>
      <c r="E6" s="50">
        <f>SUM('Janv 14'!F59+'Fév 14'!F59+'Mars 14'!F59+'Avril 14'!F59+'Mai 14'!F59+'Juin 14'!F59+'Juil 14'!F59+'Août 14'!F59+'Sept 14'!F59+'Oct 14'!F59+'Nov 14'!F59+'Déc 14'!F59)</f>
        <v>224</v>
      </c>
      <c r="G6" s="161" t="s">
        <v>97</v>
      </c>
      <c r="L6" s="49" t="s">
        <v>32</v>
      </c>
      <c r="M6" s="50">
        <f>'Janv 14'!S17+'Fév 14'!S17+'Mars 14'!S17+'Avril 14'!S17+'Mai 14'!S17+'Juin 14'!S17+'Juil 14'!S17+'Août 14'!S17+'Sept 14'!S17+'Oct 14'!S17+'Nov 14'!S17+'Déc 14'!S17</f>
        <v>448</v>
      </c>
      <c r="N6" s="163" t="s">
        <v>108</v>
      </c>
    </row>
    <row r="7" spans="2:15" x14ac:dyDescent="0.25">
      <c r="D7" s="49" t="s">
        <v>32</v>
      </c>
      <c r="E7" s="50">
        <f>SUM('Janv 14'!F60+'Fév 14'!F60+'Mars 14'!F60+'Avril 14'!F60+'Mai 14'!F60+'Juin 14'!F60+'Juil 14'!F60+'Août 14'!F60+'Sept 14'!F60+'Oct 14'!F60+'Nov 14'!F60+'Déc 14'!F60)</f>
        <v>9</v>
      </c>
      <c r="G7" s="161" t="s">
        <v>98</v>
      </c>
      <c r="L7" s="49" t="s">
        <v>32</v>
      </c>
      <c r="M7" s="50">
        <f>'Janv 14'!S18+'Fév 14'!S18+'Mars 14'!S18+'Avril 14'!S18+'Mai 14'!S18+'Juin 14'!S18+'Juil 14'!S18+'Août 14'!S18+'Sept 14'!S18+'Oct 14'!S18+'Nov 14'!S18+'Déc 14'!S18</f>
        <v>6630.4000000000005</v>
      </c>
      <c r="N7" s="163" t="s">
        <v>107</v>
      </c>
    </row>
    <row r="8" spans="2:15" x14ac:dyDescent="0.25">
      <c r="D8" s="49" t="s">
        <v>32</v>
      </c>
      <c r="E8" s="50">
        <f>SUM('Janv 14'!F61+'Fév 14'!F61+'Mars 14'!F61+'Avril 14'!F61+'Mai 14'!F61+'Juin 14'!F61+'Juil 14'!F61+'Août 14'!F61+'Sept 14'!F61+'Oct 14'!F61+'Nov 14'!F61+'Déc 14'!F61)</f>
        <v>111</v>
      </c>
      <c r="G8" s="161" t="s">
        <v>99</v>
      </c>
      <c r="L8" s="49" t="s">
        <v>32</v>
      </c>
      <c r="M8" s="50">
        <f>'Janv 14'!S19+'Fév 14'!S19+'Mars 14'!S19+'Avril 14'!S19+'Mai 14'!S19+'Juin 14'!S19+'Juil 14'!S19+'Août 14'!S19+'Sept 14'!S19+'Oct 14'!S19+'Nov 14'!S19+'Déc 14'!S19</f>
        <v>302.89999999999998</v>
      </c>
      <c r="N8" s="163" t="s">
        <v>109</v>
      </c>
    </row>
    <row r="9" spans="2:15" x14ac:dyDescent="0.25">
      <c r="D9" s="49" t="s">
        <v>32</v>
      </c>
      <c r="E9" s="50">
        <f>SUM('Janv 14'!F62+'Fév 14'!F62+'Mars 14'!F62+'Avril 14'!F62+'Mai 14'!F62+'Juin 14'!F62+'Juil 14'!F62+'Août 14'!F62+'Sept 14'!F62+'Oct 14'!F62+'Nov 14'!F62+'Déc 14'!F62)</f>
        <v>0</v>
      </c>
      <c r="G9" s="161" t="s">
        <v>100</v>
      </c>
    </row>
    <row r="10" spans="2:15" x14ac:dyDescent="0.25">
      <c r="D10" s="49" t="s">
        <v>32</v>
      </c>
      <c r="E10" s="50">
        <f>SUM('Janv 14'!F63+'Fév 14'!F63+'Mars 14'!F63+'Avril 14'!F63+'Mai 14'!F63+'Juin 14'!F63+'Juil 14'!F63+'Août 14'!F63+'Sept 14'!F63+'Oct 14'!F63+'Nov 14'!F63+'Déc 14'!F63)</f>
        <v>2.5</v>
      </c>
      <c r="G10" s="161" t="s">
        <v>101</v>
      </c>
    </row>
    <row r="11" spans="2:15" x14ac:dyDescent="0.25">
      <c r="D11" s="49" t="s">
        <v>32</v>
      </c>
      <c r="E11" s="50">
        <f>SUM('Janv 14'!F64+'Fév 14'!F64+'Mars 14'!F64+'Avril 14'!F64+'Mai 14'!F64+'Juin 14'!F64+'Juil 14'!F64+'Août 14'!F64+'Sept 14'!F64+'Oct 14'!F64+'Nov 14'!F64+'Déc 14'!F64)</f>
        <v>28</v>
      </c>
      <c r="G11" s="161" t="s">
        <v>102</v>
      </c>
    </row>
    <row r="12" spans="2:15" x14ac:dyDescent="0.25">
      <c r="D12" s="49"/>
      <c r="G12" s="162"/>
    </row>
    <row r="13" spans="2:15" x14ac:dyDescent="0.25">
      <c r="B13" s="10"/>
      <c r="D13" s="49" t="s">
        <v>32</v>
      </c>
      <c r="E13" s="50">
        <f>169*12</f>
        <v>2028</v>
      </c>
      <c r="G13" s="161" t="s">
        <v>103</v>
      </c>
    </row>
    <row r="14" spans="2:15" x14ac:dyDescent="0.25">
      <c r="D14" s="49" t="s">
        <v>32</v>
      </c>
      <c r="E14" s="9">
        <f>SUM('Janv 14'!F69+'Fév 14'!F69+'Mars 14'!F69+'Avril 14'!F69+'Mai 14'!F69+'Juin 14'!F69+'Juil 14'!F69+'Août 14'!F69+'Sept 14'!F69+'Oct 14'!F69+'Nov 14'!F69+'Déc 14'!F69)</f>
        <v>89.541666666666714</v>
      </c>
      <c r="G14" s="163" t="s">
        <v>104</v>
      </c>
    </row>
    <row r="15" spans="2:15" x14ac:dyDescent="0.25">
      <c r="D15" s="49"/>
      <c r="G15" s="162"/>
    </row>
    <row r="16" spans="2:15" x14ac:dyDescent="0.25">
      <c r="D16" s="49" t="s">
        <v>32</v>
      </c>
      <c r="E16" s="9">
        <f>SUM('Janv 14'!F71+'Fév 14'!F71+'Mars 14'!F71+'Avril 14'!F71+'Mai 14'!F71+'Juin 14'!F71+'Juil 14'!F71+'Août 14'!F71+'Sept 14'!F71+'Oct 14'!F71+'Nov 14'!F71+'Déc 14'!F71)</f>
        <v>5.989583333333373</v>
      </c>
      <c r="G16" s="163" t="s">
        <v>96</v>
      </c>
    </row>
    <row r="18" spans="1:7" x14ac:dyDescent="0.25">
      <c r="B18" s="48"/>
      <c r="C18" s="48" t="s">
        <v>33</v>
      </c>
      <c r="D18" s="49" t="s">
        <v>32</v>
      </c>
      <c r="E18" s="148">
        <f>'Janv 14'!F73+'Fév 14'!F73+'Mars 14'!F73+'Avril 14'!F73+'Mai 14'!F73+'Juin 14'!F73+'Juil 14'!F73+'Août 14'!F73+'Sept 14'!F73+'Oct 14'!F73+'Nov 14'!F73+'Déc 14'!F73</f>
        <v>77.572916666666657</v>
      </c>
      <c r="G18" s="78" t="s">
        <v>52</v>
      </c>
    </row>
    <row r="19" spans="1:7" x14ac:dyDescent="0.25">
      <c r="B19" s="1"/>
      <c r="D19" s="49" t="s">
        <v>32</v>
      </c>
      <c r="E19" s="148">
        <f>'Janv 14'!F74+'Fév 14'!F74+'Mars 14'!F74+'Avril 14'!F74+'Mai 14'!F74+'Juin 14'!F74+'Juil 14'!F74+'Août 14'!F74+'Sept 14'!F74+'Oct 14'!F74+'Nov 14'!F74+'Déc 14'!F74</f>
        <v>5.9270833333333384</v>
      </c>
      <c r="G19" s="79" t="s">
        <v>53</v>
      </c>
    </row>
    <row r="20" spans="1:7" x14ac:dyDescent="0.25">
      <c r="B20" s="1"/>
      <c r="D20" s="49" t="s">
        <v>32</v>
      </c>
      <c r="E20" s="148">
        <f>'Janv 14'!F75+'Fév 14'!F75+'Mars 14'!F75+'Avril 14'!F75+'Mai 14'!F75+'Juin 14'!F75+'Juil 14'!F75+'Août 14'!F75+'Sept 14'!F75+'Oct 14'!F75+'Nov 14'!F75+'Déc 14'!F75</f>
        <v>5.0208333333333428</v>
      </c>
      <c r="G20" s="79" t="s">
        <v>54</v>
      </c>
    </row>
    <row r="21" spans="1:7" x14ac:dyDescent="0.25">
      <c r="B21" s="1"/>
      <c r="D21" s="49" t="s">
        <v>32</v>
      </c>
      <c r="E21" s="148">
        <f>'Janv 14'!F76+'Fév 14'!F76+'Mars 14'!F76+'Avril 14'!F76+'Mai 14'!F76+'Juin 14'!F76+'Juil 14'!F76+'Août 14'!F76+'Sept 14'!F76+'Oct 14'!F76+'Nov 14'!F76+'Déc 14'!F76</f>
        <v>2.3541666666666909</v>
      </c>
      <c r="G21" s="79" t="s">
        <v>55</v>
      </c>
    </row>
    <row r="22" spans="1:7" x14ac:dyDescent="0.25">
      <c r="B22" s="1"/>
      <c r="D22" s="49" t="s">
        <v>32</v>
      </c>
      <c r="E22" s="74">
        <f>'Janv 14'!F77+'Fév 14'!F77+'Mars 14'!F77+'Avril 14'!F77+'Mai 14'!F77+'Juin 14'!F77+'Juil 14'!F77+'Août 14'!F77+'Sept 14'!F77+'Oct 14'!F77+'Nov 14'!F77+'Déc 14'!F77</f>
        <v>1</v>
      </c>
      <c r="G22" s="79" t="s">
        <v>105</v>
      </c>
    </row>
    <row r="23" spans="1:7" x14ac:dyDescent="0.25">
      <c r="E23" s="74"/>
    </row>
    <row r="24" spans="1:7" x14ac:dyDescent="0.25">
      <c r="C24" s="44" t="s">
        <v>34</v>
      </c>
      <c r="D24" s="43"/>
      <c r="E24" s="74"/>
      <c r="G24" s="79"/>
    </row>
    <row r="25" spans="1:7" x14ac:dyDescent="0.25">
      <c r="A25" s="1"/>
      <c r="B25" s="1"/>
      <c r="C25" s="1"/>
      <c r="D25" s="43"/>
      <c r="E25" s="74"/>
      <c r="G25" s="78"/>
    </row>
    <row r="26" spans="1:7" x14ac:dyDescent="0.25">
      <c r="A26" s="1"/>
      <c r="B26" s="1"/>
      <c r="C26" s="48" t="s">
        <v>33</v>
      </c>
      <c r="D26" s="49" t="s">
        <v>32</v>
      </c>
      <c r="E26" s="148">
        <f>'Janv 14'!F81+'Fév 14'!F81+'Mars 14'!F81+'Avril 14'!F81+'Mai 14'!F81+'Juin 14'!F81+'Juil 14'!F81+'Août 14'!F81+'Sept 14'!F81+'Oct 14'!F81+'Nov 14'!F81+'Déc 14'!F81</f>
        <v>75.5</v>
      </c>
      <c r="G26" s="78" t="s">
        <v>48</v>
      </c>
    </row>
    <row r="27" spans="1:7" x14ac:dyDescent="0.25">
      <c r="A27" s="1"/>
      <c r="B27" s="1"/>
      <c r="C27" s="1"/>
      <c r="D27" s="49" t="s">
        <v>32</v>
      </c>
      <c r="E27" s="148">
        <f>'Janv 14'!F82+'Fév 14'!F82+'Mars 14'!F82+'Avril 14'!F82+'Mai 14'!F82+'Juin 14'!F82+'Juil 14'!F82+'Août 14'!F82+'Sept 14'!F82+'Oct 14'!F82+'Nov 14'!F82+'Déc 14'!F82</f>
        <v>8.6618055555555564</v>
      </c>
      <c r="G27" s="78" t="s">
        <v>49</v>
      </c>
    </row>
    <row r="28" spans="1:7" x14ac:dyDescent="0.25">
      <c r="A28" s="1"/>
      <c r="B28" s="1"/>
      <c r="C28" s="1"/>
      <c r="D28" s="49" t="s">
        <v>32</v>
      </c>
      <c r="E28" s="148">
        <f>'Janv 14'!F83+'Fév 14'!F83+'Mars 14'!F83+'Avril 14'!F83+'Mai 14'!F83+'Juin 14'!F83+'Juil 14'!F83+'Août 14'!F83+'Sept 14'!F83+'Oct 14'!F83+'Nov 14'!F83+'Déc 14'!F83</f>
        <v>0</v>
      </c>
      <c r="G28" s="78" t="s">
        <v>50</v>
      </c>
    </row>
    <row r="29" spans="1:7" x14ac:dyDescent="0.25">
      <c r="A29" s="1"/>
      <c r="B29" s="1"/>
      <c r="C29" s="1"/>
      <c r="D29" s="49" t="s">
        <v>32</v>
      </c>
      <c r="E29" s="148">
        <f>'Janv 14'!F84+'Fév 14'!F84+'Mars 14'!F84+'Avril 14'!F84+'Mai 14'!F84+'Juin 14'!F84+'Juil 14'!F84+'Août 14'!F84+'Sept 14'!F84+'Oct 14'!F84+'Nov 14'!F84+'Déc 14'!F84</f>
        <v>0</v>
      </c>
      <c r="G29" s="78" t="s">
        <v>51</v>
      </c>
    </row>
    <row r="30" spans="1:7" x14ac:dyDescent="0.25">
      <c r="A30" s="1"/>
      <c r="B30" s="1"/>
      <c r="C30" s="1"/>
      <c r="D30" s="49" t="s">
        <v>32</v>
      </c>
      <c r="E30" s="74">
        <f>'Janv 14'!F85+'Fév 14'!F85+'Mars 14'!F85+'Avril 14'!F85+'Mai 14'!F85+'Juin 14'!F85+'Juil 14'!F85+'Août 14'!F85+'Sept 14'!F85+'Oct 14'!F85+'Nov 14'!F85+'Déc 14'!F85</f>
        <v>0</v>
      </c>
      <c r="G30" s="78" t="s">
        <v>47</v>
      </c>
    </row>
    <row r="31" spans="1:7" x14ac:dyDescent="0.25">
      <c r="A31" s="1"/>
      <c r="B31" s="1"/>
      <c r="C31" s="1"/>
      <c r="D31" s="1"/>
      <c r="E31" s="148"/>
      <c r="G31" s="78"/>
    </row>
    <row r="32" spans="1:7" x14ac:dyDescent="0.25">
      <c r="C32" s="43" t="s">
        <v>35</v>
      </c>
      <c r="D32" s="43"/>
      <c r="E32" s="148"/>
      <c r="G32" s="78"/>
    </row>
    <row r="33" spans="1:7" x14ac:dyDescent="0.25">
      <c r="A33" s="1"/>
      <c r="B33" s="1"/>
      <c r="C33" s="1"/>
      <c r="D33" s="43"/>
      <c r="E33" s="148"/>
      <c r="G33" s="78"/>
    </row>
    <row r="34" spans="1:7" x14ac:dyDescent="0.25">
      <c r="A34" s="1"/>
      <c r="B34" s="1"/>
      <c r="C34" s="48" t="s">
        <v>33</v>
      </c>
      <c r="D34" s="49" t="s">
        <v>32</v>
      </c>
      <c r="E34" s="148">
        <f>'Janv 14'!F89+'Fév 14'!F89+'Mars 14'!F89+'Avril 14'!F89+'Mai 14'!F89+'Juin 14'!F89+'Juil 14'!F89+'Août 14'!F89+'Sept 14'!F89+'Oct 14'!F89+'Nov 14'!F89+'Déc 14'!F89</f>
        <v>4.927083333333333</v>
      </c>
      <c r="G34" s="78" t="s">
        <v>48</v>
      </c>
    </row>
    <row r="35" spans="1:7" x14ac:dyDescent="0.25">
      <c r="A35" s="1"/>
      <c r="B35" s="1"/>
      <c r="C35" s="1"/>
      <c r="D35" s="49" t="s">
        <v>32</v>
      </c>
      <c r="E35" s="148">
        <f>'Janv 14'!F90+'Fév 14'!F90+'Mars 14'!F90+'Avril 14'!F90+'Mai 14'!F90+'Juin 14'!F90+'Juil 14'!F90+'Août 14'!F90+'Sept 14'!F90+'Oct 14'!F90+'Nov 14'!F90+'Déc 14'!F90</f>
        <v>2.7347222222222167</v>
      </c>
      <c r="G35" s="78" t="s">
        <v>49</v>
      </c>
    </row>
    <row r="36" spans="1:7" x14ac:dyDescent="0.25">
      <c r="A36" s="1"/>
      <c r="B36" s="1"/>
      <c r="C36" s="1"/>
      <c r="D36" s="49" t="s">
        <v>32</v>
      </c>
      <c r="E36" s="148">
        <f>'Janv 14'!F91+'Fév 14'!F91+'Mars 14'!F91+'Avril 14'!F91+'Mai 14'!F91+'Juin 14'!F91+'Juil 14'!F91+'Août 14'!F91+'Sept 14'!F91+'Oct 14'!F91+'Nov 14'!F91+'Déc 14'!F91</f>
        <v>4.9791666666666572</v>
      </c>
      <c r="G36" s="78" t="s">
        <v>50</v>
      </c>
    </row>
    <row r="37" spans="1:7" x14ac:dyDescent="0.25">
      <c r="A37" s="1"/>
      <c r="B37" s="1"/>
      <c r="C37" s="1"/>
      <c r="D37" s="49" t="s">
        <v>32</v>
      </c>
      <c r="E37" s="148">
        <f>'Janv 14'!F92+'Fév 14'!F92+'Mars 14'!F92+'Avril 14'!F92+'Mai 14'!F92+'Juin 14'!F92+'Juil 14'!F92+'Août 14'!F92+'Sept 14'!F92+'Oct 14'!F92+'Nov 14'!F92+'Déc 14'!F92</f>
        <v>6.6458333333333091</v>
      </c>
      <c r="G37" s="78" t="s">
        <v>51</v>
      </c>
    </row>
    <row r="38" spans="1:7" x14ac:dyDescent="0.25">
      <c r="A38" s="1"/>
      <c r="B38" s="1"/>
      <c r="C38" s="1"/>
      <c r="D38" s="49" t="s">
        <v>32</v>
      </c>
      <c r="E38" s="74">
        <f>'Janv 14'!F93+'Fév 14'!F93+'Mars 14'!F93+'Avril 14'!F93+'Mai 14'!F93+'Juin 14'!F93+'Juil 14'!F93+'Août 14'!F93+'Sept 14'!F93+'Oct 14'!F93+'Nov 14'!F93+'Déc 14'!F93</f>
        <v>-1</v>
      </c>
      <c r="G38" s="78" t="s">
        <v>47</v>
      </c>
    </row>
  </sheetData>
  <mergeCells count="2">
    <mergeCell ref="E1:G1"/>
    <mergeCell ref="L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13</vt:i4>
      </vt:variant>
    </vt:vector>
  </HeadingPairs>
  <TitlesOfParts>
    <vt:vector size="28" baseType="lpstr">
      <vt:lpstr>Données</vt:lpstr>
      <vt:lpstr>Exemple</vt:lpstr>
      <vt:lpstr>Janv 14</vt:lpstr>
      <vt:lpstr>Fév 14</vt:lpstr>
      <vt:lpstr>Mars 14</vt:lpstr>
      <vt:lpstr>Avril 14</vt:lpstr>
      <vt:lpstr>Mai 14</vt:lpstr>
      <vt:lpstr>Juin 14</vt:lpstr>
      <vt:lpstr>Juil 14</vt:lpstr>
      <vt:lpstr>Août 14</vt:lpstr>
      <vt:lpstr>Sept 14</vt:lpstr>
      <vt:lpstr>Oct 14</vt:lpstr>
      <vt:lpstr>Nov 14</vt:lpstr>
      <vt:lpstr>Déc 14</vt:lpstr>
      <vt:lpstr>Bilan 14</vt:lpstr>
      <vt:lpstr>'Août 14'!Zone_d_impression</vt:lpstr>
      <vt:lpstr>'Avril 14'!Zone_d_impression</vt:lpstr>
      <vt:lpstr>'Déc 14'!Zone_d_impression</vt:lpstr>
      <vt:lpstr>Exemple!Zone_d_impression</vt:lpstr>
      <vt:lpstr>'Fév 14'!Zone_d_impression</vt:lpstr>
      <vt:lpstr>'Janv 14'!Zone_d_impression</vt:lpstr>
      <vt:lpstr>'Juil 14'!Zone_d_impression</vt:lpstr>
      <vt:lpstr>'Juin 14'!Zone_d_impression</vt:lpstr>
      <vt:lpstr>'Mai 14'!Zone_d_impression</vt:lpstr>
      <vt:lpstr>'Mars 14'!Zone_d_impression</vt:lpstr>
      <vt:lpstr>'Nov 14'!Zone_d_impression</vt:lpstr>
      <vt:lpstr>'Oct 14'!Zone_d_impression</vt:lpstr>
      <vt:lpstr>'Sept 14'!Zone_d_impression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Syrius</cp:lastModifiedBy>
  <cp:lastPrinted>2015-09-10T13:18:56Z</cp:lastPrinted>
  <dcterms:created xsi:type="dcterms:W3CDTF">2015-09-01T22:35:49Z</dcterms:created>
  <dcterms:modified xsi:type="dcterms:W3CDTF">2015-09-17T22:16:01Z</dcterms:modified>
</cp:coreProperties>
</file>