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3695" windowHeight="9870" tabRatio="730" activeTab="1"/>
  </bookViews>
  <sheets>
    <sheet name="Données" sheetId="2" r:id="rId1"/>
    <sheet name="Exemple" sheetId="1" r:id="rId2"/>
    <sheet name="Bilan 14" sheetId="27" r:id="rId3"/>
  </sheets>
  <definedNames>
    <definedName name="Noel">Données!$O$29</definedName>
    <definedName name="Pâques">Données!$O$16</definedName>
    <definedName name="S_Année">Données!$O$15</definedName>
    <definedName name="_xlnm.Print_Area" localSheetId="1">Exemple!$B$1:$M$52</definedName>
  </definedNames>
  <calcPr calcId="152511"/>
</workbook>
</file>

<file path=xl/calcChain.xml><?xml version="1.0" encoding="utf-8"?>
<calcChain xmlns="http://schemas.openxmlformats.org/spreadsheetml/2006/main">
  <c r="F60" i="1" l="1"/>
  <c r="F61" i="1"/>
  <c r="F62" i="1"/>
  <c r="C72" i="1" l="1"/>
  <c r="D72" i="1"/>
  <c r="E72" i="1"/>
  <c r="F72" i="1"/>
  <c r="B69" i="1"/>
  <c r="AF65" i="1"/>
  <c r="B68" i="1"/>
  <c r="AE65" i="1"/>
  <c r="B67" i="1"/>
  <c r="AD65" i="1"/>
  <c r="E59" i="1"/>
  <c r="D59" i="1"/>
  <c r="C59" i="1"/>
  <c r="B59" i="1"/>
  <c r="F59" i="1" s="1"/>
  <c r="E58" i="1"/>
  <c r="D58" i="1"/>
  <c r="C58" i="1"/>
  <c r="B58" i="1"/>
  <c r="F58" i="1" s="1"/>
  <c r="E57" i="1"/>
  <c r="D57" i="1"/>
  <c r="C57" i="1"/>
  <c r="B57" i="1"/>
  <c r="F57" i="1" s="1"/>
  <c r="O16" i="2" l="1"/>
  <c r="O19" i="2"/>
  <c r="O30" i="2"/>
  <c r="O29" i="2"/>
  <c r="O28" i="2"/>
  <c r="O27" i="2"/>
  <c r="O26" i="2"/>
  <c r="O25" i="2"/>
  <c r="O24" i="2"/>
  <c r="O23" i="2"/>
  <c r="O22" i="2"/>
  <c r="O21" i="2"/>
  <c r="O20" i="2"/>
  <c r="O18" i="2"/>
  <c r="O17" i="2"/>
  <c r="C15" i="2"/>
  <c r="J2" i="1" s="1"/>
  <c r="U15" i="1" s="1"/>
  <c r="F2" i="1"/>
  <c r="S15" i="1" s="1"/>
  <c r="G15" i="2"/>
  <c r="I15" i="2" l="1"/>
  <c r="B5" i="1" s="1"/>
  <c r="E16" i="27"/>
  <c r="B6" i="1" l="1"/>
  <c r="B7" i="1" s="1"/>
  <c r="B8" i="1" s="1"/>
  <c r="B9" i="1" s="1"/>
  <c r="B10" i="1" s="1"/>
  <c r="B11" i="1" s="1"/>
  <c r="B13" i="1" s="1"/>
  <c r="B14" i="1" s="1"/>
  <c r="B15" i="1" s="1"/>
  <c r="B16" i="1" s="1"/>
  <c r="B17" i="1" s="1"/>
  <c r="B18" i="1" s="1"/>
  <c r="B19" i="1" s="1"/>
  <c r="B21" i="1" s="1"/>
  <c r="B22" i="1" s="1"/>
  <c r="B23" i="1" s="1"/>
  <c r="B24" i="1" s="1"/>
  <c r="B25" i="1" s="1"/>
  <c r="B26" i="1" s="1"/>
  <c r="B27" i="1" s="1"/>
  <c r="B29" i="1" s="1"/>
  <c r="B30" i="1" s="1"/>
  <c r="B31" i="1" s="1"/>
  <c r="B32" i="1" s="1"/>
  <c r="B33" i="1" s="1"/>
  <c r="B34" i="1" s="1"/>
  <c r="B35" i="1" s="1"/>
  <c r="B37" i="1" s="1"/>
  <c r="B38" i="1" s="1"/>
  <c r="B39" i="1" s="1"/>
  <c r="B40" i="1" s="1"/>
  <c r="B41" i="1" s="1"/>
  <c r="B42" i="1" s="1"/>
  <c r="B43" i="1" s="1"/>
  <c r="B45" i="1" s="1"/>
  <c r="B46" i="1" s="1"/>
  <c r="B47" i="1" s="1"/>
  <c r="B48" i="1" s="1"/>
  <c r="B49" i="1" s="1"/>
  <c r="B50" i="1" s="1"/>
  <c r="B51" i="1" s="1"/>
  <c r="I17" i="2"/>
  <c r="E30" i="27"/>
  <c r="E34" i="27"/>
  <c r="E35" i="27"/>
  <c r="E36" i="27"/>
  <c r="E37" i="27"/>
  <c r="E38" i="27"/>
  <c r="E26" i="27"/>
  <c r="E27" i="27"/>
  <c r="E28" i="27"/>
  <c r="E29" i="27"/>
  <c r="E19" i="27"/>
  <c r="E20" i="27"/>
  <c r="E21" i="27"/>
  <c r="E22" i="27"/>
  <c r="E18" i="27"/>
  <c r="M6" i="27"/>
  <c r="M7" i="27"/>
  <c r="M8" i="27" l="1"/>
  <c r="E13" i="27"/>
  <c r="E11" i="27"/>
  <c r="E10" i="27"/>
  <c r="E9" i="27"/>
  <c r="E8" i="27"/>
  <c r="E7" i="27"/>
  <c r="E6" i="27"/>
  <c r="S7" i="1" l="1"/>
  <c r="AE17" i="1" l="1"/>
  <c r="AE18" i="1" s="1"/>
  <c r="K3" i="2" l="1"/>
  <c r="J2" i="2" s="1"/>
  <c r="F51" i="1"/>
  <c r="F11" i="1"/>
  <c r="K46" i="1"/>
  <c r="K47" i="1"/>
  <c r="K48" i="1"/>
  <c r="K49" i="1"/>
  <c r="K50" i="1"/>
  <c r="K51" i="1"/>
  <c r="K45" i="1"/>
  <c r="K38" i="1"/>
  <c r="K39" i="1"/>
  <c r="K40" i="1"/>
  <c r="K41" i="1"/>
  <c r="K42" i="1"/>
  <c r="K43" i="1"/>
  <c r="K37" i="1"/>
  <c r="K30" i="1"/>
  <c r="K31" i="1"/>
  <c r="K32" i="1"/>
  <c r="K33" i="1"/>
  <c r="K34" i="1"/>
  <c r="K35" i="1"/>
  <c r="K29" i="1"/>
  <c r="K22" i="1"/>
  <c r="K23" i="1"/>
  <c r="K24" i="1"/>
  <c r="K25" i="1"/>
  <c r="K26" i="1"/>
  <c r="K27" i="1"/>
  <c r="K21" i="1"/>
  <c r="K14" i="1"/>
  <c r="K15" i="1"/>
  <c r="K16" i="1"/>
  <c r="K17" i="1"/>
  <c r="K18" i="1"/>
  <c r="K19" i="1"/>
  <c r="K13" i="1"/>
  <c r="K5" i="1"/>
  <c r="K6" i="1"/>
  <c r="K7" i="1"/>
  <c r="K8" i="1"/>
  <c r="K9" i="1"/>
  <c r="K10" i="1"/>
  <c r="K11" i="1"/>
  <c r="G46" i="1"/>
  <c r="G47" i="1"/>
  <c r="L47" i="1" s="1"/>
  <c r="G48" i="1"/>
  <c r="M48" i="1" s="1"/>
  <c r="G49" i="1"/>
  <c r="M49" i="1" s="1"/>
  <c r="G50" i="1"/>
  <c r="M50" i="1" s="1"/>
  <c r="G51" i="1"/>
  <c r="G45" i="1"/>
  <c r="M45" i="1" s="1"/>
  <c r="G38" i="1"/>
  <c r="M38" i="1" s="1"/>
  <c r="G39" i="1"/>
  <c r="G40" i="1"/>
  <c r="M40" i="1" s="1"/>
  <c r="G41" i="1"/>
  <c r="M41" i="1" s="1"/>
  <c r="G42" i="1"/>
  <c r="M42" i="1" s="1"/>
  <c r="G43" i="1"/>
  <c r="M43" i="1" s="1"/>
  <c r="G37" i="1"/>
  <c r="L37" i="1" s="1"/>
  <c r="G30" i="1"/>
  <c r="M30" i="1" s="1"/>
  <c r="G31" i="1"/>
  <c r="M31" i="1" s="1"/>
  <c r="G32" i="1"/>
  <c r="M32" i="1" s="1"/>
  <c r="G33" i="1"/>
  <c r="M33" i="1" s="1"/>
  <c r="G34" i="1"/>
  <c r="M34" i="1" s="1"/>
  <c r="G35" i="1"/>
  <c r="M35" i="1" s="1"/>
  <c r="G29" i="1"/>
  <c r="M29" i="1" s="1"/>
  <c r="G22" i="1"/>
  <c r="M22" i="1" s="1"/>
  <c r="G23" i="1"/>
  <c r="M23" i="1" s="1"/>
  <c r="G24" i="1"/>
  <c r="M24" i="1" s="1"/>
  <c r="G25" i="1"/>
  <c r="M25" i="1" s="1"/>
  <c r="G26" i="1"/>
  <c r="M26" i="1" s="1"/>
  <c r="G27" i="1"/>
  <c r="M27" i="1" s="1"/>
  <c r="G21" i="1"/>
  <c r="G14" i="1"/>
  <c r="M14" i="1" s="1"/>
  <c r="G15" i="1"/>
  <c r="M15" i="1" s="1"/>
  <c r="G16" i="1"/>
  <c r="M16" i="1" s="1"/>
  <c r="G17" i="1"/>
  <c r="M17" i="1" s="1"/>
  <c r="G18" i="1"/>
  <c r="M18" i="1" s="1"/>
  <c r="G19" i="1"/>
  <c r="L19" i="1" s="1"/>
  <c r="G13" i="1"/>
  <c r="M13" i="1" s="1"/>
  <c r="G5" i="1"/>
  <c r="M5" i="1" s="1"/>
  <c r="G6" i="1"/>
  <c r="M6" i="1" s="1"/>
  <c r="G7" i="1"/>
  <c r="M7" i="1" s="1"/>
  <c r="G8" i="1"/>
  <c r="M8" i="1" s="1"/>
  <c r="G9" i="1"/>
  <c r="M9" i="1" s="1"/>
  <c r="G10" i="1"/>
  <c r="M10" i="1" s="1"/>
  <c r="G11" i="1"/>
  <c r="M11" i="1" s="1"/>
  <c r="J51" i="1"/>
  <c r="M51" i="1"/>
  <c r="J50" i="1"/>
  <c r="F50" i="1"/>
  <c r="J49" i="1"/>
  <c r="F49" i="1"/>
  <c r="L49" i="1" s="1"/>
  <c r="J48" i="1"/>
  <c r="F48" i="1"/>
  <c r="J47" i="1"/>
  <c r="M47" i="1"/>
  <c r="F47" i="1"/>
  <c r="J46" i="1"/>
  <c r="M46" i="1"/>
  <c r="F46" i="1"/>
  <c r="J45" i="1"/>
  <c r="F45" i="1"/>
  <c r="J43" i="1"/>
  <c r="F43" i="1"/>
  <c r="J42" i="1"/>
  <c r="F42" i="1"/>
  <c r="J41" i="1"/>
  <c r="F41" i="1"/>
  <c r="J40" i="1"/>
  <c r="F40" i="1"/>
  <c r="L40" i="1" s="1"/>
  <c r="J39" i="1"/>
  <c r="F39" i="1"/>
  <c r="J38" i="1"/>
  <c r="F38" i="1"/>
  <c r="L38" i="1" s="1"/>
  <c r="J37" i="1"/>
  <c r="F37" i="1"/>
  <c r="J35" i="1"/>
  <c r="F35" i="1"/>
  <c r="J34" i="1"/>
  <c r="F34" i="1"/>
  <c r="J33" i="1"/>
  <c r="F33" i="1"/>
  <c r="L33" i="1" s="1"/>
  <c r="J32" i="1"/>
  <c r="F32" i="1"/>
  <c r="J31" i="1"/>
  <c r="F31" i="1"/>
  <c r="J30" i="1"/>
  <c r="F30" i="1"/>
  <c r="J29" i="1"/>
  <c r="F29" i="1"/>
  <c r="J27" i="1"/>
  <c r="F27" i="1"/>
  <c r="J26" i="1"/>
  <c r="F26" i="1"/>
  <c r="J25" i="1"/>
  <c r="F25" i="1"/>
  <c r="J24" i="1"/>
  <c r="F24" i="1"/>
  <c r="J23" i="1"/>
  <c r="J28" i="1" s="1"/>
  <c r="F23" i="1"/>
  <c r="J22" i="1"/>
  <c r="F22" i="1"/>
  <c r="J21" i="1"/>
  <c r="F21" i="1"/>
  <c r="J19" i="1"/>
  <c r="F19" i="1"/>
  <c r="J18" i="1"/>
  <c r="F18" i="1"/>
  <c r="J17" i="1"/>
  <c r="F17" i="1"/>
  <c r="J16" i="1"/>
  <c r="F16" i="1"/>
  <c r="J15" i="1"/>
  <c r="F15" i="1"/>
  <c r="J14" i="1"/>
  <c r="F14" i="1"/>
  <c r="J13" i="1"/>
  <c r="F13" i="1"/>
  <c r="F5" i="1"/>
  <c r="J5" i="1"/>
  <c r="F6" i="1"/>
  <c r="J6" i="1"/>
  <c r="F7" i="1"/>
  <c r="J7" i="1"/>
  <c r="F8" i="1"/>
  <c r="J8" i="1"/>
  <c r="F9" i="1"/>
  <c r="J9" i="1"/>
  <c r="F10" i="1"/>
  <c r="J10" i="1"/>
  <c r="J11" i="1"/>
  <c r="F20" i="1"/>
  <c r="F12" i="1" l="1"/>
  <c r="B66" i="1"/>
  <c r="AC65" i="1"/>
  <c r="B70" i="1"/>
  <c r="AG65" i="1"/>
  <c r="AH65" i="1"/>
  <c r="B71" i="1"/>
  <c r="L32" i="1"/>
  <c r="L27" i="1"/>
  <c r="L7" i="1"/>
  <c r="L17" i="1"/>
  <c r="M19" i="1"/>
  <c r="L22" i="1"/>
  <c r="L24" i="1"/>
  <c r="L26" i="1"/>
  <c r="G44" i="1"/>
  <c r="M39" i="1"/>
  <c r="L43" i="1"/>
  <c r="L14" i="1"/>
  <c r="L16" i="1"/>
  <c r="L18" i="1"/>
  <c r="L23" i="1"/>
  <c r="L30" i="1"/>
  <c r="L34" i="1"/>
  <c r="L41" i="1"/>
  <c r="L46" i="1"/>
  <c r="L48" i="1"/>
  <c r="L50" i="1"/>
  <c r="G28" i="1"/>
  <c r="K28" i="1"/>
  <c r="K44" i="1"/>
  <c r="L51" i="1"/>
  <c r="F28" i="1"/>
  <c r="L13" i="1"/>
  <c r="M37" i="1"/>
  <c r="M44" i="1" s="1"/>
  <c r="K20" i="1"/>
  <c r="K36" i="1"/>
  <c r="L11" i="1"/>
  <c r="M36" i="1"/>
  <c r="F44" i="1"/>
  <c r="J36" i="1"/>
  <c r="J44" i="1"/>
  <c r="L42" i="1"/>
  <c r="M12" i="1"/>
  <c r="J20" i="1"/>
  <c r="F52" i="1"/>
  <c r="G12" i="1"/>
  <c r="M20" i="1"/>
  <c r="K12" i="1"/>
  <c r="K52" i="1"/>
  <c r="L21" i="1"/>
  <c r="L29" i="1"/>
  <c r="J12" i="1"/>
  <c r="L10" i="1"/>
  <c r="L9" i="1"/>
  <c r="L8" i="1"/>
  <c r="L6" i="1"/>
  <c r="L5" i="1"/>
  <c r="G20" i="1"/>
  <c r="L15" i="1"/>
  <c r="L25" i="1"/>
  <c r="G36" i="1"/>
  <c r="F36" i="1"/>
  <c r="L35" i="1"/>
  <c r="L39" i="1"/>
  <c r="J52" i="1"/>
  <c r="M21" i="1"/>
  <c r="M28" i="1" s="1"/>
  <c r="L45" i="1"/>
  <c r="L31" i="1"/>
  <c r="M52" i="1"/>
  <c r="G52" i="1"/>
  <c r="B72" i="1" l="1"/>
  <c r="L44" i="1"/>
  <c r="AG60" i="1" s="1"/>
  <c r="L20" i="1"/>
  <c r="AD59" i="1" s="1"/>
  <c r="L52" i="1"/>
  <c r="E14" i="27"/>
  <c r="AH59" i="1"/>
  <c r="AG59" i="1"/>
  <c r="AG57" i="1"/>
  <c r="AD60" i="1"/>
  <c r="S25" i="1"/>
  <c r="S41" i="1" s="1"/>
  <c r="AI65" i="1"/>
  <c r="L12" i="1"/>
  <c r="L36" i="1"/>
  <c r="L28" i="1"/>
  <c r="E56" i="1" l="1"/>
  <c r="C56" i="1"/>
  <c r="D56" i="1"/>
  <c r="B56" i="1"/>
  <c r="AG58" i="1"/>
  <c r="E60" i="1"/>
  <c r="C60" i="1"/>
  <c r="D60" i="1"/>
  <c r="B60" i="1"/>
  <c r="AH60" i="1"/>
  <c r="D61" i="1"/>
  <c r="D62" i="1" s="1"/>
  <c r="B61" i="1"/>
  <c r="E61" i="1"/>
  <c r="E62" i="1" s="1"/>
  <c r="C61" i="1"/>
  <c r="AD58" i="1"/>
  <c r="AD57" i="1"/>
  <c r="AD61" i="1" s="1"/>
  <c r="AG61" i="1"/>
  <c r="AH57" i="1"/>
  <c r="AH58" i="1"/>
  <c r="AE60" i="1"/>
  <c r="AE59" i="1"/>
  <c r="AE58" i="1"/>
  <c r="AE57" i="1"/>
  <c r="S17" i="1"/>
  <c r="S18" i="1" s="1"/>
  <c r="AC60" i="1"/>
  <c r="AC59" i="1"/>
  <c r="AC58" i="1"/>
  <c r="AC57" i="1"/>
  <c r="AF60" i="1"/>
  <c r="AF59" i="1"/>
  <c r="AF58" i="1"/>
  <c r="AF57" i="1"/>
  <c r="F56" i="1" l="1"/>
  <c r="C62" i="1"/>
  <c r="B62" i="1"/>
  <c r="AH61" i="1"/>
  <c r="AE61" i="1"/>
  <c r="AI58" i="1"/>
  <c r="S22" i="1" s="1"/>
  <c r="S38" i="1" s="1"/>
  <c r="AI60" i="1"/>
  <c r="S24" i="1" s="1"/>
  <c r="S40" i="1" s="1"/>
  <c r="AF61" i="1"/>
  <c r="AC61" i="1"/>
  <c r="AI57" i="1"/>
  <c r="S21" i="1" s="1"/>
  <c r="S37" i="1" s="1"/>
  <c r="AI59" i="1"/>
  <c r="S23" i="1" s="1"/>
  <c r="S39" i="1" s="1"/>
  <c r="AI61" i="1" l="1"/>
</calcChain>
</file>

<file path=xl/comments1.xml><?xml version="1.0" encoding="utf-8"?>
<comments xmlns="http://schemas.openxmlformats.org/spreadsheetml/2006/main">
  <authors>
    <author>Cyril M</author>
  </authors>
  <commentList>
    <comment ref="S29" authorId="0" shapeId="0">
      <text>
        <r>
          <rPr>
            <b/>
            <sz val="9"/>
            <color indexed="81"/>
            <rFont val="Tahoma"/>
            <family val="2"/>
          </rPr>
          <t>Cyril M:</t>
        </r>
        <r>
          <rPr>
            <sz val="9"/>
            <color indexed="81"/>
            <rFont val="Tahoma"/>
            <family val="2"/>
          </rPr>
          <t xml:space="preserve">
151,67 =151,67/24=151:40
151,40=6,32 6jour et 32 ccentiémmes de jour
</t>
        </r>
      </text>
    </comment>
  </commentList>
</comments>
</file>

<file path=xl/sharedStrings.xml><?xml version="1.0" encoding="utf-8"?>
<sst xmlns="http://schemas.openxmlformats.org/spreadsheetml/2006/main" count="242" uniqueCount="139">
  <si>
    <t>Jour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</si>
  <si>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</si>
  <si>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</si>
  <si>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</si>
  <si>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</si>
  <si>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</si>
  <si>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</si>
  <si>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</si>
  <si>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</si>
  <si>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</si>
  <si>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</si>
  <si>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</si>
  <si>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</si>
  <si>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</si>
  <si>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</si>
  <si>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</si>
  <si>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</si>
  <si>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</si>
  <si>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</si>
  <si>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 semaine</t>
  </si>
  <si>
    <t>TEMPS DE TRAVAIL</t>
  </si>
  <si>
    <t>Heure début &lt;</t>
  </si>
  <si>
    <t>MAL</t>
  </si>
  <si>
    <t>REPOS</t>
  </si>
  <si>
    <t>VAC</t>
  </si>
  <si>
    <t>JFG</t>
  </si>
  <si>
    <t>Taux horaire</t>
  </si>
  <si>
    <t>Pour</t>
  </si>
  <si>
    <t>=&lt;</t>
  </si>
  <si>
    <t>entre</t>
  </si>
  <si>
    <t>et</t>
  </si>
  <si>
    <t>&gt;</t>
  </si>
  <si>
    <t>-</t>
  </si>
  <si>
    <t>Dont :</t>
  </si>
  <si>
    <t>Heure fiche de paie:</t>
  </si>
  <si>
    <t>Différence:</t>
  </si>
  <si>
    <t>Soit au total pour le mois de :</t>
  </si>
  <si>
    <t>Totaux</t>
  </si>
  <si>
    <t>Nombre Aller-Retour :</t>
  </si>
  <si>
    <t>Km Parcourue :</t>
  </si>
  <si>
    <t>Km</t>
  </si>
  <si>
    <t>Horradateur Payé :</t>
  </si>
  <si>
    <t>Eu</t>
  </si>
  <si>
    <t>Adresse lieu de travail:</t>
  </si>
  <si>
    <t>Distance ( Source Mappy) :</t>
  </si>
  <si>
    <t>7,4 KM</t>
  </si>
  <si>
    <t xml:space="preserve"> Impôts :</t>
  </si>
  <si>
    <t>Nombre de repas</t>
  </si>
  <si>
    <t>Heures à taux normal</t>
  </si>
  <si>
    <t>Heures en HS 10%</t>
  </si>
  <si>
    <t>Heures en HS 20%</t>
  </si>
  <si>
    <t>Heures en HS 40%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</si>
  <si>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</si>
  <si>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</si>
  <si>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</si>
  <si>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</si>
  <si>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</si>
  <si>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</si>
  <si>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</si>
  <si>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</si>
  <si>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</si>
  <si>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</si>
  <si>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</si>
  <si>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</si>
  <si>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</si>
  <si>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</si>
  <si>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</si>
  <si>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</si>
  <si>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TRUC POUR CORRIGER LA SOMME DES HEURES</t>
  </si>
  <si>
    <t>[h]:mm</t>
  </si>
  <si>
    <t>.</t>
  </si>
  <si>
    <r>
      <t xml:space="preserve">Tout est une question de format de cellules. Si vous utilisez le format de cellules suivant: </t>
    </r>
    <r>
      <rPr>
        <b/>
        <sz val="11"/>
        <color indexed="8"/>
        <rFont val="Calibri"/>
        <family val="2"/>
      </rPr>
      <t>[h]:mm</t>
    </r>
    <r>
      <rPr>
        <sz val="11"/>
        <color theme="1"/>
        <rFont val="Calibri"/>
        <family val="2"/>
        <scheme val="minor"/>
      </rPr>
      <t>, vous pourrez corriger le tir.</t>
    </r>
  </si>
  <si>
    <r>
      <t>Pour modifier le format des cellules, sélectionnez d’abord la zone de données, cliquez à droite sur votre souris, choisissez l’option "Format de cellules" ("Format Cells") et cliquez sur "Personnaliser" ("Custom"). Entrez ensuite le format </t>
    </r>
    <r>
      <rPr>
        <b/>
        <sz val="11"/>
        <color indexed="8"/>
        <rFont val="Calibri"/>
        <family val="2"/>
      </rPr>
      <t xml:space="preserve">[h]:mm </t>
    </r>
    <r>
      <rPr>
        <sz val="11"/>
        <color theme="1"/>
        <rFont val="Calibri"/>
        <family val="2"/>
        <scheme val="minor"/>
      </rPr>
      <t>et cliquez sur OK.</t>
    </r>
  </si>
  <si>
    <r>
      <t>Résultat?</t>
    </r>
    <r>
      <rPr>
        <sz val="11"/>
        <color theme="1"/>
        <rFont val="Calibri"/>
        <family val="2"/>
        <scheme val="minor"/>
      </rPr>
      <t xml:space="preserve"> Vos données seront converties dans un format compréhensible par Excel. Vous obtiendrez donc un total de 40 heures, tel que l’on pourrait s’y attendre.</t>
    </r>
  </si>
  <si>
    <t>Adresse domicile:</t>
  </si>
  <si>
    <t>CP</t>
  </si>
  <si>
    <t>période d'acquisition des congés</t>
  </si>
  <si>
    <t>du 01/04/N au 31/03/N+1</t>
  </si>
  <si>
    <t>période de prise des congés</t>
  </si>
  <si>
    <t>du 01/05/N au 30/04/N+1</t>
  </si>
  <si>
    <t>Numéro Fiscal :</t>
  </si>
  <si>
    <t>MDP:</t>
  </si>
  <si>
    <t>Nombre de jours repos :</t>
  </si>
  <si>
    <t>Jours</t>
  </si>
  <si>
    <t>Repos</t>
  </si>
  <si>
    <t>Récapitulatif :</t>
  </si>
  <si>
    <t>Récup</t>
  </si>
  <si>
    <t>Heures éffectués</t>
  </si>
  <si>
    <t>BILAN ANNUELLE</t>
  </si>
  <si>
    <t>Nombre d'heure supp</t>
  </si>
  <si>
    <t xml:space="preserve">Nombre de jours travaillé </t>
  </si>
  <si>
    <t xml:space="preserve">Nombre de jours maladie </t>
  </si>
  <si>
    <t xml:space="preserve">Nombre de jours repos </t>
  </si>
  <si>
    <t xml:space="preserve">Nombre de JFG </t>
  </si>
  <si>
    <t>Nombre de jours de récup</t>
  </si>
  <si>
    <t>Nombre Jours de Vacances</t>
  </si>
  <si>
    <t>Nombre d'heure théorique a l’année</t>
  </si>
  <si>
    <t>Nombre d'heure éffectué</t>
  </si>
  <si>
    <t>Nombre de repas pris</t>
  </si>
  <si>
    <t>BILAN ANUELLE IMPOTS</t>
  </si>
  <si>
    <t>KM Parcourue</t>
  </si>
  <si>
    <t>Nombre d'aller retour</t>
  </si>
  <si>
    <t>Horadateur Payé</t>
  </si>
  <si>
    <t>Heures dues/supp</t>
  </si>
  <si>
    <t>Année</t>
  </si>
  <si>
    <t>Mois</t>
  </si>
  <si>
    <t>Date</t>
  </si>
  <si>
    <t>Jours Fériés</t>
  </si>
  <si>
    <t>Pâques</t>
  </si>
  <si>
    <t>Pentecôte</t>
  </si>
  <si>
    <t>Jour de l'An</t>
  </si>
  <si>
    <t>Vendredi Saint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</si>
  <si>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</si>
  <si>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</si>
  <si>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</si>
  <si>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</si>
  <si>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</si>
  <si>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</si>
  <si>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</si>
  <si>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</si>
  <si>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</si>
  <si>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</si>
  <si>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 Etienne</t>
  </si>
  <si>
    <t>S 1</t>
  </si>
  <si>
    <t>S 2</t>
  </si>
  <si>
    <t>S 3</t>
  </si>
  <si>
    <t>S 4</t>
  </si>
  <si>
    <t>S 5</t>
  </si>
  <si>
    <t>S 6</t>
  </si>
  <si>
    <t>Heures</t>
  </si>
  <si>
    <t>Taux</t>
  </si>
  <si>
    <t>Vac</t>
  </si>
  <si>
    <t>Jfg</t>
  </si>
  <si>
    <t>Mal</t>
  </si>
  <si>
    <t>Nombre de jours récup :</t>
  </si>
  <si>
    <t>Nombre de jfg :</t>
  </si>
  <si>
    <t>Nombre de jours de vacances :</t>
  </si>
  <si>
    <t>Nombre de jours de maladie :</t>
  </si>
  <si>
    <t>Nombre de jours travaillés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</si>
</sst>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\.mm"/>
    <numFmt numFmtId="165" formatCode="[h]:mm"/>
    <numFmt numFmtId="166" formatCode="[$-40C]dddd\ d\ "/>
    <numFmt numFmtId="167" formatCode="\+[h]:mm;[Red]\-[h]:mm;&quot;&quot;\ 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i/>
      <sz val="11"/>
      <color rgb="FF3E3E3E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2D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FFFF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 style="medium">
        <color theme="4"/>
      </left>
      <right/>
      <top style="thick">
        <color theme="4"/>
      </top>
      <bottom/>
      <diagonal/>
    </border>
    <border>
      <left style="medium">
        <color theme="4"/>
      </left>
      <right/>
      <top/>
      <bottom style="thick">
        <color theme="4"/>
      </bottom>
      <diagonal/>
    </border>
    <border>
      <left style="medium">
        <color theme="4"/>
      </left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70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3" borderId="10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165" fontId="0" fillId="5" borderId="11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164" fontId="0" fillId="5" borderId="12" xfId="0" applyNumberFormat="1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0" fontId="0" fillId="3" borderId="13" xfId="0" applyNumberFormat="1" applyFill="1" applyBorder="1" applyAlignment="1">
      <alignment horizontal="center" vertical="center"/>
    </xf>
    <xf numFmtId="165" fontId="0" fillId="6" borderId="1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165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2" xfId="0" quotePrefix="1" applyBorder="1"/>
    <xf numFmtId="164" fontId="0" fillId="0" borderId="3" xfId="0" applyNumberFormat="1" applyBorder="1" applyAlignment="1">
      <alignment horizontal="center"/>
    </xf>
    <xf numFmtId="0" fontId="0" fillId="8" borderId="3" xfId="0" applyFill="1" applyBorder="1"/>
    <xf numFmtId="0" fontId="0" fillId="8" borderId="4" xfId="0" applyFill="1" applyBorder="1"/>
    <xf numFmtId="0" fontId="0" fillId="0" borderId="5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164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/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2" fontId="3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quotePrefix="1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0" fontId="0" fillId="5" borderId="14" xfId="0" applyNumberFormat="1" applyFill="1" applyBorder="1" applyAlignment="1">
      <alignment horizontal="center" vertical="center"/>
    </xf>
    <xf numFmtId="165" fontId="0" fillId="5" borderId="15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165" fontId="0" fillId="0" borderId="16" xfId="0" applyNumberFormat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Alignment="1">
      <alignment horizontal="center" vertical="center"/>
    </xf>
    <xf numFmtId="0" fontId="0" fillId="3" borderId="16" xfId="0" applyNumberFormat="1" applyFill="1" applyBorder="1" applyAlignment="1">
      <alignment horizontal="center" vertical="center"/>
    </xf>
    <xf numFmtId="165" fontId="0" fillId="6" borderId="16" xfId="0" applyNumberFormat="1" applyFill="1" applyBorder="1" applyAlignment="1">
      <alignment horizontal="center" vertical="center"/>
    </xf>
    <xf numFmtId="0" fontId="0" fillId="9" borderId="11" xfId="0" applyNumberFormat="1" applyFill="1" applyBorder="1" applyAlignment="1">
      <alignment horizontal="center" vertical="center"/>
    </xf>
    <xf numFmtId="0" fontId="0" fillId="9" borderId="17" xfId="0" applyNumberForma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12" xfId="0" applyNumberFormat="1" applyFont="1" applyBorder="1" applyAlignment="1">
      <alignment vertical="center"/>
    </xf>
    <xf numFmtId="0" fontId="4" fillId="0" borderId="12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/>
    <xf numFmtId="0" fontId="0" fillId="0" borderId="0" xfId="0" applyNumberForma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/>
    </xf>
    <xf numFmtId="0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10" borderId="0" xfId="0" applyFill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164" fontId="0" fillId="10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2" fillId="0" borderId="0" xfId="0" applyNumberFormat="1" applyFont="1" applyBorder="1" applyAlignment="1">
      <alignment wrapText="1"/>
    </xf>
    <xf numFmtId="0" fontId="2" fillId="0" borderId="0" xfId="0" applyNumberFormat="1" applyFont="1" applyBorder="1" applyAlignment="1">
      <alignment vertical="center" wrapText="1"/>
    </xf>
    <xf numFmtId="0" fontId="2" fillId="0" borderId="0" xfId="0" quotePrefix="1" applyNumberFormat="1" applyFont="1" applyBorder="1" applyAlignment="1">
      <alignment wrapText="1"/>
    </xf>
    <xf numFmtId="0" fontId="2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2" fillId="0" borderId="0" xfId="0" applyNumberFormat="1" applyFont="1" applyFill="1" applyBorder="1" applyAlignment="1"/>
    <xf numFmtId="0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Fill="1"/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4" fillId="0" borderId="0" xfId="0" applyFont="1" applyAlignment="1"/>
    <xf numFmtId="164" fontId="4" fillId="0" borderId="0" xfId="0" applyNumberFormat="1" applyFon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/>
    </xf>
    <xf numFmtId="0" fontId="4" fillId="0" borderId="0" xfId="0" applyNumberFormat="1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/>
    <xf numFmtId="168" fontId="0" fillId="0" borderId="2" xfId="0" applyNumberFormat="1" applyBorder="1"/>
    <xf numFmtId="0" fontId="0" fillId="0" borderId="2" xfId="0" applyNumberFormat="1" applyBorder="1" applyAlignment="1">
      <alignment horizontal="left" vertical="center"/>
    </xf>
    <xf numFmtId="0" fontId="0" fillId="4" borderId="34" xfId="0" applyNumberFormat="1" applyFill="1" applyBorder="1" applyAlignment="1">
      <alignment horizontal="center" vertical="center"/>
    </xf>
    <xf numFmtId="0" fontId="0" fillId="4" borderId="35" xfId="0" applyNumberFormat="1" applyFill="1" applyBorder="1" applyAlignment="1">
      <alignment horizontal="center" vertical="center"/>
    </xf>
    <xf numFmtId="0" fontId="0" fillId="4" borderId="31" xfId="0" applyNumberFormat="1" applyFill="1" applyBorder="1" applyAlignment="1">
      <alignment horizontal="center" vertical="center"/>
    </xf>
    <xf numFmtId="164" fontId="0" fillId="0" borderId="0" xfId="0" applyNumberFormat="1" applyFill="1" applyBorder="1"/>
    <xf numFmtId="165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Border="1" applyAlignment="1">
      <alignment vertical="center"/>
    </xf>
    <xf numFmtId="166" fontId="0" fillId="0" borderId="0" xfId="0" applyNumberFormat="1" applyFill="1" applyBorder="1" applyAlignment="1">
      <alignment vertical="center"/>
    </xf>
    <xf numFmtId="0" fontId="3" fillId="0" borderId="7" xfId="0" applyNumberFormat="1" applyFont="1" applyBorder="1" applyAlignment="1">
      <alignment horizontal="center" vertical="center"/>
    </xf>
    <xf numFmtId="0" fontId="4" fillId="0" borderId="7" xfId="0" applyNumberFormat="1" applyFont="1" applyBorder="1" applyAlignment="1">
      <alignment horizontal="center" vertical="center"/>
    </xf>
    <xf numFmtId="164" fontId="10" fillId="7" borderId="0" xfId="0" applyNumberFormat="1" applyFont="1" applyFill="1"/>
    <xf numFmtId="164" fontId="11" fillId="12" borderId="0" xfId="0" applyNumberFormat="1" applyFont="1" applyFill="1" applyAlignment="1">
      <alignment horizontal="center" vertical="center"/>
    </xf>
    <xf numFmtId="164" fontId="12" fillId="14" borderId="0" xfId="0" applyNumberFormat="1" applyFont="1" applyFill="1"/>
    <xf numFmtId="164" fontId="13" fillId="15" borderId="0" xfId="0" applyNumberFormat="1" applyFont="1" applyFill="1"/>
    <xf numFmtId="164" fontId="0" fillId="0" borderId="7" xfId="0" applyNumberFormat="1" applyBorder="1" applyAlignment="1">
      <alignment horizontal="center" vertical="center"/>
    </xf>
    <xf numFmtId="164" fontId="0" fillId="0" borderId="7" xfId="0" applyNumberFormat="1" applyBorder="1"/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0" fillId="11" borderId="20" xfId="0" applyNumberFormat="1" applyFill="1" applyBorder="1" applyAlignment="1">
      <alignment horizontal="center" vertical="center"/>
    </xf>
    <xf numFmtId="0" fontId="0" fillId="11" borderId="15" xfId="0" applyNumberFormat="1" applyFill="1" applyBorder="1" applyAlignment="1">
      <alignment horizontal="center" vertical="center"/>
    </xf>
    <xf numFmtId="0" fontId="0" fillId="11" borderId="17" xfId="0" applyNumberFormat="1" applyFill="1" applyBorder="1" applyAlignment="1">
      <alignment horizontal="center" vertical="center"/>
    </xf>
    <xf numFmtId="166" fontId="0" fillId="0" borderId="18" xfId="0" applyNumberFormat="1" applyBorder="1" applyAlignment="1">
      <alignment horizontal="right" vertical="center"/>
    </xf>
    <xf numFmtId="166" fontId="0" fillId="0" borderId="19" xfId="0" applyNumberFormat="1" applyBorder="1" applyAlignment="1">
      <alignment horizontal="right" vertical="center"/>
    </xf>
    <xf numFmtId="0" fontId="0" fillId="9" borderId="32" xfId="0" applyNumberFormat="1" applyFill="1" applyBorder="1" applyAlignment="1">
      <alignment horizontal="center" textRotation="90" wrapText="1"/>
    </xf>
    <xf numFmtId="0" fontId="0" fillId="9" borderId="33" xfId="0" applyNumberFormat="1" applyFill="1" applyBorder="1" applyAlignment="1">
      <alignment horizontal="center" textRotation="90" wrapText="1"/>
    </xf>
    <xf numFmtId="166" fontId="0" fillId="0" borderId="25" xfId="0" applyNumberFormat="1" applyBorder="1" applyAlignment="1">
      <alignment horizontal="right" vertical="center"/>
    </xf>
    <xf numFmtId="166" fontId="0" fillId="0" borderId="26" xfId="0" applyNumberFormat="1" applyBorder="1" applyAlignment="1">
      <alignment horizontal="right" vertical="center"/>
    </xf>
    <xf numFmtId="166" fontId="0" fillId="0" borderId="23" xfId="0" applyNumberFormat="1" applyBorder="1" applyAlignment="1">
      <alignment horizontal="right" vertical="center"/>
    </xf>
    <xf numFmtId="166" fontId="0" fillId="0" borderId="24" xfId="0" applyNumberFormat="1" applyBorder="1" applyAlignment="1">
      <alignment horizontal="right" vertical="center"/>
    </xf>
    <xf numFmtId="0" fontId="0" fillId="9" borderId="21" xfId="0" applyNumberFormat="1" applyFill="1" applyBorder="1" applyAlignment="1">
      <alignment horizontal="center" vertical="center" wrapText="1"/>
    </xf>
    <xf numFmtId="0" fontId="0" fillId="9" borderId="22" xfId="0" applyNumberFormat="1" applyFill="1" applyBorder="1" applyAlignment="1">
      <alignment horizontal="center" vertical="center" wrapText="1"/>
    </xf>
    <xf numFmtId="0" fontId="0" fillId="9" borderId="27" xfId="0" applyNumberFormat="1" applyFill="1" applyBorder="1" applyAlignment="1">
      <alignment horizontal="center" vertical="center"/>
    </xf>
    <xf numFmtId="0" fontId="0" fillId="9" borderId="28" xfId="0" applyNumberFormat="1" applyFill="1" applyBorder="1" applyAlignment="1">
      <alignment horizontal="center" vertical="center"/>
    </xf>
    <xf numFmtId="0" fontId="0" fillId="9" borderId="29" xfId="0" applyNumberFormat="1" applyFill="1" applyBorder="1" applyAlignment="1">
      <alignment horizontal="center" vertical="center"/>
    </xf>
    <xf numFmtId="0" fontId="0" fillId="9" borderId="30" xfId="0" applyNumberFormat="1" applyFill="1" applyBorder="1" applyAlignment="1">
      <alignment horizontal="center" vertical="center"/>
    </xf>
    <xf numFmtId="0" fontId="0" fillId="9" borderId="31" xfId="0" applyNumberFormat="1" applyFill="1" applyBorder="1" applyAlignment="1">
      <alignment horizontal="center" vertical="center"/>
    </xf>
    <xf numFmtId="0" fontId="0" fillId="9" borderId="19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9" borderId="21" xfId="0" applyNumberFormat="1" applyFill="1" applyBorder="1" applyAlignment="1">
      <alignment horizontal="center" textRotation="90"/>
    </xf>
    <xf numFmtId="0" fontId="0" fillId="9" borderId="22" xfId="0" applyNumberFormat="1" applyFill="1" applyBorder="1" applyAlignment="1">
      <alignment horizontal="center" textRotation="90"/>
    </xf>
    <xf numFmtId="0" fontId="0" fillId="9" borderId="21" xfId="0" applyNumberFormat="1" applyFill="1" applyBorder="1" applyAlignment="1">
      <alignment horizontal="center" vertical="center"/>
    </xf>
    <xf numFmtId="0" fontId="0" fillId="9" borderId="22" xfId="0" applyNumberForma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3"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BBB9"/>
      <color rgb="FFFD8683"/>
      <color rgb="FFFF3E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O$15" fmlaRange="$B$15:$B$103" noThreeD="1" sel="7" val="6"/>
</file>

<file path=xl/ctrlProps/ctrlProp2.xml><?xml version="1.0" encoding="utf-8"?>
<formControlPr xmlns="http://schemas.microsoft.com/office/spreadsheetml/2009/9/main" objectType="Drop" dropStyle="combo" dx="16" fmlaLink="Données!$G$14" fmlaRange="Données!$F$15:$F$26" noThreeD="1" sel="7" val="4"/>
</file>

<file path=xl/ctrlProps/ctrlProp3.xml><?xml version="1.0" encoding="utf-8"?>
<formControlPr xmlns="http://schemas.microsoft.com/office/spreadsheetml/2009/9/main" objectType="Drop" dropStyle="combo" dx="16" fmlaLink="Données!$C$14" fmlaRange="Données!$B$15:$B$103" noThreeD="1" sel="5" val="3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moncherwatson.files.wordpress.com/2012/11/addition-heures-3.jpg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moncherwatson.files.wordpress.com/2012/11/addition-heures.jpg" TargetMode="Externa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24</xdr:col>
      <xdr:colOff>190500</xdr:colOff>
      <xdr:row>38</xdr:row>
      <xdr:rowOff>85725</xdr:rowOff>
    </xdr:to>
    <xdr:pic>
      <xdr:nvPicPr>
        <xdr:cNvPr id="1025" name="Image 3" descr="http://moncherwatson.files.wordpress.com/2012/11/addition-heures.jpg?w=500&amp;h=449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62275"/>
          <a:ext cx="4762500" cy="427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21</xdr:col>
      <xdr:colOff>76200</xdr:colOff>
      <xdr:row>51</xdr:row>
      <xdr:rowOff>66675</xdr:rowOff>
    </xdr:to>
    <xdr:pic>
      <xdr:nvPicPr>
        <xdr:cNvPr id="1026" name="Image 4" descr="http://moncherwatson.files.wordpress.com/2012/11/addition-heures-3.jpg?w=500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8486775"/>
          <a:ext cx="2362200" cy="1209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13</xdr:row>
          <xdr:rowOff>9525</xdr:rowOff>
        </xdr:from>
        <xdr:to>
          <xdr:col>15</xdr:col>
          <xdr:colOff>0</xdr:colOff>
          <xdr:row>14</xdr:row>
          <xdr:rowOff>0</xdr:rowOff>
        </xdr:to>
        <xdr:sp macro="" textlink="">
          <xdr:nvSpPr>
            <xdr:cNvPr id="2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323850</xdr:colOff>
      <xdr:row>1</xdr:row>
      <xdr:rowOff>114300</xdr:rowOff>
    </xdr:to>
    <xdr:sp macro="[0]!de_haut_a_récap" textlink="">
      <xdr:nvSpPr>
        <xdr:cNvPr id="2" name="Flèche vers le bas 1"/>
        <xdr:cNvSpPr/>
      </xdr:nvSpPr>
      <xdr:spPr>
        <a:xfrm>
          <a:off x="76200" y="4762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13</xdr:col>
      <xdr:colOff>295275</xdr:colOff>
      <xdr:row>0</xdr:row>
      <xdr:rowOff>66675</xdr:rowOff>
    </xdr:from>
    <xdr:to>
      <xdr:col>14</xdr:col>
      <xdr:colOff>133350</xdr:colOff>
      <xdr:row>1</xdr:row>
      <xdr:rowOff>123825</xdr:rowOff>
    </xdr:to>
    <xdr:sp macro="[0]!de_récapitulatif_vers_temps_de_travail" textlink="">
      <xdr:nvSpPr>
        <xdr:cNvPr id="3" name="Flèche vers le bas 2"/>
        <xdr:cNvSpPr/>
      </xdr:nvSpPr>
      <xdr:spPr>
        <a:xfrm rot="5400000">
          <a:off x="6410325" y="66675"/>
          <a:ext cx="247650" cy="247650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9525</xdr:rowOff>
        </xdr:from>
        <xdr:to>
          <xdr:col>9</xdr:col>
          <xdr:colOff>0</xdr:colOff>
          <xdr:row>1</xdr:row>
          <xdr:rowOff>180975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9525</xdr:rowOff>
        </xdr:from>
        <xdr:to>
          <xdr:col>9</xdr:col>
          <xdr:colOff>742950</xdr:colOff>
          <xdr:row>1</xdr:row>
          <xdr:rowOff>180975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366711</xdr:colOff>
      <xdr:row>0</xdr:row>
      <xdr:rowOff>71438</xdr:rowOff>
    </xdr:from>
    <xdr:to>
      <xdr:col>12</xdr:col>
      <xdr:colOff>119061</xdr:colOff>
      <xdr:row>1</xdr:row>
      <xdr:rowOff>128588</xdr:rowOff>
    </xdr:to>
    <xdr:sp macro="[0]!de_temps_de_travail_vers_récapitulatif" textlink="">
      <xdr:nvSpPr>
        <xdr:cNvPr id="13" name="Flèche vers le bas 12"/>
        <xdr:cNvSpPr/>
      </xdr:nvSpPr>
      <xdr:spPr>
        <a:xfrm rot="16200000">
          <a:off x="5553074" y="6667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24</xdr:col>
      <xdr:colOff>361951</xdr:colOff>
      <xdr:row>0</xdr:row>
      <xdr:rowOff>66674</xdr:rowOff>
    </xdr:from>
    <xdr:to>
      <xdr:col>25</xdr:col>
      <xdr:colOff>114301</xdr:colOff>
      <xdr:row>1</xdr:row>
      <xdr:rowOff>123824</xdr:rowOff>
    </xdr:to>
    <xdr:sp macro="[0]!de_récapitulatif_vers_impot" textlink="">
      <xdr:nvSpPr>
        <xdr:cNvPr id="14" name="Flèche vers le bas 13"/>
        <xdr:cNvSpPr/>
      </xdr:nvSpPr>
      <xdr:spPr>
        <a:xfrm rot="16200000">
          <a:off x="11663364" y="61911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26</xdr:col>
      <xdr:colOff>695326</xdr:colOff>
      <xdr:row>0</xdr:row>
      <xdr:rowOff>66675</xdr:rowOff>
    </xdr:from>
    <xdr:to>
      <xdr:col>27</xdr:col>
      <xdr:colOff>133351</xdr:colOff>
      <xdr:row>1</xdr:row>
      <xdr:rowOff>123825</xdr:rowOff>
    </xdr:to>
    <xdr:sp macro="[0]!de_impot_vers_récapitulatif" textlink="">
      <xdr:nvSpPr>
        <xdr:cNvPr id="16" name="Flèche vers le bas 15"/>
        <xdr:cNvSpPr/>
      </xdr:nvSpPr>
      <xdr:spPr>
        <a:xfrm rot="5400000">
          <a:off x="12930189" y="61912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03"/>
  <sheetViews>
    <sheetView topLeftCell="A76" workbookViewId="0">
      <selection activeCell="I18" sqref="I18"/>
    </sheetView>
  </sheetViews>
  <sheetFormatPr baseColWidth="10" defaultRowHeight="15" x14ac:dyDescent="0.25"/>
  <cols>
    <col min="1" max="1" width="3" style="84" bestFit="1" customWidth="1"/>
    <col min="2" max="2" width="11.42578125" style="44"/>
    <col min="3" max="3" width="7.7109375" bestFit="1" customWidth="1"/>
    <col min="4" max="4" width="5.5703125" bestFit="1" customWidth="1"/>
    <col min="5" max="5" width="2.85546875" bestFit="1" customWidth="1"/>
    <col min="6" max="6" width="10.85546875" bestFit="1" customWidth="1"/>
    <col min="7" max="7" width="11.42578125" style="44"/>
    <col min="13" max="13" width="19" bestFit="1" customWidth="1"/>
    <col min="15" max="15" width="28.7109375" style="84" customWidth="1"/>
    <col min="16" max="17" width="11.42578125" style="84"/>
  </cols>
  <sheetData>
    <row r="1" spans="1:26" ht="30" x14ac:dyDescent="0.25">
      <c r="B1" s="87"/>
      <c r="C1" s="21" t="s">
        <v>21</v>
      </c>
      <c r="D1" s="5"/>
      <c r="E1" s="5"/>
      <c r="I1" s="44" t="s">
        <v>75</v>
      </c>
      <c r="J1" s="80">
        <v>42156</v>
      </c>
      <c r="K1" s="80">
        <v>42155</v>
      </c>
    </row>
    <row r="2" spans="1:26" ht="23.25" x14ac:dyDescent="0.25">
      <c r="B2" s="86" t="s">
        <v>1</v>
      </c>
      <c r="C2" s="23">
        <v>0.48958333333333331</v>
      </c>
      <c r="D2" s="1"/>
      <c r="E2" s="5"/>
      <c r="F2" s="7"/>
      <c r="J2" s="81">
        <f ca="1">DATEDIF(J3,K3,"m")*2.08</f>
        <v>104</v>
      </c>
      <c r="S2" s="74" t="s">
        <v>68</v>
      </c>
      <c r="Z2" s="75" t="s">
        <v>69</v>
      </c>
    </row>
    <row r="3" spans="1:26" x14ac:dyDescent="0.25">
      <c r="B3" s="86" t="s">
        <v>6</v>
      </c>
      <c r="C3" s="23">
        <v>0.78125</v>
      </c>
      <c r="D3" s="8"/>
      <c r="E3" s="5"/>
      <c r="F3" s="7"/>
      <c r="J3" s="82">
        <v>40798</v>
      </c>
      <c r="K3" s="82">
        <f ca="1">TODAY()</f>
        <v>42320</v>
      </c>
    </row>
    <row r="4" spans="1:26" x14ac:dyDescent="0.25">
      <c r="D4" s="8"/>
      <c r="E4" s="5"/>
      <c r="F4" s="7"/>
      <c r="S4" s="76" t="s">
        <v>70</v>
      </c>
    </row>
    <row r="5" spans="1:26" ht="30" x14ac:dyDescent="0.25">
      <c r="B5" s="21" t="s">
        <v>26</v>
      </c>
      <c r="C5" s="138" t="s">
        <v>27</v>
      </c>
      <c r="D5" s="138"/>
      <c r="E5" s="139"/>
      <c r="F5" s="139"/>
      <c r="J5" s="84" t="s">
        <v>76</v>
      </c>
    </row>
    <row r="6" spans="1:26" x14ac:dyDescent="0.25">
      <c r="B6" s="86">
        <v>1</v>
      </c>
      <c r="C6" s="26" t="s">
        <v>28</v>
      </c>
      <c r="D6" s="27">
        <v>1.4583333333333333</v>
      </c>
      <c r="E6" s="28"/>
      <c r="F6" s="29"/>
      <c r="J6" s="84" t="s">
        <v>77</v>
      </c>
      <c r="S6" t="s">
        <v>71</v>
      </c>
    </row>
    <row r="7" spans="1:26" x14ac:dyDescent="0.25">
      <c r="B7" s="86">
        <v>1.1000000000000001</v>
      </c>
      <c r="C7" s="22" t="s">
        <v>29</v>
      </c>
      <c r="D7" s="23">
        <v>1.4583333333333333</v>
      </c>
      <c r="E7" s="30" t="s">
        <v>30</v>
      </c>
      <c r="F7" s="31">
        <v>1.625</v>
      </c>
      <c r="J7" s="83"/>
    </row>
    <row r="8" spans="1:26" x14ac:dyDescent="0.25">
      <c r="B8" s="86">
        <v>1.2</v>
      </c>
      <c r="C8" s="22" t="s">
        <v>29</v>
      </c>
      <c r="D8" s="23">
        <v>1.625</v>
      </c>
      <c r="E8" s="32" t="s">
        <v>30</v>
      </c>
      <c r="F8" s="33">
        <v>1.7916666666666667</v>
      </c>
      <c r="J8" s="84" t="s">
        <v>78</v>
      </c>
      <c r="S8" s="76" t="s">
        <v>70</v>
      </c>
    </row>
    <row r="9" spans="1:26" x14ac:dyDescent="0.25">
      <c r="B9" s="86">
        <v>1.4</v>
      </c>
      <c r="C9" s="22" t="s">
        <v>31</v>
      </c>
      <c r="D9" s="27">
        <v>1.7916666666666667</v>
      </c>
      <c r="E9" s="28"/>
      <c r="F9" s="29"/>
      <c r="J9" s="84" t="s">
        <v>79</v>
      </c>
    </row>
    <row r="10" spans="1:26" x14ac:dyDescent="0.25">
      <c r="S10" t="s">
        <v>72</v>
      </c>
    </row>
    <row r="11" spans="1:26" s="84" customFormat="1" x14ac:dyDescent="0.25">
      <c r="B11" s="44"/>
      <c r="G11" s="44"/>
    </row>
    <row r="12" spans="1:26" s="84" customFormat="1" x14ac:dyDescent="0.25">
      <c r="B12" s="44"/>
      <c r="G12" s="44"/>
    </row>
    <row r="13" spans="1:26" s="84" customFormat="1" x14ac:dyDescent="0.25">
      <c r="B13" s="44"/>
      <c r="G13" s="44"/>
    </row>
    <row r="14" spans="1:26" x14ac:dyDescent="0.25">
      <c r="B14" s="117" t="s">
        <v>104</v>
      </c>
      <c r="C14">
        <v>5</v>
      </c>
      <c r="F14" s="117" t="s">
        <v>105</v>
      </c>
      <c r="G14" s="44">
        <v>7</v>
      </c>
      <c r="I14" s="117" t="s">
        <v>106</v>
      </c>
      <c r="M14" s="118" t="s">
        <v>104</v>
      </c>
      <c r="N14" s="119"/>
      <c r="O14" s="120"/>
    </row>
    <row r="15" spans="1:26" x14ac:dyDescent="0.25">
      <c r="A15" s="84">
        <v>1</v>
      </c>
      <c r="B15" s="78">
        <v>2010</v>
      </c>
      <c r="C15">
        <f>VLOOKUP(C14,A15:B103,2)</f>
        <v>2014</v>
      </c>
      <c r="E15">
        <v>1</v>
      </c>
      <c r="F15" s="44" t="s">
        <v>56</v>
      </c>
      <c r="G15" s="44" t="str">
        <f>VLOOKUP(G14,E15:F26,2)</f>
        <v>Juillet</v>
      </c>
      <c r="I15" s="82">
        <f>DATE(Exemple!$J$2,Exemple!$F$2,1)</f>
        <v>41821</v>
      </c>
      <c r="M15" s="118" t="s">
        <v>107</v>
      </c>
      <c r="N15" s="119"/>
      <c r="O15" s="121">
        <v>7</v>
      </c>
      <c r="S15" s="76" t="s">
        <v>70</v>
      </c>
    </row>
    <row r="16" spans="1:26" x14ac:dyDescent="0.25">
      <c r="A16" s="84">
        <v>2</v>
      </c>
      <c r="B16" s="78">
        <v>2011</v>
      </c>
      <c r="E16" s="84">
        <v>2</v>
      </c>
      <c r="F16" s="44" t="s">
        <v>57</v>
      </c>
      <c r="M16" s="122" t="s">
        <v>108</v>
      </c>
      <c r="N16" s="119">
        <v>42099</v>
      </c>
      <c r="O16" s="121">
        <f>ROUND(DATE(S_Année+2009,4,MOD(234-11*MOD(S_Année+2009,19),30))/7,0)*7-6</f>
        <v>42456</v>
      </c>
    </row>
    <row r="17" spans="1:15" x14ac:dyDescent="0.25">
      <c r="A17" s="84">
        <v>3</v>
      </c>
      <c r="B17" s="78">
        <v>2012</v>
      </c>
      <c r="E17" s="84">
        <v>3</v>
      </c>
      <c r="F17" s="44" t="s">
        <v>58</v>
      </c>
      <c r="I17" s="82">
        <f>Exemple!B5</f>
        <v>41820</v>
      </c>
      <c r="M17" s="122" t="s">
        <v>109</v>
      </c>
      <c r="N17" s="119">
        <v>42148</v>
      </c>
      <c r="O17" s="121">
        <f>Pâques+49</f>
        <v>42505</v>
      </c>
    </row>
    <row r="18" spans="1:15" x14ac:dyDescent="0.25">
      <c r="A18" s="84">
        <v>4</v>
      </c>
      <c r="B18" s="78">
        <v>2013</v>
      </c>
      <c r="E18" s="84">
        <v>4</v>
      </c>
      <c r="F18" s="44" t="s">
        <v>59</v>
      </c>
      <c r="M18" s="122" t="s">
        <v>110</v>
      </c>
      <c r="N18" s="119">
        <v>42005</v>
      </c>
      <c r="O18" s="121">
        <f>DATE(S_Année+2009,1,1)</f>
        <v>42370</v>
      </c>
    </row>
    <row r="19" spans="1:15" x14ac:dyDescent="0.25">
      <c r="A19" s="84">
        <v>5</v>
      </c>
      <c r="B19" s="78">
        <v>2014</v>
      </c>
      <c r="E19" s="84">
        <v>5</v>
      </c>
      <c r="F19" s="44" t="s">
        <v>60</v>
      </c>
      <c r="M19" s="122" t="s">
        <v>111</v>
      </c>
      <c r="N19" s="119">
        <v>42097</v>
      </c>
      <c r="O19" s="121">
        <f>Pâques-2</f>
        <v>42454</v>
      </c>
    </row>
    <row r="20" spans="1:15" x14ac:dyDescent="0.25">
      <c r="A20" s="84">
        <v>6</v>
      </c>
      <c r="B20" s="78">
        <v>2015</v>
      </c>
      <c r="E20" s="84">
        <v>6</v>
      </c>
      <c r="F20" s="44" t="s">
        <v>61</v>
      </c>
      <c r="M20" s="122" t="s">
        <v>112</v>
      </c>
      <c r="N20" s="119">
        <v>42100</v>
      </c>
      <c r="O20" s="121">
        <f>Pâques+1</f>
        <v>42457</v>
      </c>
    </row>
    <row r="21" spans="1:15" x14ac:dyDescent="0.25">
      <c r="A21" s="84">
        <v>7</v>
      </c>
      <c r="B21" s="78">
        <v>2016</v>
      </c>
      <c r="E21" s="84">
        <v>7</v>
      </c>
      <c r="F21" s="44" t="s">
        <v>62</v>
      </c>
      <c r="M21" s="122" t="s">
        <v>113</v>
      </c>
      <c r="N21" s="119">
        <v>42125</v>
      </c>
      <c r="O21" s="121">
        <f>DATE(S_Année+2009,5,1)</f>
        <v>42491</v>
      </c>
    </row>
    <row r="22" spans="1:15" x14ac:dyDescent="0.25">
      <c r="A22" s="84">
        <v>8</v>
      </c>
      <c r="B22" s="78">
        <v>2017</v>
      </c>
      <c r="E22" s="84">
        <v>8</v>
      </c>
      <c r="F22" s="44" t="s">
        <v>63</v>
      </c>
      <c r="M22" s="122" t="s">
        <v>114</v>
      </c>
      <c r="N22" s="119">
        <v>42132</v>
      </c>
      <c r="O22" s="121">
        <f>DATE(S_Année+2009,5,8)</f>
        <v>42498</v>
      </c>
    </row>
    <row r="23" spans="1:15" x14ac:dyDescent="0.25">
      <c r="A23" s="84">
        <v>9</v>
      </c>
      <c r="B23" s="78">
        <v>2018</v>
      </c>
      <c r="E23" s="84">
        <v>9</v>
      </c>
      <c r="F23" s="44" t="s">
        <v>64</v>
      </c>
      <c r="M23" s="122" t="s">
        <v>115</v>
      </c>
      <c r="N23" s="119">
        <v>42138</v>
      </c>
      <c r="O23" s="121">
        <f>Pâques+39</f>
        <v>42495</v>
      </c>
    </row>
    <row r="24" spans="1:15" x14ac:dyDescent="0.25">
      <c r="A24" s="84">
        <v>10</v>
      </c>
      <c r="B24" s="78">
        <v>2019</v>
      </c>
      <c r="E24" s="84">
        <v>10</v>
      </c>
      <c r="F24" s="44" t="s">
        <v>65</v>
      </c>
      <c r="M24" s="122" t="s">
        <v>116</v>
      </c>
      <c r="N24" s="119">
        <v>42149</v>
      </c>
      <c r="O24" s="121">
        <f>Pâques+50</f>
        <v>42506</v>
      </c>
    </row>
    <row r="25" spans="1:15" x14ac:dyDescent="0.25">
      <c r="A25" s="84">
        <v>11</v>
      </c>
      <c r="B25" s="78">
        <v>2020</v>
      </c>
      <c r="E25" s="84">
        <v>11</v>
      </c>
      <c r="F25" s="44" t="s">
        <v>66</v>
      </c>
      <c r="M25" s="122" t="s">
        <v>117</v>
      </c>
      <c r="N25" s="119">
        <v>42199</v>
      </c>
      <c r="O25" s="121">
        <f>DATE(S_Année+2009,7,14)</f>
        <v>42565</v>
      </c>
    </row>
    <row r="26" spans="1:15" x14ac:dyDescent="0.25">
      <c r="A26" s="84">
        <v>12</v>
      </c>
      <c r="B26" s="78">
        <v>2021</v>
      </c>
      <c r="E26" s="84">
        <v>12</v>
      </c>
      <c r="F26" s="44" t="s">
        <v>67</v>
      </c>
      <c r="M26" s="122" t="s">
        <v>118</v>
      </c>
      <c r="N26" s="119">
        <v>42231</v>
      </c>
      <c r="O26" s="121">
        <f>DATE(S_Année+2009,8,15)</f>
        <v>42597</v>
      </c>
    </row>
    <row r="27" spans="1:15" x14ac:dyDescent="0.25">
      <c r="A27" s="84">
        <v>13</v>
      </c>
      <c r="B27" s="78">
        <v>2022</v>
      </c>
      <c r="M27" s="122" t="s">
        <v>119</v>
      </c>
      <c r="N27" s="119">
        <v>42309</v>
      </c>
      <c r="O27" s="121">
        <f>DATE(S_Année+2009,11,1)</f>
        <v>42675</v>
      </c>
    </row>
    <row r="28" spans="1:15" x14ac:dyDescent="0.25">
      <c r="A28" s="84">
        <v>14</v>
      </c>
      <c r="B28" s="78">
        <v>2023</v>
      </c>
      <c r="M28" s="122" t="s">
        <v>120</v>
      </c>
      <c r="N28" s="119">
        <v>42319</v>
      </c>
      <c r="O28" s="121">
        <f>DATE(S_Année+2009,11,11)</f>
        <v>42685</v>
      </c>
    </row>
    <row r="29" spans="1:15" x14ac:dyDescent="0.25">
      <c r="A29" s="84">
        <v>15</v>
      </c>
      <c r="B29" s="78">
        <v>2024</v>
      </c>
      <c r="M29" s="122" t="s">
        <v>121</v>
      </c>
      <c r="N29" s="119">
        <v>42363</v>
      </c>
      <c r="O29" s="121">
        <f>DATE(S_Année+2009,12,25)</f>
        <v>42729</v>
      </c>
    </row>
    <row r="30" spans="1:15" x14ac:dyDescent="0.25">
      <c r="A30" s="84">
        <v>16</v>
      </c>
      <c r="B30" s="78">
        <v>2025</v>
      </c>
      <c r="M30" s="122" t="s">
        <v>122</v>
      </c>
      <c r="N30" s="119">
        <v>42364</v>
      </c>
      <c r="O30" s="121">
        <f>Noel+1</f>
        <v>42730</v>
      </c>
    </row>
    <row r="31" spans="1:15" x14ac:dyDescent="0.25">
      <c r="A31" s="84">
        <v>17</v>
      </c>
      <c r="B31" s="78">
        <v>2026</v>
      </c>
    </row>
    <row r="32" spans="1:15" x14ac:dyDescent="0.25">
      <c r="A32" s="84">
        <v>18</v>
      </c>
      <c r="B32" s="78">
        <v>2027</v>
      </c>
    </row>
    <row r="33" spans="1:19" x14ac:dyDescent="0.25">
      <c r="A33" s="84">
        <v>19</v>
      </c>
      <c r="B33" s="78">
        <v>2028</v>
      </c>
    </row>
    <row r="34" spans="1:19" x14ac:dyDescent="0.25">
      <c r="A34" s="84">
        <v>20</v>
      </c>
      <c r="B34" s="78">
        <v>2029</v>
      </c>
    </row>
    <row r="35" spans="1:19" x14ac:dyDescent="0.25">
      <c r="A35" s="84">
        <v>21</v>
      </c>
      <c r="B35" s="78">
        <v>2030</v>
      </c>
    </row>
    <row r="36" spans="1:19" x14ac:dyDescent="0.25">
      <c r="A36" s="84">
        <v>22</v>
      </c>
      <c r="B36" s="78">
        <v>2031</v>
      </c>
    </row>
    <row r="37" spans="1:19" x14ac:dyDescent="0.25">
      <c r="A37" s="84">
        <v>23</v>
      </c>
      <c r="B37" s="78">
        <v>2032</v>
      </c>
    </row>
    <row r="38" spans="1:19" x14ac:dyDescent="0.25">
      <c r="A38" s="84">
        <v>24</v>
      </c>
      <c r="B38" s="78">
        <v>2033</v>
      </c>
    </row>
    <row r="39" spans="1:19" x14ac:dyDescent="0.25">
      <c r="A39" s="84">
        <v>25</v>
      </c>
      <c r="B39" s="78">
        <v>2034</v>
      </c>
    </row>
    <row r="40" spans="1:19" x14ac:dyDescent="0.25">
      <c r="A40" s="84">
        <v>26</v>
      </c>
      <c r="B40" s="78">
        <v>2035</v>
      </c>
      <c r="S40" s="76" t="s">
        <v>70</v>
      </c>
    </row>
    <row r="41" spans="1:19" x14ac:dyDescent="0.25">
      <c r="A41" s="84">
        <v>27</v>
      </c>
      <c r="B41" s="78">
        <v>2036</v>
      </c>
    </row>
    <row r="42" spans="1:19" x14ac:dyDescent="0.25">
      <c r="A42" s="84">
        <v>28</v>
      </c>
      <c r="B42" s="78">
        <v>2037</v>
      </c>
      <c r="S42" s="77" t="s">
        <v>73</v>
      </c>
    </row>
    <row r="43" spans="1:19" x14ac:dyDescent="0.25">
      <c r="A43" s="84">
        <v>29</v>
      </c>
      <c r="B43" s="78">
        <v>2038</v>
      </c>
    </row>
    <row r="44" spans="1:19" x14ac:dyDescent="0.25">
      <c r="A44" s="84">
        <v>30</v>
      </c>
      <c r="B44" s="78">
        <v>2039</v>
      </c>
      <c r="S44" s="76" t="s">
        <v>70</v>
      </c>
    </row>
    <row r="45" spans="1:19" x14ac:dyDescent="0.25">
      <c r="A45" s="84">
        <v>31</v>
      </c>
      <c r="B45" s="78">
        <v>2040</v>
      </c>
    </row>
    <row r="46" spans="1:19" x14ac:dyDescent="0.25">
      <c r="A46" s="84">
        <v>32</v>
      </c>
      <c r="B46" s="78">
        <v>2041</v>
      </c>
    </row>
    <row r="47" spans="1:19" x14ac:dyDescent="0.25">
      <c r="A47" s="84">
        <v>33</v>
      </c>
      <c r="B47" s="78">
        <v>2042</v>
      </c>
    </row>
    <row r="48" spans="1:19" x14ac:dyDescent="0.25">
      <c r="A48" s="84">
        <v>34</v>
      </c>
      <c r="B48" s="78">
        <v>2043</v>
      </c>
    </row>
    <row r="49" spans="1:2" x14ac:dyDescent="0.25">
      <c r="A49" s="84">
        <v>35</v>
      </c>
      <c r="B49" s="78">
        <v>2044</v>
      </c>
    </row>
    <row r="50" spans="1:2" x14ac:dyDescent="0.25">
      <c r="A50" s="84">
        <v>36</v>
      </c>
      <c r="B50" s="78">
        <v>2045</v>
      </c>
    </row>
    <row r="51" spans="1:2" x14ac:dyDescent="0.25">
      <c r="A51" s="84">
        <v>37</v>
      </c>
      <c r="B51" s="78">
        <v>2046</v>
      </c>
    </row>
    <row r="52" spans="1:2" x14ac:dyDescent="0.25">
      <c r="A52" s="84">
        <v>38</v>
      </c>
      <c r="B52" s="78">
        <v>2047</v>
      </c>
    </row>
    <row r="53" spans="1:2" x14ac:dyDescent="0.25">
      <c r="A53" s="84">
        <v>39</v>
      </c>
      <c r="B53" s="78">
        <v>2048</v>
      </c>
    </row>
    <row r="54" spans="1:2" x14ac:dyDescent="0.25">
      <c r="A54" s="84">
        <v>40</v>
      </c>
      <c r="B54" s="78">
        <v>2049</v>
      </c>
    </row>
    <row r="55" spans="1:2" x14ac:dyDescent="0.25">
      <c r="A55" s="84">
        <v>41</v>
      </c>
      <c r="B55" s="78">
        <v>2050</v>
      </c>
    </row>
    <row r="56" spans="1:2" x14ac:dyDescent="0.25">
      <c r="A56" s="84">
        <v>42</v>
      </c>
      <c r="B56" s="78">
        <v>2051</v>
      </c>
    </row>
    <row r="57" spans="1:2" x14ac:dyDescent="0.25">
      <c r="A57" s="84">
        <v>43</v>
      </c>
      <c r="B57" s="78">
        <v>2052</v>
      </c>
    </row>
    <row r="58" spans="1:2" x14ac:dyDescent="0.25">
      <c r="A58" s="84">
        <v>44</v>
      </c>
      <c r="B58" s="78">
        <v>2053</v>
      </c>
    </row>
    <row r="59" spans="1:2" x14ac:dyDescent="0.25">
      <c r="A59" s="84">
        <v>45</v>
      </c>
      <c r="B59" s="78">
        <v>2054</v>
      </c>
    </row>
    <row r="60" spans="1:2" x14ac:dyDescent="0.25">
      <c r="A60" s="84">
        <v>46</v>
      </c>
      <c r="B60" s="78">
        <v>2055</v>
      </c>
    </row>
    <row r="61" spans="1:2" x14ac:dyDescent="0.25">
      <c r="A61" s="84">
        <v>47</v>
      </c>
      <c r="B61" s="78">
        <v>2056</v>
      </c>
    </row>
    <row r="62" spans="1:2" x14ac:dyDescent="0.25">
      <c r="A62" s="84">
        <v>48</v>
      </c>
      <c r="B62" s="78">
        <v>2057</v>
      </c>
    </row>
    <row r="63" spans="1:2" x14ac:dyDescent="0.25">
      <c r="A63" s="84">
        <v>49</v>
      </c>
      <c r="B63" s="78">
        <v>2058</v>
      </c>
    </row>
    <row r="64" spans="1:2" x14ac:dyDescent="0.25">
      <c r="A64" s="84">
        <v>50</v>
      </c>
      <c r="B64" s="78">
        <v>2059</v>
      </c>
    </row>
    <row r="65" spans="1:2" x14ac:dyDescent="0.25">
      <c r="A65" s="84">
        <v>51</v>
      </c>
      <c r="B65" s="78">
        <v>2060</v>
      </c>
    </row>
    <row r="66" spans="1:2" x14ac:dyDescent="0.25">
      <c r="A66" s="84">
        <v>52</v>
      </c>
      <c r="B66" s="78">
        <v>2061</v>
      </c>
    </row>
    <row r="67" spans="1:2" x14ac:dyDescent="0.25">
      <c r="A67" s="84">
        <v>53</v>
      </c>
      <c r="B67" s="78">
        <v>2062</v>
      </c>
    </row>
    <row r="68" spans="1:2" x14ac:dyDescent="0.25">
      <c r="A68" s="84">
        <v>54</v>
      </c>
      <c r="B68" s="78">
        <v>2063</v>
      </c>
    </row>
    <row r="69" spans="1:2" x14ac:dyDescent="0.25">
      <c r="A69" s="84">
        <v>55</v>
      </c>
      <c r="B69" s="78">
        <v>2064</v>
      </c>
    </row>
    <row r="70" spans="1:2" x14ac:dyDescent="0.25">
      <c r="A70" s="84">
        <v>56</v>
      </c>
      <c r="B70" s="78">
        <v>2065</v>
      </c>
    </row>
    <row r="71" spans="1:2" x14ac:dyDescent="0.25">
      <c r="A71" s="84">
        <v>57</v>
      </c>
      <c r="B71" s="78">
        <v>2066</v>
      </c>
    </row>
    <row r="72" spans="1:2" x14ac:dyDescent="0.25">
      <c r="A72" s="84">
        <v>58</v>
      </c>
      <c r="B72" s="78">
        <v>2067</v>
      </c>
    </row>
    <row r="73" spans="1:2" x14ac:dyDescent="0.25">
      <c r="A73" s="84">
        <v>59</v>
      </c>
      <c r="B73" s="78">
        <v>2068</v>
      </c>
    </row>
    <row r="74" spans="1:2" x14ac:dyDescent="0.25">
      <c r="A74" s="84">
        <v>60</v>
      </c>
      <c r="B74" s="78">
        <v>2069</v>
      </c>
    </row>
    <row r="75" spans="1:2" x14ac:dyDescent="0.25">
      <c r="A75" s="84">
        <v>61</v>
      </c>
      <c r="B75" s="78">
        <v>2070</v>
      </c>
    </row>
    <row r="76" spans="1:2" x14ac:dyDescent="0.25">
      <c r="A76" s="84">
        <v>62</v>
      </c>
      <c r="B76" s="78">
        <v>2071</v>
      </c>
    </row>
    <row r="77" spans="1:2" x14ac:dyDescent="0.25">
      <c r="A77" s="84">
        <v>63</v>
      </c>
      <c r="B77" s="78">
        <v>2072</v>
      </c>
    </row>
    <row r="78" spans="1:2" x14ac:dyDescent="0.25">
      <c r="A78" s="84">
        <v>64</v>
      </c>
      <c r="B78" s="78">
        <v>2073</v>
      </c>
    </row>
    <row r="79" spans="1:2" x14ac:dyDescent="0.25">
      <c r="A79" s="84">
        <v>65</v>
      </c>
      <c r="B79" s="78">
        <v>2074</v>
      </c>
    </row>
    <row r="80" spans="1:2" x14ac:dyDescent="0.25">
      <c r="A80" s="84">
        <v>66</v>
      </c>
      <c r="B80" s="78">
        <v>2075</v>
      </c>
    </row>
    <row r="81" spans="1:2" x14ac:dyDescent="0.25">
      <c r="A81" s="84">
        <v>67</v>
      </c>
      <c r="B81" s="78">
        <v>2076</v>
      </c>
    </row>
    <row r="82" spans="1:2" x14ac:dyDescent="0.25">
      <c r="A82" s="84">
        <v>68</v>
      </c>
      <c r="B82" s="78">
        <v>2077</v>
      </c>
    </row>
    <row r="83" spans="1:2" x14ac:dyDescent="0.25">
      <c r="A83" s="84">
        <v>69</v>
      </c>
      <c r="B83" s="78">
        <v>2078</v>
      </c>
    </row>
    <row r="84" spans="1:2" x14ac:dyDescent="0.25">
      <c r="A84" s="84">
        <v>70</v>
      </c>
      <c r="B84" s="78">
        <v>2079</v>
      </c>
    </row>
    <row r="85" spans="1:2" x14ac:dyDescent="0.25">
      <c r="A85" s="84">
        <v>71</v>
      </c>
      <c r="B85" s="78">
        <v>2080</v>
      </c>
    </row>
    <row r="86" spans="1:2" x14ac:dyDescent="0.25">
      <c r="A86" s="84">
        <v>72</v>
      </c>
      <c r="B86" s="78">
        <v>2081</v>
      </c>
    </row>
    <row r="87" spans="1:2" x14ac:dyDescent="0.25">
      <c r="A87" s="84">
        <v>73</v>
      </c>
      <c r="B87" s="78">
        <v>2082</v>
      </c>
    </row>
    <row r="88" spans="1:2" x14ac:dyDescent="0.25">
      <c r="A88" s="84">
        <v>74</v>
      </c>
      <c r="B88" s="78">
        <v>2083</v>
      </c>
    </row>
    <row r="89" spans="1:2" x14ac:dyDescent="0.25">
      <c r="A89" s="84">
        <v>75</v>
      </c>
      <c r="B89" s="78">
        <v>2084</v>
      </c>
    </row>
    <row r="90" spans="1:2" x14ac:dyDescent="0.25">
      <c r="A90" s="84">
        <v>76</v>
      </c>
      <c r="B90" s="78">
        <v>2085</v>
      </c>
    </row>
    <row r="91" spans="1:2" x14ac:dyDescent="0.25">
      <c r="A91" s="84">
        <v>77</v>
      </c>
      <c r="B91" s="78">
        <v>2086</v>
      </c>
    </row>
    <row r="92" spans="1:2" x14ac:dyDescent="0.25">
      <c r="A92" s="84">
        <v>78</v>
      </c>
      <c r="B92" s="78">
        <v>2087</v>
      </c>
    </row>
    <row r="93" spans="1:2" x14ac:dyDescent="0.25">
      <c r="A93" s="84">
        <v>79</v>
      </c>
      <c r="B93" s="78">
        <v>2088</v>
      </c>
    </row>
    <row r="94" spans="1:2" x14ac:dyDescent="0.25">
      <c r="A94" s="84">
        <v>80</v>
      </c>
      <c r="B94" s="78">
        <v>2089</v>
      </c>
    </row>
    <row r="95" spans="1:2" x14ac:dyDescent="0.25">
      <c r="A95" s="84">
        <v>81</v>
      </c>
      <c r="B95" s="78">
        <v>2090</v>
      </c>
    </row>
    <row r="96" spans="1:2" x14ac:dyDescent="0.25">
      <c r="A96" s="84">
        <v>82</v>
      </c>
      <c r="B96" s="78">
        <v>2091</v>
      </c>
    </row>
    <row r="97" spans="1:18" x14ac:dyDescent="0.25">
      <c r="A97" s="84">
        <v>83</v>
      </c>
      <c r="B97" s="78">
        <v>2092</v>
      </c>
    </row>
    <row r="98" spans="1:18" x14ac:dyDescent="0.25">
      <c r="A98" s="84">
        <v>84</v>
      </c>
      <c r="B98" s="78">
        <v>2093</v>
      </c>
    </row>
    <row r="99" spans="1:18" x14ac:dyDescent="0.25">
      <c r="A99" s="84">
        <v>85</v>
      </c>
      <c r="B99" s="78">
        <v>2094</v>
      </c>
    </row>
    <row r="100" spans="1:18" x14ac:dyDescent="0.25">
      <c r="A100" s="84">
        <v>86</v>
      </c>
      <c r="B100" s="78">
        <v>2095</v>
      </c>
    </row>
    <row r="101" spans="1:18" x14ac:dyDescent="0.25">
      <c r="A101" s="84">
        <v>87</v>
      </c>
      <c r="B101" s="78">
        <v>2096</v>
      </c>
    </row>
    <row r="102" spans="1:18" x14ac:dyDescent="0.25">
      <c r="A102" s="84">
        <v>88</v>
      </c>
      <c r="B102" s="78">
        <v>2097</v>
      </c>
    </row>
    <row r="103" spans="1:18" x14ac:dyDescent="0.25">
      <c r="A103" s="84">
        <v>89</v>
      </c>
      <c r="B103" s="78">
        <v>2098</v>
      </c>
      <c r="D103" s="44"/>
      <c r="E103" s="44"/>
      <c r="F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</row>
  </sheetData>
  <mergeCells count="1">
    <mergeCell ref="C5:F5"/>
  </mergeCells>
  <conditionalFormatting sqref="P18">
    <cfRule type="expression" dxfId="2" priority="1">
      <formula>COUNTIF($O$16:$O$30,B$5)&gt;0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Drop Down 2">
              <controlPr defaultSize="0" autoLine="0" autoPict="0">
                <anchor moveWithCells="1">
                  <from>
                    <xdr:col>14</xdr:col>
                    <xdr:colOff>9525</xdr:colOff>
                    <xdr:row>13</xdr:row>
                    <xdr:rowOff>9525</xdr:rowOff>
                  </from>
                  <to>
                    <xdr:col>15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3E2F"/>
  </sheetPr>
  <dimension ref="A1:AM168"/>
  <sheetViews>
    <sheetView tabSelected="1" view="pageLayout" zoomScaleNormal="100" workbookViewId="0">
      <selection activeCell="I16" sqref="I16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5.7109375" style="2" customWidth="1"/>
    <col min="15" max="16" width="6.7109375" style="2" customWidth="1"/>
    <col min="17" max="17" width="6.42578125" style="2" bestFit="1" customWidth="1"/>
    <col min="18" max="18" width="5.5703125" style="9" bestFit="1" customWidth="1"/>
    <col min="19" max="19" width="11.140625" style="2" bestFit="1" customWidth="1"/>
    <col min="20" max="20" width="4" style="2" bestFit="1" customWidth="1"/>
    <col min="21" max="21" width="6.42578125" style="2" bestFit="1" customWidth="1"/>
    <col min="22" max="22" width="5.5703125" style="2" bestFit="1" customWidth="1"/>
    <col min="23" max="23" width="10.5703125" style="1" customWidth="1"/>
    <col min="24" max="24" width="3.7109375" style="1" bestFit="1" customWidth="1"/>
    <col min="25" max="25" width="7" style="1" bestFit="1" customWidth="1"/>
    <col min="26" max="26" width="6" style="1" customWidth="1"/>
    <col min="27" max="41" width="11.42578125" style="1"/>
    <col min="42" max="42" width="5.140625" style="1" bestFit="1" customWidth="1"/>
    <col min="43" max="45" width="5.5703125" style="1" bestFit="1" customWidth="1"/>
    <col min="46" max="16384" width="11.42578125" style="1"/>
  </cols>
  <sheetData>
    <row r="1" spans="1:32" x14ac:dyDescent="0.25">
      <c r="B1" s="2"/>
      <c r="C1" s="2"/>
      <c r="D1" s="162" t="s">
        <v>20</v>
      </c>
      <c r="E1" s="162"/>
      <c r="F1" s="162"/>
      <c r="G1" s="162"/>
      <c r="H1" s="162"/>
      <c r="I1" s="162"/>
      <c r="J1" s="162"/>
      <c r="L1" s="2"/>
      <c r="M1" s="63"/>
      <c r="N1" s="103"/>
      <c r="O1" s="99"/>
      <c r="P1" s="99"/>
      <c r="Q1" s="99"/>
      <c r="R1" s="99"/>
      <c r="S1" s="104"/>
      <c r="T1" s="99"/>
      <c r="U1" s="100"/>
      <c r="V1" s="100"/>
      <c r="W1" s="104"/>
      <c r="X1" s="99"/>
      <c r="Y1" s="104"/>
      <c r="Z1" s="99"/>
      <c r="AA1" s="10"/>
      <c r="AB1" s="10"/>
      <c r="AC1" s="142" t="s">
        <v>46</v>
      </c>
      <c r="AD1" s="142"/>
      <c r="AE1" s="142"/>
      <c r="AF1" s="142"/>
    </row>
    <row r="2" spans="1:32" ht="15.75" customHeight="1" thickBot="1" x14ac:dyDescent="0.3">
      <c r="A2" s="10"/>
      <c r="B2" s="2"/>
      <c r="C2" s="2"/>
      <c r="D2" s="64"/>
      <c r="E2" s="64"/>
      <c r="F2" s="64">
        <f>Données!G14</f>
        <v>7</v>
      </c>
      <c r="G2" s="64"/>
      <c r="H2" s="64"/>
      <c r="I2" s="64"/>
      <c r="J2" s="65">
        <f>Données!C15</f>
        <v>2014</v>
      </c>
      <c r="L2" s="2"/>
      <c r="M2" s="2"/>
      <c r="N2" s="1"/>
      <c r="O2" s="1"/>
      <c r="P2" s="1"/>
      <c r="Q2" s="1"/>
      <c r="R2" s="1"/>
      <c r="U2" s="1"/>
      <c r="V2" s="1"/>
      <c r="W2" s="2"/>
      <c r="AA2" s="10"/>
      <c r="AB2" s="10"/>
      <c r="AC2" s="10"/>
      <c r="AD2" s="10"/>
      <c r="AE2" s="2"/>
      <c r="AF2" s="2"/>
    </row>
    <row r="3" spans="1:32" ht="16.5" customHeight="1" thickTop="1" thickBot="1" x14ac:dyDescent="0.3">
      <c r="B3" s="156" t="s">
        <v>0</v>
      </c>
      <c r="C3" s="157"/>
      <c r="D3" s="160" t="s">
        <v>1</v>
      </c>
      <c r="E3" s="161"/>
      <c r="F3" s="165" t="s">
        <v>4</v>
      </c>
      <c r="G3" s="163" t="s">
        <v>5</v>
      </c>
      <c r="H3" s="160" t="s">
        <v>6</v>
      </c>
      <c r="I3" s="161"/>
      <c r="J3" s="154" t="s">
        <v>9</v>
      </c>
      <c r="K3" s="163" t="s">
        <v>5</v>
      </c>
      <c r="L3" s="165" t="s">
        <v>37</v>
      </c>
      <c r="M3" s="148" t="s">
        <v>8</v>
      </c>
      <c r="N3" s="1"/>
      <c r="O3" s="1"/>
      <c r="P3" s="1"/>
      <c r="Q3" s="1"/>
      <c r="R3" s="1"/>
      <c r="S3" s="167" t="s">
        <v>85</v>
      </c>
      <c r="T3" s="167"/>
      <c r="U3" s="167"/>
      <c r="V3" s="167"/>
      <c r="W3" s="2"/>
      <c r="AA3" s="10"/>
      <c r="AB3" s="10"/>
      <c r="AC3" s="10"/>
      <c r="AD3" s="10"/>
      <c r="AE3" s="116"/>
      <c r="AF3" s="116"/>
    </row>
    <row r="4" spans="1:32" ht="15.75" thickBot="1" x14ac:dyDescent="0.3">
      <c r="B4" s="158"/>
      <c r="C4" s="159"/>
      <c r="D4" s="61" t="s">
        <v>2</v>
      </c>
      <c r="E4" s="62" t="s">
        <v>3</v>
      </c>
      <c r="F4" s="166"/>
      <c r="G4" s="164"/>
      <c r="H4" s="61" t="s">
        <v>2</v>
      </c>
      <c r="I4" s="62" t="s">
        <v>3</v>
      </c>
      <c r="J4" s="155"/>
      <c r="K4" s="164"/>
      <c r="L4" s="166"/>
      <c r="M4" s="149"/>
      <c r="N4" s="1"/>
      <c r="O4" s="1"/>
      <c r="P4" s="1"/>
      <c r="Q4" s="1"/>
      <c r="R4" s="1"/>
      <c r="U4" s="1"/>
      <c r="V4" s="1"/>
      <c r="W4" s="2"/>
      <c r="AA4" s="10"/>
      <c r="AB4" s="10"/>
      <c r="AC4" s="10"/>
      <c r="AD4" s="10"/>
      <c r="AE4" s="6"/>
      <c r="AF4" s="6"/>
    </row>
    <row r="5" spans="1:32" ht="16.5" thickTop="1" thickBot="1" x14ac:dyDescent="0.3">
      <c r="B5" s="150">
        <f>Données!I15-WEEKDAY(Données!I15-1)+1</f>
        <v>41820</v>
      </c>
      <c r="C5" s="151"/>
      <c r="D5" s="57"/>
      <c r="E5" s="57"/>
      <c r="F5" s="58">
        <f t="shared" ref="F5:F11" si="0">$E5-$D5+IF($D5&gt;$E5,1)</f>
        <v>0</v>
      </c>
      <c r="G5" s="59">
        <f>IF($D5&lt;&gt;"",IF($D5&lt;Données!$C$2,1,0),0)</f>
        <v>0</v>
      </c>
      <c r="H5" s="57"/>
      <c r="I5" s="57"/>
      <c r="J5" s="58">
        <f>$I5-$H5+IF($H5&gt;$I5,1)</f>
        <v>0</v>
      </c>
      <c r="K5" s="59">
        <f>IF($H5&lt;&gt;"",IF($H5&lt;Données!$C$3,1,0),0)</f>
        <v>0</v>
      </c>
      <c r="L5" s="60">
        <f>$F5+$J5-($G5+$K5)*("00:30")</f>
        <v>0</v>
      </c>
      <c r="M5" s="123">
        <f>$G5+$K5</f>
        <v>0</v>
      </c>
      <c r="N5" s="1"/>
      <c r="O5" s="1"/>
      <c r="P5" s="1"/>
      <c r="Q5" s="1"/>
      <c r="R5" s="1"/>
      <c r="U5" s="1"/>
      <c r="V5" s="1"/>
      <c r="W5" s="2"/>
      <c r="AA5" s="68" t="s">
        <v>80</v>
      </c>
      <c r="AB5" s="10"/>
      <c r="AC5" s="10"/>
      <c r="AD5" s="10"/>
      <c r="AE5" s="69"/>
      <c r="AF5" s="2"/>
    </row>
    <row r="6" spans="1:32" ht="15.75" thickBot="1" x14ac:dyDescent="0.3">
      <c r="B6" s="152">
        <f>B5+1</f>
        <v>41821</v>
      </c>
      <c r="C6" s="153"/>
      <c r="D6" s="3"/>
      <c r="E6" s="3"/>
      <c r="F6" s="4">
        <f t="shared" si="0"/>
        <v>0</v>
      </c>
      <c r="G6" s="11">
        <f>IF($D6&lt;&gt;"",IF($D6&lt;Données!$C$2,1,0),0)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IF($H6&lt;&gt;"",IF($H6&lt;Données!$C$3,1,0),0)</f>
        <v>0</v>
      </c>
      <c r="L6" s="16">
        <f t="shared" ref="L6:L11" si="2">$F6+$J6-($G6+$K6)*("00:30")</f>
        <v>0</v>
      </c>
      <c r="M6" s="124">
        <f t="shared" ref="M6:M11" si="3">$G6+$K6</f>
        <v>0</v>
      </c>
      <c r="N6" s="1"/>
      <c r="O6" s="1"/>
      <c r="P6" s="1"/>
      <c r="Q6" s="1"/>
      <c r="R6" s="1"/>
      <c r="U6" s="1"/>
      <c r="V6" s="1"/>
      <c r="W6" s="2"/>
      <c r="AA6" s="68" t="s">
        <v>81</v>
      </c>
      <c r="AB6" s="10"/>
      <c r="AC6" s="10"/>
      <c r="AD6" s="10"/>
      <c r="AE6" s="89"/>
      <c r="AF6" s="2"/>
    </row>
    <row r="7" spans="1:32" ht="16.5" customHeight="1" thickBot="1" x14ac:dyDescent="0.3">
      <c r="B7" s="152">
        <f t="shared" ref="B7:B11" si="4">B6+1</f>
        <v>41822</v>
      </c>
      <c r="C7" s="153"/>
      <c r="D7" s="3"/>
      <c r="E7" s="3"/>
      <c r="F7" s="4">
        <f t="shared" si="0"/>
        <v>0</v>
      </c>
      <c r="G7" s="11">
        <f>IF($D7&lt;&gt;"",IF($D7&lt;Données!$C$2,1,0),0)</f>
        <v>0</v>
      </c>
      <c r="H7" s="3"/>
      <c r="I7" s="3"/>
      <c r="J7" s="4">
        <f t="shared" si="1"/>
        <v>0</v>
      </c>
      <c r="K7" s="11">
        <f>IF($H7&lt;&gt;"",IF($H7&lt;Données!$C$3,1,0),0)</f>
        <v>0</v>
      </c>
      <c r="L7" s="16">
        <f t="shared" si="2"/>
        <v>0</v>
      </c>
      <c r="M7" s="124">
        <f t="shared" si="3"/>
        <v>0</v>
      </c>
      <c r="N7" s="1"/>
      <c r="O7" s="1"/>
      <c r="P7" s="1"/>
      <c r="Q7" s="1"/>
      <c r="R7" s="115" t="s">
        <v>138</v>
      </c>
      <c r="S7" s="66">
        <f>COUNTA(D5:D11,D13:D19,D21:D27,D29:D35,D37:D43,D45:D51,H5:H11,H13:H19,H21:H27,H29:H35,H37:H43,H45:H51)/2</f>
        <v>0</v>
      </c>
      <c r="U7" s="1"/>
      <c r="V7" s="1"/>
      <c r="W7" s="2"/>
      <c r="AB7" s="10"/>
      <c r="AD7" s="10"/>
      <c r="AE7" s="6"/>
      <c r="AF7" s="6"/>
    </row>
    <row r="8" spans="1:32" ht="15.75" thickBot="1" x14ac:dyDescent="0.3">
      <c r="B8" s="152">
        <f t="shared" si="4"/>
        <v>41823</v>
      </c>
      <c r="C8" s="153"/>
      <c r="D8" s="24"/>
      <c r="E8" s="24"/>
      <c r="F8" s="4">
        <f t="shared" si="0"/>
        <v>0</v>
      </c>
      <c r="G8" s="11">
        <f>IF($D8&lt;&gt;"",IF($D8&lt;Données!$C$2,1,0),0)</f>
        <v>0</v>
      </c>
      <c r="H8" s="3"/>
      <c r="I8" s="3"/>
      <c r="J8" s="4">
        <f t="shared" si="1"/>
        <v>0</v>
      </c>
      <c r="K8" s="11">
        <f>IF($H8&lt;&gt;"",IF($H8&lt;Données!$C$3,1,0),0)</f>
        <v>0</v>
      </c>
      <c r="L8" s="16">
        <f t="shared" si="2"/>
        <v>0</v>
      </c>
      <c r="M8" s="124">
        <f t="shared" si="3"/>
        <v>0</v>
      </c>
      <c r="N8" s="1"/>
      <c r="O8" s="1"/>
      <c r="P8" s="1"/>
      <c r="Q8" s="1"/>
      <c r="R8" s="115" t="s">
        <v>82</v>
      </c>
      <c r="S8" s="66"/>
      <c r="U8" s="1"/>
      <c r="V8" s="1"/>
      <c r="W8" s="2"/>
      <c r="AA8" s="68" t="s">
        <v>74</v>
      </c>
      <c r="AB8" s="10"/>
      <c r="AD8" s="10"/>
      <c r="AE8" s="89"/>
      <c r="AF8" s="2"/>
    </row>
    <row r="9" spans="1:32" ht="15.75" thickBot="1" x14ac:dyDescent="0.3">
      <c r="B9" s="152">
        <f t="shared" si="4"/>
        <v>41824</v>
      </c>
      <c r="C9" s="153"/>
      <c r="D9" s="3"/>
      <c r="E9" s="3"/>
      <c r="F9" s="4">
        <f t="shared" si="0"/>
        <v>0</v>
      </c>
      <c r="G9" s="11">
        <f>IF($D9&lt;&gt;"",IF($D9&lt;Données!$C$2,1,0),0)</f>
        <v>0</v>
      </c>
      <c r="H9" s="3"/>
      <c r="I9" s="3"/>
      <c r="J9" s="4">
        <f t="shared" si="1"/>
        <v>0</v>
      </c>
      <c r="K9" s="11">
        <f>IF($H9&lt;&gt;"",IF($H9&lt;Données!$C$3,1,0),0)</f>
        <v>0</v>
      </c>
      <c r="L9" s="16">
        <f t="shared" si="2"/>
        <v>0</v>
      </c>
      <c r="M9" s="124">
        <f t="shared" si="3"/>
        <v>0</v>
      </c>
      <c r="N9" s="1"/>
      <c r="O9" s="1"/>
      <c r="P9" s="1"/>
      <c r="Q9" s="1"/>
      <c r="R9" s="115" t="s">
        <v>134</v>
      </c>
      <c r="S9" s="88"/>
      <c r="U9" s="1"/>
      <c r="V9" s="1"/>
      <c r="X9" s="2"/>
      <c r="AE9" s="39"/>
      <c r="AF9" s="2"/>
    </row>
    <row r="10" spans="1:32" ht="16.5" customHeight="1" thickBot="1" x14ac:dyDescent="0.3">
      <c r="B10" s="152">
        <f t="shared" si="4"/>
        <v>41825</v>
      </c>
      <c r="C10" s="153"/>
      <c r="D10" s="3"/>
      <c r="E10" s="24"/>
      <c r="F10" s="4">
        <f t="shared" si="0"/>
        <v>0</v>
      </c>
      <c r="G10" s="11">
        <f>IF($D10&lt;&gt;"",IF($D10&lt;Données!$C$2,1,0),0)</f>
        <v>0</v>
      </c>
      <c r="H10" s="3"/>
      <c r="I10" s="3"/>
      <c r="J10" s="4">
        <f t="shared" si="1"/>
        <v>0</v>
      </c>
      <c r="K10" s="11">
        <f>IF($H10&lt;&gt;"",IF($H10&lt;Données!$C$3,1,0),0)</f>
        <v>0</v>
      </c>
      <c r="L10" s="16">
        <f t="shared" si="2"/>
        <v>0</v>
      </c>
      <c r="M10" s="124">
        <f t="shared" si="3"/>
        <v>0</v>
      </c>
      <c r="N10" s="1"/>
      <c r="O10" s="1"/>
      <c r="P10" s="1"/>
      <c r="Q10" s="1"/>
      <c r="R10" s="115" t="s">
        <v>135</v>
      </c>
      <c r="S10" s="79"/>
      <c r="U10" s="1"/>
      <c r="V10" s="1"/>
      <c r="W10" s="2"/>
      <c r="X10" s="2"/>
      <c r="AE10" s="2"/>
      <c r="AF10" s="2"/>
    </row>
    <row r="11" spans="1:32" ht="16.5" customHeight="1" thickBot="1" x14ac:dyDescent="0.3">
      <c r="B11" s="152">
        <f t="shared" si="4"/>
        <v>41826</v>
      </c>
      <c r="C11" s="153"/>
      <c r="D11" s="24"/>
      <c r="E11" s="24"/>
      <c r="F11" s="4">
        <f t="shared" si="0"/>
        <v>0</v>
      </c>
      <c r="G11" s="11">
        <f>IF($D11&lt;&gt;"",IF($D11&lt;Données!$C$2,1,0),0)</f>
        <v>0</v>
      </c>
      <c r="H11" s="24"/>
      <c r="I11" s="24"/>
      <c r="J11" s="4">
        <f t="shared" si="1"/>
        <v>0</v>
      </c>
      <c r="K11" s="11">
        <f>IF($H11&lt;&gt;"",IF($H11&lt;Données!$C$3,1,0),0)</f>
        <v>0</v>
      </c>
      <c r="L11" s="16">
        <f t="shared" si="2"/>
        <v>0</v>
      </c>
      <c r="M11" s="124">
        <f t="shared" si="3"/>
        <v>0</v>
      </c>
      <c r="N11" s="1"/>
      <c r="O11" s="1"/>
      <c r="P11" s="1"/>
      <c r="Q11" s="1"/>
      <c r="R11" s="115" t="s">
        <v>136</v>
      </c>
      <c r="S11" s="79"/>
      <c r="U11" s="1"/>
      <c r="V11" s="1"/>
      <c r="W11" s="2"/>
      <c r="X11" s="2"/>
      <c r="AE11" s="2"/>
      <c r="AF11" s="2"/>
    </row>
    <row r="12" spans="1:32" ht="15.75" thickBot="1" x14ac:dyDescent="0.3">
      <c r="B12" s="143" t="s">
        <v>10</v>
      </c>
      <c r="C12" s="144"/>
      <c r="D12" s="144"/>
      <c r="E12" s="145"/>
      <c r="F12" s="15">
        <f>SUM($F5:$F11)</f>
        <v>0</v>
      </c>
      <c r="G12" s="53">
        <f>G5+G6+G7+G8+G9+G10+G11</f>
        <v>0</v>
      </c>
      <c r="H12" s="17"/>
      <c r="I12" s="17"/>
      <c r="J12" s="15">
        <f>SUM(J5:J11)</f>
        <v>0</v>
      </c>
      <c r="K12" s="13">
        <f>K5+K6+K7+K8+K9+K10+K11</f>
        <v>0</v>
      </c>
      <c r="L12" s="15">
        <f>SUM(L5:L11)</f>
        <v>0</v>
      </c>
      <c r="M12" s="13">
        <f>SUM(M5:M11)</f>
        <v>0</v>
      </c>
      <c r="N12" s="1"/>
      <c r="O12" s="1"/>
      <c r="P12" s="1"/>
      <c r="Q12" s="1"/>
      <c r="R12" s="169" t="s">
        <v>137</v>
      </c>
      <c r="U12" s="1"/>
      <c r="V12" s="1"/>
      <c r="W12" s="2"/>
      <c r="X12" s="2"/>
      <c r="AA12" s="37" t="s">
        <v>43</v>
      </c>
      <c r="AE12" s="90"/>
      <c r="AF12" s="2"/>
    </row>
    <row r="13" spans="1:32" ht="16.5" customHeight="1" thickTop="1" thickBot="1" x14ac:dyDescent="0.3">
      <c r="B13" s="146">
        <f>B11+1</f>
        <v>41827</v>
      </c>
      <c r="C13" s="147"/>
      <c r="D13" s="25"/>
      <c r="E13" s="25"/>
      <c r="F13" s="18">
        <f>$E13-$D13+IF($D13&gt;$E13,1)</f>
        <v>0</v>
      </c>
      <c r="G13" s="19">
        <f>IF($D13&lt;&gt;"",IF($D13&lt;Données!$C$2,1,0),0)</f>
        <v>0</v>
      </c>
      <c r="H13" s="25"/>
      <c r="I13" s="25"/>
      <c r="J13" s="18">
        <f>$I13-$H13+IF($H13&gt;$I13,1)</f>
        <v>0</v>
      </c>
      <c r="K13" s="19">
        <f>IF($H13&lt;&gt;"",IF($H13&lt;Données!$C$3,1,0),0)</f>
        <v>0</v>
      </c>
      <c r="L13" s="20">
        <f>$F13+$J13-($G13+$K13)*("00:30")</f>
        <v>0</v>
      </c>
      <c r="M13" s="125">
        <f>$G13+$K13</f>
        <v>0</v>
      </c>
      <c r="N13" s="1"/>
      <c r="O13" s="1"/>
      <c r="P13" s="1"/>
      <c r="Q13" s="1"/>
      <c r="R13" s="1"/>
      <c r="U13" s="1"/>
      <c r="V13" s="1"/>
      <c r="W13" s="2"/>
      <c r="X13" s="2"/>
      <c r="AE13" s="39"/>
      <c r="AF13" s="2"/>
    </row>
    <row r="14" spans="1:32" ht="16.5" thickTop="1" thickBot="1" x14ac:dyDescent="0.3">
      <c r="B14" s="146">
        <f>B13+1</f>
        <v>41828</v>
      </c>
      <c r="C14" s="147"/>
      <c r="D14" s="24"/>
      <c r="E14" s="24"/>
      <c r="F14" s="4">
        <f t="shared" ref="F14:F19" si="5">$E14-$D14+IF($D14&gt;$E14,1)</f>
        <v>0</v>
      </c>
      <c r="G14" s="11">
        <f>IF($D14&lt;&gt;"",IF($D14&lt;Données!$C$2,1,0),0)</f>
        <v>0</v>
      </c>
      <c r="H14" s="24"/>
      <c r="I14" s="24"/>
      <c r="J14" s="4">
        <f t="shared" ref="J14:J19" si="6">$I14-$H14+IF($H14&gt;$I14,1)</f>
        <v>0</v>
      </c>
      <c r="K14" s="19">
        <f>IF($H14&lt;&gt;"",IF($H14&lt;Données!$C$3,1,0),0)</f>
        <v>0</v>
      </c>
      <c r="L14" s="16">
        <f t="shared" ref="L14:L19" si="7">$F14+$J14-($G14+$K14)*("00:30")</f>
        <v>0</v>
      </c>
      <c r="M14" s="124">
        <f t="shared" ref="M14:M19" si="8">$G14+$K14</f>
        <v>0</v>
      </c>
      <c r="N14" s="1"/>
      <c r="O14" s="1"/>
      <c r="P14" s="1"/>
      <c r="Q14" s="1"/>
      <c r="R14" s="1"/>
      <c r="U14" s="1"/>
      <c r="V14" s="1"/>
      <c r="W14" s="2"/>
      <c r="X14" s="2"/>
      <c r="AE14" s="2"/>
      <c r="AF14" s="2"/>
    </row>
    <row r="15" spans="1:32" ht="16.5" thickTop="1" thickBot="1" x14ac:dyDescent="0.3">
      <c r="B15" s="146">
        <f t="shared" ref="B15:B19" si="9">B14+1</f>
        <v>41829</v>
      </c>
      <c r="C15" s="147"/>
      <c r="D15" s="24"/>
      <c r="E15" s="24"/>
      <c r="F15" s="4">
        <f t="shared" si="5"/>
        <v>0</v>
      </c>
      <c r="G15" s="11">
        <f>IF($D15&lt;&gt;"",IF($D15&lt;Données!$C$2,1,0),0)</f>
        <v>0</v>
      </c>
      <c r="H15" s="24"/>
      <c r="I15" s="24"/>
      <c r="J15" s="4">
        <f t="shared" si="6"/>
        <v>0</v>
      </c>
      <c r="K15" s="19">
        <f>IF($H15&lt;&gt;"",IF($H15&lt;Données!$C$3,1,0),0)</f>
        <v>0</v>
      </c>
      <c r="L15" s="16">
        <f t="shared" si="7"/>
        <v>0</v>
      </c>
      <c r="M15" s="124">
        <f t="shared" si="8"/>
        <v>0</v>
      </c>
      <c r="N15" s="1"/>
      <c r="O15" s="37" t="s">
        <v>36</v>
      </c>
      <c r="P15" s="1"/>
      <c r="Q15" s="1"/>
      <c r="R15" s="35"/>
      <c r="S15" s="66" t="str">
        <f>VLOOKUP(F2,Données!E15:F26,2)</f>
        <v>Juillet</v>
      </c>
      <c r="U15" s="72">
        <f>J2</f>
        <v>2014</v>
      </c>
      <c r="V15" s="1"/>
      <c r="W15" s="2"/>
      <c r="X15" s="2"/>
      <c r="AA15" s="37" t="s">
        <v>44</v>
      </c>
      <c r="AE15" s="90" t="s">
        <v>45</v>
      </c>
      <c r="AF15" s="2"/>
    </row>
    <row r="16" spans="1:32" ht="16.5" thickTop="1" thickBot="1" x14ac:dyDescent="0.3">
      <c r="B16" s="146">
        <f t="shared" si="9"/>
        <v>41830</v>
      </c>
      <c r="C16" s="147"/>
      <c r="D16" s="24"/>
      <c r="E16" s="24"/>
      <c r="F16" s="4">
        <f t="shared" si="5"/>
        <v>0</v>
      </c>
      <c r="G16" s="11">
        <f>IF($D16&lt;&gt;"",IF($D16&lt;Données!$C$2,1,0),0)</f>
        <v>0</v>
      </c>
      <c r="H16" s="24"/>
      <c r="I16" s="24"/>
      <c r="J16" s="4">
        <f t="shared" si="6"/>
        <v>0</v>
      </c>
      <c r="K16" s="19">
        <f>IF($H16&lt;&gt;"",IF($H16&lt;Données!$C$3,1,0),0)</f>
        <v>0</v>
      </c>
      <c r="L16" s="16">
        <f t="shared" si="7"/>
        <v>0</v>
      </c>
      <c r="M16" s="124">
        <f t="shared" si="8"/>
        <v>0</v>
      </c>
      <c r="N16" s="1"/>
      <c r="O16" s="37"/>
      <c r="P16" s="1"/>
      <c r="Q16" s="1"/>
      <c r="R16" s="35"/>
      <c r="S16" s="66"/>
      <c r="U16" s="72"/>
      <c r="V16" s="1"/>
      <c r="W16" s="2"/>
      <c r="X16" s="2"/>
      <c r="AE16" s="2"/>
      <c r="AF16" s="2"/>
    </row>
    <row r="17" spans="2:39" ht="16.5" thickTop="1" thickBot="1" x14ac:dyDescent="0.3">
      <c r="B17" s="146">
        <f t="shared" si="9"/>
        <v>41831</v>
      </c>
      <c r="C17" s="147"/>
      <c r="D17" s="24"/>
      <c r="E17" s="24"/>
      <c r="F17" s="4">
        <f t="shared" si="5"/>
        <v>0</v>
      </c>
      <c r="G17" s="11">
        <f>IF($D17&lt;&gt;"",IF($D17&lt;Données!$C$2,1,0),0)</f>
        <v>0</v>
      </c>
      <c r="H17" s="24"/>
      <c r="I17" s="24"/>
      <c r="J17" s="4">
        <f t="shared" si="6"/>
        <v>0</v>
      </c>
      <c r="K17" s="19">
        <f>IF($H17&lt;&gt;"",IF($H17&lt;Données!$C$3,1,0),0)</f>
        <v>0</v>
      </c>
      <c r="L17" s="16">
        <f t="shared" si="7"/>
        <v>0</v>
      </c>
      <c r="M17" s="124">
        <f t="shared" si="8"/>
        <v>0</v>
      </c>
      <c r="N17" s="1"/>
      <c r="O17" s="1"/>
      <c r="P17" s="1"/>
      <c r="Q17" s="1"/>
      <c r="R17" s="1"/>
      <c r="S17" s="40">
        <f>SUM(L12+L20+L28+L36+L44+L52)</f>
        <v>0</v>
      </c>
      <c r="T17" s="70" t="s">
        <v>87</v>
      </c>
      <c r="U17" s="1"/>
      <c r="V17" s="1"/>
      <c r="W17" s="2"/>
      <c r="X17" s="2"/>
      <c r="AA17" s="67" t="s">
        <v>38</v>
      </c>
      <c r="AB17" s="10"/>
      <c r="AC17" s="10"/>
      <c r="AD17" s="10"/>
      <c r="AE17" s="66">
        <f>COUNT(E5:E11,I5:I11,E13:E19,I13:I19,E21:E27,I21:I27,E29:E35,I29:I35,E37:E43,I37:I43,E45:E51,I45:I51)</f>
        <v>0</v>
      </c>
      <c r="AF17" s="6"/>
    </row>
    <row r="18" spans="2:39" ht="16.5" thickTop="1" thickBot="1" x14ac:dyDescent="0.3">
      <c r="B18" s="146">
        <f t="shared" si="9"/>
        <v>41832</v>
      </c>
      <c r="C18" s="147"/>
      <c r="D18" s="24"/>
      <c r="E18" s="24"/>
      <c r="F18" s="4">
        <f t="shared" si="5"/>
        <v>0</v>
      </c>
      <c r="G18" s="11">
        <f>IF($D18&lt;&gt;"",IF($D18&lt;Données!$C$2,1,0),0)</f>
        <v>0</v>
      </c>
      <c r="H18" s="24"/>
      <c r="I18" s="24"/>
      <c r="J18" s="4">
        <f t="shared" si="6"/>
        <v>0</v>
      </c>
      <c r="K18" s="19">
        <f>IF($H18&lt;&gt;"",IF($H18&lt;Données!$C$3,1,0),0)</f>
        <v>0</v>
      </c>
      <c r="L18" s="16">
        <f t="shared" si="7"/>
        <v>0</v>
      </c>
      <c r="M18" s="124">
        <f t="shared" si="8"/>
        <v>0</v>
      </c>
      <c r="N18" s="1"/>
      <c r="O18" s="1"/>
      <c r="P18" s="1"/>
      <c r="Q18" s="1"/>
      <c r="R18" s="1"/>
      <c r="S18" s="113" t="str">
        <f>IF(S17&lt;L53,"- "&amp;TEXT(ABS(L53-S17),"[hh]:mm"),S17-L53)</f>
        <v>- 169:00</v>
      </c>
      <c r="T18" s="70" t="s">
        <v>103</v>
      </c>
      <c r="U18" s="1"/>
      <c r="V18" s="1"/>
      <c r="W18" s="2"/>
      <c r="X18" s="2"/>
      <c r="AA18" s="67" t="s">
        <v>39</v>
      </c>
      <c r="AB18" s="10"/>
      <c r="AC18" s="10"/>
      <c r="AD18" s="10"/>
      <c r="AE18" s="66">
        <f>SUM(AE17*14.8)</f>
        <v>0</v>
      </c>
      <c r="AF18" s="91" t="s">
        <v>40</v>
      </c>
    </row>
    <row r="19" spans="2:39" ht="16.5" thickTop="1" thickBot="1" x14ac:dyDescent="0.3">
      <c r="B19" s="146">
        <f t="shared" si="9"/>
        <v>41833</v>
      </c>
      <c r="C19" s="147"/>
      <c r="D19" s="24"/>
      <c r="E19" s="24"/>
      <c r="F19" s="4">
        <f t="shared" si="5"/>
        <v>0</v>
      </c>
      <c r="G19" s="11">
        <f>IF($D19&lt;&gt;"",IF($D19&lt;Données!$C$2,1,0),0)</f>
        <v>0</v>
      </c>
      <c r="H19" s="24"/>
      <c r="I19" s="24"/>
      <c r="J19" s="4">
        <f t="shared" si="6"/>
        <v>0</v>
      </c>
      <c r="K19" s="19">
        <f>IF($H19&lt;&gt;"",IF($H19&lt;Données!$C$3,1,0),0)</f>
        <v>0</v>
      </c>
      <c r="L19" s="16">
        <f t="shared" si="7"/>
        <v>0</v>
      </c>
      <c r="M19" s="124">
        <f t="shared" si="8"/>
        <v>0</v>
      </c>
      <c r="N19" s="1"/>
      <c r="O19" s="1"/>
      <c r="P19" s="1"/>
      <c r="Q19" s="1"/>
      <c r="R19" s="1"/>
      <c r="T19" s="70"/>
      <c r="U19" s="1"/>
      <c r="V19" s="1"/>
      <c r="W19" s="2"/>
      <c r="X19" s="2"/>
      <c r="AA19" s="68" t="s">
        <v>41</v>
      </c>
      <c r="AB19" s="10"/>
      <c r="AC19" s="10"/>
      <c r="AD19" s="10"/>
      <c r="AE19" s="6"/>
      <c r="AF19" s="91" t="s">
        <v>42</v>
      </c>
    </row>
    <row r="20" spans="2:39" ht="15.75" thickBot="1" x14ac:dyDescent="0.3">
      <c r="B20" s="143" t="s">
        <v>10</v>
      </c>
      <c r="C20" s="144"/>
      <c r="D20" s="144"/>
      <c r="E20" s="145"/>
      <c r="F20" s="14">
        <f>SUM($F13:$F19)</f>
        <v>0</v>
      </c>
      <c r="G20" s="53">
        <f>G13+G14+G15+G16+G17+G18+G19</f>
        <v>0</v>
      </c>
      <c r="H20" s="17"/>
      <c r="I20" s="17"/>
      <c r="J20" s="15">
        <f>SUM(J13:J19)</f>
        <v>0</v>
      </c>
      <c r="K20" s="13">
        <f>K13+K14+K15+K16+K17+K18+K19</f>
        <v>0</v>
      </c>
      <c r="L20" s="15">
        <f>SUM(L13:L19)</f>
        <v>0</v>
      </c>
      <c r="M20" s="13">
        <f>SUM(M13:M19)</f>
        <v>0</v>
      </c>
      <c r="N20" s="1"/>
      <c r="O20" s="1"/>
      <c r="P20" s="1"/>
      <c r="Q20" s="1"/>
      <c r="R20" s="1"/>
      <c r="S20" s="40"/>
      <c r="T20" s="70"/>
      <c r="U20" s="1"/>
      <c r="V20" s="1"/>
      <c r="W20" s="2"/>
      <c r="X20" s="2"/>
      <c r="AE20" s="2"/>
    </row>
    <row r="21" spans="2:39" ht="16.5" thickTop="1" thickBot="1" x14ac:dyDescent="0.3">
      <c r="B21" s="146">
        <f>B19+1</f>
        <v>41834</v>
      </c>
      <c r="C21" s="147"/>
      <c r="D21" s="25"/>
      <c r="E21" s="25"/>
      <c r="F21" s="18">
        <f>$E21-$D21+IF($D21&gt;$E21,1)</f>
        <v>0</v>
      </c>
      <c r="G21" s="19">
        <f>IF($D21&lt;&gt;"",IF($D21&lt;Données!$C$2,1,0),0)</f>
        <v>0</v>
      </c>
      <c r="H21" s="25"/>
      <c r="I21" s="25"/>
      <c r="J21" s="18">
        <f>$I21-$H21+IF($H21&gt;$I21,1)</f>
        <v>0</v>
      </c>
      <c r="K21" s="19">
        <f>IF($H21&lt;&gt;"",IF($H21&lt;Données!$C$3,1,0),0)</f>
        <v>0</v>
      </c>
      <c r="L21" s="20">
        <f>$F21+$J21-($G21+$K21)*("00:30")</f>
        <v>0</v>
      </c>
      <c r="M21" s="125">
        <f>$G21+$K21</f>
        <v>0</v>
      </c>
      <c r="N21" s="1"/>
      <c r="O21" s="1"/>
      <c r="P21" s="1"/>
      <c r="Q21" s="42" t="s">
        <v>33</v>
      </c>
      <c r="R21" s="43" t="s">
        <v>32</v>
      </c>
      <c r="S21" s="101">
        <f>$AI$57</f>
        <v>0</v>
      </c>
      <c r="T21" s="70" t="s">
        <v>52</v>
      </c>
      <c r="U21" s="1"/>
      <c r="V21" s="1"/>
      <c r="W21" s="2"/>
      <c r="X21" s="2"/>
      <c r="AE21" s="2"/>
      <c r="AF21" s="2"/>
      <c r="AG21" s="2"/>
      <c r="AH21" s="2"/>
      <c r="AI21" s="9"/>
      <c r="AJ21" s="2"/>
      <c r="AK21" s="2"/>
      <c r="AL21" s="2"/>
      <c r="AM21" s="2"/>
    </row>
    <row r="22" spans="2:39" ht="16.5" thickTop="1" thickBot="1" x14ac:dyDescent="0.3">
      <c r="B22" s="146">
        <f>B21+1</f>
        <v>41835</v>
      </c>
      <c r="C22" s="147"/>
      <c r="D22" s="24"/>
      <c r="E22" s="24"/>
      <c r="F22" s="4">
        <f t="shared" ref="F22:F27" si="10">$E22-$D22+IF($D22&gt;$E22,1)</f>
        <v>0</v>
      </c>
      <c r="G22" s="11">
        <f>IF($D22&lt;&gt;"",IF($D22&lt;Données!$C$2,1,0),0)</f>
        <v>0</v>
      </c>
      <c r="H22" s="24"/>
      <c r="I22" s="24"/>
      <c r="J22" s="4">
        <f t="shared" ref="J22:J27" si="11">$I22-$H22+IF($H22&gt;$I22,1)</f>
        <v>0</v>
      </c>
      <c r="K22" s="19">
        <f>IF($H22&lt;&gt;"",IF($H22&lt;Données!$C$3,1,0),0)</f>
        <v>0</v>
      </c>
      <c r="L22" s="16">
        <f t="shared" ref="L22:L27" si="12">$F22+$J22-($G22+$K22)*("00:30")</f>
        <v>0</v>
      </c>
      <c r="M22" s="124">
        <f t="shared" ref="M22:M27" si="13">$G22+$K22</f>
        <v>0</v>
      </c>
      <c r="N22" s="1"/>
      <c r="O22" s="1"/>
      <c r="P22" s="1"/>
      <c r="Q22" s="1"/>
      <c r="R22" s="43" t="s">
        <v>32</v>
      </c>
      <c r="S22" s="101">
        <f>$AI$58</f>
        <v>0</v>
      </c>
      <c r="T22" s="71" t="s">
        <v>53</v>
      </c>
      <c r="U22" s="1"/>
      <c r="V22" s="1"/>
      <c r="W22" s="2"/>
      <c r="X22" s="2"/>
    </row>
    <row r="23" spans="2:39" ht="16.5" thickTop="1" thickBot="1" x14ac:dyDescent="0.3">
      <c r="B23" s="146">
        <f t="shared" ref="B23:B27" si="14">B22+1</f>
        <v>41836</v>
      </c>
      <c r="C23" s="147"/>
      <c r="D23" s="24"/>
      <c r="E23" s="24"/>
      <c r="F23" s="4">
        <f t="shared" si="10"/>
        <v>0</v>
      </c>
      <c r="G23" s="11">
        <f>IF($D23&lt;&gt;"",IF($D23&lt;Données!$C$2,1,0),0)</f>
        <v>0</v>
      </c>
      <c r="H23" s="24"/>
      <c r="I23" s="24"/>
      <c r="J23" s="4">
        <f t="shared" si="11"/>
        <v>0</v>
      </c>
      <c r="K23" s="19">
        <f>IF($H23&lt;&gt;"",IF($H23&lt;Données!$C$3,1,0),0)</f>
        <v>0</v>
      </c>
      <c r="L23" s="16">
        <f t="shared" si="12"/>
        <v>0</v>
      </c>
      <c r="M23" s="124">
        <f t="shared" si="13"/>
        <v>0</v>
      </c>
      <c r="N23" s="1"/>
      <c r="O23" s="1"/>
      <c r="P23" s="1"/>
      <c r="Q23" s="1"/>
      <c r="R23" s="43" t="s">
        <v>32</v>
      </c>
      <c r="S23" s="101">
        <f>$AI$59</f>
        <v>0</v>
      </c>
      <c r="T23" s="71" t="s">
        <v>54</v>
      </c>
      <c r="U23" s="1"/>
      <c r="V23" s="1"/>
      <c r="W23" s="2"/>
      <c r="X23" s="2"/>
    </row>
    <row r="24" spans="2:39" ht="16.5" thickTop="1" thickBot="1" x14ac:dyDescent="0.3">
      <c r="B24" s="146">
        <f t="shared" si="14"/>
        <v>41837</v>
      </c>
      <c r="C24" s="147"/>
      <c r="D24" s="24"/>
      <c r="E24" s="24"/>
      <c r="F24" s="4">
        <f t="shared" si="10"/>
        <v>0</v>
      </c>
      <c r="G24" s="11">
        <f>IF($D24&lt;&gt;"",IF($D24&lt;Données!$C$2,1,0),0)</f>
        <v>0</v>
      </c>
      <c r="H24" s="24"/>
      <c r="I24" s="24"/>
      <c r="J24" s="4">
        <f t="shared" si="11"/>
        <v>0</v>
      </c>
      <c r="K24" s="19">
        <f>IF($H24&lt;&gt;"",IF($H24&lt;Données!$C$3,1,0),0)</f>
        <v>0</v>
      </c>
      <c r="L24" s="16">
        <f t="shared" si="12"/>
        <v>0</v>
      </c>
      <c r="M24" s="124">
        <f t="shared" si="13"/>
        <v>0</v>
      </c>
      <c r="N24" s="1"/>
      <c r="O24" s="1"/>
      <c r="P24" s="1"/>
      <c r="Q24" s="1"/>
      <c r="R24" s="43" t="s">
        <v>32</v>
      </c>
      <c r="S24" s="101">
        <f>$AI$60</f>
        <v>0</v>
      </c>
      <c r="T24" s="71" t="s">
        <v>55</v>
      </c>
      <c r="U24" s="1"/>
      <c r="V24" s="1"/>
      <c r="W24" s="2"/>
      <c r="X24" s="2"/>
    </row>
    <row r="25" spans="2:39" ht="16.5" thickTop="1" thickBot="1" x14ac:dyDescent="0.3">
      <c r="B25" s="146">
        <f t="shared" si="14"/>
        <v>41838</v>
      </c>
      <c r="C25" s="147"/>
      <c r="D25" s="24"/>
      <c r="E25" s="24"/>
      <c r="F25" s="4">
        <f t="shared" si="10"/>
        <v>0</v>
      </c>
      <c r="G25" s="11">
        <f>IF($D25&lt;&gt;"",IF($D25&lt;Données!$C$2,1,0),0)</f>
        <v>0</v>
      </c>
      <c r="H25" s="24"/>
      <c r="I25" s="24"/>
      <c r="J25" s="4">
        <f t="shared" si="11"/>
        <v>0</v>
      </c>
      <c r="K25" s="19">
        <f>IF($H25&lt;&gt;"",IF($H25&lt;Données!$C$3,1,0),0)</f>
        <v>0</v>
      </c>
      <c r="L25" s="16">
        <f t="shared" si="12"/>
        <v>0</v>
      </c>
      <c r="M25" s="124">
        <f t="shared" si="13"/>
        <v>0</v>
      </c>
      <c r="N25" s="1"/>
      <c r="O25" s="1"/>
      <c r="P25" s="1"/>
      <c r="Q25" s="1"/>
      <c r="R25" s="43" t="s">
        <v>32</v>
      </c>
      <c r="S25" s="66">
        <f>SUM(M12,M20,M28,M36,M44,M52)</f>
        <v>0</v>
      </c>
      <c r="T25" s="71" t="s">
        <v>47</v>
      </c>
      <c r="U25" s="1"/>
      <c r="V25" s="1"/>
      <c r="W25" s="2"/>
      <c r="X25" s="2"/>
    </row>
    <row r="26" spans="2:39" ht="16.5" thickTop="1" thickBot="1" x14ac:dyDescent="0.3">
      <c r="B26" s="146">
        <f t="shared" si="14"/>
        <v>41839</v>
      </c>
      <c r="C26" s="147"/>
      <c r="D26" s="24"/>
      <c r="E26" s="24"/>
      <c r="F26" s="4">
        <f t="shared" si="10"/>
        <v>0</v>
      </c>
      <c r="G26" s="11">
        <f>IF($D26&lt;&gt;"",IF($D26&lt;Données!$C$2,1,0),0)</f>
        <v>0</v>
      </c>
      <c r="H26" s="24"/>
      <c r="I26" s="24"/>
      <c r="J26" s="4">
        <f t="shared" si="11"/>
        <v>0</v>
      </c>
      <c r="K26" s="19">
        <f>IF($H26&lt;&gt;"",IF($H26&lt;Données!$C$3,1,0),0)</f>
        <v>0</v>
      </c>
      <c r="L26" s="16">
        <f t="shared" si="12"/>
        <v>0</v>
      </c>
      <c r="M26" s="124">
        <f t="shared" si="13"/>
        <v>0</v>
      </c>
      <c r="N26" s="1"/>
      <c r="O26" s="1"/>
      <c r="P26" s="1"/>
      <c r="Q26" s="1"/>
      <c r="R26" s="1"/>
      <c r="U26" s="10"/>
      <c r="V26" s="1"/>
      <c r="W26" s="2"/>
      <c r="X26" s="2"/>
    </row>
    <row r="27" spans="2:39" ht="16.5" thickTop="1" thickBot="1" x14ac:dyDescent="0.3">
      <c r="B27" s="146">
        <f t="shared" si="14"/>
        <v>41840</v>
      </c>
      <c r="C27" s="147"/>
      <c r="D27" s="24"/>
      <c r="E27" s="24"/>
      <c r="F27" s="4">
        <f t="shared" si="10"/>
        <v>0</v>
      </c>
      <c r="G27" s="11">
        <f>IF($D27&lt;&gt;"",IF($D27&lt;Données!$C$2,1,0),0)</f>
        <v>0</v>
      </c>
      <c r="H27" s="24"/>
      <c r="I27" s="24"/>
      <c r="J27" s="4">
        <f t="shared" si="11"/>
        <v>0</v>
      </c>
      <c r="K27" s="19">
        <f>IF($H27&lt;&gt;"",IF($H27&lt;Données!$C$3,1,0),0)</f>
        <v>0</v>
      </c>
      <c r="L27" s="16">
        <f t="shared" si="12"/>
        <v>0</v>
      </c>
      <c r="M27" s="124">
        <f t="shared" si="13"/>
        <v>0</v>
      </c>
      <c r="N27" s="1"/>
      <c r="O27" s="38" t="s">
        <v>34</v>
      </c>
      <c r="P27" s="34"/>
      <c r="Q27" s="1"/>
      <c r="R27" s="37"/>
      <c r="S27" s="41"/>
      <c r="T27" s="71"/>
      <c r="U27" s="1"/>
      <c r="V27" s="1"/>
      <c r="W27" s="2"/>
      <c r="X27" s="2"/>
    </row>
    <row r="28" spans="2:39" ht="15.75" thickBot="1" x14ac:dyDescent="0.3">
      <c r="B28" s="143" t="s">
        <v>10</v>
      </c>
      <c r="C28" s="144"/>
      <c r="D28" s="144"/>
      <c r="E28" s="145"/>
      <c r="F28" s="14">
        <f>SUM($F21:$F27)</f>
        <v>0</v>
      </c>
      <c r="G28" s="53">
        <f>G21+G22+G23+G24+G25+G26+G27</f>
        <v>0</v>
      </c>
      <c r="H28" s="17"/>
      <c r="I28" s="17"/>
      <c r="J28" s="15">
        <f>SUM(J21:J27)</f>
        <v>0</v>
      </c>
      <c r="K28" s="13">
        <f>K21+K22+K23+K24+K25+K26+K27</f>
        <v>0</v>
      </c>
      <c r="L28" s="15">
        <f>SUM(L21:L27)</f>
        <v>0</v>
      </c>
      <c r="M28" s="13">
        <f>SUM(M21:M27)</f>
        <v>0</v>
      </c>
      <c r="N28" s="1"/>
      <c r="O28" s="1"/>
      <c r="P28" s="1"/>
      <c r="Q28" s="1"/>
      <c r="R28" s="37"/>
      <c r="S28" s="40"/>
      <c r="T28" s="70"/>
      <c r="U28" s="1"/>
      <c r="V28" s="1"/>
      <c r="W28" s="2"/>
      <c r="X28" s="2"/>
    </row>
    <row r="29" spans="2:39" ht="16.5" thickTop="1" thickBot="1" x14ac:dyDescent="0.3">
      <c r="B29" s="146">
        <f>B27+1</f>
        <v>41841</v>
      </c>
      <c r="C29" s="147"/>
      <c r="D29" s="25"/>
      <c r="E29" s="25"/>
      <c r="F29" s="18">
        <f>$E29-$D29+IF($D29&gt;$E29,1)</f>
        <v>0</v>
      </c>
      <c r="G29" s="19">
        <f>IF($D29&lt;&gt;"",IF($D29&lt;Données!$C$2,1,0),0)</f>
        <v>0</v>
      </c>
      <c r="H29" s="25"/>
      <c r="I29" s="25"/>
      <c r="J29" s="18">
        <f>$I29-$H29+IF($H29&gt;$I29,1)</f>
        <v>0</v>
      </c>
      <c r="K29" s="19">
        <f>IF($H29&lt;&gt;"",IF($H29&lt;Données!$C$3,1,0),0)</f>
        <v>0</v>
      </c>
      <c r="L29" s="20">
        <f>$F29+$J29-($G29+$K29)*("00:30")</f>
        <v>0</v>
      </c>
      <c r="M29" s="125">
        <f>$G29+$K29</f>
        <v>0</v>
      </c>
      <c r="N29" s="1"/>
      <c r="O29" s="1"/>
      <c r="P29" s="1"/>
      <c r="Q29" s="42" t="s">
        <v>33</v>
      </c>
      <c r="R29" s="43" t="s">
        <v>32</v>
      </c>
      <c r="S29" s="102">
        <v>6.3194444444444438</v>
      </c>
      <c r="T29" s="70" t="s">
        <v>48</v>
      </c>
      <c r="U29" s="1"/>
      <c r="V29" s="1"/>
      <c r="W29" s="2"/>
      <c r="X29" s="2"/>
    </row>
    <row r="30" spans="2:39" ht="16.5" thickTop="1" thickBot="1" x14ac:dyDescent="0.3">
      <c r="B30" s="146">
        <f>B29+1</f>
        <v>41842</v>
      </c>
      <c r="C30" s="147"/>
      <c r="D30" s="24"/>
      <c r="E30" s="24"/>
      <c r="F30" s="4">
        <f t="shared" ref="F30:F35" si="15">$E30-$D30+IF($D30&gt;$E30,1)</f>
        <v>0</v>
      </c>
      <c r="G30" s="11">
        <f>IF($D30&lt;&gt;"",IF($D30&lt;Données!$C$2,1,0),0)</f>
        <v>0</v>
      </c>
      <c r="H30" s="24"/>
      <c r="I30" s="24"/>
      <c r="J30" s="4">
        <f t="shared" ref="J30:J35" si="16">$I30-$H30+IF($H30&gt;$I30,1)</f>
        <v>0</v>
      </c>
      <c r="K30" s="19">
        <f>IF($H30&lt;&gt;"",IF($H30&lt;Données!$C$3,1,0),0)</f>
        <v>0</v>
      </c>
      <c r="L30" s="16">
        <f t="shared" ref="L30:L35" si="17">$F30+$J30-($G30+$K30)*("00:30")</f>
        <v>0</v>
      </c>
      <c r="M30" s="124">
        <f t="shared" ref="M30:M35" si="18">$G30+$K30</f>
        <v>0</v>
      </c>
      <c r="N30" s="1"/>
      <c r="O30" s="1"/>
      <c r="P30" s="1"/>
      <c r="Q30" s="1"/>
      <c r="R30" s="43" t="s">
        <v>32</v>
      </c>
      <c r="S30" s="102">
        <v>0.73125000000000007</v>
      </c>
      <c r="T30" s="70" t="s">
        <v>49</v>
      </c>
      <c r="U30" s="1"/>
      <c r="V30" s="1"/>
      <c r="W30" s="2"/>
      <c r="X30" s="2"/>
    </row>
    <row r="31" spans="2:39" ht="16.5" thickTop="1" thickBot="1" x14ac:dyDescent="0.3">
      <c r="B31" s="146">
        <f t="shared" ref="B31:B35" si="19">B30+1</f>
        <v>41843</v>
      </c>
      <c r="C31" s="147"/>
      <c r="D31" s="24"/>
      <c r="E31" s="24"/>
      <c r="F31" s="4">
        <f t="shared" si="15"/>
        <v>0</v>
      </c>
      <c r="G31" s="11">
        <f>IF($D31&lt;&gt;"",IF($D31&lt;Données!$C$2,1,0),0)</f>
        <v>0</v>
      </c>
      <c r="H31" s="24"/>
      <c r="I31" s="24"/>
      <c r="J31" s="4">
        <f t="shared" si="16"/>
        <v>0</v>
      </c>
      <c r="K31" s="19">
        <f>IF($H31&lt;&gt;"",IF($H31&lt;Données!$C$3,1,0),0)</f>
        <v>0</v>
      </c>
      <c r="L31" s="16">
        <f t="shared" si="17"/>
        <v>0</v>
      </c>
      <c r="M31" s="124">
        <f t="shared" si="18"/>
        <v>0</v>
      </c>
      <c r="N31" s="1"/>
      <c r="O31" s="1"/>
      <c r="P31" s="1"/>
      <c r="Q31" s="1"/>
      <c r="R31" s="43" t="s">
        <v>32</v>
      </c>
      <c r="S31" s="102">
        <v>0</v>
      </c>
      <c r="T31" s="70" t="s">
        <v>50</v>
      </c>
      <c r="U31" s="1"/>
      <c r="V31" s="1"/>
      <c r="W31" s="2"/>
      <c r="X31" s="2"/>
    </row>
    <row r="32" spans="2:39" ht="16.5" thickTop="1" thickBot="1" x14ac:dyDescent="0.3">
      <c r="B32" s="146">
        <f t="shared" si="19"/>
        <v>41844</v>
      </c>
      <c r="C32" s="147"/>
      <c r="D32" s="24"/>
      <c r="E32" s="24"/>
      <c r="F32" s="4">
        <f t="shared" si="15"/>
        <v>0</v>
      </c>
      <c r="G32" s="11">
        <f>IF($D32&lt;&gt;"",IF($D32&lt;Données!$C$2,1,0),0)</f>
        <v>0</v>
      </c>
      <c r="H32" s="24"/>
      <c r="I32" s="24"/>
      <c r="J32" s="4">
        <f t="shared" si="16"/>
        <v>0</v>
      </c>
      <c r="K32" s="19">
        <f>IF($H32&lt;&gt;"",IF($H32&lt;Données!$C$3,1,0),0)</f>
        <v>0</v>
      </c>
      <c r="L32" s="16">
        <f t="shared" si="17"/>
        <v>0</v>
      </c>
      <c r="M32" s="124">
        <f t="shared" si="18"/>
        <v>0</v>
      </c>
      <c r="N32" s="1"/>
      <c r="O32" s="1"/>
      <c r="P32" s="1"/>
      <c r="Q32" s="1"/>
      <c r="R32" s="43" t="s">
        <v>32</v>
      </c>
      <c r="S32" s="102">
        <v>0</v>
      </c>
      <c r="T32" s="70" t="s">
        <v>51</v>
      </c>
      <c r="U32" s="1"/>
      <c r="V32" s="1"/>
      <c r="W32" s="2"/>
      <c r="X32" s="2"/>
    </row>
    <row r="33" spans="2:26" ht="16.5" thickTop="1" thickBot="1" x14ac:dyDescent="0.3">
      <c r="B33" s="146">
        <f t="shared" si="19"/>
        <v>41845</v>
      </c>
      <c r="C33" s="147"/>
      <c r="D33" s="24"/>
      <c r="E33" s="24"/>
      <c r="F33" s="4">
        <f t="shared" si="15"/>
        <v>0</v>
      </c>
      <c r="G33" s="11">
        <f>IF($D33&lt;&gt;"",IF($D33&lt;Données!$C$2,1,0),0)</f>
        <v>0</v>
      </c>
      <c r="H33" s="24"/>
      <c r="I33" s="24"/>
      <c r="J33" s="4">
        <f t="shared" si="16"/>
        <v>0</v>
      </c>
      <c r="K33" s="19">
        <f>IF($H33&lt;&gt;"",IF($H33&lt;Données!$C$3,1,0),0)</f>
        <v>0</v>
      </c>
      <c r="L33" s="16">
        <f t="shared" si="17"/>
        <v>0</v>
      </c>
      <c r="M33" s="124">
        <f t="shared" si="18"/>
        <v>0</v>
      </c>
      <c r="N33" s="1"/>
      <c r="O33" s="1"/>
      <c r="P33" s="1"/>
      <c r="Q33" s="1"/>
      <c r="R33" s="43" t="s">
        <v>32</v>
      </c>
      <c r="S33" s="79">
        <v>0</v>
      </c>
      <c r="T33" s="70" t="s">
        <v>47</v>
      </c>
      <c r="U33" s="1"/>
      <c r="V33" s="1"/>
      <c r="W33" s="2"/>
      <c r="X33" s="2"/>
    </row>
    <row r="34" spans="2:26" ht="16.5" thickTop="1" thickBot="1" x14ac:dyDescent="0.3">
      <c r="B34" s="146">
        <f t="shared" si="19"/>
        <v>41846</v>
      </c>
      <c r="C34" s="147"/>
      <c r="D34" s="24"/>
      <c r="E34" s="24"/>
      <c r="F34" s="4">
        <f t="shared" si="15"/>
        <v>0</v>
      </c>
      <c r="G34" s="11">
        <f>IF($D34&lt;&gt;"",IF($D34&lt;Données!$C$2,1,0),0)</f>
        <v>0</v>
      </c>
      <c r="H34" s="24"/>
      <c r="I34" s="24"/>
      <c r="J34" s="4">
        <f t="shared" si="16"/>
        <v>0</v>
      </c>
      <c r="K34" s="19">
        <f>IF($H34&lt;&gt;"",IF($H34&lt;Données!$C$3,1,0),0)</f>
        <v>0</v>
      </c>
      <c r="L34" s="16">
        <f t="shared" si="17"/>
        <v>0</v>
      </c>
      <c r="M34" s="124">
        <f t="shared" si="18"/>
        <v>0</v>
      </c>
      <c r="N34" s="1"/>
      <c r="O34" s="1"/>
      <c r="P34" s="1"/>
      <c r="Q34" s="1"/>
      <c r="R34" s="1"/>
      <c r="S34" s="40"/>
      <c r="T34" s="70"/>
      <c r="U34" s="1"/>
      <c r="V34" s="1"/>
      <c r="W34" s="2"/>
      <c r="X34" s="2"/>
      <c r="Z34" s="36"/>
    </row>
    <row r="35" spans="2:26" ht="16.5" thickTop="1" thickBot="1" x14ac:dyDescent="0.3">
      <c r="B35" s="146">
        <f t="shared" si="19"/>
        <v>41847</v>
      </c>
      <c r="C35" s="147"/>
      <c r="D35" s="24"/>
      <c r="E35" s="24"/>
      <c r="F35" s="4">
        <f t="shared" si="15"/>
        <v>0</v>
      </c>
      <c r="G35" s="11">
        <f>IF($D35&lt;&gt;"",IF($D35&lt;Données!$C$2,1,0),0)</f>
        <v>0</v>
      </c>
      <c r="H35" s="24"/>
      <c r="I35" s="24"/>
      <c r="J35" s="4">
        <f t="shared" si="16"/>
        <v>0</v>
      </c>
      <c r="K35" s="19">
        <f>IF($H35&lt;&gt;"",IF($H35&lt;Données!$C$3,1,0),0)</f>
        <v>0</v>
      </c>
      <c r="L35" s="16">
        <f t="shared" si="17"/>
        <v>0</v>
      </c>
      <c r="M35" s="124">
        <f t="shared" si="18"/>
        <v>0</v>
      </c>
      <c r="N35" s="1"/>
      <c r="O35" s="37" t="s">
        <v>35</v>
      </c>
      <c r="P35" s="1"/>
      <c r="Q35" s="1"/>
      <c r="R35" s="37"/>
      <c r="S35" s="40"/>
      <c r="T35" s="70"/>
      <c r="U35" s="1"/>
      <c r="V35" s="1"/>
      <c r="W35" s="2"/>
      <c r="X35" s="2"/>
      <c r="Z35" s="36"/>
    </row>
    <row r="36" spans="2:26" ht="15.75" thickBot="1" x14ac:dyDescent="0.3">
      <c r="B36" s="143" t="s">
        <v>10</v>
      </c>
      <c r="C36" s="144"/>
      <c r="D36" s="144"/>
      <c r="E36" s="145"/>
      <c r="F36" s="14">
        <f>SUM($F29:$F35)</f>
        <v>0</v>
      </c>
      <c r="G36" s="53">
        <f>G29+G30+G31+G32+G33+G34+G35</f>
        <v>0</v>
      </c>
      <c r="H36" s="17"/>
      <c r="I36" s="17"/>
      <c r="J36" s="15">
        <f>SUM(J29:J35)</f>
        <v>0</v>
      </c>
      <c r="K36" s="13">
        <f>K29+K30+K31+K32+K33+K34+K35</f>
        <v>0</v>
      </c>
      <c r="L36" s="15">
        <f>SUM(L29:L35)</f>
        <v>0</v>
      </c>
      <c r="M36" s="13">
        <f>SUM(M29:M35)</f>
        <v>0</v>
      </c>
      <c r="N36" s="1"/>
      <c r="O36" s="1"/>
      <c r="P36" s="1"/>
      <c r="Q36" s="1"/>
      <c r="R36" s="37"/>
      <c r="S36" s="40"/>
      <c r="T36" s="70"/>
      <c r="U36" s="1"/>
      <c r="V36" s="1"/>
      <c r="W36" s="2"/>
      <c r="X36" s="2"/>
      <c r="Z36" s="36"/>
    </row>
    <row r="37" spans="2:26" ht="16.5" thickTop="1" thickBot="1" x14ac:dyDescent="0.3">
      <c r="B37" s="146">
        <f>B35+1</f>
        <v>41848</v>
      </c>
      <c r="C37" s="147"/>
      <c r="D37" s="25"/>
      <c r="E37" s="25"/>
      <c r="F37" s="18">
        <f>$E37-$D37+IF($D37&gt;$E37,1)</f>
        <v>0</v>
      </c>
      <c r="G37" s="19">
        <f>IF($D37&lt;&gt;"",IF($D37&lt;Données!$C$2,1,0),0)</f>
        <v>0</v>
      </c>
      <c r="H37" s="25"/>
      <c r="I37" s="25"/>
      <c r="J37" s="18">
        <f>$I37-$H37+IF($H37&gt;$I37,1)</f>
        <v>0</v>
      </c>
      <c r="K37" s="19">
        <f>IF($H37&lt;&gt;"",IF($H37&lt;Données!$C$3,1,0),0)</f>
        <v>0</v>
      </c>
      <c r="L37" s="20">
        <f>$F37+$J37-($G37+$K37)*("00:30")</f>
        <v>0</v>
      </c>
      <c r="M37" s="125">
        <f>$G37+$K37</f>
        <v>0</v>
      </c>
      <c r="N37" s="1"/>
      <c r="O37" s="1"/>
      <c r="P37" s="1"/>
      <c r="Q37" s="42" t="s">
        <v>33</v>
      </c>
      <c r="R37" s="43" t="s">
        <v>32</v>
      </c>
      <c r="S37" s="113">
        <f>$S29-$S21+IF($S21&gt;$S29,1)</f>
        <v>6.3194444444444438</v>
      </c>
      <c r="T37" s="70" t="s">
        <v>48</v>
      </c>
      <c r="U37" s="1"/>
      <c r="V37" s="1"/>
      <c r="W37" s="2"/>
      <c r="X37" s="2"/>
    </row>
    <row r="38" spans="2:26" ht="16.5" thickTop="1" thickBot="1" x14ac:dyDescent="0.3">
      <c r="B38" s="146">
        <f>B37+1</f>
        <v>41849</v>
      </c>
      <c r="C38" s="147"/>
      <c r="D38" s="24"/>
      <c r="E38" s="24"/>
      <c r="F38" s="4">
        <f t="shared" ref="F38:F43" si="20">$E38-$D38+IF($D38&gt;$E38,1)</f>
        <v>0</v>
      </c>
      <c r="G38" s="11">
        <f>IF($D38&lt;&gt;"",IF($D38&lt;Données!$C$2,1,0),0)</f>
        <v>0</v>
      </c>
      <c r="H38" s="24"/>
      <c r="I38" s="24"/>
      <c r="J38" s="4">
        <f t="shared" ref="J38:J43" si="21">$I38-$H38+IF($H38&gt;$I38,1)</f>
        <v>0</v>
      </c>
      <c r="K38" s="19">
        <f>IF($H38&lt;&gt;"",IF($H38&lt;Données!$C$3,1,0),0)</f>
        <v>0</v>
      </c>
      <c r="L38" s="16">
        <f t="shared" ref="L38:L43" si="22">$F38+$J38-($G38+$K38)*("00:30")</f>
        <v>0</v>
      </c>
      <c r="M38" s="124">
        <f t="shared" ref="M38:M43" si="23">$G38+$K38</f>
        <v>0</v>
      </c>
      <c r="N38" s="1"/>
      <c r="O38" s="1"/>
      <c r="P38" s="1"/>
      <c r="Q38" s="1"/>
      <c r="R38" s="43" t="s">
        <v>32</v>
      </c>
      <c r="S38" s="113">
        <f>$S30-$S22+IF($S22&gt;$S30,1)</f>
        <v>0.73125000000000007</v>
      </c>
      <c r="T38" s="70" t="s">
        <v>49</v>
      </c>
      <c r="U38" s="1"/>
      <c r="V38" s="1"/>
      <c r="W38" s="2"/>
      <c r="X38" s="2"/>
    </row>
    <row r="39" spans="2:26" ht="16.5" thickTop="1" thickBot="1" x14ac:dyDescent="0.3">
      <c r="B39" s="146">
        <f t="shared" ref="B39:B43" si="24">B38+1</f>
        <v>41850</v>
      </c>
      <c r="C39" s="147"/>
      <c r="D39" s="24"/>
      <c r="E39" s="24"/>
      <c r="F39" s="4">
        <f t="shared" si="20"/>
        <v>0</v>
      </c>
      <c r="G39" s="11">
        <f>IF($D39&lt;&gt;"",IF($D39&lt;Données!$C$2,1,0),0)</f>
        <v>0</v>
      </c>
      <c r="H39" s="24"/>
      <c r="I39" s="24"/>
      <c r="J39" s="4">
        <f t="shared" si="21"/>
        <v>0</v>
      </c>
      <c r="K39" s="19">
        <f>IF($H39&lt;&gt;"",IF($H39&lt;Données!$C$3,1,0),0)</f>
        <v>0</v>
      </c>
      <c r="L39" s="16">
        <f t="shared" si="22"/>
        <v>0</v>
      </c>
      <c r="M39" s="124">
        <f t="shared" si="23"/>
        <v>0</v>
      </c>
      <c r="N39" s="1"/>
      <c r="O39" s="1"/>
      <c r="P39" s="1"/>
      <c r="Q39" s="1"/>
      <c r="R39" s="43" t="s">
        <v>32</v>
      </c>
      <c r="S39" s="113">
        <f>$S31-$S23+IF($S23&gt;$S31,1)</f>
        <v>0</v>
      </c>
      <c r="T39" s="70" t="s">
        <v>50</v>
      </c>
      <c r="U39" s="1"/>
      <c r="V39" s="1"/>
      <c r="W39" s="2"/>
      <c r="X39" s="2"/>
    </row>
    <row r="40" spans="2:26" ht="16.5" thickTop="1" thickBot="1" x14ac:dyDescent="0.3">
      <c r="B40" s="146">
        <f t="shared" si="24"/>
        <v>41851</v>
      </c>
      <c r="C40" s="147"/>
      <c r="D40" s="24"/>
      <c r="E40" s="24"/>
      <c r="F40" s="4">
        <f t="shared" si="20"/>
        <v>0</v>
      </c>
      <c r="G40" s="11">
        <f>IF($D40&lt;&gt;"",IF($D40&lt;Données!$C$2,1,0),0)</f>
        <v>0</v>
      </c>
      <c r="H40" s="24"/>
      <c r="I40" s="24"/>
      <c r="J40" s="4">
        <f t="shared" si="21"/>
        <v>0</v>
      </c>
      <c r="K40" s="19">
        <f>IF($H40&lt;&gt;"",IF($H40&lt;Données!$C$3,1,0),0)</f>
        <v>0</v>
      </c>
      <c r="L40" s="16">
        <f t="shared" si="22"/>
        <v>0</v>
      </c>
      <c r="M40" s="124">
        <f t="shared" si="23"/>
        <v>0</v>
      </c>
      <c r="N40" s="1"/>
      <c r="O40" s="1"/>
      <c r="P40" s="1"/>
      <c r="Q40" s="1"/>
      <c r="R40" s="43" t="s">
        <v>32</v>
      </c>
      <c r="S40" s="113">
        <f>$S32-$S24+IF($S24&gt;$S32,1)</f>
        <v>0</v>
      </c>
      <c r="T40" s="70" t="s">
        <v>51</v>
      </c>
      <c r="U40" s="1"/>
      <c r="V40" s="1"/>
      <c r="W40" s="2"/>
      <c r="X40" s="2"/>
    </row>
    <row r="41" spans="2:26" ht="16.5" thickTop="1" thickBot="1" x14ac:dyDescent="0.3">
      <c r="B41" s="146">
        <f t="shared" si="24"/>
        <v>41852</v>
      </c>
      <c r="C41" s="147"/>
      <c r="D41" s="24"/>
      <c r="E41" s="24"/>
      <c r="F41" s="4">
        <f t="shared" si="20"/>
        <v>0</v>
      </c>
      <c r="G41" s="11">
        <f>IF($D41&lt;&gt;"",IF($D41&lt;Données!$C$2,1,0),0)</f>
        <v>0</v>
      </c>
      <c r="H41" s="24"/>
      <c r="I41" s="24"/>
      <c r="J41" s="4">
        <f t="shared" si="21"/>
        <v>0</v>
      </c>
      <c r="K41" s="19">
        <f>IF($H41&lt;&gt;"",IF($H41&lt;Données!$C$3,1,0),0)</f>
        <v>0</v>
      </c>
      <c r="L41" s="16">
        <f t="shared" si="22"/>
        <v>0</v>
      </c>
      <c r="M41" s="124">
        <f t="shared" si="23"/>
        <v>0</v>
      </c>
      <c r="N41" s="1"/>
      <c r="O41" s="1"/>
      <c r="P41" s="1"/>
      <c r="Q41" s="1"/>
      <c r="R41" s="43" t="s">
        <v>32</v>
      </c>
      <c r="S41" s="66">
        <f>SUM(S33-S25)</f>
        <v>0</v>
      </c>
      <c r="T41" s="70" t="s">
        <v>47</v>
      </c>
      <c r="U41" s="1"/>
      <c r="V41" s="1"/>
      <c r="W41" s="2"/>
      <c r="X41" s="2"/>
    </row>
    <row r="42" spans="2:26" ht="16.5" thickTop="1" thickBot="1" x14ac:dyDescent="0.3">
      <c r="B42" s="146">
        <f t="shared" si="24"/>
        <v>41853</v>
      </c>
      <c r="C42" s="147"/>
      <c r="D42" s="24"/>
      <c r="E42" s="24"/>
      <c r="F42" s="4">
        <f t="shared" si="20"/>
        <v>0</v>
      </c>
      <c r="G42" s="11">
        <f>IF($D42&lt;&gt;"",IF($D42&lt;Données!$C$2,1,0),0)</f>
        <v>0</v>
      </c>
      <c r="H42" s="24"/>
      <c r="I42" s="24"/>
      <c r="J42" s="4">
        <f t="shared" si="21"/>
        <v>0</v>
      </c>
      <c r="K42" s="19">
        <f>IF($H42&lt;&gt;"",IF($H42&lt;Données!$C$3,1,0),0)</f>
        <v>0</v>
      </c>
      <c r="L42" s="16">
        <f t="shared" si="22"/>
        <v>0</v>
      </c>
      <c r="M42" s="124">
        <f t="shared" si="23"/>
        <v>0</v>
      </c>
      <c r="N42" s="1"/>
      <c r="O42" s="1"/>
      <c r="P42" s="1"/>
      <c r="Q42" s="1"/>
      <c r="R42" s="1"/>
      <c r="U42" s="1"/>
      <c r="V42" s="1"/>
      <c r="W42" s="2"/>
      <c r="X42" s="2"/>
    </row>
    <row r="43" spans="2:26" ht="16.5" customHeight="1" thickTop="1" thickBot="1" x14ac:dyDescent="0.3">
      <c r="B43" s="146">
        <f t="shared" si="24"/>
        <v>41854</v>
      </c>
      <c r="C43" s="147"/>
      <c r="D43" s="24"/>
      <c r="E43" s="24"/>
      <c r="F43" s="4">
        <f t="shared" si="20"/>
        <v>0</v>
      </c>
      <c r="G43" s="11">
        <f>IF($D43&lt;&gt;"",IF($D43&lt;Données!$C$2,1,0),0)</f>
        <v>0</v>
      </c>
      <c r="H43" s="24"/>
      <c r="I43" s="24"/>
      <c r="J43" s="4">
        <f t="shared" si="21"/>
        <v>0</v>
      </c>
      <c r="K43" s="19">
        <f>IF($H43&lt;&gt;"",IF($H43&lt;Données!$C$3,1,0),0)</f>
        <v>0</v>
      </c>
      <c r="L43" s="16">
        <f t="shared" si="22"/>
        <v>0</v>
      </c>
      <c r="M43" s="124">
        <f t="shared" si="23"/>
        <v>0</v>
      </c>
      <c r="N43" s="126"/>
      <c r="O43" s="129"/>
      <c r="P43" s="129"/>
      <c r="Q43" s="127"/>
      <c r="R43" s="127"/>
      <c r="S43" s="104"/>
      <c r="T43" s="99"/>
      <c r="U43" s="127"/>
      <c r="V43" s="127"/>
      <c r="W43" s="104"/>
      <c r="X43" s="99"/>
      <c r="Y43" s="104"/>
      <c r="Z43" s="99"/>
    </row>
    <row r="44" spans="2:26" ht="15.75" thickBot="1" x14ac:dyDescent="0.3">
      <c r="B44" s="143" t="s">
        <v>10</v>
      </c>
      <c r="C44" s="144"/>
      <c r="D44" s="144"/>
      <c r="E44" s="145"/>
      <c r="F44" s="14">
        <f>SUM($F37:$F43)</f>
        <v>0</v>
      </c>
      <c r="G44" s="53">
        <f>G37+G38+G39+G40+G41+G42+G43</f>
        <v>0</v>
      </c>
      <c r="H44" s="17"/>
      <c r="I44" s="17"/>
      <c r="J44" s="15">
        <f>SUM(J37:J43)</f>
        <v>0</v>
      </c>
      <c r="K44" s="13">
        <f>K37+K38+K39+K40+K41+K42+K43</f>
        <v>0</v>
      </c>
      <c r="L44" s="15">
        <f>SUM(L37:L43)</f>
        <v>0</v>
      </c>
      <c r="M44" s="13">
        <f>SUM(M37:M43)</f>
        <v>0</v>
      </c>
      <c r="N44" s="126"/>
      <c r="O44" s="128"/>
      <c r="P44" s="128"/>
      <c r="Q44" s="128"/>
      <c r="R44" s="128"/>
      <c r="S44" s="104"/>
      <c r="T44" s="99"/>
      <c r="U44" s="100"/>
      <c r="V44" s="100"/>
      <c r="W44" s="104"/>
      <c r="X44" s="99"/>
      <c r="Y44" s="104"/>
      <c r="Z44" s="99"/>
    </row>
    <row r="45" spans="2:26" ht="16.5" thickTop="1" thickBot="1" x14ac:dyDescent="0.3">
      <c r="B45" s="146">
        <f>B43+1</f>
        <v>41855</v>
      </c>
      <c r="C45" s="147"/>
      <c r="D45" s="25"/>
      <c r="E45" s="25"/>
      <c r="F45" s="18">
        <f t="shared" ref="F45:F51" si="25">$E45-$D45+IF($D45&gt;$E45,1)</f>
        <v>0</v>
      </c>
      <c r="G45" s="19">
        <f>IF($D45&lt;&gt;"",IF($D45&lt;Données!$C$2,1,0),0)</f>
        <v>0</v>
      </c>
      <c r="H45" s="25"/>
      <c r="I45" s="25"/>
      <c r="J45" s="18">
        <f>$I45-$H45+IF($H45&gt;$I45,1)</f>
        <v>0</v>
      </c>
      <c r="K45" s="19">
        <f>IF($H45&lt;&gt;"",IF($H45&lt;Données!$C$3,1,0),0)</f>
        <v>0</v>
      </c>
      <c r="L45" s="20">
        <f>$F45+$J45-($G45+$K45)*("00:30")</f>
        <v>0</v>
      </c>
      <c r="M45" s="125">
        <f>$G45+$K45</f>
        <v>0</v>
      </c>
      <c r="N45" s="126"/>
      <c r="O45" s="129"/>
      <c r="P45" s="129"/>
      <c r="Q45" s="127"/>
      <c r="R45" s="127"/>
      <c r="S45" s="104"/>
      <c r="T45" s="99"/>
      <c r="U45" s="127"/>
      <c r="V45" s="127"/>
      <c r="W45" s="104"/>
      <c r="X45" s="99"/>
      <c r="Y45" s="104"/>
      <c r="Z45" s="99"/>
    </row>
    <row r="46" spans="2:26" ht="16.5" thickTop="1" thickBot="1" x14ac:dyDescent="0.3">
      <c r="B46" s="146">
        <f>B45+1</f>
        <v>41856</v>
      </c>
      <c r="C46" s="147"/>
      <c r="D46" s="24"/>
      <c r="E46" s="24"/>
      <c r="F46" s="4">
        <f t="shared" si="25"/>
        <v>0</v>
      </c>
      <c r="G46" s="11">
        <f>IF($D46&lt;&gt;"",IF($D46&lt;Données!$C$2,1,0),0)</f>
        <v>0</v>
      </c>
      <c r="H46" s="24"/>
      <c r="I46" s="24"/>
      <c r="J46" s="4">
        <f t="shared" ref="J46:J51" si="26">$I46-$H46+IF($H46&gt;$I46,1)</f>
        <v>0</v>
      </c>
      <c r="K46" s="19">
        <f>IF($H46&lt;&gt;"",IF($H46&lt;Données!$C$3,1,0),0)</f>
        <v>0</v>
      </c>
      <c r="L46" s="16">
        <f t="shared" ref="L46:L51" si="27">$F46+$J46-($G46+$K46)*("00:30")</f>
        <v>0</v>
      </c>
      <c r="M46" s="124">
        <f t="shared" ref="M46:M51" si="28">$G46+$K46</f>
        <v>0</v>
      </c>
      <c r="N46" s="126"/>
      <c r="O46" s="129"/>
      <c r="P46" s="129"/>
      <c r="Q46" s="127"/>
      <c r="R46" s="127"/>
      <c r="S46" s="104"/>
      <c r="T46" s="99"/>
      <c r="U46" s="127"/>
      <c r="V46" s="127"/>
      <c r="W46" s="104"/>
      <c r="X46" s="99"/>
      <c r="Y46" s="104"/>
      <c r="Z46" s="99"/>
    </row>
    <row r="47" spans="2:26" ht="16.5" thickTop="1" thickBot="1" x14ac:dyDescent="0.3">
      <c r="B47" s="146">
        <f t="shared" ref="B47:B51" si="29">B46+1</f>
        <v>41857</v>
      </c>
      <c r="C47" s="147"/>
      <c r="D47" s="24"/>
      <c r="E47" s="24"/>
      <c r="F47" s="4">
        <f t="shared" si="25"/>
        <v>0</v>
      </c>
      <c r="G47" s="11">
        <f>IF($D47&lt;&gt;"",IF($D47&lt;Données!$C$2,1,0),0)</f>
        <v>0</v>
      </c>
      <c r="H47" s="24"/>
      <c r="I47" s="24"/>
      <c r="J47" s="4">
        <f t="shared" si="26"/>
        <v>0</v>
      </c>
      <c r="K47" s="19">
        <f>IF($H47&lt;&gt;"",IF($H47&lt;Données!$C$3,1,0),0)</f>
        <v>0</v>
      </c>
      <c r="L47" s="16">
        <f t="shared" si="27"/>
        <v>0</v>
      </c>
      <c r="M47" s="124">
        <f t="shared" si="28"/>
        <v>0</v>
      </c>
      <c r="N47" s="126"/>
      <c r="O47" s="129"/>
      <c r="P47" s="129"/>
      <c r="Q47" s="127"/>
      <c r="R47" s="127"/>
      <c r="S47" s="104"/>
      <c r="T47" s="99"/>
      <c r="U47" s="127"/>
      <c r="V47" s="127"/>
      <c r="W47" s="104"/>
      <c r="X47" s="99"/>
      <c r="Y47" s="104"/>
      <c r="Z47" s="99"/>
    </row>
    <row r="48" spans="2:26" ht="16.5" thickTop="1" thickBot="1" x14ac:dyDescent="0.3">
      <c r="B48" s="146">
        <f t="shared" si="29"/>
        <v>41858</v>
      </c>
      <c r="C48" s="147"/>
      <c r="D48" s="24"/>
      <c r="E48" s="24"/>
      <c r="F48" s="4">
        <f t="shared" si="25"/>
        <v>0</v>
      </c>
      <c r="G48" s="11">
        <f>IF($D48&lt;&gt;"",IF($D48&lt;Données!$C$2,1,0),0)</f>
        <v>0</v>
      </c>
      <c r="H48" s="24"/>
      <c r="I48" s="24"/>
      <c r="J48" s="4">
        <f t="shared" si="26"/>
        <v>0</v>
      </c>
      <c r="K48" s="19">
        <f>IF($H48&lt;&gt;"",IF($H48&lt;Données!$C$3,1,0),0)</f>
        <v>0</v>
      </c>
      <c r="L48" s="16">
        <f t="shared" si="27"/>
        <v>0</v>
      </c>
      <c r="M48" s="124">
        <f t="shared" si="28"/>
        <v>0</v>
      </c>
      <c r="N48" s="126"/>
      <c r="O48" s="129"/>
      <c r="P48" s="129"/>
      <c r="Q48" s="127"/>
      <c r="R48" s="127"/>
      <c r="S48" s="104"/>
      <c r="T48" s="99"/>
      <c r="U48" s="127"/>
      <c r="V48" s="127"/>
      <c r="W48" s="104"/>
      <c r="X48" s="99"/>
      <c r="Y48" s="104"/>
      <c r="Z48" s="99"/>
    </row>
    <row r="49" spans="1:35" ht="16.5" thickTop="1" thickBot="1" x14ac:dyDescent="0.3">
      <c r="B49" s="146">
        <f t="shared" si="29"/>
        <v>41859</v>
      </c>
      <c r="C49" s="147"/>
      <c r="D49" s="24"/>
      <c r="E49" s="24"/>
      <c r="F49" s="4">
        <f t="shared" si="25"/>
        <v>0</v>
      </c>
      <c r="G49" s="11">
        <f>IF($D49&lt;&gt;"",IF($D49&lt;Données!$C$2,1,0),0)</f>
        <v>0</v>
      </c>
      <c r="H49" s="24"/>
      <c r="I49" s="24"/>
      <c r="J49" s="4">
        <f t="shared" si="26"/>
        <v>0</v>
      </c>
      <c r="K49" s="19">
        <f>IF($H49&lt;&gt;"",IF($H49&lt;Données!$C$3,1,0),0)</f>
        <v>0</v>
      </c>
      <c r="L49" s="16">
        <f t="shared" si="27"/>
        <v>0</v>
      </c>
      <c r="M49" s="124">
        <f t="shared" si="28"/>
        <v>0</v>
      </c>
      <c r="N49" s="126"/>
      <c r="O49" s="129"/>
      <c r="P49" s="129"/>
      <c r="Q49" s="127"/>
      <c r="R49" s="127"/>
      <c r="S49" s="104"/>
      <c r="T49" s="99"/>
      <c r="U49" s="127"/>
      <c r="V49" s="127"/>
      <c r="W49" s="104"/>
      <c r="X49" s="99"/>
      <c r="Y49" s="104"/>
      <c r="Z49" s="99"/>
    </row>
    <row r="50" spans="1:35" ht="16.5" thickTop="1" thickBot="1" x14ac:dyDescent="0.3">
      <c r="B50" s="146">
        <f t="shared" si="29"/>
        <v>41860</v>
      </c>
      <c r="C50" s="147"/>
      <c r="D50" s="24"/>
      <c r="E50" s="24"/>
      <c r="F50" s="4">
        <f t="shared" si="25"/>
        <v>0</v>
      </c>
      <c r="G50" s="11">
        <f>IF($D50&lt;&gt;"",IF($D50&lt;Données!$C$2,1,0),0)</f>
        <v>0</v>
      </c>
      <c r="H50" s="24"/>
      <c r="I50" s="24"/>
      <c r="J50" s="4">
        <f t="shared" si="26"/>
        <v>0</v>
      </c>
      <c r="K50" s="19">
        <f>IF($H50&lt;&gt;"",IF($H50&lt;Données!$C$3,1,0),0)</f>
        <v>0</v>
      </c>
      <c r="L50" s="16">
        <f t="shared" si="27"/>
        <v>0</v>
      </c>
      <c r="M50" s="124">
        <f t="shared" si="28"/>
        <v>0</v>
      </c>
      <c r="N50" s="126"/>
      <c r="O50" s="129"/>
      <c r="P50" s="129"/>
      <c r="Q50" s="127"/>
      <c r="R50" s="127"/>
      <c r="S50" s="104"/>
      <c r="T50" s="99"/>
      <c r="U50" s="127"/>
      <c r="V50" s="127"/>
      <c r="W50" s="104"/>
      <c r="X50" s="99"/>
      <c r="Y50" s="104"/>
      <c r="Z50" s="99"/>
    </row>
    <row r="51" spans="1:35" ht="16.5" thickTop="1" thickBot="1" x14ac:dyDescent="0.3">
      <c r="B51" s="146">
        <f t="shared" si="29"/>
        <v>41861</v>
      </c>
      <c r="C51" s="147"/>
      <c r="D51" s="24"/>
      <c r="E51" s="24"/>
      <c r="F51" s="114">
        <f t="shared" si="25"/>
        <v>0</v>
      </c>
      <c r="G51" s="11">
        <f>IF($D51&lt;&gt;"",IF($D51&lt;Données!$C$2,1,0),0)</f>
        <v>0</v>
      </c>
      <c r="H51" s="24"/>
      <c r="I51" s="24"/>
      <c r="J51" s="4">
        <f t="shared" si="26"/>
        <v>0</v>
      </c>
      <c r="K51" s="19">
        <f>IF($H51&lt;&gt;"",IF($H51&lt;Données!$C$3,1,0),0)</f>
        <v>0</v>
      </c>
      <c r="L51" s="16">
        <f t="shared" si="27"/>
        <v>0</v>
      </c>
      <c r="M51" s="124">
        <f t="shared" si="28"/>
        <v>0</v>
      </c>
      <c r="N51" s="126"/>
      <c r="O51" s="129"/>
      <c r="P51" s="129"/>
      <c r="Q51" s="127"/>
      <c r="R51" s="127"/>
      <c r="S51" s="100"/>
      <c r="T51" s="99"/>
      <c r="U51" s="127"/>
      <c r="V51" s="127"/>
      <c r="W51" s="104"/>
      <c r="X51" s="99"/>
      <c r="Y51" s="104"/>
      <c r="Z51" s="99"/>
    </row>
    <row r="52" spans="1:35" ht="15.75" thickBot="1" x14ac:dyDescent="0.3">
      <c r="B52" s="143" t="s">
        <v>19</v>
      </c>
      <c r="C52" s="144"/>
      <c r="D52" s="144"/>
      <c r="E52" s="145"/>
      <c r="F52" s="54">
        <f>SUM($F45:$F51)</f>
        <v>0</v>
      </c>
      <c r="G52" s="12">
        <f>G45+G46+G47+G48+G49+G50+G51</f>
        <v>0</v>
      </c>
      <c r="H52" s="55"/>
      <c r="I52" s="55"/>
      <c r="J52" s="15">
        <f>SUM(J45:J51)</f>
        <v>0</v>
      </c>
      <c r="K52" s="56">
        <f>K45+K46+K47+K48+K49+K50+K51</f>
        <v>0</v>
      </c>
      <c r="L52" s="15">
        <f>SUM(L45:L51)</f>
        <v>0</v>
      </c>
      <c r="M52" s="56">
        <f>SUM(M45:M51)</f>
        <v>0</v>
      </c>
      <c r="N52" s="126"/>
      <c r="O52" s="128"/>
      <c r="P52" s="128"/>
      <c r="Q52" s="128"/>
      <c r="R52" s="128"/>
      <c r="S52" s="104"/>
      <c r="T52" s="99"/>
      <c r="U52" s="100"/>
      <c r="V52" s="100"/>
      <c r="W52" s="104"/>
      <c r="X52" s="99"/>
      <c r="Y52" s="104"/>
      <c r="Z52" s="99"/>
    </row>
    <row r="53" spans="1:35" ht="16.5" thickTop="1" thickBot="1" x14ac:dyDescent="0.3">
      <c r="L53" s="112">
        <v>7.041666666666667</v>
      </c>
    </row>
    <row r="54" spans="1:35" ht="16.5" thickTop="1" thickBot="1" x14ac:dyDescent="0.3">
      <c r="A54" s="140" t="s">
        <v>129</v>
      </c>
      <c r="B54" s="141"/>
      <c r="C54" s="48">
        <v>1.4583333333333333</v>
      </c>
      <c r="D54" s="48">
        <v>1.625</v>
      </c>
      <c r="E54" s="48">
        <v>1.7916666666666667</v>
      </c>
      <c r="F54" s="45" t="s">
        <v>7</v>
      </c>
      <c r="K54" s="132"/>
      <c r="L54" s="1" t="s">
        <v>23</v>
      </c>
      <c r="AB54" s="103"/>
      <c r="AC54" s="105"/>
      <c r="AD54" s="105"/>
      <c r="AE54" s="106"/>
      <c r="AF54" s="105"/>
      <c r="AG54" s="105"/>
      <c r="AH54" s="105"/>
      <c r="AI54" s="105"/>
    </row>
    <row r="55" spans="1:35" ht="16.5" thickTop="1" thickBot="1" x14ac:dyDescent="0.3">
      <c r="A55" s="45" t="s">
        <v>130</v>
      </c>
      <c r="B55" s="45">
        <v>1</v>
      </c>
      <c r="C55" s="45">
        <v>1.1000000000000001</v>
      </c>
      <c r="D55" s="45">
        <v>1.2</v>
      </c>
      <c r="E55" s="45">
        <v>1.4</v>
      </c>
      <c r="F55" s="45"/>
      <c r="K55" s="133"/>
      <c r="L55" s="2" t="s">
        <v>86</v>
      </c>
      <c r="AA55" s="2"/>
      <c r="AB55" s="2"/>
      <c r="AC55" s="2"/>
      <c r="AD55" s="2"/>
      <c r="AE55" s="9"/>
      <c r="AF55" s="2"/>
      <c r="AG55" s="2"/>
      <c r="AH55" s="2"/>
      <c r="AI55" s="2"/>
    </row>
    <row r="56" spans="1:35" ht="16.5" thickTop="1" thickBot="1" x14ac:dyDescent="0.3">
      <c r="A56" s="45" t="s">
        <v>123</v>
      </c>
      <c r="B56" s="52">
        <f>IF($L$12&lt;=$C$54,$L$12,$C$54)</f>
        <v>0</v>
      </c>
      <c r="C56" s="52">
        <f>IF($L$12&lt;=$C$54,0,IF($L$12&lt;=$D$54,$L$12,$D$54)-$C$54)</f>
        <v>0</v>
      </c>
      <c r="D56" s="52">
        <f>IF($L$12&lt;=$D$54,0,IF($L$12&lt;=$E$54,$L$12,$D$54)-$C$54)</f>
        <v>0</v>
      </c>
      <c r="E56" s="52">
        <f>IF($L$12&lt;=$E$54,0,IF($L$12&gt;$E$54,$L$12,$E$54)-$E$54)</f>
        <v>0</v>
      </c>
      <c r="F56" s="47">
        <f t="shared" ref="F56:F62" si="30">B56+C56+D56+E56</f>
        <v>0</v>
      </c>
      <c r="K56" s="134"/>
      <c r="L56" s="1" t="s">
        <v>25</v>
      </c>
      <c r="AA56" s="45" t="s">
        <v>11</v>
      </c>
      <c r="AB56" s="45" t="s">
        <v>12</v>
      </c>
      <c r="AC56" s="45" t="s">
        <v>13</v>
      </c>
      <c r="AD56" s="45" t="s">
        <v>14</v>
      </c>
      <c r="AE56" s="45" t="s">
        <v>15</v>
      </c>
      <c r="AF56" s="45" t="s">
        <v>16</v>
      </c>
      <c r="AG56" s="45" t="s">
        <v>17</v>
      </c>
      <c r="AH56" s="45" t="s">
        <v>18</v>
      </c>
      <c r="AI56" s="45" t="s">
        <v>7</v>
      </c>
    </row>
    <row r="57" spans="1:35" ht="16.5" thickTop="1" thickBot="1" x14ac:dyDescent="0.3">
      <c r="A57" s="45" t="s">
        <v>124</v>
      </c>
      <c r="B57" s="52">
        <f>IF($L$20&lt;=$C$54,$L$20,$C$54)</f>
        <v>0</v>
      </c>
      <c r="C57" s="52">
        <f>IF($L$20&lt;=$C$54,0,IF($L$20&lt;=$D$54,$L$20,$D$54)-$C$54)</f>
        <v>0</v>
      </c>
      <c r="D57" s="52">
        <f>IF($L$20&lt;=$D$54,0,IF($L$20&lt;=$E$54,$L$20,$D$54)-$C$54)</f>
        <v>0</v>
      </c>
      <c r="E57" s="52">
        <f>IF($L$20&lt;=$E$54,0,IF($L$20&gt;$E$54,$L$20,$E$54)-$E$54)</f>
        <v>0</v>
      </c>
      <c r="F57" s="47">
        <f t="shared" si="30"/>
        <v>0</v>
      </c>
      <c r="K57" s="135"/>
      <c r="L57" s="1" t="s">
        <v>24</v>
      </c>
      <c r="AA57" s="48"/>
      <c r="AB57" s="45">
        <v>1</v>
      </c>
      <c r="AC57" s="51">
        <f>IF($L$12&lt;=$AA$58,$L$12,$AA$58)</f>
        <v>0</v>
      </c>
      <c r="AD57" s="51">
        <f>IF($L$20&lt;=$AA$58,$L$20,$AA$58)</f>
        <v>0</v>
      </c>
      <c r="AE57" s="51">
        <f>IF($L$28&lt;=$AA$58,$L$28,$AA$58)</f>
        <v>0</v>
      </c>
      <c r="AF57" s="51">
        <f>IF($L$36&lt;=$AA$58,$L$36,$AA$58)</f>
        <v>0</v>
      </c>
      <c r="AG57" s="51">
        <f>IF($L$44&lt;=$AA$58,$L$44,$AA$58)</f>
        <v>0</v>
      </c>
      <c r="AH57" s="51">
        <f>IF($L$52&lt;=$AA$58,$L$52,$AA$58)</f>
        <v>0</v>
      </c>
      <c r="AI57" s="46">
        <f>SUM(AC57:AH57)</f>
        <v>0</v>
      </c>
    </row>
    <row r="58" spans="1:35" ht="16.5" thickTop="1" thickBot="1" x14ac:dyDescent="0.3">
      <c r="A58" s="45" t="s">
        <v>125</v>
      </c>
      <c r="B58" s="52">
        <f>IF($L$28&lt;=$C$54,$L$28,$C$54)</f>
        <v>0</v>
      </c>
      <c r="C58" s="52">
        <f>IF($L$28&lt;=$C$54,0,IF($L$28&lt;=$D$54,$L$28,$D$54)-$C$54)</f>
        <v>0</v>
      </c>
      <c r="D58" s="52">
        <f>IF($L$28&lt;=$D$54,0,IF($L$28&lt;=$E$54,$L$28,$D$54)-$C$54)</f>
        <v>0</v>
      </c>
      <c r="E58" s="52">
        <f>IF($L$28&lt;=$E$54,0,IF($L$28&gt;$E$54,$L$28,$E$54)-$E$54)</f>
        <v>0</v>
      </c>
      <c r="F58" s="47">
        <f t="shared" si="30"/>
        <v>0</v>
      </c>
      <c r="K58" s="85"/>
      <c r="L58" s="1" t="s">
        <v>22</v>
      </c>
      <c r="AA58" s="48">
        <v>1.4583333333333333</v>
      </c>
      <c r="AB58" s="45">
        <v>1.1000000000000001</v>
      </c>
      <c r="AC58" s="51">
        <f>IF($L$12&lt;=$AA$58,0,IF($L$12&lt;=$AA$59,$L$12,$AA$59)-$AA$58)</f>
        <v>0</v>
      </c>
      <c r="AD58" s="51">
        <f>IF($L$20&lt;=$AA$58,0,IF($L$20&lt;=$AA$59,$L$20,$AA$59)-$AA$58)</f>
        <v>0</v>
      </c>
      <c r="AE58" s="51">
        <f>IF($L$28&lt;=$AA$58,0,IF($L$28&lt;=$AA$59,$L$28,$AA$59)-$AA$58)</f>
        <v>0</v>
      </c>
      <c r="AF58" s="51">
        <f>IF($L$36&lt;=$AA$58,0,IF($L$36&lt;=$AA$59,$L$36,$AA$59)-$AA$58)</f>
        <v>0</v>
      </c>
      <c r="AG58" s="51">
        <f>IF($L$44&lt;=$AA$58,0,IF($L$44&lt;=$AA$59,$L$44,$AA$59)-$AA$58)</f>
        <v>0</v>
      </c>
      <c r="AH58" s="51">
        <f>IF($L$52&lt;=$AA$58,0,IF($L$52&lt;=$AA$59,$L$52,$AA$59)-$AA$58)</f>
        <v>0</v>
      </c>
      <c r="AI58" s="46">
        <f>SUM(AC58:AH58)</f>
        <v>0</v>
      </c>
    </row>
    <row r="59" spans="1:35" ht="16.5" thickTop="1" thickBot="1" x14ac:dyDescent="0.3">
      <c r="A59" s="45" t="s">
        <v>126</v>
      </c>
      <c r="B59" s="52">
        <f>IF($L$36&lt;=$C$54,$L$36,$C$54)</f>
        <v>0</v>
      </c>
      <c r="C59" s="52">
        <f>IF($L$36&lt;=$C$54,0,IF($L$36&lt;=$D$54,$L$36,$D$54)-$C$54)</f>
        <v>0</v>
      </c>
      <c r="D59" s="52">
        <f>IF($L$36&lt;=$D$54,0,IF($L$36&lt;=$E$54,$L$36,$D$54)-$C$54)</f>
        <v>0</v>
      </c>
      <c r="E59" s="52">
        <f>IF($L$36&lt;=$E$54,0,IF($L$36&gt;$E$54,$L$36,$E$54)-$E$54)</f>
        <v>0</v>
      </c>
      <c r="F59" s="47">
        <f t="shared" si="30"/>
        <v>0</v>
      </c>
      <c r="AA59" s="48">
        <v>1.625</v>
      </c>
      <c r="AB59" s="45">
        <v>1.2</v>
      </c>
      <c r="AC59" s="52">
        <f>IF($L$12&lt;=$AA$59,0,IF($L$12&lt;=$AA$60,$L$12,$AA$59)-$AA$58)</f>
        <v>0</v>
      </c>
      <c r="AD59" s="52">
        <f>IF($L$20&lt;=$AA$59,0,IF($L$20&lt;=$AA$60,$L$20,$AA$59)-$AA$58)</f>
        <v>0</v>
      </c>
      <c r="AE59" s="52">
        <f>IF($L$28&lt;=$AA$59,0,IF($L$28&lt;=$AA$60,$L$28,$AA$59)-$AA$58)</f>
        <v>0</v>
      </c>
      <c r="AF59" s="52">
        <f>IF($L$36&lt;=$AA$59,0,IF($L$36&lt;=$AA$60,$L$36,$AA$59)-$AA$58)</f>
        <v>0</v>
      </c>
      <c r="AG59" s="52">
        <f>IF($L$44&lt;=$AA$59,0,IF($L$44&lt;=$AA$60,$L$44,$AA$59)-$AA$58)</f>
        <v>0</v>
      </c>
      <c r="AH59" s="52">
        <f>IF($L$52&lt;=$AA$59,0,IF($L$52&lt;=$AA$60,$L$52,$AA$59)-$AA$58)</f>
        <v>0</v>
      </c>
      <c r="AI59" s="47">
        <f>SUM(AC59:AH59)</f>
        <v>0</v>
      </c>
    </row>
    <row r="60" spans="1:35" ht="16.5" thickTop="1" thickBot="1" x14ac:dyDescent="0.3">
      <c r="A60" s="45" t="s">
        <v>127</v>
      </c>
      <c r="B60" s="52">
        <f>IF($L$44&lt;=$C$54,$L$44,$C$54)</f>
        <v>0</v>
      </c>
      <c r="C60" s="52">
        <f>IF($L$44&lt;=$C$54,0,IF($L$44&lt;=$D$54,$L$44,$D$54)-$C$54)</f>
        <v>0</v>
      </c>
      <c r="D60" s="52">
        <f>IF($L$44&lt;=$D$54,0,IF($L$44&lt;=$E$54,$L$44,$D$54)-$C$54)</f>
        <v>0</v>
      </c>
      <c r="E60" s="52">
        <f>IF($L$44&lt;=$E$54,0,IF($L$44&gt;$E$54,$L$44,$E$54)-$E$54)</f>
        <v>0</v>
      </c>
      <c r="F60" s="47">
        <f t="shared" si="30"/>
        <v>0</v>
      </c>
      <c r="AA60" s="48">
        <v>1.7916666666666667</v>
      </c>
      <c r="AB60" s="45">
        <v>1.4</v>
      </c>
      <c r="AC60" s="51">
        <f>IF($L$12&lt;=$AA$60,0,IF($L$12&gt;$AA$60,$L$12,$AA$60)-$AA$60)</f>
        <v>0</v>
      </c>
      <c r="AD60" s="51">
        <f>IF($L$20&lt;=$AA$60,0,IF($L$20&gt;$AA$60,$L$20,$AA$60)-$AA$60)</f>
        <v>0</v>
      </c>
      <c r="AE60" s="51">
        <f>IF($L$28&lt;=$AA$60,0,IF($L$28&gt;$AA$60,$L$28,$AA$60)-$AA$60)</f>
        <v>0</v>
      </c>
      <c r="AF60" s="51">
        <f>IF($L$36&lt;=$AA$60,0,IF($L$36&gt;$AA$60,$L$36,$AA$60)-$AA$60)</f>
        <v>0</v>
      </c>
      <c r="AG60" s="51">
        <f>IF($L$44&lt;=$AA$60,0,IF($L$44&gt;$AA$60,$L$44,$AA$60)-$AA$60)</f>
        <v>0</v>
      </c>
      <c r="AH60" s="51">
        <f>IF($L$52&lt;=$AA$60,0,IF($L$52&gt;$AA$60,$L$52,$AA$60)-$AA$60)</f>
        <v>0</v>
      </c>
      <c r="AI60" s="46">
        <f>SUM(AC60:AH60)</f>
        <v>0</v>
      </c>
    </row>
    <row r="61" spans="1:35" ht="16.5" thickTop="1" thickBot="1" x14ac:dyDescent="0.3">
      <c r="A61" s="45" t="s">
        <v>128</v>
      </c>
      <c r="B61" s="52">
        <f>IF($L$52&lt;=$C$54,$L$52,$C$54)</f>
        <v>0</v>
      </c>
      <c r="C61" s="52">
        <f>IF($L$52&lt;=$C$54,0,IF($L$52&lt;=$D$54,$L$52,$D$54)-$C$54)</f>
        <v>0</v>
      </c>
      <c r="D61" s="52">
        <f>IF($L$52&lt;=$D$54,0,IF($L$52&lt;=$E$54,$L$52,$D$54)-$C$54)</f>
        <v>0</v>
      </c>
      <c r="E61" s="52">
        <f>IF($L$52&lt;=$E$54,0,IF($L$52&gt;$E$54,$L$52,$E$54)-$E$54)</f>
        <v>0</v>
      </c>
      <c r="F61" s="47">
        <f t="shared" si="30"/>
        <v>0</v>
      </c>
      <c r="AA61" s="50"/>
      <c r="AB61" s="49"/>
      <c r="AC61" s="46">
        <f t="shared" ref="AC61:AH61" si="31">AC57+AC58+AC59+AC60</f>
        <v>0</v>
      </c>
      <c r="AD61" s="46">
        <f t="shared" si="31"/>
        <v>0</v>
      </c>
      <c r="AE61" s="46">
        <f t="shared" si="31"/>
        <v>0</v>
      </c>
      <c r="AF61" s="46">
        <f t="shared" si="31"/>
        <v>0</v>
      </c>
      <c r="AG61" s="46">
        <f t="shared" si="31"/>
        <v>0</v>
      </c>
      <c r="AH61" s="46">
        <f t="shared" si="31"/>
        <v>0</v>
      </c>
      <c r="AI61" s="46">
        <f>SUM(AC61:AH61)</f>
        <v>0</v>
      </c>
    </row>
    <row r="62" spans="1:35" ht="16.5" thickTop="1" thickBot="1" x14ac:dyDescent="0.3">
      <c r="A62" s="45" t="s">
        <v>7</v>
      </c>
      <c r="B62" s="47">
        <f>SUM(B56:B61)</f>
        <v>0</v>
      </c>
      <c r="C62" s="47">
        <f>SUM(C56:C61)</f>
        <v>0</v>
      </c>
      <c r="D62" s="47">
        <f>SUM(D56:D61)</f>
        <v>0</v>
      </c>
      <c r="E62" s="47">
        <f>SUM(E56:E61)</f>
        <v>0</v>
      </c>
      <c r="F62" s="47">
        <f t="shared" si="30"/>
        <v>0</v>
      </c>
      <c r="AA62" s="2"/>
      <c r="AB62" s="2"/>
      <c r="AC62" s="2"/>
      <c r="AD62" s="2"/>
      <c r="AE62" s="9"/>
      <c r="AF62" s="2"/>
      <c r="AG62" s="2"/>
      <c r="AH62" s="2"/>
      <c r="AI62" s="2"/>
    </row>
    <row r="63" spans="1:35" ht="16.5" thickTop="1" thickBot="1" x14ac:dyDescent="0.3">
      <c r="AA63" s="2"/>
      <c r="AB63" s="2"/>
      <c r="AC63" s="2"/>
      <c r="AD63" s="2"/>
      <c r="AE63" s="9"/>
      <c r="AF63" s="2"/>
      <c r="AG63" s="2"/>
      <c r="AH63" s="2"/>
      <c r="AI63" s="2"/>
    </row>
    <row r="64" spans="1:35" ht="16.5" thickTop="1" thickBot="1" x14ac:dyDescent="0.3">
      <c r="AA64" s="2"/>
      <c r="AB64" s="48" t="s">
        <v>83</v>
      </c>
      <c r="AC64" s="48" t="s">
        <v>13</v>
      </c>
      <c r="AD64" s="48" t="s">
        <v>14</v>
      </c>
      <c r="AE64" s="48" t="s">
        <v>15</v>
      </c>
      <c r="AF64" s="48" t="s">
        <v>16</v>
      </c>
      <c r="AG64" s="48" t="s">
        <v>17</v>
      </c>
      <c r="AH64" s="48" t="s">
        <v>18</v>
      </c>
      <c r="AI64" s="48" t="s">
        <v>7</v>
      </c>
    </row>
    <row r="65" spans="1:35" ht="16.5" thickTop="1" thickBot="1" x14ac:dyDescent="0.3">
      <c r="A65" s="48" t="s">
        <v>83</v>
      </c>
      <c r="B65" s="48" t="s">
        <v>84</v>
      </c>
      <c r="C65" s="136" t="s">
        <v>86</v>
      </c>
      <c r="D65" s="136" t="s">
        <v>132</v>
      </c>
      <c r="E65" s="136" t="s">
        <v>131</v>
      </c>
      <c r="F65" s="136" t="s">
        <v>133</v>
      </c>
      <c r="AA65" s="2"/>
      <c r="AB65" s="48" t="s">
        <v>84</v>
      </c>
      <c r="AC65" s="130">
        <f>+COUNTBLANK(E5:H11)/2</f>
        <v>7</v>
      </c>
      <c r="AD65" s="130">
        <f>+COUNTBLANK(E13:H19)/2</f>
        <v>7</v>
      </c>
      <c r="AE65" s="130">
        <f>+COUNTBLANK(E21:H27)/2</f>
        <v>7</v>
      </c>
      <c r="AF65" s="130">
        <f>+COUNTBLANK(E29:H35)/2</f>
        <v>7</v>
      </c>
      <c r="AG65" s="130">
        <f>+COUNTBLANK(E37:H43)/2</f>
        <v>7</v>
      </c>
      <c r="AH65" s="130">
        <f>+COUNTBLANK(E45:H51)/2</f>
        <v>7</v>
      </c>
      <c r="AI65" s="131">
        <f>SUM(AC65:AH65)</f>
        <v>42</v>
      </c>
    </row>
    <row r="66" spans="1:35" ht="16.5" thickTop="1" thickBot="1" x14ac:dyDescent="0.3">
      <c r="A66" s="48" t="s">
        <v>123</v>
      </c>
      <c r="B66" s="130">
        <f>+COUNTBLANK(E5:H11)/2</f>
        <v>7</v>
      </c>
      <c r="C66" s="137"/>
      <c r="D66" s="137"/>
      <c r="E66" s="137"/>
      <c r="F66" s="136"/>
    </row>
    <row r="67" spans="1:35" ht="16.5" thickTop="1" thickBot="1" x14ac:dyDescent="0.3">
      <c r="A67" s="48" t="s">
        <v>124</v>
      </c>
      <c r="B67" s="130">
        <f>+COUNTBLANK(E13:H19)/2</f>
        <v>7</v>
      </c>
      <c r="C67" s="137"/>
      <c r="D67" s="137"/>
      <c r="E67" s="137"/>
      <c r="F67" s="136"/>
    </row>
    <row r="68" spans="1:35" ht="16.5" thickTop="1" thickBot="1" x14ac:dyDescent="0.3">
      <c r="A68" s="48" t="s">
        <v>125</v>
      </c>
      <c r="B68" s="130">
        <f>+COUNTBLANK(E21:H27)/2</f>
        <v>7</v>
      </c>
      <c r="C68" s="137"/>
      <c r="D68" s="137"/>
      <c r="E68" s="137"/>
      <c r="F68" s="136"/>
    </row>
    <row r="69" spans="1:35" ht="16.5" thickTop="1" thickBot="1" x14ac:dyDescent="0.3">
      <c r="A69" s="48" t="s">
        <v>126</v>
      </c>
      <c r="B69" s="130">
        <f>+COUNTBLANK(E29:H35)/2</f>
        <v>7</v>
      </c>
      <c r="C69" s="137"/>
      <c r="D69" s="137"/>
      <c r="E69" s="137"/>
      <c r="F69" s="136"/>
      <c r="O69" s="1"/>
      <c r="P69" s="1"/>
      <c r="Q69" s="1"/>
      <c r="R69" s="1"/>
      <c r="S69" s="1"/>
      <c r="T69" s="1"/>
      <c r="U69" s="1"/>
      <c r="V69" s="1"/>
    </row>
    <row r="70" spans="1:35" ht="16.5" thickTop="1" thickBot="1" x14ac:dyDescent="0.3">
      <c r="A70" s="48" t="s">
        <v>127</v>
      </c>
      <c r="B70" s="130">
        <f>+COUNTBLANK(E37:H43)/2</f>
        <v>7</v>
      </c>
      <c r="C70" s="137"/>
      <c r="D70" s="137"/>
      <c r="E70" s="137"/>
      <c r="F70" s="136"/>
      <c r="O70" s="1"/>
      <c r="P70" s="1"/>
      <c r="Q70" s="1"/>
      <c r="R70" s="1"/>
      <c r="S70" s="1"/>
      <c r="T70" s="1"/>
      <c r="U70" s="1"/>
      <c r="V70" s="1"/>
    </row>
    <row r="71" spans="1:35" ht="16.5" thickTop="1" thickBot="1" x14ac:dyDescent="0.3">
      <c r="A71" s="48" t="s">
        <v>128</v>
      </c>
      <c r="B71" s="130">
        <f>+COUNTBLANK(E45:H51)/2</f>
        <v>7</v>
      </c>
      <c r="C71" s="137"/>
      <c r="D71" s="137"/>
      <c r="E71" s="137"/>
      <c r="F71" s="136"/>
    </row>
    <row r="72" spans="1:35" ht="16.5" thickTop="1" thickBot="1" x14ac:dyDescent="0.3">
      <c r="A72" s="48" t="s">
        <v>7</v>
      </c>
      <c r="B72" s="131">
        <f>SUM(B$66:B$71)</f>
        <v>42</v>
      </c>
      <c r="C72" s="131">
        <f t="shared" ref="C72:F72" si="32">SUM(C$66:C$71)</f>
        <v>0</v>
      </c>
      <c r="D72" s="131">
        <f t="shared" si="32"/>
        <v>0</v>
      </c>
      <c r="E72" s="131">
        <f t="shared" si="32"/>
        <v>0</v>
      </c>
      <c r="F72" s="131">
        <f t="shared" si="32"/>
        <v>0</v>
      </c>
    </row>
    <row r="73" spans="1:35" ht="15.75" thickTop="1" x14ac:dyDescent="0.25">
      <c r="O73" s="44"/>
      <c r="P73" s="44"/>
      <c r="Q73" s="44"/>
    </row>
    <row r="74" spans="1:35" x14ac:dyDescent="0.25">
      <c r="P74" s="44"/>
    </row>
    <row r="75" spans="1:35" x14ac:dyDescent="0.25">
      <c r="P75" s="44"/>
    </row>
    <row r="76" spans="1:35" x14ac:dyDescent="0.25">
      <c r="P76" s="44"/>
    </row>
    <row r="77" spans="1:35" x14ac:dyDescent="0.25">
      <c r="P77" s="44"/>
    </row>
    <row r="78" spans="1:35" x14ac:dyDescent="0.25">
      <c r="O78" s="44"/>
      <c r="P78" s="44"/>
    </row>
    <row r="86" spans="17:18" x14ac:dyDescent="0.25">
      <c r="Q86" s="6"/>
    </row>
    <row r="87" spans="17:18" x14ac:dyDescent="0.25">
      <c r="Q87" s="6"/>
    </row>
    <row r="88" spans="17:18" x14ac:dyDescent="0.25">
      <c r="Q88" s="6"/>
      <c r="R88" s="2"/>
    </row>
    <row r="89" spans="17:18" x14ac:dyDescent="0.25">
      <c r="R89" s="2"/>
    </row>
    <row r="109" spans="1:13" x14ac:dyDescent="0.25">
      <c r="A109" s="10"/>
      <c r="B109" s="10"/>
      <c r="C109" s="10"/>
      <c r="D109" s="10"/>
      <c r="E109" s="10"/>
      <c r="F109" s="142"/>
      <c r="G109" s="142"/>
      <c r="H109" s="142"/>
      <c r="I109" s="142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73"/>
      <c r="G110" s="73"/>
      <c r="H110" s="73"/>
      <c r="I110" s="73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73"/>
      <c r="G111" s="73"/>
      <c r="H111" s="73"/>
      <c r="I111" s="73"/>
      <c r="J111" s="6"/>
      <c r="K111" s="6"/>
      <c r="L111" s="10"/>
      <c r="M111" s="10"/>
    </row>
    <row r="112" spans="1:13" x14ac:dyDescent="0.25">
      <c r="A112" s="10"/>
      <c r="B112" s="10"/>
      <c r="C112" s="10"/>
      <c r="D112" s="10"/>
      <c r="E112" s="10"/>
      <c r="F112" s="6"/>
      <c r="G112" s="6"/>
      <c r="H112" s="10"/>
      <c r="I112" s="10"/>
      <c r="J112" s="6"/>
      <c r="K112" s="6"/>
      <c r="L112" s="10"/>
      <c r="M112" s="10"/>
    </row>
    <row r="113" spans="1:13" x14ac:dyDescent="0.25">
      <c r="A113" s="10"/>
      <c r="B113" s="68"/>
      <c r="C113" s="10"/>
      <c r="D113" s="10"/>
      <c r="E113" s="10"/>
      <c r="F113" s="6"/>
      <c r="G113" s="69"/>
      <c r="H113" s="10"/>
      <c r="I113" s="10"/>
      <c r="J113" s="6"/>
      <c r="K113" s="6"/>
      <c r="L113" s="10"/>
      <c r="M113" s="10"/>
    </row>
    <row r="114" spans="1:13" x14ac:dyDescent="0.25">
      <c r="A114" s="10"/>
      <c r="B114" s="68"/>
      <c r="C114" s="10"/>
      <c r="D114" s="10"/>
      <c r="E114" s="10"/>
      <c r="F114" s="6"/>
      <c r="G114" s="89"/>
      <c r="H114" s="10"/>
      <c r="I114" s="10"/>
      <c r="J114" s="6"/>
      <c r="K114" s="6"/>
      <c r="L114" s="10"/>
      <c r="M114" s="10"/>
    </row>
    <row r="115" spans="1:13" x14ac:dyDescent="0.25">
      <c r="A115" s="10"/>
      <c r="C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68"/>
      <c r="C116" s="10"/>
      <c r="E116" s="10"/>
      <c r="G116" s="89"/>
      <c r="H116" s="10"/>
      <c r="I116" s="10"/>
      <c r="J116" s="6"/>
      <c r="K116" s="6"/>
      <c r="L116" s="10"/>
      <c r="M116" s="10"/>
    </row>
    <row r="117" spans="1:13" x14ac:dyDescent="0.25">
      <c r="A117" s="10"/>
      <c r="G117" s="39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B120" s="37"/>
      <c r="G120" s="90"/>
      <c r="J120" s="6"/>
      <c r="K120" s="6"/>
      <c r="L120" s="10"/>
      <c r="M120" s="10"/>
    </row>
    <row r="121" spans="1:13" x14ac:dyDescent="0.25">
      <c r="A121" s="10"/>
      <c r="G121" s="39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37"/>
      <c r="G123" s="90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B125" s="67"/>
      <c r="C125" s="10"/>
      <c r="D125" s="10"/>
      <c r="E125" s="10"/>
      <c r="F125" s="66"/>
      <c r="G125" s="6"/>
      <c r="H125" s="10"/>
      <c r="I125" s="10"/>
      <c r="J125" s="6"/>
      <c r="K125" s="6"/>
      <c r="L125" s="10"/>
      <c r="M125" s="10"/>
    </row>
    <row r="126" spans="1:13" x14ac:dyDescent="0.25">
      <c r="A126" s="10"/>
      <c r="B126" s="67"/>
      <c r="C126" s="10"/>
      <c r="D126" s="10"/>
      <c r="E126" s="10"/>
      <c r="F126" s="66"/>
      <c r="G126" s="63"/>
      <c r="H126" s="10"/>
      <c r="I126" s="10"/>
      <c r="J126" s="6"/>
      <c r="K126" s="6"/>
      <c r="L126" s="10"/>
      <c r="M126" s="10"/>
    </row>
    <row r="127" spans="1:13" x14ac:dyDescent="0.25">
      <c r="A127" s="10"/>
      <c r="B127" s="68"/>
      <c r="C127" s="10"/>
      <c r="D127" s="10"/>
      <c r="E127" s="10"/>
      <c r="F127" s="6"/>
      <c r="G127" s="63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6"/>
      <c r="G129" s="6"/>
      <c r="H129" s="10"/>
      <c r="I129" s="10"/>
      <c r="J129" s="6"/>
      <c r="K129" s="6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68"/>
      <c r="B152" s="10"/>
      <c r="C152" s="10"/>
      <c r="D152" s="10"/>
      <c r="E152" s="10"/>
      <c r="F152" s="6"/>
      <c r="G152" s="6"/>
      <c r="H152" s="10"/>
      <c r="I152" s="10"/>
      <c r="J152" s="6"/>
      <c r="K152" s="6"/>
      <c r="L152" s="10"/>
      <c r="M152" s="10"/>
    </row>
    <row r="153" spans="1:13" x14ac:dyDescent="0.25">
      <c r="A153" s="10"/>
      <c r="B153" s="10"/>
      <c r="C153" s="10"/>
      <c r="D153" s="10"/>
      <c r="E153" s="10"/>
      <c r="F153" s="6"/>
      <c r="G153" s="6"/>
      <c r="H153" s="10"/>
      <c r="I153" s="10"/>
      <c r="J153" s="6"/>
      <c r="K153" s="6"/>
      <c r="L153" s="10"/>
      <c r="M153" s="10"/>
    </row>
    <row r="154" spans="1:13" ht="15" customHeight="1" x14ac:dyDescent="0.25">
      <c r="A154" s="92"/>
      <c r="B154" s="92"/>
      <c r="C154" s="92"/>
      <c r="D154" s="92"/>
      <c r="E154" s="92"/>
      <c r="F154" s="93"/>
      <c r="G154" s="93"/>
      <c r="H154" s="94"/>
      <c r="I154" s="94"/>
      <c r="J154" s="6"/>
      <c r="K154" s="6"/>
      <c r="L154" s="10"/>
      <c r="M154" s="10"/>
    </row>
    <row r="155" spans="1:13" x14ac:dyDescent="0.25">
      <c r="A155" s="92"/>
      <c r="B155" s="92"/>
      <c r="C155" s="92"/>
      <c r="D155" s="92"/>
      <c r="E155" s="92"/>
      <c r="F155" s="93"/>
      <c r="G155" s="93"/>
      <c r="H155" s="94"/>
      <c r="I155" s="94"/>
      <c r="J155" s="6"/>
      <c r="K155" s="6"/>
      <c r="L155" s="10"/>
      <c r="M155" s="10"/>
    </row>
    <row r="156" spans="1:13" x14ac:dyDescent="0.25">
      <c r="A156" s="95"/>
      <c r="B156" s="95"/>
      <c r="C156" s="95"/>
      <c r="D156" s="96"/>
      <c r="E156" s="96"/>
      <c r="F156" s="97"/>
      <c r="G156" s="97"/>
      <c r="H156" s="96"/>
      <c r="I156" s="96"/>
      <c r="J156" s="6"/>
      <c r="K156" s="6"/>
      <c r="L156" s="10"/>
      <c r="M156" s="10"/>
    </row>
    <row r="157" spans="1:13" x14ac:dyDescent="0.25">
      <c r="A157" s="98"/>
      <c r="B157" s="98"/>
      <c r="C157" s="98"/>
      <c r="D157" s="96"/>
      <c r="E157" s="96"/>
      <c r="F157" s="97"/>
      <c r="G157" s="97"/>
      <c r="H157" s="96"/>
      <c r="I157" s="96"/>
      <c r="J157" s="6"/>
      <c r="K157" s="6"/>
      <c r="L157" s="10"/>
      <c r="M157" s="10"/>
    </row>
    <row r="158" spans="1:13" x14ac:dyDescent="0.25">
      <c r="A158" s="95"/>
      <c r="B158" s="95"/>
      <c r="C158" s="95"/>
      <c r="D158" s="96"/>
      <c r="E158" s="96"/>
      <c r="F158" s="97"/>
      <c r="G158" s="97"/>
      <c r="H158" s="96"/>
      <c r="I158" s="96"/>
      <c r="J158" s="6"/>
      <c r="K158" s="6"/>
      <c r="L158" s="10"/>
      <c r="M158" s="10"/>
    </row>
    <row r="159" spans="1:13" x14ac:dyDescent="0.25">
      <c r="A159" s="95"/>
      <c r="B159" s="95"/>
      <c r="C159" s="95"/>
      <c r="D159" s="96"/>
      <c r="E159" s="96"/>
      <c r="F159" s="97"/>
      <c r="G159" s="97"/>
      <c r="H159" s="96"/>
      <c r="I159" s="96"/>
      <c r="J159" s="6"/>
      <c r="K159" s="6"/>
      <c r="L159" s="10"/>
      <c r="M159" s="10"/>
    </row>
    <row r="160" spans="1:13" x14ac:dyDescent="0.25">
      <c r="A160" s="95"/>
      <c r="B160" s="95"/>
      <c r="C160" s="95"/>
      <c r="D160" s="96"/>
      <c r="E160" s="96"/>
      <c r="F160" s="97"/>
      <c r="G160" s="97"/>
      <c r="H160" s="96"/>
      <c r="I160" s="96"/>
      <c r="J160" s="6"/>
      <c r="K160" s="6"/>
      <c r="L160" s="10"/>
      <c r="M160" s="10"/>
    </row>
    <row r="161" spans="1:13" x14ac:dyDescent="0.25">
      <c r="A161" s="10"/>
      <c r="B161" s="10"/>
      <c r="C161" s="10"/>
      <c r="D161" s="10"/>
      <c r="E161" s="10"/>
      <c r="F161" s="6"/>
      <c r="G161" s="6"/>
      <c r="H161" s="10"/>
      <c r="I161" s="10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</sheetData>
  <sortState ref="B22:C27">
    <sortCondition ref="B22:B27" customList="Lundi,Mardi,Mercredi,Jeudi,Vendredi,Samedi,Dimanche"/>
  </sortState>
  <mergeCells count="62">
    <mergeCell ref="F109:I109"/>
    <mergeCell ref="B21:C21"/>
    <mergeCell ref="B22:C22"/>
    <mergeCell ref="B23:C23"/>
    <mergeCell ref="B24:C24"/>
    <mergeCell ref="B28:E28"/>
    <mergeCell ref="B29:C29"/>
    <mergeCell ref="B42:C42"/>
    <mergeCell ref="B43:C43"/>
    <mergeCell ref="B44:E44"/>
    <mergeCell ref="B20:E20"/>
    <mergeCell ref="B27:C27"/>
    <mergeCell ref="S3:V3"/>
    <mergeCell ref="B31:C31"/>
    <mergeCell ref="B25:C25"/>
    <mergeCell ref="B26:C26"/>
    <mergeCell ref="B38:C38"/>
    <mergeCell ref="D1:J1"/>
    <mergeCell ref="K3:K4"/>
    <mergeCell ref="L3:L4"/>
    <mergeCell ref="B39:C39"/>
    <mergeCell ref="B40:C40"/>
    <mergeCell ref="B18:C18"/>
    <mergeCell ref="B19:C19"/>
    <mergeCell ref="F3:F4"/>
    <mergeCell ref="G3:G4"/>
    <mergeCell ref="H3:I3"/>
    <mergeCell ref="B13:C13"/>
    <mergeCell ref="B14:C14"/>
    <mergeCell ref="B15:C15"/>
    <mergeCell ref="B16:C16"/>
    <mergeCell ref="B17:C17"/>
    <mergeCell ref="B30:C30"/>
    <mergeCell ref="B37:C37"/>
    <mergeCell ref="M3:M4"/>
    <mergeCell ref="B5:C5"/>
    <mergeCell ref="B6:C6"/>
    <mergeCell ref="B7:C7"/>
    <mergeCell ref="B8:C8"/>
    <mergeCell ref="J3:J4"/>
    <mergeCell ref="B3:C4"/>
    <mergeCell ref="D3:E3"/>
    <mergeCell ref="B10:C10"/>
    <mergeCell ref="B11:C11"/>
    <mergeCell ref="B12:E12"/>
    <mergeCell ref="B9:C9"/>
    <mergeCell ref="A54:B54"/>
    <mergeCell ref="AC1:AF1"/>
    <mergeCell ref="B52:E52"/>
    <mergeCell ref="B50:C50"/>
    <mergeCell ref="B51:C51"/>
    <mergeCell ref="B45:C45"/>
    <mergeCell ref="B46:C46"/>
    <mergeCell ref="B47:C47"/>
    <mergeCell ref="B48:C48"/>
    <mergeCell ref="B49:C49"/>
    <mergeCell ref="B36:E36"/>
    <mergeCell ref="B41:C41"/>
    <mergeCell ref="B32:C32"/>
    <mergeCell ref="B33:C33"/>
    <mergeCell ref="B34:C34"/>
    <mergeCell ref="B35:C35"/>
  </mergeCells>
  <pageMargins left="0.9055118110236221" right="0.59055118110236227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Drop Down 3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9525</xdr:rowOff>
                  </from>
                  <to>
                    <xdr:col>9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9</xdr:col>
                    <xdr:colOff>742950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54EF7E5C-A6EF-4DC0-AB6E-6D46621F2AE8}">
            <xm:f>COUNTIF(Données!$O$16:$O$30,B$5)&gt;0</xm:f>
            <x14:dxf>
              <fill>
                <gradientFill degree="90">
                  <stop position="0">
                    <color theme="0"/>
                  </stop>
                  <stop position="0.5">
                    <color rgb="FFFFBBB9"/>
                  </stop>
                  <stop position="1">
                    <color theme="0"/>
                  </stop>
                </gradientFill>
              </fill>
            </x14:dxf>
          </x14:cfRule>
          <xm:sqref>B5:C11 B13:C19 B21:C27 B29:C35 B37:C43 B45:C51</xm:sqref>
        </x14:conditionalFormatting>
        <x14:conditionalFormatting xmlns:xm="http://schemas.microsoft.com/office/excel/2006/main">
          <x14:cfRule type="expression" priority="3" id="{300B7E4D-CB91-4924-87FA-72C90FF3938A}">
            <xm:f>COUNTIF(Données!$O$16:$O$30,#REF!)&gt;0</xm:f>
            <x14:dxf>
              <fill>
                <gradientFill degree="90">
                  <stop position="0">
                    <color theme="0"/>
                  </stop>
                  <stop position="0.5">
                    <color rgb="FFFFBBB9"/>
                  </stop>
                  <stop position="1">
                    <color theme="0"/>
                  </stop>
                </gradientFill>
              </fill>
            </x14:dxf>
          </x14:cfRule>
          <xm:sqref>O43:P43 O45:P51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O38"/>
  <sheetViews>
    <sheetView view="pageLayout" zoomScaleNormal="100" workbookViewId="0">
      <selection activeCell="E16" sqref="E16"/>
    </sheetView>
  </sheetViews>
  <sheetFormatPr baseColWidth="10" defaultRowHeight="15" x14ac:dyDescent="0.25"/>
  <cols>
    <col min="1" max="2" width="6.7109375" customWidth="1"/>
    <col min="3" max="3" width="6.42578125" bestFit="1" customWidth="1"/>
    <col min="4" max="4" width="7.5703125" style="44" bestFit="1" customWidth="1"/>
    <col min="5" max="5" width="11.140625" bestFit="1" customWidth="1"/>
    <col min="6" max="6" width="4" bestFit="1" customWidth="1"/>
  </cols>
  <sheetData>
    <row r="1" spans="2:15" x14ac:dyDescent="0.25">
      <c r="C1" s="107"/>
      <c r="D1" s="107"/>
      <c r="E1" s="168" t="s">
        <v>88</v>
      </c>
      <c r="F1" s="168"/>
      <c r="G1" s="168"/>
      <c r="H1" s="111">
        <v>2014</v>
      </c>
      <c r="L1" s="168" t="s">
        <v>99</v>
      </c>
      <c r="M1" s="168"/>
      <c r="N1" s="168"/>
      <c r="O1" s="111">
        <v>2014</v>
      </c>
    </row>
    <row r="5" spans="2:15" x14ac:dyDescent="0.25">
      <c r="L5" s="43"/>
    </row>
    <row r="6" spans="2:15" x14ac:dyDescent="0.25">
      <c r="D6" s="43" t="s">
        <v>32</v>
      </c>
      <c r="E6" s="44" t="e">
        <f>SUM(#REF!+#REF!+#REF!+#REF!+#REF!+#REF!+#REF!+#REF!+#REF!+#REF!+#REF!+#REF!)</f>
        <v>#REF!</v>
      </c>
      <c r="G6" s="108" t="s">
        <v>90</v>
      </c>
      <c r="L6" s="43" t="s">
        <v>32</v>
      </c>
      <c r="M6" s="44" t="e">
        <f>#REF!+#REF!+#REF!+#REF!+#REF!+#REF!+#REF!+#REF!+#REF!+#REF!+#REF!+#REF!</f>
        <v>#REF!</v>
      </c>
      <c r="N6" s="110" t="s">
        <v>101</v>
      </c>
    </row>
    <row r="7" spans="2:15" x14ac:dyDescent="0.25">
      <c r="D7" s="43" t="s">
        <v>32</v>
      </c>
      <c r="E7" s="44" t="e">
        <f>SUM(#REF!+#REF!+#REF!+#REF!+#REF!+#REF!+#REF!+#REF!+#REF!+#REF!+#REF!+#REF!)</f>
        <v>#REF!</v>
      </c>
      <c r="G7" s="108" t="s">
        <v>91</v>
      </c>
      <c r="L7" s="43" t="s">
        <v>32</v>
      </c>
      <c r="M7" s="44" t="e">
        <f>#REF!+#REF!+#REF!+#REF!+#REF!+#REF!+#REF!+#REF!+#REF!+#REF!+#REF!+#REF!</f>
        <v>#REF!</v>
      </c>
      <c r="N7" s="110" t="s">
        <v>100</v>
      </c>
    </row>
    <row r="8" spans="2:15" x14ac:dyDescent="0.25">
      <c r="D8" s="43" t="s">
        <v>32</v>
      </c>
      <c r="E8" s="44" t="e">
        <f>SUM(#REF!+#REF!+#REF!+#REF!+#REF!+#REF!+#REF!+#REF!+#REF!+#REF!+#REF!+#REF!)</f>
        <v>#REF!</v>
      </c>
      <c r="G8" s="108" t="s">
        <v>92</v>
      </c>
      <c r="L8" s="43" t="s">
        <v>32</v>
      </c>
      <c r="M8" s="44" t="e">
        <f>#REF!+#REF!+#REF!+#REF!+#REF!+#REF!+#REF!+#REF!+#REF!+#REF!+#REF!+#REF!</f>
        <v>#REF!</v>
      </c>
      <c r="N8" s="110" t="s">
        <v>102</v>
      </c>
    </row>
    <row r="9" spans="2:15" x14ac:dyDescent="0.25">
      <c r="D9" s="43" t="s">
        <v>32</v>
      </c>
      <c r="E9" s="44" t="e">
        <f>SUM(#REF!+#REF!+#REF!+#REF!+#REF!+#REF!+#REF!+#REF!+#REF!+#REF!+#REF!+#REF!)</f>
        <v>#REF!</v>
      </c>
      <c r="G9" s="108" t="s">
        <v>93</v>
      </c>
    </row>
    <row r="10" spans="2:15" x14ac:dyDescent="0.25">
      <c r="D10" s="43" t="s">
        <v>32</v>
      </c>
      <c r="E10" s="44" t="e">
        <f>SUM(#REF!+#REF!+#REF!+#REF!+#REF!+#REF!+#REF!+#REF!+#REF!+#REF!+#REF!+#REF!)</f>
        <v>#REF!</v>
      </c>
      <c r="G10" s="108" t="s">
        <v>94</v>
      </c>
    </row>
    <row r="11" spans="2:15" x14ac:dyDescent="0.25">
      <c r="D11" s="43" t="s">
        <v>32</v>
      </c>
      <c r="E11" s="44" t="e">
        <f>SUM(#REF!+#REF!+#REF!+#REF!+#REF!+#REF!+#REF!+#REF!+#REF!+#REF!+#REF!+#REF!)</f>
        <v>#REF!</v>
      </c>
      <c r="G11" s="108" t="s">
        <v>95</v>
      </c>
    </row>
    <row r="12" spans="2:15" x14ac:dyDescent="0.25">
      <c r="D12" s="43"/>
      <c r="G12" s="109"/>
    </row>
    <row r="13" spans="2:15" x14ac:dyDescent="0.25">
      <c r="B13" s="10"/>
      <c r="D13" s="43" t="s">
        <v>32</v>
      </c>
      <c r="E13" s="44">
        <f>169*12</f>
        <v>2028</v>
      </c>
      <c r="G13" s="108" t="s">
        <v>96</v>
      </c>
    </row>
    <row r="14" spans="2:15" x14ac:dyDescent="0.25">
      <c r="D14" s="43" t="s">
        <v>32</v>
      </c>
      <c r="E14" s="9" t="e">
        <f>SUM(#REF!+#REF!+#REF!+#REF!+#REF!+#REF!+#REF!+#REF!+#REF!+#REF!+#REF!+#REF!)</f>
        <v>#REF!</v>
      </c>
      <c r="G14" s="110" t="s">
        <v>97</v>
      </c>
    </row>
    <row r="15" spans="2:15" x14ac:dyDescent="0.25">
      <c r="D15" s="43"/>
      <c r="G15" s="109"/>
    </row>
    <row r="16" spans="2:15" x14ac:dyDescent="0.25">
      <c r="D16" s="43" t="s">
        <v>32</v>
      </c>
      <c r="E16" s="9" t="e">
        <f>SUM(#REF!+#REF!+#REF!+#REF!+#REF!+#REF!+#REF!+#REF!+#REF!+#REF!+#REF!+#REF!)</f>
        <v>#REF!</v>
      </c>
      <c r="G16" s="110" t="s">
        <v>89</v>
      </c>
    </row>
    <row r="18" spans="1:7" x14ac:dyDescent="0.25">
      <c r="B18" s="42"/>
      <c r="C18" s="42" t="s">
        <v>33</v>
      </c>
      <c r="D18" s="43" t="s">
        <v>32</v>
      </c>
      <c r="E18" s="101" t="e">
        <f>#REF!+#REF!+#REF!+#REF!+#REF!+#REF!+#REF!+#REF!+#REF!+#REF!+#REF!+#REF!</f>
        <v>#REF!</v>
      </c>
      <c r="G18" s="70" t="s">
        <v>52</v>
      </c>
    </row>
    <row r="19" spans="1:7" x14ac:dyDescent="0.25">
      <c r="B19" s="1"/>
      <c r="D19" s="43" t="s">
        <v>32</v>
      </c>
      <c r="E19" s="101" t="e">
        <f>#REF!+#REF!+#REF!+#REF!+#REF!+#REF!+#REF!+#REF!+#REF!+#REF!+#REF!+#REF!</f>
        <v>#REF!</v>
      </c>
      <c r="G19" s="71" t="s">
        <v>53</v>
      </c>
    </row>
    <row r="20" spans="1:7" x14ac:dyDescent="0.25">
      <c r="B20" s="1"/>
      <c r="D20" s="43" t="s">
        <v>32</v>
      </c>
      <c r="E20" s="101" t="e">
        <f>#REF!+#REF!+#REF!+#REF!+#REF!+#REF!+#REF!+#REF!+#REF!+#REF!+#REF!+#REF!</f>
        <v>#REF!</v>
      </c>
      <c r="G20" s="71" t="s">
        <v>54</v>
      </c>
    </row>
    <row r="21" spans="1:7" x14ac:dyDescent="0.25">
      <c r="B21" s="1"/>
      <c r="D21" s="43" t="s">
        <v>32</v>
      </c>
      <c r="E21" s="101" t="e">
        <f>#REF!+#REF!+#REF!+#REF!+#REF!+#REF!+#REF!+#REF!+#REF!+#REF!+#REF!+#REF!</f>
        <v>#REF!</v>
      </c>
      <c r="G21" s="71" t="s">
        <v>55</v>
      </c>
    </row>
    <row r="22" spans="1:7" x14ac:dyDescent="0.25">
      <c r="B22" s="1"/>
      <c r="D22" s="43" t="s">
        <v>32</v>
      </c>
      <c r="E22" s="66" t="e">
        <f>#REF!+#REF!+#REF!+#REF!+#REF!+#REF!+#REF!+#REF!+#REF!+#REF!+#REF!+#REF!</f>
        <v>#REF!</v>
      </c>
      <c r="G22" s="71" t="s">
        <v>98</v>
      </c>
    </row>
    <row r="23" spans="1:7" x14ac:dyDescent="0.25">
      <c r="E23" s="66"/>
    </row>
    <row r="24" spans="1:7" x14ac:dyDescent="0.25">
      <c r="C24" s="38" t="s">
        <v>34</v>
      </c>
      <c r="D24" s="37"/>
      <c r="E24" s="66"/>
      <c r="G24" s="71"/>
    </row>
    <row r="25" spans="1:7" x14ac:dyDescent="0.25">
      <c r="A25" s="1"/>
      <c r="B25" s="1"/>
      <c r="C25" s="1"/>
      <c r="D25" s="37"/>
      <c r="E25" s="66"/>
      <c r="G25" s="70"/>
    </row>
    <row r="26" spans="1:7" x14ac:dyDescent="0.25">
      <c r="A26" s="1"/>
      <c r="B26" s="1"/>
      <c r="C26" s="42" t="s">
        <v>33</v>
      </c>
      <c r="D26" s="43" t="s">
        <v>32</v>
      </c>
      <c r="E26" s="101" t="e">
        <f>#REF!+#REF!+#REF!+#REF!+#REF!+#REF!+#REF!+#REF!+#REF!+#REF!+#REF!+#REF!</f>
        <v>#REF!</v>
      </c>
      <c r="G26" s="70" t="s">
        <v>48</v>
      </c>
    </row>
    <row r="27" spans="1:7" x14ac:dyDescent="0.25">
      <c r="A27" s="1"/>
      <c r="B27" s="1"/>
      <c r="C27" s="1"/>
      <c r="D27" s="43" t="s">
        <v>32</v>
      </c>
      <c r="E27" s="101" t="e">
        <f>#REF!+#REF!+#REF!+#REF!+#REF!+#REF!+#REF!+#REF!+#REF!+#REF!+#REF!+#REF!</f>
        <v>#REF!</v>
      </c>
      <c r="G27" s="70" t="s">
        <v>49</v>
      </c>
    </row>
    <row r="28" spans="1:7" x14ac:dyDescent="0.25">
      <c r="A28" s="1"/>
      <c r="B28" s="1"/>
      <c r="C28" s="1"/>
      <c r="D28" s="43" t="s">
        <v>32</v>
      </c>
      <c r="E28" s="101" t="e">
        <f>#REF!+#REF!+#REF!+#REF!+#REF!+#REF!+#REF!+#REF!+#REF!+#REF!+#REF!+#REF!</f>
        <v>#REF!</v>
      </c>
      <c r="G28" s="70" t="s">
        <v>50</v>
      </c>
    </row>
    <row r="29" spans="1:7" x14ac:dyDescent="0.25">
      <c r="A29" s="1"/>
      <c r="B29" s="1"/>
      <c r="C29" s="1"/>
      <c r="D29" s="43" t="s">
        <v>32</v>
      </c>
      <c r="E29" s="101" t="e">
        <f>#REF!+#REF!+#REF!+#REF!+#REF!+#REF!+#REF!+#REF!+#REF!+#REF!+#REF!+#REF!</f>
        <v>#REF!</v>
      </c>
      <c r="G29" s="70" t="s">
        <v>51</v>
      </c>
    </row>
    <row r="30" spans="1:7" x14ac:dyDescent="0.25">
      <c r="A30" s="1"/>
      <c r="B30" s="1"/>
      <c r="C30" s="1"/>
      <c r="D30" s="43" t="s">
        <v>32</v>
      </c>
      <c r="E30" s="66" t="e">
        <f>#REF!+#REF!+#REF!+#REF!+#REF!+#REF!+#REF!+#REF!+#REF!+#REF!+#REF!+#REF!</f>
        <v>#REF!</v>
      </c>
      <c r="G30" s="70" t="s">
        <v>47</v>
      </c>
    </row>
    <row r="31" spans="1:7" x14ac:dyDescent="0.25">
      <c r="A31" s="1"/>
      <c r="B31" s="1"/>
      <c r="C31" s="1"/>
      <c r="D31" s="1"/>
      <c r="E31" s="101"/>
      <c r="G31" s="70"/>
    </row>
    <row r="32" spans="1:7" x14ac:dyDescent="0.25">
      <c r="C32" s="37" t="s">
        <v>35</v>
      </c>
      <c r="D32" s="37"/>
      <c r="E32" s="101"/>
      <c r="G32" s="70"/>
    </row>
    <row r="33" spans="1:7" x14ac:dyDescent="0.25">
      <c r="A33" s="1"/>
      <c r="B33" s="1"/>
      <c r="C33" s="1"/>
      <c r="D33" s="37"/>
      <c r="E33" s="101"/>
      <c r="G33" s="70"/>
    </row>
    <row r="34" spans="1:7" x14ac:dyDescent="0.25">
      <c r="A34" s="1"/>
      <c r="B34" s="1"/>
      <c r="C34" s="42" t="s">
        <v>33</v>
      </c>
      <c r="D34" s="43" t="s">
        <v>32</v>
      </c>
      <c r="E34" s="101" t="e">
        <f>#REF!+#REF!+#REF!+#REF!+#REF!+#REF!+#REF!+#REF!+#REF!+#REF!+#REF!+#REF!</f>
        <v>#REF!</v>
      </c>
      <c r="G34" s="70" t="s">
        <v>48</v>
      </c>
    </row>
    <row r="35" spans="1:7" x14ac:dyDescent="0.25">
      <c r="A35" s="1"/>
      <c r="B35" s="1"/>
      <c r="C35" s="1"/>
      <c r="D35" s="43" t="s">
        <v>32</v>
      </c>
      <c r="E35" s="101" t="e">
        <f>#REF!+#REF!+#REF!+#REF!+#REF!+#REF!+#REF!+#REF!+#REF!+#REF!+#REF!+#REF!</f>
        <v>#REF!</v>
      </c>
      <c r="G35" s="70" t="s">
        <v>49</v>
      </c>
    </row>
    <row r="36" spans="1:7" x14ac:dyDescent="0.25">
      <c r="A36" s="1"/>
      <c r="B36" s="1"/>
      <c r="C36" s="1"/>
      <c r="D36" s="43" t="s">
        <v>32</v>
      </c>
      <c r="E36" s="101" t="e">
        <f>#REF!+#REF!+#REF!+#REF!+#REF!+#REF!+#REF!+#REF!+#REF!+#REF!+#REF!+#REF!</f>
        <v>#REF!</v>
      </c>
      <c r="G36" s="70" t="s">
        <v>50</v>
      </c>
    </row>
    <row r="37" spans="1:7" x14ac:dyDescent="0.25">
      <c r="A37" s="1"/>
      <c r="B37" s="1"/>
      <c r="C37" s="1"/>
      <c r="D37" s="43" t="s">
        <v>32</v>
      </c>
      <c r="E37" s="101" t="e">
        <f>#REF!+#REF!+#REF!+#REF!+#REF!+#REF!+#REF!+#REF!+#REF!+#REF!+#REF!+#REF!</f>
        <v>#REF!</v>
      </c>
      <c r="G37" s="70" t="s">
        <v>51</v>
      </c>
    </row>
    <row r="38" spans="1:7" x14ac:dyDescent="0.25">
      <c r="A38" s="1"/>
      <c r="B38" s="1"/>
      <c r="C38" s="1"/>
      <c r="D38" s="43" t="s">
        <v>32</v>
      </c>
      <c r="E38" s="66" t="e">
        <f>#REF!+#REF!+#REF!+#REF!+#REF!+#REF!+#REF!+#REF!+#REF!+#REF!+#REF!+#REF!</f>
        <v>#REF!</v>
      </c>
      <c r="G38" s="70" t="s">
        <v>47</v>
      </c>
    </row>
  </sheetData>
  <mergeCells count="2">
    <mergeCell ref="E1:G1"/>
    <mergeCell ref="L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Exemple</vt:lpstr>
      <vt:lpstr>Bilan 14</vt:lpstr>
      <vt:lpstr>Noel</vt:lpstr>
      <vt:lpstr>Pâques</vt:lpstr>
      <vt:lpstr>S_Année</vt:lpstr>
      <vt:lpstr>Exemple!Zone_d_impression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Cyril M</cp:lastModifiedBy>
  <cp:lastPrinted>2015-09-10T13:18:56Z</cp:lastPrinted>
  <dcterms:created xsi:type="dcterms:W3CDTF">2015-09-01T22:35:49Z</dcterms:created>
  <dcterms:modified xsi:type="dcterms:W3CDTF">2015-11-11T23:56:36Z</dcterms:modified>
</cp:coreProperties>
</file>