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tables/table3.xml" ContentType="application/vnd.openxmlformats-officedocument.spreadsheetml.table+xml"/>
  <Override PartName="/xl/queryTables/queryTable3.xml" ContentType="application/vnd.openxmlformats-officedocument.spreadsheetml.query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queryTables/queryTable4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FT900391\Desktop\"/>
    </mc:Choice>
  </mc:AlternateContent>
  <bookViews>
    <workbookView xWindow="0" yWindow="0" windowWidth="20490" windowHeight="7320" activeTab="3"/>
  </bookViews>
  <sheets>
    <sheet name="Manquant" sheetId="4" r:id="rId1"/>
    <sheet name="Planning" sheetId="6" state="hidden" r:id="rId2"/>
    <sheet name="NBR Composants" sheetId="9" state="hidden" r:id="rId3"/>
    <sheet name="Synthese" sheetId="7" r:id="rId4"/>
    <sheet name="Manquant REF" sheetId="12" r:id="rId5"/>
  </sheets>
  <definedNames>
    <definedName name="DonnéesExternes_1" localSheetId="0" hidden="1">Manquant!$A$1:$K$478</definedName>
    <definedName name="DonnéesExternes_1" localSheetId="4" hidden="1">'Manquant REF'!$A$1:$K$478</definedName>
    <definedName name="DonnéesExternes_1" localSheetId="2" hidden="1">'NBR Composants'!$A$1:$C$74</definedName>
    <definedName name="DonnéesExternes_1" localSheetId="1" hidden="1">Planning!$A$1:$M$163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2" i="7" l="1"/>
  <c r="L3" i="7"/>
  <c r="L4" i="7"/>
  <c r="L5" i="7"/>
  <c r="L6" i="7"/>
  <c r="L7" i="7"/>
  <c r="L8" i="7"/>
  <c r="L9" i="7"/>
  <c r="L10" i="7"/>
  <c r="L11" i="7"/>
  <c r="K2" i="7"/>
  <c r="K3" i="7"/>
  <c r="K6" i="7"/>
  <c r="K7" i="7"/>
  <c r="K8" i="7"/>
  <c r="K9" i="7"/>
  <c r="K10" i="7"/>
  <c r="K11" i="7"/>
  <c r="G3" i="7" l="1"/>
  <c r="G4" i="7"/>
  <c r="G5" i="7"/>
  <c r="G6" i="7"/>
  <c r="G7" i="7"/>
  <c r="G8" i="7"/>
  <c r="G9" i="7"/>
  <c r="G10" i="7"/>
  <c r="G11" i="7"/>
  <c r="G2" i="7"/>
  <c r="B23" i="7" l="1"/>
  <c r="J23" i="7" s="1"/>
  <c r="B22" i="7"/>
  <c r="K22" i="7" s="1"/>
  <c r="B21" i="7"/>
  <c r="L21" i="7" s="1"/>
  <c r="B20" i="7"/>
  <c r="I20" i="7" s="1"/>
  <c r="B19" i="7"/>
  <c r="J19" i="7" s="1"/>
  <c r="B18" i="7"/>
  <c r="K18" i="7" s="1"/>
  <c r="B17" i="7"/>
  <c r="B16" i="7"/>
  <c r="I16" i="7" s="1"/>
  <c r="B15" i="7"/>
  <c r="J15" i="7" s="1"/>
  <c r="B14" i="7"/>
  <c r="J14" i="7" s="1"/>
  <c r="N6" i="7" a="1"/>
  <c r="N6" i="7" s="1"/>
  <c r="N7" i="7" a="1"/>
  <c r="N7" i="7" s="1"/>
  <c r="N8" i="7" a="1"/>
  <c r="N8" i="7" s="1"/>
  <c r="N9" i="7" a="1"/>
  <c r="N9" i="7" s="1"/>
  <c r="N10" i="7" a="1"/>
  <c r="N10" i="7" s="1"/>
  <c r="N11" i="7" a="1"/>
  <c r="N11" i="7" s="1"/>
  <c r="S347" i="4"/>
  <c r="M6" i="7" a="1"/>
  <c r="M6" i="7" s="1"/>
  <c r="M7" i="7" a="1"/>
  <c r="M7" i="7" s="1"/>
  <c r="M8" i="7" a="1"/>
  <c r="M8" i="7" s="1"/>
  <c r="M9" i="7" a="1"/>
  <c r="M9" i="7" s="1"/>
  <c r="M10" i="7" a="1"/>
  <c r="M10" i="7" s="1"/>
  <c r="M11" i="7" a="1"/>
  <c r="M11" i="7" s="1"/>
  <c r="S2" i="4"/>
  <c r="S3" i="4"/>
  <c r="S4" i="4"/>
  <c r="S5" i="4"/>
  <c r="S6" i="4"/>
  <c r="S7" i="4"/>
  <c r="S8" i="4"/>
  <c r="S9" i="4"/>
  <c r="S10" i="4"/>
  <c r="S11" i="4"/>
  <c r="S12" i="4"/>
  <c r="S13" i="4"/>
  <c r="S14" i="4"/>
  <c r="S15" i="4"/>
  <c r="S16" i="4"/>
  <c r="S17" i="4"/>
  <c r="S18" i="4"/>
  <c r="S19" i="4"/>
  <c r="S20" i="4"/>
  <c r="S21" i="4"/>
  <c r="S22" i="4"/>
  <c r="S23" i="4"/>
  <c r="S24" i="4"/>
  <c r="S25" i="4"/>
  <c r="S26" i="4"/>
  <c r="S27" i="4"/>
  <c r="S28" i="4"/>
  <c r="S29" i="4"/>
  <c r="S30" i="4"/>
  <c r="S31" i="4"/>
  <c r="S32" i="4"/>
  <c r="S33" i="4"/>
  <c r="S34" i="4"/>
  <c r="S35" i="4"/>
  <c r="S36" i="4"/>
  <c r="S37" i="4"/>
  <c r="S38" i="4"/>
  <c r="S39" i="4"/>
  <c r="S40" i="4"/>
  <c r="S41" i="4"/>
  <c r="S42" i="4"/>
  <c r="S43" i="4"/>
  <c r="S44" i="4"/>
  <c r="S45" i="4"/>
  <c r="S46" i="4"/>
  <c r="S47" i="4"/>
  <c r="S48" i="4"/>
  <c r="S49" i="4"/>
  <c r="S50" i="4"/>
  <c r="S51" i="4"/>
  <c r="S52" i="4"/>
  <c r="S53" i="4"/>
  <c r="S54" i="4"/>
  <c r="S55" i="4"/>
  <c r="S56" i="4"/>
  <c r="S57" i="4"/>
  <c r="S58" i="4"/>
  <c r="S59" i="4"/>
  <c r="S60" i="4"/>
  <c r="S61" i="4"/>
  <c r="S62" i="4"/>
  <c r="S63" i="4"/>
  <c r="S64" i="4"/>
  <c r="S65" i="4"/>
  <c r="S66" i="4"/>
  <c r="S67" i="4"/>
  <c r="S68" i="4"/>
  <c r="S69" i="4"/>
  <c r="S70" i="4"/>
  <c r="S71" i="4"/>
  <c r="S72" i="4"/>
  <c r="S73" i="4"/>
  <c r="S74" i="4"/>
  <c r="S75" i="4"/>
  <c r="S76" i="4"/>
  <c r="S77" i="4"/>
  <c r="S78" i="4"/>
  <c r="S79" i="4"/>
  <c r="S80" i="4"/>
  <c r="S81" i="4"/>
  <c r="S82" i="4"/>
  <c r="S83" i="4"/>
  <c r="S84" i="4"/>
  <c r="S85" i="4"/>
  <c r="S86" i="4"/>
  <c r="S87" i="4"/>
  <c r="S88" i="4"/>
  <c r="S89" i="4"/>
  <c r="S90" i="4"/>
  <c r="S91" i="4"/>
  <c r="S92" i="4"/>
  <c r="S93" i="4"/>
  <c r="S94" i="4"/>
  <c r="S95" i="4"/>
  <c r="S96" i="4"/>
  <c r="S97" i="4"/>
  <c r="S98" i="4"/>
  <c r="S99" i="4"/>
  <c r="S100" i="4"/>
  <c r="S101" i="4"/>
  <c r="S102" i="4"/>
  <c r="S103" i="4"/>
  <c r="S104" i="4"/>
  <c r="S105" i="4"/>
  <c r="S106" i="4"/>
  <c r="S107" i="4"/>
  <c r="S108" i="4"/>
  <c r="S109" i="4"/>
  <c r="S110" i="4"/>
  <c r="S111" i="4"/>
  <c r="S112" i="4"/>
  <c r="S113" i="4"/>
  <c r="S114" i="4"/>
  <c r="S115" i="4"/>
  <c r="S116" i="4"/>
  <c r="S117" i="4"/>
  <c r="S118" i="4"/>
  <c r="S119" i="4"/>
  <c r="S120" i="4"/>
  <c r="S121" i="4"/>
  <c r="S122" i="4"/>
  <c r="S123" i="4"/>
  <c r="S124" i="4"/>
  <c r="S125" i="4"/>
  <c r="S126" i="4"/>
  <c r="S127" i="4"/>
  <c r="S128" i="4"/>
  <c r="S129" i="4"/>
  <c r="S130" i="4"/>
  <c r="S131" i="4"/>
  <c r="S132" i="4"/>
  <c r="S133" i="4"/>
  <c r="S134" i="4"/>
  <c r="S135" i="4"/>
  <c r="S136" i="4"/>
  <c r="S137" i="4"/>
  <c r="S138" i="4"/>
  <c r="S139" i="4"/>
  <c r="S140" i="4"/>
  <c r="S141" i="4"/>
  <c r="S142" i="4"/>
  <c r="S143" i="4"/>
  <c r="S144" i="4"/>
  <c r="S145" i="4"/>
  <c r="S146" i="4"/>
  <c r="S147" i="4"/>
  <c r="S148" i="4"/>
  <c r="S149" i="4"/>
  <c r="S150" i="4"/>
  <c r="S151" i="4"/>
  <c r="S152" i="4"/>
  <c r="S153" i="4"/>
  <c r="S154" i="4"/>
  <c r="S155" i="4"/>
  <c r="S156" i="4"/>
  <c r="S157" i="4"/>
  <c r="S158" i="4"/>
  <c r="S159" i="4"/>
  <c r="S160" i="4"/>
  <c r="S161" i="4"/>
  <c r="S162" i="4"/>
  <c r="S163" i="4"/>
  <c r="S164" i="4"/>
  <c r="S165" i="4"/>
  <c r="S166" i="4"/>
  <c r="S167" i="4"/>
  <c r="S168" i="4"/>
  <c r="S169" i="4"/>
  <c r="S170" i="4"/>
  <c r="S171" i="4"/>
  <c r="S172" i="4"/>
  <c r="S173" i="4"/>
  <c r="S174" i="4"/>
  <c r="S175" i="4"/>
  <c r="S176" i="4"/>
  <c r="S177" i="4"/>
  <c r="S178" i="4"/>
  <c r="S179" i="4"/>
  <c r="S180" i="4"/>
  <c r="S181" i="4"/>
  <c r="S182" i="4"/>
  <c r="S183" i="4"/>
  <c r="S184" i="4"/>
  <c r="S185" i="4"/>
  <c r="S186" i="4"/>
  <c r="S187" i="4"/>
  <c r="S188" i="4"/>
  <c r="S189" i="4"/>
  <c r="S190" i="4"/>
  <c r="S191" i="4"/>
  <c r="S192" i="4"/>
  <c r="S193" i="4"/>
  <c r="S194" i="4"/>
  <c r="S195" i="4"/>
  <c r="S196" i="4"/>
  <c r="S197" i="4"/>
  <c r="S198" i="4"/>
  <c r="S199" i="4"/>
  <c r="S200" i="4"/>
  <c r="S201" i="4"/>
  <c r="S202" i="4"/>
  <c r="S203" i="4"/>
  <c r="S204" i="4"/>
  <c r="S205" i="4"/>
  <c r="S206" i="4"/>
  <c r="S207" i="4"/>
  <c r="S208" i="4"/>
  <c r="S209" i="4"/>
  <c r="S210" i="4"/>
  <c r="S211" i="4"/>
  <c r="S212" i="4"/>
  <c r="S213" i="4"/>
  <c r="S214" i="4"/>
  <c r="S215" i="4"/>
  <c r="S216" i="4"/>
  <c r="S217" i="4"/>
  <c r="S218" i="4"/>
  <c r="S219" i="4"/>
  <c r="S220" i="4"/>
  <c r="S221" i="4"/>
  <c r="S222" i="4"/>
  <c r="S223" i="4"/>
  <c r="S224" i="4"/>
  <c r="S225" i="4"/>
  <c r="S226" i="4"/>
  <c r="S227" i="4"/>
  <c r="S228" i="4"/>
  <c r="S229" i="4"/>
  <c r="S230" i="4"/>
  <c r="S231" i="4"/>
  <c r="S232" i="4"/>
  <c r="S233" i="4"/>
  <c r="S234" i="4"/>
  <c r="S235" i="4"/>
  <c r="S236" i="4"/>
  <c r="S237" i="4"/>
  <c r="S238" i="4"/>
  <c r="S239" i="4"/>
  <c r="S240" i="4"/>
  <c r="S241" i="4"/>
  <c r="S242" i="4"/>
  <c r="S243" i="4"/>
  <c r="S244" i="4"/>
  <c r="S245" i="4"/>
  <c r="S246" i="4"/>
  <c r="S247" i="4"/>
  <c r="S248" i="4"/>
  <c r="S249" i="4"/>
  <c r="S250" i="4"/>
  <c r="S251" i="4"/>
  <c r="S252" i="4"/>
  <c r="S253" i="4"/>
  <c r="S254" i="4"/>
  <c r="S255" i="4"/>
  <c r="S256" i="4"/>
  <c r="S257" i="4"/>
  <c r="S258" i="4"/>
  <c r="S259" i="4"/>
  <c r="S260" i="4"/>
  <c r="S261" i="4"/>
  <c r="S262" i="4"/>
  <c r="S263" i="4"/>
  <c r="S264" i="4"/>
  <c r="S265" i="4"/>
  <c r="S266" i="4"/>
  <c r="S267" i="4"/>
  <c r="S268" i="4"/>
  <c r="S269" i="4"/>
  <c r="S270" i="4"/>
  <c r="S271" i="4"/>
  <c r="S272" i="4"/>
  <c r="S273" i="4"/>
  <c r="S274" i="4"/>
  <c r="S275" i="4"/>
  <c r="S276" i="4"/>
  <c r="S277" i="4"/>
  <c r="S278" i="4"/>
  <c r="S279" i="4"/>
  <c r="S280" i="4"/>
  <c r="S281" i="4"/>
  <c r="S282" i="4"/>
  <c r="S283" i="4"/>
  <c r="S284" i="4"/>
  <c r="S285" i="4"/>
  <c r="S286" i="4"/>
  <c r="S287" i="4"/>
  <c r="S288" i="4"/>
  <c r="S289" i="4"/>
  <c r="S290" i="4"/>
  <c r="S291" i="4"/>
  <c r="S292" i="4"/>
  <c r="S293" i="4"/>
  <c r="S294" i="4"/>
  <c r="S295" i="4"/>
  <c r="S296" i="4"/>
  <c r="S297" i="4"/>
  <c r="S298" i="4"/>
  <c r="S299" i="4"/>
  <c r="S300" i="4"/>
  <c r="S301" i="4"/>
  <c r="S302" i="4"/>
  <c r="S303" i="4"/>
  <c r="S304" i="4"/>
  <c r="S305" i="4"/>
  <c r="S306" i="4"/>
  <c r="S307" i="4"/>
  <c r="S308" i="4"/>
  <c r="S309" i="4"/>
  <c r="S310" i="4"/>
  <c r="S311" i="4"/>
  <c r="S312" i="4"/>
  <c r="S313" i="4"/>
  <c r="S314" i="4"/>
  <c r="S315" i="4"/>
  <c r="S316" i="4"/>
  <c r="S317" i="4"/>
  <c r="S318" i="4"/>
  <c r="S319" i="4"/>
  <c r="S320" i="4"/>
  <c r="S321" i="4"/>
  <c r="S322" i="4"/>
  <c r="S323" i="4"/>
  <c r="S324" i="4"/>
  <c r="S325" i="4"/>
  <c r="S326" i="4"/>
  <c r="S327" i="4"/>
  <c r="S328" i="4"/>
  <c r="S329" i="4"/>
  <c r="S330" i="4"/>
  <c r="S331" i="4"/>
  <c r="S332" i="4"/>
  <c r="S333" i="4"/>
  <c r="S334" i="4"/>
  <c r="S335" i="4"/>
  <c r="S336" i="4"/>
  <c r="S337" i="4"/>
  <c r="S338" i="4"/>
  <c r="S339" i="4"/>
  <c r="S340" i="4"/>
  <c r="S341" i="4"/>
  <c r="S342" i="4"/>
  <c r="S343" i="4"/>
  <c r="S344" i="4"/>
  <c r="S345" i="4"/>
  <c r="S346" i="4"/>
  <c r="S348" i="4"/>
  <c r="S349" i="4"/>
  <c r="S350" i="4"/>
  <c r="S351" i="4"/>
  <c r="S352" i="4"/>
  <c r="S353" i="4"/>
  <c r="S354" i="4"/>
  <c r="S355" i="4"/>
  <c r="S356" i="4"/>
  <c r="S357" i="4"/>
  <c r="S358" i="4"/>
  <c r="S359" i="4"/>
  <c r="S360" i="4"/>
  <c r="S361" i="4"/>
  <c r="S362" i="4"/>
  <c r="S363" i="4"/>
  <c r="S364" i="4"/>
  <c r="S365" i="4"/>
  <c r="S366" i="4"/>
  <c r="S367" i="4"/>
  <c r="S368" i="4"/>
  <c r="S369" i="4"/>
  <c r="S370" i="4"/>
  <c r="S371" i="4"/>
  <c r="S372" i="4"/>
  <c r="S373" i="4"/>
  <c r="S374" i="4"/>
  <c r="S375" i="4"/>
  <c r="S376" i="4"/>
  <c r="S377" i="4"/>
  <c r="S378" i="4"/>
  <c r="S379" i="4"/>
  <c r="S380" i="4"/>
  <c r="S381" i="4"/>
  <c r="S382" i="4"/>
  <c r="S383" i="4"/>
  <c r="S384" i="4"/>
  <c r="S385" i="4"/>
  <c r="S386" i="4"/>
  <c r="S387" i="4"/>
  <c r="S388" i="4"/>
  <c r="S389" i="4"/>
  <c r="S390" i="4"/>
  <c r="S391" i="4"/>
  <c r="S392" i="4"/>
  <c r="S393" i="4"/>
  <c r="S394" i="4"/>
  <c r="S395" i="4"/>
  <c r="S396" i="4"/>
  <c r="S397" i="4"/>
  <c r="S398" i="4"/>
  <c r="S399" i="4"/>
  <c r="S400" i="4"/>
  <c r="S401" i="4"/>
  <c r="S402" i="4"/>
  <c r="S403" i="4"/>
  <c r="S404" i="4"/>
  <c r="S405" i="4"/>
  <c r="S406" i="4"/>
  <c r="S407" i="4"/>
  <c r="S408" i="4"/>
  <c r="S409" i="4"/>
  <c r="S410" i="4"/>
  <c r="S411" i="4"/>
  <c r="S412" i="4"/>
  <c r="S413" i="4"/>
  <c r="S414" i="4"/>
  <c r="S415" i="4"/>
  <c r="S416" i="4"/>
  <c r="S417" i="4"/>
  <c r="S418" i="4"/>
  <c r="S419" i="4"/>
  <c r="S420" i="4"/>
  <c r="S421" i="4"/>
  <c r="S422" i="4"/>
  <c r="S423" i="4"/>
  <c r="S424" i="4"/>
  <c r="S425" i="4"/>
  <c r="S426" i="4"/>
  <c r="S427" i="4"/>
  <c r="S428" i="4"/>
  <c r="S429" i="4"/>
  <c r="S430" i="4"/>
  <c r="S431" i="4"/>
  <c r="S432" i="4"/>
  <c r="S433" i="4"/>
  <c r="S434" i="4"/>
  <c r="S435" i="4"/>
  <c r="S436" i="4"/>
  <c r="S437" i="4"/>
  <c r="S438" i="4"/>
  <c r="S439" i="4"/>
  <c r="S440" i="4"/>
  <c r="S441" i="4"/>
  <c r="S442" i="4"/>
  <c r="S443" i="4"/>
  <c r="S444" i="4"/>
  <c r="S445" i="4"/>
  <c r="S446" i="4"/>
  <c r="S447" i="4"/>
  <c r="S448" i="4"/>
  <c r="S449" i="4"/>
  <c r="S450" i="4"/>
  <c r="S451" i="4"/>
  <c r="S452" i="4"/>
  <c r="S453" i="4"/>
  <c r="S454" i="4"/>
  <c r="S455" i="4"/>
  <c r="S456" i="4"/>
  <c r="S457" i="4"/>
  <c r="S458" i="4"/>
  <c r="S459" i="4"/>
  <c r="S460" i="4"/>
  <c r="S461" i="4"/>
  <c r="S462" i="4"/>
  <c r="S463" i="4"/>
  <c r="S464" i="4"/>
  <c r="S465" i="4"/>
  <c r="S466" i="4"/>
  <c r="S467" i="4"/>
  <c r="S468" i="4"/>
  <c r="S469" i="4"/>
  <c r="S470" i="4"/>
  <c r="S471" i="4"/>
  <c r="S472" i="4"/>
  <c r="S473" i="4"/>
  <c r="S474" i="4"/>
  <c r="S475" i="4"/>
  <c r="S476" i="4"/>
  <c r="S477" i="4"/>
  <c r="S478" i="4"/>
  <c r="R2" i="4"/>
  <c r="R3" i="4"/>
  <c r="R4" i="4"/>
  <c r="R5" i="4"/>
  <c r="R6" i="4"/>
  <c r="R7" i="4"/>
  <c r="R8" i="4"/>
  <c r="R9" i="4"/>
  <c r="R10" i="4"/>
  <c r="R11" i="4"/>
  <c r="R12" i="4"/>
  <c r="R13" i="4"/>
  <c r="R14" i="4"/>
  <c r="R15" i="4"/>
  <c r="R16" i="4"/>
  <c r="R17" i="4"/>
  <c r="R18" i="4"/>
  <c r="R19" i="4"/>
  <c r="R20" i="4"/>
  <c r="R21" i="4"/>
  <c r="R22" i="4"/>
  <c r="R23" i="4"/>
  <c r="R24" i="4"/>
  <c r="R25" i="4"/>
  <c r="R26" i="4"/>
  <c r="R27" i="4"/>
  <c r="R28" i="4"/>
  <c r="R29" i="4"/>
  <c r="R30" i="4"/>
  <c r="R31" i="4"/>
  <c r="R32" i="4"/>
  <c r="R33" i="4"/>
  <c r="R34" i="4"/>
  <c r="R35" i="4"/>
  <c r="R36" i="4"/>
  <c r="R37" i="4"/>
  <c r="R38" i="4"/>
  <c r="R39" i="4"/>
  <c r="R40" i="4"/>
  <c r="R41" i="4"/>
  <c r="R42" i="4"/>
  <c r="R43" i="4"/>
  <c r="R44" i="4"/>
  <c r="R45" i="4"/>
  <c r="R46" i="4"/>
  <c r="R47" i="4"/>
  <c r="R48" i="4"/>
  <c r="R49" i="4"/>
  <c r="R50" i="4"/>
  <c r="R51" i="4"/>
  <c r="R52" i="4"/>
  <c r="R53" i="4"/>
  <c r="R54" i="4"/>
  <c r="R55" i="4"/>
  <c r="R56" i="4"/>
  <c r="R57" i="4"/>
  <c r="R58" i="4"/>
  <c r="R59" i="4"/>
  <c r="R60" i="4"/>
  <c r="R61" i="4"/>
  <c r="R62" i="4"/>
  <c r="R63" i="4"/>
  <c r="R64" i="4"/>
  <c r="R65" i="4"/>
  <c r="R66" i="4"/>
  <c r="R67" i="4"/>
  <c r="R68" i="4"/>
  <c r="R69" i="4"/>
  <c r="R70" i="4"/>
  <c r="R71" i="4"/>
  <c r="R72" i="4"/>
  <c r="R73" i="4"/>
  <c r="R74" i="4"/>
  <c r="R75" i="4"/>
  <c r="R76" i="4"/>
  <c r="R77" i="4"/>
  <c r="R78" i="4"/>
  <c r="R79" i="4"/>
  <c r="R80" i="4"/>
  <c r="R81" i="4"/>
  <c r="R82" i="4"/>
  <c r="R83" i="4"/>
  <c r="R84" i="4"/>
  <c r="R85" i="4"/>
  <c r="R86" i="4"/>
  <c r="R87" i="4"/>
  <c r="R88" i="4"/>
  <c r="R89" i="4"/>
  <c r="R90" i="4"/>
  <c r="R91" i="4"/>
  <c r="R92" i="4"/>
  <c r="R93" i="4"/>
  <c r="R94" i="4"/>
  <c r="R95" i="4"/>
  <c r="R96" i="4"/>
  <c r="R97" i="4"/>
  <c r="R98" i="4"/>
  <c r="R99" i="4"/>
  <c r="R100" i="4"/>
  <c r="R101" i="4"/>
  <c r="R102" i="4"/>
  <c r="R103" i="4"/>
  <c r="R104" i="4"/>
  <c r="R105" i="4"/>
  <c r="R106" i="4"/>
  <c r="R107" i="4"/>
  <c r="R108" i="4"/>
  <c r="R109" i="4"/>
  <c r="R110" i="4"/>
  <c r="R111" i="4"/>
  <c r="R112" i="4"/>
  <c r="R113" i="4"/>
  <c r="R114" i="4"/>
  <c r="R115" i="4"/>
  <c r="R116" i="4"/>
  <c r="R117" i="4"/>
  <c r="R118" i="4"/>
  <c r="R119" i="4"/>
  <c r="R120" i="4"/>
  <c r="R121" i="4"/>
  <c r="R122" i="4"/>
  <c r="R123" i="4"/>
  <c r="R124" i="4"/>
  <c r="R125" i="4"/>
  <c r="R126" i="4"/>
  <c r="R127" i="4"/>
  <c r="R128" i="4"/>
  <c r="R129" i="4"/>
  <c r="R130" i="4"/>
  <c r="R131" i="4"/>
  <c r="R132" i="4"/>
  <c r="R133" i="4"/>
  <c r="R134" i="4"/>
  <c r="R135" i="4"/>
  <c r="R136" i="4"/>
  <c r="R137" i="4"/>
  <c r="R138" i="4"/>
  <c r="R139" i="4"/>
  <c r="R140" i="4"/>
  <c r="R141" i="4"/>
  <c r="R142" i="4"/>
  <c r="R143" i="4"/>
  <c r="R144" i="4"/>
  <c r="R145" i="4"/>
  <c r="R146" i="4"/>
  <c r="R147" i="4"/>
  <c r="R148" i="4"/>
  <c r="R149" i="4"/>
  <c r="R150" i="4"/>
  <c r="R151" i="4"/>
  <c r="R152" i="4"/>
  <c r="R153" i="4"/>
  <c r="R154" i="4"/>
  <c r="R155" i="4"/>
  <c r="R156" i="4"/>
  <c r="R157" i="4"/>
  <c r="R158" i="4"/>
  <c r="R159" i="4"/>
  <c r="R160" i="4"/>
  <c r="R161" i="4"/>
  <c r="R162" i="4"/>
  <c r="R163" i="4"/>
  <c r="R164" i="4"/>
  <c r="R165" i="4"/>
  <c r="R166" i="4"/>
  <c r="R167" i="4"/>
  <c r="R168" i="4"/>
  <c r="R169" i="4"/>
  <c r="R170" i="4"/>
  <c r="R171" i="4"/>
  <c r="R172" i="4"/>
  <c r="R173" i="4"/>
  <c r="R174" i="4"/>
  <c r="R175" i="4"/>
  <c r="R176" i="4"/>
  <c r="R177" i="4"/>
  <c r="R178" i="4"/>
  <c r="R179" i="4"/>
  <c r="R180" i="4"/>
  <c r="R181" i="4"/>
  <c r="R182" i="4"/>
  <c r="R183" i="4"/>
  <c r="R184" i="4"/>
  <c r="R185" i="4"/>
  <c r="R186" i="4"/>
  <c r="R187" i="4"/>
  <c r="R188" i="4"/>
  <c r="R189" i="4"/>
  <c r="R190" i="4"/>
  <c r="R191" i="4"/>
  <c r="R192" i="4"/>
  <c r="R193" i="4"/>
  <c r="R194" i="4"/>
  <c r="R195" i="4"/>
  <c r="R196" i="4"/>
  <c r="R197" i="4"/>
  <c r="R198" i="4"/>
  <c r="R199" i="4"/>
  <c r="R200" i="4"/>
  <c r="R201" i="4"/>
  <c r="R202" i="4"/>
  <c r="R203" i="4"/>
  <c r="R204" i="4"/>
  <c r="R205" i="4"/>
  <c r="R206" i="4"/>
  <c r="R207" i="4"/>
  <c r="R208" i="4"/>
  <c r="R209" i="4"/>
  <c r="R210" i="4"/>
  <c r="R211" i="4"/>
  <c r="R212" i="4"/>
  <c r="R213" i="4"/>
  <c r="R214" i="4"/>
  <c r="R215" i="4"/>
  <c r="R216" i="4"/>
  <c r="R217" i="4"/>
  <c r="R218" i="4"/>
  <c r="R219" i="4"/>
  <c r="R220" i="4"/>
  <c r="R221" i="4"/>
  <c r="R222" i="4"/>
  <c r="R223" i="4"/>
  <c r="R224" i="4"/>
  <c r="R225" i="4"/>
  <c r="R226" i="4"/>
  <c r="R227" i="4"/>
  <c r="R228" i="4"/>
  <c r="R229" i="4"/>
  <c r="R230" i="4"/>
  <c r="R231" i="4"/>
  <c r="R232" i="4"/>
  <c r="R233" i="4"/>
  <c r="R234" i="4"/>
  <c r="R235" i="4"/>
  <c r="R236" i="4"/>
  <c r="R237" i="4"/>
  <c r="R238" i="4"/>
  <c r="R239" i="4"/>
  <c r="R240" i="4"/>
  <c r="R241" i="4"/>
  <c r="R242" i="4"/>
  <c r="R243" i="4"/>
  <c r="R244" i="4"/>
  <c r="R245" i="4"/>
  <c r="R246" i="4"/>
  <c r="R247" i="4"/>
  <c r="R248" i="4"/>
  <c r="R249" i="4"/>
  <c r="R250" i="4"/>
  <c r="R251" i="4"/>
  <c r="R252" i="4"/>
  <c r="R253" i="4"/>
  <c r="R254" i="4"/>
  <c r="R255" i="4"/>
  <c r="R256" i="4"/>
  <c r="R257" i="4"/>
  <c r="R258" i="4"/>
  <c r="R259" i="4"/>
  <c r="R260" i="4"/>
  <c r="R261" i="4"/>
  <c r="R262" i="4"/>
  <c r="R263" i="4"/>
  <c r="R264" i="4"/>
  <c r="R265" i="4"/>
  <c r="R266" i="4"/>
  <c r="R267" i="4"/>
  <c r="R268" i="4"/>
  <c r="R269" i="4"/>
  <c r="R270" i="4"/>
  <c r="R271" i="4"/>
  <c r="R272" i="4"/>
  <c r="R273" i="4"/>
  <c r="R274" i="4"/>
  <c r="R275" i="4"/>
  <c r="R276" i="4"/>
  <c r="R277" i="4"/>
  <c r="R278" i="4"/>
  <c r="R279" i="4"/>
  <c r="R280" i="4"/>
  <c r="R281" i="4"/>
  <c r="R282" i="4"/>
  <c r="R283" i="4"/>
  <c r="R284" i="4"/>
  <c r="R285" i="4"/>
  <c r="R286" i="4"/>
  <c r="R287" i="4"/>
  <c r="R288" i="4"/>
  <c r="R289" i="4"/>
  <c r="R290" i="4"/>
  <c r="R291" i="4"/>
  <c r="R292" i="4"/>
  <c r="R293" i="4"/>
  <c r="R294" i="4"/>
  <c r="R295" i="4"/>
  <c r="R296" i="4"/>
  <c r="R297" i="4"/>
  <c r="R298" i="4"/>
  <c r="R299" i="4"/>
  <c r="R300" i="4"/>
  <c r="R301" i="4"/>
  <c r="R302" i="4"/>
  <c r="R303" i="4"/>
  <c r="R304" i="4"/>
  <c r="R305" i="4"/>
  <c r="R306" i="4"/>
  <c r="R307" i="4"/>
  <c r="R308" i="4"/>
  <c r="R309" i="4"/>
  <c r="R310" i="4"/>
  <c r="R311" i="4"/>
  <c r="R312" i="4"/>
  <c r="R313" i="4"/>
  <c r="R314" i="4"/>
  <c r="R315" i="4"/>
  <c r="R316" i="4"/>
  <c r="R317" i="4"/>
  <c r="R318" i="4"/>
  <c r="R319" i="4"/>
  <c r="R320" i="4"/>
  <c r="R321" i="4"/>
  <c r="R322" i="4"/>
  <c r="R323" i="4"/>
  <c r="R324" i="4"/>
  <c r="R325" i="4"/>
  <c r="R326" i="4"/>
  <c r="R327" i="4"/>
  <c r="R328" i="4"/>
  <c r="R329" i="4"/>
  <c r="R330" i="4"/>
  <c r="R331" i="4"/>
  <c r="R332" i="4"/>
  <c r="R333" i="4"/>
  <c r="R334" i="4"/>
  <c r="R335" i="4"/>
  <c r="R336" i="4"/>
  <c r="R337" i="4"/>
  <c r="R338" i="4"/>
  <c r="R339" i="4"/>
  <c r="R340" i="4"/>
  <c r="R341" i="4"/>
  <c r="R342" i="4"/>
  <c r="R343" i="4"/>
  <c r="R344" i="4"/>
  <c r="R345" i="4"/>
  <c r="R346" i="4"/>
  <c r="R347" i="4"/>
  <c r="R348" i="4"/>
  <c r="R349" i="4"/>
  <c r="R350" i="4"/>
  <c r="R351" i="4"/>
  <c r="R352" i="4"/>
  <c r="R353" i="4"/>
  <c r="R354" i="4"/>
  <c r="R355" i="4"/>
  <c r="R356" i="4"/>
  <c r="R357" i="4"/>
  <c r="R358" i="4"/>
  <c r="R359" i="4"/>
  <c r="R360" i="4"/>
  <c r="R361" i="4"/>
  <c r="R362" i="4"/>
  <c r="R363" i="4"/>
  <c r="R364" i="4"/>
  <c r="R365" i="4"/>
  <c r="R366" i="4"/>
  <c r="R367" i="4"/>
  <c r="R368" i="4"/>
  <c r="R369" i="4"/>
  <c r="R370" i="4"/>
  <c r="R371" i="4"/>
  <c r="R372" i="4"/>
  <c r="R373" i="4"/>
  <c r="R374" i="4"/>
  <c r="R375" i="4"/>
  <c r="R376" i="4"/>
  <c r="R377" i="4"/>
  <c r="R378" i="4"/>
  <c r="R379" i="4"/>
  <c r="R380" i="4"/>
  <c r="R381" i="4"/>
  <c r="R382" i="4"/>
  <c r="R383" i="4"/>
  <c r="R384" i="4"/>
  <c r="R385" i="4"/>
  <c r="R386" i="4"/>
  <c r="R387" i="4"/>
  <c r="R388" i="4"/>
  <c r="R389" i="4"/>
  <c r="R390" i="4"/>
  <c r="R391" i="4"/>
  <c r="R392" i="4"/>
  <c r="R393" i="4"/>
  <c r="R394" i="4"/>
  <c r="R395" i="4"/>
  <c r="R396" i="4"/>
  <c r="R397" i="4"/>
  <c r="R398" i="4"/>
  <c r="R399" i="4"/>
  <c r="R400" i="4"/>
  <c r="R401" i="4"/>
  <c r="R402" i="4"/>
  <c r="R403" i="4"/>
  <c r="R404" i="4"/>
  <c r="R405" i="4"/>
  <c r="R406" i="4"/>
  <c r="R407" i="4"/>
  <c r="R408" i="4"/>
  <c r="R409" i="4"/>
  <c r="R410" i="4"/>
  <c r="R411" i="4"/>
  <c r="R412" i="4"/>
  <c r="R413" i="4"/>
  <c r="R414" i="4"/>
  <c r="R415" i="4"/>
  <c r="R416" i="4"/>
  <c r="R417" i="4"/>
  <c r="R418" i="4"/>
  <c r="R419" i="4"/>
  <c r="R420" i="4"/>
  <c r="R421" i="4"/>
  <c r="R422" i="4"/>
  <c r="R423" i="4"/>
  <c r="R424" i="4"/>
  <c r="R425" i="4"/>
  <c r="R426" i="4"/>
  <c r="R427" i="4"/>
  <c r="R428" i="4"/>
  <c r="R429" i="4"/>
  <c r="R430" i="4"/>
  <c r="R431" i="4"/>
  <c r="R432" i="4"/>
  <c r="R433" i="4"/>
  <c r="R434" i="4"/>
  <c r="R435" i="4"/>
  <c r="R436" i="4"/>
  <c r="R437" i="4"/>
  <c r="R438" i="4"/>
  <c r="R439" i="4"/>
  <c r="R440" i="4"/>
  <c r="R441" i="4"/>
  <c r="R442" i="4"/>
  <c r="R443" i="4"/>
  <c r="R444" i="4"/>
  <c r="R445" i="4"/>
  <c r="R446" i="4"/>
  <c r="R447" i="4"/>
  <c r="R448" i="4"/>
  <c r="R449" i="4"/>
  <c r="R450" i="4"/>
  <c r="R451" i="4"/>
  <c r="R452" i="4"/>
  <c r="R453" i="4"/>
  <c r="R454" i="4"/>
  <c r="R455" i="4"/>
  <c r="R456" i="4"/>
  <c r="R457" i="4"/>
  <c r="R458" i="4"/>
  <c r="R459" i="4"/>
  <c r="R460" i="4"/>
  <c r="R461" i="4"/>
  <c r="R462" i="4"/>
  <c r="R463" i="4"/>
  <c r="R464" i="4"/>
  <c r="R465" i="4"/>
  <c r="R466" i="4"/>
  <c r="R467" i="4"/>
  <c r="R468" i="4"/>
  <c r="R469" i="4"/>
  <c r="R470" i="4"/>
  <c r="R471" i="4"/>
  <c r="R472" i="4"/>
  <c r="R473" i="4"/>
  <c r="R474" i="4"/>
  <c r="R475" i="4"/>
  <c r="R476" i="4"/>
  <c r="R477" i="4"/>
  <c r="R478" i="4"/>
  <c r="Q2" i="4"/>
  <c r="Q3" i="4"/>
  <c r="Q4" i="4"/>
  <c r="Q5" i="4"/>
  <c r="Q6" i="4"/>
  <c r="Q7" i="4"/>
  <c r="Q8" i="4"/>
  <c r="Q9" i="4"/>
  <c r="Q10" i="4"/>
  <c r="Q11" i="4"/>
  <c r="Q12" i="4"/>
  <c r="Q13" i="4"/>
  <c r="Q14" i="4"/>
  <c r="Q15" i="4"/>
  <c r="Q16" i="4"/>
  <c r="Q17" i="4"/>
  <c r="Q18" i="4"/>
  <c r="Q19" i="4"/>
  <c r="Q20" i="4"/>
  <c r="Q21" i="4"/>
  <c r="Q22" i="4"/>
  <c r="Q23" i="4"/>
  <c r="Q24" i="4"/>
  <c r="Q25" i="4"/>
  <c r="Q26" i="4"/>
  <c r="Q27" i="4"/>
  <c r="Q28" i="4"/>
  <c r="Q29" i="4"/>
  <c r="Q30" i="4"/>
  <c r="Q31" i="4"/>
  <c r="Q32" i="4"/>
  <c r="Q33" i="4"/>
  <c r="Q34" i="4"/>
  <c r="Q35" i="4"/>
  <c r="Q36" i="4"/>
  <c r="Q37" i="4"/>
  <c r="Q38" i="4"/>
  <c r="Q39" i="4"/>
  <c r="Q40" i="4"/>
  <c r="Q41" i="4"/>
  <c r="Q42" i="4"/>
  <c r="Q43" i="4"/>
  <c r="Q44" i="4"/>
  <c r="Q45" i="4"/>
  <c r="Q46" i="4"/>
  <c r="Q47" i="4"/>
  <c r="Q48" i="4"/>
  <c r="Q49" i="4"/>
  <c r="Q50" i="4"/>
  <c r="Q51" i="4"/>
  <c r="Q52" i="4"/>
  <c r="Q53" i="4"/>
  <c r="Q54" i="4"/>
  <c r="Q55" i="4"/>
  <c r="Q56" i="4"/>
  <c r="Q57" i="4"/>
  <c r="Q58" i="4"/>
  <c r="Q59" i="4"/>
  <c r="Q60" i="4"/>
  <c r="Q61" i="4"/>
  <c r="Q62" i="4"/>
  <c r="Q63" i="4"/>
  <c r="Q64" i="4"/>
  <c r="Q65" i="4"/>
  <c r="Q66" i="4"/>
  <c r="Q67" i="4"/>
  <c r="Q68" i="4"/>
  <c r="Q69" i="4"/>
  <c r="Q70" i="4"/>
  <c r="Q71" i="4"/>
  <c r="Q72" i="4"/>
  <c r="Q73" i="4"/>
  <c r="Q74" i="4"/>
  <c r="T74" i="4" s="1"/>
  <c r="Q75" i="4"/>
  <c r="Q76" i="4"/>
  <c r="Q77" i="4"/>
  <c r="Q78" i="4"/>
  <c r="Q79" i="4"/>
  <c r="Q80" i="4"/>
  <c r="Q81" i="4"/>
  <c r="Q82" i="4"/>
  <c r="T82" i="4" s="1"/>
  <c r="Q83" i="4"/>
  <c r="Q84" i="4"/>
  <c r="Q85" i="4"/>
  <c r="Q86" i="4"/>
  <c r="Q87" i="4"/>
  <c r="Q88" i="4"/>
  <c r="Q89" i="4"/>
  <c r="Q90" i="4"/>
  <c r="Q91" i="4"/>
  <c r="Q92" i="4"/>
  <c r="Q93" i="4"/>
  <c r="Q94" i="4"/>
  <c r="Q95" i="4"/>
  <c r="Q96" i="4"/>
  <c r="Q97" i="4"/>
  <c r="Q98" i="4"/>
  <c r="Q99" i="4"/>
  <c r="Q100" i="4"/>
  <c r="Q101" i="4"/>
  <c r="Q102" i="4"/>
  <c r="Q103" i="4"/>
  <c r="Q104" i="4"/>
  <c r="Q105" i="4"/>
  <c r="Q106" i="4"/>
  <c r="Q107" i="4"/>
  <c r="Q108" i="4"/>
  <c r="Q109" i="4"/>
  <c r="Q110" i="4"/>
  <c r="Q111" i="4"/>
  <c r="Q112" i="4"/>
  <c r="Q113" i="4"/>
  <c r="Q114" i="4"/>
  <c r="Q115" i="4"/>
  <c r="Q116" i="4"/>
  <c r="Q117" i="4"/>
  <c r="Q118" i="4"/>
  <c r="Q119" i="4"/>
  <c r="Q120" i="4"/>
  <c r="Q121" i="4"/>
  <c r="Q122" i="4"/>
  <c r="Q123" i="4"/>
  <c r="Q124" i="4"/>
  <c r="Q125" i="4"/>
  <c r="Q126" i="4"/>
  <c r="Q127" i="4"/>
  <c r="Q128" i="4"/>
  <c r="Q129" i="4"/>
  <c r="Q130" i="4"/>
  <c r="Q131" i="4"/>
  <c r="Q132" i="4"/>
  <c r="Q133" i="4"/>
  <c r="Q134" i="4"/>
  <c r="Q135" i="4"/>
  <c r="Q136" i="4"/>
  <c r="Q137" i="4"/>
  <c r="Q138" i="4"/>
  <c r="Q139" i="4"/>
  <c r="Q140" i="4"/>
  <c r="Q141" i="4"/>
  <c r="Q142" i="4"/>
  <c r="Q143" i="4"/>
  <c r="Q144" i="4"/>
  <c r="Q145" i="4"/>
  <c r="Q146" i="4"/>
  <c r="Q147" i="4"/>
  <c r="Q148" i="4"/>
  <c r="Q149" i="4"/>
  <c r="Q150" i="4"/>
  <c r="Q151" i="4"/>
  <c r="Q152" i="4"/>
  <c r="Q153" i="4"/>
  <c r="Q154" i="4"/>
  <c r="Q155" i="4"/>
  <c r="Q156" i="4"/>
  <c r="Q157" i="4"/>
  <c r="Q158" i="4"/>
  <c r="Q159" i="4"/>
  <c r="Q160" i="4"/>
  <c r="Q161" i="4"/>
  <c r="Q162" i="4"/>
  <c r="Q163" i="4"/>
  <c r="Q164" i="4"/>
  <c r="Q165" i="4"/>
  <c r="Q166" i="4"/>
  <c r="Q167" i="4"/>
  <c r="Q168" i="4"/>
  <c r="Q169" i="4"/>
  <c r="Q170" i="4"/>
  <c r="Q171" i="4"/>
  <c r="Q172" i="4"/>
  <c r="Q173" i="4"/>
  <c r="Q174" i="4"/>
  <c r="Q175" i="4"/>
  <c r="Q176" i="4"/>
  <c r="Q177" i="4"/>
  <c r="Q178" i="4"/>
  <c r="Q179" i="4"/>
  <c r="Q180" i="4"/>
  <c r="Q181" i="4"/>
  <c r="Q182" i="4"/>
  <c r="Q183" i="4"/>
  <c r="Q184" i="4"/>
  <c r="Q185" i="4"/>
  <c r="Q186" i="4"/>
  <c r="Q187" i="4"/>
  <c r="Q188" i="4"/>
  <c r="Q189" i="4"/>
  <c r="Q190" i="4"/>
  <c r="Q191" i="4"/>
  <c r="Q192" i="4"/>
  <c r="Q193" i="4"/>
  <c r="Q194" i="4"/>
  <c r="Q195" i="4"/>
  <c r="Q196" i="4"/>
  <c r="Q197" i="4"/>
  <c r="Q198" i="4"/>
  <c r="Q199" i="4"/>
  <c r="Q200" i="4"/>
  <c r="Q201" i="4"/>
  <c r="Q202" i="4"/>
  <c r="T202" i="4" s="1"/>
  <c r="Q203" i="4"/>
  <c r="Q204" i="4"/>
  <c r="Q205" i="4"/>
  <c r="Q206" i="4"/>
  <c r="Q207" i="4"/>
  <c r="Q208" i="4"/>
  <c r="Q209" i="4"/>
  <c r="Q210" i="4"/>
  <c r="T210" i="4" s="1"/>
  <c r="Q211" i="4"/>
  <c r="Q212" i="4"/>
  <c r="Q213" i="4"/>
  <c r="Q214" i="4"/>
  <c r="Q215" i="4"/>
  <c r="Q216" i="4"/>
  <c r="Q217" i="4"/>
  <c r="Q218" i="4"/>
  <c r="Q219" i="4"/>
  <c r="Q220" i="4"/>
  <c r="Q221" i="4"/>
  <c r="Q222" i="4"/>
  <c r="Q223" i="4"/>
  <c r="Q224" i="4"/>
  <c r="Q225" i="4"/>
  <c r="Q226" i="4"/>
  <c r="Q227" i="4"/>
  <c r="Q228" i="4"/>
  <c r="Q229" i="4"/>
  <c r="Q230" i="4"/>
  <c r="Q231" i="4"/>
  <c r="Q232" i="4"/>
  <c r="Q233" i="4"/>
  <c r="Q234" i="4"/>
  <c r="Q235" i="4"/>
  <c r="Q236" i="4"/>
  <c r="Q237" i="4"/>
  <c r="Q238" i="4"/>
  <c r="Q239" i="4"/>
  <c r="Q240" i="4"/>
  <c r="Q241" i="4"/>
  <c r="Q242" i="4"/>
  <c r="Q243" i="4"/>
  <c r="Q244" i="4"/>
  <c r="Q245" i="4"/>
  <c r="Q246" i="4"/>
  <c r="Q247" i="4"/>
  <c r="Q248" i="4"/>
  <c r="Q249" i="4"/>
  <c r="Q250" i="4"/>
  <c r="Q251" i="4"/>
  <c r="Q252" i="4"/>
  <c r="Q253" i="4"/>
  <c r="Q254" i="4"/>
  <c r="Q255" i="4"/>
  <c r="Q256" i="4"/>
  <c r="Q257" i="4"/>
  <c r="Q258" i="4"/>
  <c r="Q259" i="4"/>
  <c r="Q260" i="4"/>
  <c r="Q261" i="4"/>
  <c r="Q262" i="4"/>
  <c r="Q263" i="4"/>
  <c r="Q264" i="4"/>
  <c r="Q265" i="4"/>
  <c r="Q266" i="4"/>
  <c r="Q267" i="4"/>
  <c r="Q268" i="4"/>
  <c r="Q269" i="4"/>
  <c r="Q270" i="4"/>
  <c r="Q271" i="4"/>
  <c r="Q272" i="4"/>
  <c r="Q273" i="4"/>
  <c r="Q274" i="4"/>
  <c r="Q275" i="4"/>
  <c r="Q276" i="4"/>
  <c r="Q277" i="4"/>
  <c r="Q278" i="4"/>
  <c r="Q279" i="4"/>
  <c r="Q280" i="4"/>
  <c r="Q281" i="4"/>
  <c r="Q282" i="4"/>
  <c r="Q283" i="4"/>
  <c r="Q284" i="4"/>
  <c r="Q285" i="4"/>
  <c r="Q286" i="4"/>
  <c r="Q287" i="4"/>
  <c r="Q288" i="4"/>
  <c r="Q289" i="4"/>
  <c r="Q290" i="4"/>
  <c r="Q291" i="4"/>
  <c r="Q292" i="4"/>
  <c r="Q293" i="4"/>
  <c r="Q294" i="4"/>
  <c r="Q295" i="4"/>
  <c r="Q296" i="4"/>
  <c r="Q297" i="4"/>
  <c r="Q298" i="4"/>
  <c r="Q299" i="4"/>
  <c r="Q300" i="4"/>
  <c r="Q301" i="4"/>
  <c r="Q302" i="4"/>
  <c r="Q303" i="4"/>
  <c r="Q304" i="4"/>
  <c r="Q305" i="4"/>
  <c r="Q306" i="4"/>
  <c r="Q307" i="4"/>
  <c r="Q308" i="4"/>
  <c r="Q309" i="4"/>
  <c r="Q310" i="4"/>
  <c r="Q311" i="4"/>
  <c r="Q312" i="4"/>
  <c r="Q313" i="4"/>
  <c r="Q314" i="4"/>
  <c r="Q315" i="4"/>
  <c r="Q316" i="4"/>
  <c r="Q317" i="4"/>
  <c r="Q318" i="4"/>
  <c r="Q319" i="4"/>
  <c r="Q320" i="4"/>
  <c r="Q321" i="4"/>
  <c r="Q322" i="4"/>
  <c r="Q323" i="4"/>
  <c r="Q324" i="4"/>
  <c r="Q325" i="4"/>
  <c r="Q326" i="4"/>
  <c r="Q327" i="4"/>
  <c r="Q328" i="4"/>
  <c r="Q329" i="4"/>
  <c r="Q330" i="4"/>
  <c r="T330" i="4" s="1"/>
  <c r="Q331" i="4"/>
  <c r="Q332" i="4"/>
  <c r="Q333" i="4"/>
  <c r="Q334" i="4"/>
  <c r="Q335" i="4"/>
  <c r="Q336" i="4"/>
  <c r="Q337" i="4"/>
  <c r="Q338" i="4"/>
  <c r="T338" i="4" s="1"/>
  <c r="Q339" i="4"/>
  <c r="Q340" i="4"/>
  <c r="Q341" i="4"/>
  <c r="Q342" i="4"/>
  <c r="Q343" i="4"/>
  <c r="Q344" i="4"/>
  <c r="Q345" i="4"/>
  <c r="Q346" i="4"/>
  <c r="Q347" i="4"/>
  <c r="Q348" i="4"/>
  <c r="Q349" i="4"/>
  <c r="Q350" i="4"/>
  <c r="Q351" i="4"/>
  <c r="Q352" i="4"/>
  <c r="Q353" i="4"/>
  <c r="Q354" i="4"/>
  <c r="Q355" i="4"/>
  <c r="Q356" i="4"/>
  <c r="Q357" i="4"/>
  <c r="Q358" i="4"/>
  <c r="Q359" i="4"/>
  <c r="Q360" i="4"/>
  <c r="Q361" i="4"/>
  <c r="Q362" i="4"/>
  <c r="Q363" i="4"/>
  <c r="Q364" i="4"/>
  <c r="Q365" i="4"/>
  <c r="Q366" i="4"/>
  <c r="Q367" i="4"/>
  <c r="Q368" i="4"/>
  <c r="Q369" i="4"/>
  <c r="Q370" i="4"/>
  <c r="Q371" i="4"/>
  <c r="Q372" i="4"/>
  <c r="Q373" i="4"/>
  <c r="Q374" i="4"/>
  <c r="Q375" i="4"/>
  <c r="Q376" i="4"/>
  <c r="Q377" i="4"/>
  <c r="Q378" i="4"/>
  <c r="Q379" i="4"/>
  <c r="Q380" i="4"/>
  <c r="Q381" i="4"/>
  <c r="Q382" i="4"/>
  <c r="Q383" i="4"/>
  <c r="Q384" i="4"/>
  <c r="Q385" i="4"/>
  <c r="Q386" i="4"/>
  <c r="Q387" i="4"/>
  <c r="Q388" i="4"/>
  <c r="Q389" i="4"/>
  <c r="Q390" i="4"/>
  <c r="Q391" i="4"/>
  <c r="Q392" i="4"/>
  <c r="Q393" i="4"/>
  <c r="Q394" i="4"/>
  <c r="Q395" i="4"/>
  <c r="Q396" i="4"/>
  <c r="Q397" i="4"/>
  <c r="Q398" i="4"/>
  <c r="Q399" i="4"/>
  <c r="Q400" i="4"/>
  <c r="Q401" i="4"/>
  <c r="Q402" i="4"/>
  <c r="Q403" i="4"/>
  <c r="Q404" i="4"/>
  <c r="Q405" i="4"/>
  <c r="Q406" i="4"/>
  <c r="Q407" i="4"/>
  <c r="Q408" i="4"/>
  <c r="Q409" i="4"/>
  <c r="Q410" i="4"/>
  <c r="Q411" i="4"/>
  <c r="Q412" i="4"/>
  <c r="Q413" i="4"/>
  <c r="Q414" i="4"/>
  <c r="Q415" i="4"/>
  <c r="Q416" i="4"/>
  <c r="Q417" i="4"/>
  <c r="Q418" i="4"/>
  <c r="Q419" i="4"/>
  <c r="Q420" i="4"/>
  <c r="Q421" i="4"/>
  <c r="Q422" i="4"/>
  <c r="Q423" i="4"/>
  <c r="Q424" i="4"/>
  <c r="Q425" i="4"/>
  <c r="Q426" i="4"/>
  <c r="Q427" i="4"/>
  <c r="Q428" i="4"/>
  <c r="Q429" i="4"/>
  <c r="Q430" i="4"/>
  <c r="Q431" i="4"/>
  <c r="Q432" i="4"/>
  <c r="Q433" i="4"/>
  <c r="Q434" i="4"/>
  <c r="Q435" i="4"/>
  <c r="Q436" i="4"/>
  <c r="Q437" i="4"/>
  <c r="Q438" i="4"/>
  <c r="Q439" i="4"/>
  <c r="Q440" i="4"/>
  <c r="Q441" i="4"/>
  <c r="Q442" i="4"/>
  <c r="Q443" i="4"/>
  <c r="Q444" i="4"/>
  <c r="Q445" i="4"/>
  <c r="Q446" i="4"/>
  <c r="Q447" i="4"/>
  <c r="Q448" i="4"/>
  <c r="Q449" i="4"/>
  <c r="Q450" i="4"/>
  <c r="Q451" i="4"/>
  <c r="Q452" i="4"/>
  <c r="Q453" i="4"/>
  <c r="Q454" i="4"/>
  <c r="Q455" i="4"/>
  <c r="Q456" i="4"/>
  <c r="Q457" i="4"/>
  <c r="Q458" i="4"/>
  <c r="Q459" i="4"/>
  <c r="Q460" i="4"/>
  <c r="Q461" i="4"/>
  <c r="Q462" i="4"/>
  <c r="Q463" i="4"/>
  <c r="Q464" i="4"/>
  <c r="Q465" i="4"/>
  <c r="Q466" i="4"/>
  <c r="Q467" i="4"/>
  <c r="Q468" i="4"/>
  <c r="Q469" i="4"/>
  <c r="Q470" i="4"/>
  <c r="Q471" i="4"/>
  <c r="Q472" i="4"/>
  <c r="Q473" i="4"/>
  <c r="Q474" i="4"/>
  <c r="Q475" i="4"/>
  <c r="Q476" i="4"/>
  <c r="Q477" i="4"/>
  <c r="Q478" i="4"/>
  <c r="O3" i="4"/>
  <c r="P3" i="4" s="1"/>
  <c r="O4" i="4"/>
  <c r="P4" i="4" s="1"/>
  <c r="O5" i="4"/>
  <c r="P5" i="4" s="1"/>
  <c r="O6" i="4"/>
  <c r="P6" i="4" s="1"/>
  <c r="O7" i="4"/>
  <c r="P7" i="4" s="1"/>
  <c r="O8" i="4"/>
  <c r="P8" i="4" s="1"/>
  <c r="O9" i="4"/>
  <c r="P9" i="4" s="1"/>
  <c r="O10" i="4"/>
  <c r="P10" i="4" s="1"/>
  <c r="O11" i="4"/>
  <c r="P11" i="4" s="1"/>
  <c r="O12" i="4"/>
  <c r="P12" i="4" s="1"/>
  <c r="O13" i="4"/>
  <c r="P13" i="4" s="1"/>
  <c r="O14" i="4"/>
  <c r="P14" i="4" s="1"/>
  <c r="O15" i="4"/>
  <c r="P15" i="4" s="1"/>
  <c r="O16" i="4"/>
  <c r="P16" i="4" s="1"/>
  <c r="O17" i="4"/>
  <c r="P17" i="4" s="1"/>
  <c r="O18" i="4"/>
  <c r="P18" i="4" s="1"/>
  <c r="O19" i="4"/>
  <c r="P19" i="4" s="1"/>
  <c r="O20" i="4"/>
  <c r="P20" i="4" s="1"/>
  <c r="O21" i="4"/>
  <c r="P21" i="4" s="1"/>
  <c r="O22" i="4"/>
  <c r="P22" i="4" s="1"/>
  <c r="O23" i="4"/>
  <c r="P23" i="4" s="1"/>
  <c r="O24" i="4"/>
  <c r="P24" i="4" s="1"/>
  <c r="O25" i="4"/>
  <c r="P25" i="4" s="1"/>
  <c r="O26" i="4"/>
  <c r="P26" i="4" s="1"/>
  <c r="O27" i="4"/>
  <c r="P27" i="4" s="1"/>
  <c r="O28" i="4"/>
  <c r="P28" i="4" s="1"/>
  <c r="O29" i="4"/>
  <c r="P29" i="4" s="1"/>
  <c r="O30" i="4"/>
  <c r="P30" i="4" s="1"/>
  <c r="O31" i="4"/>
  <c r="P31" i="4" s="1"/>
  <c r="O32" i="4"/>
  <c r="P32" i="4" s="1"/>
  <c r="O33" i="4"/>
  <c r="P33" i="4" s="1"/>
  <c r="O34" i="4"/>
  <c r="P34" i="4" s="1"/>
  <c r="O35" i="4"/>
  <c r="P35" i="4" s="1"/>
  <c r="O36" i="4"/>
  <c r="P36" i="4" s="1"/>
  <c r="O37" i="4"/>
  <c r="P37" i="4" s="1"/>
  <c r="O38" i="4"/>
  <c r="P38" i="4" s="1"/>
  <c r="O39" i="4"/>
  <c r="P39" i="4" s="1"/>
  <c r="O40" i="4"/>
  <c r="P40" i="4" s="1"/>
  <c r="O41" i="4"/>
  <c r="P41" i="4" s="1"/>
  <c r="O42" i="4"/>
  <c r="P42" i="4" s="1"/>
  <c r="O43" i="4"/>
  <c r="P43" i="4" s="1"/>
  <c r="O44" i="4"/>
  <c r="P44" i="4" s="1"/>
  <c r="O45" i="4"/>
  <c r="P45" i="4" s="1"/>
  <c r="O46" i="4"/>
  <c r="P46" i="4" s="1"/>
  <c r="O47" i="4"/>
  <c r="P47" i="4" s="1"/>
  <c r="O48" i="4"/>
  <c r="P48" i="4" s="1"/>
  <c r="O49" i="4"/>
  <c r="P49" i="4" s="1"/>
  <c r="O50" i="4"/>
  <c r="P50" i="4" s="1"/>
  <c r="O51" i="4"/>
  <c r="P51" i="4" s="1"/>
  <c r="O52" i="4"/>
  <c r="P52" i="4" s="1"/>
  <c r="O53" i="4"/>
  <c r="P53" i="4" s="1"/>
  <c r="O54" i="4"/>
  <c r="P54" i="4" s="1"/>
  <c r="O55" i="4"/>
  <c r="P55" i="4" s="1"/>
  <c r="O56" i="4"/>
  <c r="P56" i="4" s="1"/>
  <c r="O57" i="4"/>
  <c r="P57" i="4" s="1"/>
  <c r="O58" i="4"/>
  <c r="P58" i="4" s="1"/>
  <c r="O59" i="4"/>
  <c r="P59" i="4" s="1"/>
  <c r="O60" i="4"/>
  <c r="P60" i="4" s="1"/>
  <c r="O61" i="4"/>
  <c r="P61" i="4" s="1"/>
  <c r="O62" i="4"/>
  <c r="P62" i="4" s="1"/>
  <c r="O63" i="4"/>
  <c r="P63" i="4" s="1"/>
  <c r="O64" i="4"/>
  <c r="P64" i="4" s="1"/>
  <c r="O65" i="4"/>
  <c r="P65" i="4" s="1"/>
  <c r="O66" i="4"/>
  <c r="P66" i="4" s="1"/>
  <c r="O67" i="4"/>
  <c r="P67" i="4" s="1"/>
  <c r="O68" i="4"/>
  <c r="P68" i="4" s="1"/>
  <c r="O69" i="4"/>
  <c r="P69" i="4" s="1"/>
  <c r="O70" i="4"/>
  <c r="P70" i="4" s="1"/>
  <c r="O71" i="4"/>
  <c r="P71" i="4" s="1"/>
  <c r="O72" i="4"/>
  <c r="P72" i="4" s="1"/>
  <c r="O73" i="4"/>
  <c r="P73" i="4" s="1"/>
  <c r="O74" i="4"/>
  <c r="P74" i="4" s="1"/>
  <c r="O75" i="4"/>
  <c r="P75" i="4" s="1"/>
  <c r="O76" i="4"/>
  <c r="P76" i="4" s="1"/>
  <c r="O77" i="4"/>
  <c r="P77" i="4" s="1"/>
  <c r="O78" i="4"/>
  <c r="P78" i="4" s="1"/>
  <c r="O79" i="4"/>
  <c r="P79" i="4" s="1"/>
  <c r="O80" i="4"/>
  <c r="P80" i="4" s="1"/>
  <c r="O81" i="4"/>
  <c r="P81" i="4" s="1"/>
  <c r="O82" i="4"/>
  <c r="P82" i="4" s="1"/>
  <c r="O83" i="4"/>
  <c r="O84" i="4"/>
  <c r="O85" i="4"/>
  <c r="O86" i="4"/>
  <c r="O87" i="4"/>
  <c r="O88" i="4"/>
  <c r="O89" i="4"/>
  <c r="O90" i="4"/>
  <c r="O91" i="4"/>
  <c r="O92" i="4"/>
  <c r="O93" i="4"/>
  <c r="O94" i="4"/>
  <c r="O95" i="4"/>
  <c r="O96" i="4"/>
  <c r="O97" i="4"/>
  <c r="O98" i="4"/>
  <c r="O99" i="4"/>
  <c r="O100" i="4"/>
  <c r="O101" i="4"/>
  <c r="O102" i="4"/>
  <c r="O103" i="4"/>
  <c r="O104" i="4"/>
  <c r="O105" i="4"/>
  <c r="O106" i="4"/>
  <c r="O107" i="4"/>
  <c r="O108" i="4"/>
  <c r="O109" i="4"/>
  <c r="O110" i="4"/>
  <c r="O111" i="4"/>
  <c r="P111" i="4" s="1"/>
  <c r="O112" i="4"/>
  <c r="P112" i="4" s="1"/>
  <c r="O113" i="4"/>
  <c r="P113" i="4" s="1"/>
  <c r="O114" i="4"/>
  <c r="P114" i="4" s="1"/>
  <c r="O115" i="4"/>
  <c r="P115" i="4" s="1"/>
  <c r="O116" i="4"/>
  <c r="P116" i="4" s="1"/>
  <c r="O117" i="4"/>
  <c r="P117" i="4" s="1"/>
  <c r="O118" i="4"/>
  <c r="P118" i="4" s="1"/>
  <c r="O119" i="4"/>
  <c r="P119" i="4" s="1"/>
  <c r="O120" i="4"/>
  <c r="P120" i="4" s="1"/>
  <c r="O121" i="4"/>
  <c r="P121" i="4" s="1"/>
  <c r="O122" i="4"/>
  <c r="P122" i="4" s="1"/>
  <c r="O123" i="4"/>
  <c r="P123" i="4" s="1"/>
  <c r="O124" i="4"/>
  <c r="P124" i="4" s="1"/>
  <c r="O125" i="4"/>
  <c r="P125" i="4" s="1"/>
  <c r="O126" i="4"/>
  <c r="P126" i="4" s="1"/>
  <c r="O127" i="4"/>
  <c r="O128" i="4"/>
  <c r="O129" i="4"/>
  <c r="O130" i="4"/>
  <c r="O131" i="4"/>
  <c r="O132" i="4"/>
  <c r="O133" i="4"/>
  <c r="O134" i="4"/>
  <c r="O135" i="4"/>
  <c r="O136" i="4"/>
  <c r="O137" i="4"/>
  <c r="O138" i="4"/>
  <c r="O139" i="4"/>
  <c r="O140" i="4"/>
  <c r="O141" i="4"/>
  <c r="O142" i="4"/>
  <c r="O143" i="4"/>
  <c r="P143" i="4" s="1"/>
  <c r="O144" i="4"/>
  <c r="P144" i="4" s="1"/>
  <c r="O145" i="4"/>
  <c r="P145" i="4" s="1"/>
  <c r="O146" i="4"/>
  <c r="P146" i="4" s="1"/>
  <c r="O147" i="4"/>
  <c r="P147" i="4" s="1"/>
  <c r="O148" i="4"/>
  <c r="P148" i="4" s="1"/>
  <c r="O149" i="4"/>
  <c r="P149" i="4" s="1"/>
  <c r="O150" i="4"/>
  <c r="P150" i="4" s="1"/>
  <c r="O151" i="4"/>
  <c r="P151" i="4" s="1"/>
  <c r="O152" i="4"/>
  <c r="O153" i="4"/>
  <c r="O154" i="4"/>
  <c r="O155" i="4"/>
  <c r="O156" i="4"/>
  <c r="O157" i="4"/>
  <c r="O158" i="4"/>
  <c r="O159" i="4"/>
  <c r="O160" i="4"/>
  <c r="O161" i="4"/>
  <c r="O162" i="4"/>
  <c r="O163" i="4"/>
  <c r="O164" i="4"/>
  <c r="O165" i="4"/>
  <c r="O166" i="4"/>
  <c r="O167" i="4"/>
  <c r="O168" i="4"/>
  <c r="O169" i="4"/>
  <c r="O170" i="4"/>
  <c r="O171" i="4"/>
  <c r="O172" i="4"/>
  <c r="O173" i="4"/>
  <c r="O174" i="4"/>
  <c r="O175" i="4"/>
  <c r="O176" i="4"/>
  <c r="O177" i="4"/>
  <c r="O178" i="4"/>
  <c r="O179" i="4"/>
  <c r="O180" i="4"/>
  <c r="O181" i="4"/>
  <c r="O182" i="4"/>
  <c r="O183" i="4"/>
  <c r="O184" i="4"/>
  <c r="O185" i="4"/>
  <c r="O186" i="4"/>
  <c r="O187" i="4"/>
  <c r="O188" i="4"/>
  <c r="O189" i="4"/>
  <c r="O190" i="4"/>
  <c r="O191" i="4"/>
  <c r="O192" i="4"/>
  <c r="O193" i="4"/>
  <c r="O194" i="4"/>
  <c r="O195" i="4"/>
  <c r="O196" i="4"/>
  <c r="O197" i="4"/>
  <c r="O198" i="4"/>
  <c r="O199" i="4"/>
  <c r="O200" i="4"/>
  <c r="O201" i="4"/>
  <c r="O202" i="4"/>
  <c r="O203" i="4"/>
  <c r="O204" i="4"/>
  <c r="O205" i="4"/>
  <c r="O206" i="4"/>
  <c r="O207" i="4"/>
  <c r="O208" i="4"/>
  <c r="O209" i="4"/>
  <c r="O210" i="4"/>
  <c r="O211" i="4"/>
  <c r="O212" i="4"/>
  <c r="O213" i="4"/>
  <c r="O214" i="4"/>
  <c r="O215" i="4"/>
  <c r="O216" i="4"/>
  <c r="O217" i="4"/>
  <c r="O218" i="4"/>
  <c r="O219" i="4"/>
  <c r="O220" i="4"/>
  <c r="O221" i="4"/>
  <c r="O222" i="4"/>
  <c r="O223" i="4"/>
  <c r="O224" i="4"/>
  <c r="O225" i="4"/>
  <c r="O226" i="4"/>
  <c r="O227" i="4"/>
  <c r="O228" i="4"/>
  <c r="O229" i="4"/>
  <c r="O230" i="4"/>
  <c r="O231" i="4"/>
  <c r="O232" i="4"/>
  <c r="O233" i="4"/>
  <c r="O234" i="4"/>
  <c r="O235" i="4"/>
  <c r="O236" i="4"/>
  <c r="O237" i="4"/>
  <c r="O238" i="4"/>
  <c r="O239" i="4"/>
  <c r="O240" i="4"/>
  <c r="O241" i="4"/>
  <c r="O242" i="4"/>
  <c r="O243" i="4"/>
  <c r="O244" i="4"/>
  <c r="O245" i="4"/>
  <c r="O246" i="4"/>
  <c r="O247" i="4"/>
  <c r="O248" i="4"/>
  <c r="O249" i="4"/>
  <c r="O250" i="4"/>
  <c r="O251" i="4"/>
  <c r="O252" i="4"/>
  <c r="O253" i="4"/>
  <c r="O254" i="4"/>
  <c r="O255" i="4"/>
  <c r="O256" i="4"/>
  <c r="O257" i="4"/>
  <c r="O258" i="4"/>
  <c r="O259" i="4"/>
  <c r="O260" i="4"/>
  <c r="O261" i="4"/>
  <c r="O262" i="4"/>
  <c r="O263" i="4"/>
  <c r="O264" i="4"/>
  <c r="O265" i="4"/>
  <c r="O266" i="4"/>
  <c r="O267" i="4"/>
  <c r="O268" i="4"/>
  <c r="O269" i="4"/>
  <c r="O270" i="4"/>
  <c r="O271" i="4"/>
  <c r="O272" i="4"/>
  <c r="O273" i="4"/>
  <c r="O274" i="4"/>
  <c r="O275" i="4"/>
  <c r="O276" i="4"/>
  <c r="O277" i="4"/>
  <c r="O278" i="4"/>
  <c r="O279" i="4"/>
  <c r="O280" i="4"/>
  <c r="O281" i="4"/>
  <c r="O282" i="4"/>
  <c r="O283" i="4"/>
  <c r="O284" i="4"/>
  <c r="O285" i="4"/>
  <c r="O286" i="4"/>
  <c r="O287" i="4"/>
  <c r="O288" i="4"/>
  <c r="O289" i="4"/>
  <c r="O290" i="4"/>
  <c r="O291" i="4"/>
  <c r="O292" i="4"/>
  <c r="O293" i="4"/>
  <c r="O294" i="4"/>
  <c r="O295" i="4"/>
  <c r="O296" i="4"/>
  <c r="O297" i="4"/>
  <c r="O298" i="4"/>
  <c r="O299" i="4"/>
  <c r="O300" i="4"/>
  <c r="O301" i="4"/>
  <c r="O302" i="4"/>
  <c r="O303" i="4"/>
  <c r="O304" i="4"/>
  <c r="O305" i="4"/>
  <c r="O306" i="4"/>
  <c r="O307" i="4"/>
  <c r="O308" i="4"/>
  <c r="O309" i="4"/>
  <c r="O310" i="4"/>
  <c r="O311" i="4"/>
  <c r="O312" i="4"/>
  <c r="O313" i="4"/>
  <c r="O314" i="4"/>
  <c r="O315" i="4"/>
  <c r="O316" i="4"/>
  <c r="O317" i="4"/>
  <c r="O318" i="4"/>
  <c r="O319" i="4"/>
  <c r="O320" i="4"/>
  <c r="O321" i="4"/>
  <c r="O322" i="4"/>
  <c r="O323" i="4"/>
  <c r="O324" i="4"/>
  <c r="O325" i="4"/>
  <c r="O326" i="4"/>
  <c r="O327" i="4"/>
  <c r="O328" i="4"/>
  <c r="O329" i="4"/>
  <c r="O330" i="4"/>
  <c r="O331" i="4"/>
  <c r="O332" i="4"/>
  <c r="O333" i="4"/>
  <c r="O334" i="4"/>
  <c r="O335" i="4"/>
  <c r="O336" i="4"/>
  <c r="O337" i="4"/>
  <c r="O338" i="4"/>
  <c r="O339" i="4"/>
  <c r="O340" i="4"/>
  <c r="O341" i="4"/>
  <c r="O342" i="4"/>
  <c r="O343" i="4"/>
  <c r="O344" i="4"/>
  <c r="O345" i="4"/>
  <c r="O346" i="4"/>
  <c r="O347" i="4"/>
  <c r="O348" i="4"/>
  <c r="O349" i="4"/>
  <c r="O350" i="4"/>
  <c r="O351" i="4"/>
  <c r="O352" i="4"/>
  <c r="O353" i="4"/>
  <c r="O354" i="4"/>
  <c r="O355" i="4"/>
  <c r="O356" i="4"/>
  <c r="O357" i="4"/>
  <c r="O358" i="4"/>
  <c r="O359" i="4"/>
  <c r="O360" i="4"/>
  <c r="O361" i="4"/>
  <c r="O362" i="4"/>
  <c r="O363" i="4"/>
  <c r="O364" i="4"/>
  <c r="O365" i="4"/>
  <c r="O366" i="4"/>
  <c r="O367" i="4"/>
  <c r="O368" i="4"/>
  <c r="O369" i="4"/>
  <c r="O370" i="4"/>
  <c r="O371" i="4"/>
  <c r="O372" i="4"/>
  <c r="O373" i="4"/>
  <c r="O374" i="4"/>
  <c r="O375" i="4"/>
  <c r="O376" i="4"/>
  <c r="O377" i="4"/>
  <c r="O378" i="4"/>
  <c r="O379" i="4"/>
  <c r="O380" i="4"/>
  <c r="O381" i="4"/>
  <c r="O382" i="4"/>
  <c r="O383" i="4"/>
  <c r="O384" i="4"/>
  <c r="O385" i="4"/>
  <c r="O386" i="4"/>
  <c r="O387" i="4"/>
  <c r="O388" i="4"/>
  <c r="O389" i="4"/>
  <c r="O390" i="4"/>
  <c r="O391" i="4"/>
  <c r="O392" i="4"/>
  <c r="O393" i="4"/>
  <c r="P393" i="4" s="1"/>
  <c r="O394" i="4"/>
  <c r="P394" i="4" s="1"/>
  <c r="O395" i="4"/>
  <c r="P395" i="4" s="1"/>
  <c r="O396" i="4"/>
  <c r="P396" i="4" s="1"/>
  <c r="O397" i="4"/>
  <c r="P397" i="4" s="1"/>
  <c r="O398" i="4"/>
  <c r="P398" i="4" s="1"/>
  <c r="O399" i="4"/>
  <c r="P399" i="4" s="1"/>
  <c r="O400" i="4"/>
  <c r="P400" i="4" s="1"/>
  <c r="O401" i="4"/>
  <c r="P401" i="4" s="1"/>
  <c r="O402" i="4"/>
  <c r="P402" i="4" s="1"/>
  <c r="O403" i="4"/>
  <c r="P403" i="4" s="1"/>
  <c r="O404" i="4"/>
  <c r="P404" i="4" s="1"/>
  <c r="O405" i="4"/>
  <c r="P405" i="4" s="1"/>
  <c r="O406" i="4"/>
  <c r="P406" i="4" s="1"/>
  <c r="O407" i="4"/>
  <c r="P407" i="4" s="1"/>
  <c r="O408" i="4"/>
  <c r="P408" i="4" s="1"/>
  <c r="O409" i="4"/>
  <c r="P409" i="4" s="1"/>
  <c r="O410" i="4"/>
  <c r="P410" i="4" s="1"/>
  <c r="O411" i="4"/>
  <c r="P411" i="4" s="1"/>
  <c r="O412" i="4"/>
  <c r="P412" i="4" s="1"/>
  <c r="O413" i="4"/>
  <c r="P413" i="4" s="1"/>
  <c r="O414" i="4"/>
  <c r="P414" i="4" s="1"/>
  <c r="O415" i="4"/>
  <c r="P415" i="4" s="1"/>
  <c r="O416" i="4"/>
  <c r="P416" i="4" s="1"/>
  <c r="O417" i="4"/>
  <c r="P417" i="4" s="1"/>
  <c r="O418" i="4"/>
  <c r="P418" i="4" s="1"/>
  <c r="O419" i="4"/>
  <c r="P419" i="4" s="1"/>
  <c r="O420" i="4"/>
  <c r="P420" i="4" s="1"/>
  <c r="O421" i="4"/>
  <c r="P421" i="4" s="1"/>
  <c r="O422" i="4"/>
  <c r="P422" i="4" s="1"/>
  <c r="O423" i="4"/>
  <c r="P423" i="4" s="1"/>
  <c r="O424" i="4"/>
  <c r="P424" i="4" s="1"/>
  <c r="O425" i="4"/>
  <c r="P425" i="4" s="1"/>
  <c r="O426" i="4"/>
  <c r="P426" i="4" s="1"/>
  <c r="O427" i="4"/>
  <c r="P427" i="4" s="1"/>
  <c r="O428" i="4"/>
  <c r="P428" i="4" s="1"/>
  <c r="O429" i="4"/>
  <c r="P429" i="4" s="1"/>
  <c r="O430" i="4"/>
  <c r="P430" i="4" s="1"/>
  <c r="O431" i="4"/>
  <c r="P431" i="4" s="1"/>
  <c r="O432" i="4"/>
  <c r="P432" i="4" s="1"/>
  <c r="O433" i="4"/>
  <c r="P433" i="4" s="1"/>
  <c r="O434" i="4"/>
  <c r="P434" i="4" s="1"/>
  <c r="O435" i="4"/>
  <c r="P435" i="4" s="1"/>
  <c r="O436" i="4"/>
  <c r="P436" i="4" s="1"/>
  <c r="O437" i="4"/>
  <c r="P437" i="4" s="1"/>
  <c r="O438" i="4"/>
  <c r="P438" i="4" s="1"/>
  <c r="O439" i="4"/>
  <c r="P439" i="4" s="1"/>
  <c r="O440" i="4"/>
  <c r="P440" i="4" s="1"/>
  <c r="O441" i="4"/>
  <c r="P441" i="4" s="1"/>
  <c r="O442" i="4"/>
  <c r="P442" i="4" s="1"/>
  <c r="O443" i="4"/>
  <c r="P443" i="4" s="1"/>
  <c r="O444" i="4"/>
  <c r="P444" i="4" s="1"/>
  <c r="O445" i="4"/>
  <c r="P445" i="4" s="1"/>
  <c r="O446" i="4"/>
  <c r="P446" i="4" s="1"/>
  <c r="O447" i="4"/>
  <c r="P447" i="4" s="1"/>
  <c r="O448" i="4"/>
  <c r="P448" i="4" s="1"/>
  <c r="O449" i="4"/>
  <c r="P449" i="4" s="1"/>
  <c r="O450" i="4"/>
  <c r="P450" i="4" s="1"/>
  <c r="O451" i="4"/>
  <c r="P451" i="4" s="1"/>
  <c r="O452" i="4"/>
  <c r="P452" i="4" s="1"/>
  <c r="O453" i="4"/>
  <c r="P453" i="4" s="1"/>
  <c r="O454" i="4"/>
  <c r="P454" i="4" s="1"/>
  <c r="O455" i="4"/>
  <c r="P455" i="4" s="1"/>
  <c r="O456" i="4"/>
  <c r="O457" i="4"/>
  <c r="O458" i="4"/>
  <c r="O2" i="4"/>
  <c r="P2" i="4" s="1"/>
  <c r="J2" i="7"/>
  <c r="J3" i="7"/>
  <c r="J4" i="7"/>
  <c r="J5" i="7"/>
  <c r="J6" i="7"/>
  <c r="J7" i="7"/>
  <c r="J8" i="7"/>
  <c r="J9" i="7"/>
  <c r="J10" i="7"/>
  <c r="J11" i="7"/>
  <c r="I2" i="7"/>
  <c r="I3" i="7"/>
  <c r="I4" i="7"/>
  <c r="I5" i="7"/>
  <c r="I6" i="7"/>
  <c r="I7" i="7"/>
  <c r="I8" i="7"/>
  <c r="I9" i="7"/>
  <c r="I10" i="7"/>
  <c r="I11" i="7"/>
  <c r="E2" i="7"/>
  <c r="E3" i="7"/>
  <c r="E4" i="7"/>
  <c r="E5" i="7"/>
  <c r="E6" i="7"/>
  <c r="E7" i="7"/>
  <c r="E8" i="7"/>
  <c r="E9" i="7"/>
  <c r="E10" i="7"/>
  <c r="E11" i="7"/>
  <c r="C2" i="7"/>
  <c r="C3" i="7"/>
  <c r="C4" i="7"/>
  <c r="C5" i="7"/>
  <c r="C6" i="7"/>
  <c r="C7" i="7"/>
  <c r="C8" i="7"/>
  <c r="C9" i="7"/>
  <c r="C10" i="7"/>
  <c r="C11" i="7"/>
  <c r="H2" i="7"/>
  <c r="H3" i="7"/>
  <c r="H4" i="7"/>
  <c r="H5" i="7"/>
  <c r="H6" i="7"/>
  <c r="H7" i="7"/>
  <c r="H8" i="7"/>
  <c r="H9" i="7"/>
  <c r="H10" i="7"/>
  <c r="H11" i="7"/>
  <c r="E19" i="7" l="1"/>
  <c r="T347" i="4"/>
  <c r="T466" i="4"/>
  <c r="T462" i="4"/>
  <c r="T402" i="4"/>
  <c r="T398" i="4"/>
  <c r="T434" i="4"/>
  <c r="T430" i="4"/>
  <c r="T370" i="4"/>
  <c r="T366" i="4"/>
  <c r="T274" i="4"/>
  <c r="T266" i="4"/>
  <c r="T146" i="4"/>
  <c r="T138" i="4"/>
  <c r="T18" i="4"/>
  <c r="T10" i="4"/>
  <c r="T475" i="4"/>
  <c r="T471" i="4"/>
  <c r="T467" i="4"/>
  <c r="T463" i="4"/>
  <c r="T459" i="4"/>
  <c r="T455" i="4"/>
  <c r="T451" i="4"/>
  <c r="T447" i="4"/>
  <c r="T443" i="4"/>
  <c r="T439" i="4"/>
  <c r="T435" i="4"/>
  <c r="T431" i="4"/>
  <c r="T427" i="4"/>
  <c r="T423" i="4"/>
  <c r="T419" i="4"/>
  <c r="T415" i="4"/>
  <c r="T411" i="4"/>
  <c r="T407" i="4"/>
  <c r="T403" i="4"/>
  <c r="T399" i="4"/>
  <c r="T395" i="4"/>
  <c r="T391" i="4"/>
  <c r="T387" i="4"/>
  <c r="T383" i="4"/>
  <c r="T379" i="4"/>
  <c r="T375" i="4"/>
  <c r="T371" i="4"/>
  <c r="T367" i="4"/>
  <c r="T363" i="4"/>
  <c r="T359" i="4"/>
  <c r="T355" i="4"/>
  <c r="T351" i="4"/>
  <c r="T343" i="4"/>
  <c r="T339" i="4"/>
  <c r="T335" i="4"/>
  <c r="T331" i="4"/>
  <c r="T327" i="4"/>
  <c r="T323" i="4"/>
  <c r="T319" i="4"/>
  <c r="T315" i="4"/>
  <c r="T311" i="4"/>
  <c r="T307" i="4"/>
  <c r="T303" i="4"/>
  <c r="T299" i="4"/>
  <c r="T295" i="4"/>
  <c r="T291" i="4"/>
  <c r="T287" i="4"/>
  <c r="T283" i="4"/>
  <c r="T279" i="4"/>
  <c r="T275" i="4"/>
  <c r="T271" i="4"/>
  <c r="T267" i="4"/>
  <c r="T263" i="4"/>
  <c r="T259" i="4"/>
  <c r="G23" i="7"/>
  <c r="C23" i="7"/>
  <c r="G15" i="7"/>
  <c r="C15" i="7"/>
  <c r="I19" i="7"/>
  <c r="E23" i="7"/>
  <c r="G19" i="7"/>
  <c r="I15" i="7"/>
  <c r="L20" i="7"/>
  <c r="C19" i="7"/>
  <c r="E15" i="7"/>
  <c r="I23" i="7"/>
  <c r="D21" i="7"/>
  <c r="D17" i="7"/>
  <c r="H21" i="7"/>
  <c r="H17" i="7"/>
  <c r="K21" i="7"/>
  <c r="C22" i="7"/>
  <c r="C18" i="7"/>
  <c r="C14" i="7"/>
  <c r="D20" i="7"/>
  <c r="D16" i="7"/>
  <c r="E22" i="7"/>
  <c r="E18" i="7"/>
  <c r="E14" i="7"/>
  <c r="F20" i="7"/>
  <c r="F16" i="7"/>
  <c r="G22" i="7"/>
  <c r="G18" i="7"/>
  <c r="G14" i="7"/>
  <c r="H20" i="7"/>
  <c r="H16" i="7"/>
  <c r="I22" i="7"/>
  <c r="I18" i="7"/>
  <c r="I14" i="7"/>
  <c r="J20" i="7"/>
  <c r="J16" i="7"/>
  <c r="L23" i="7"/>
  <c r="L19" i="7"/>
  <c r="L15" i="7"/>
  <c r="J21" i="7"/>
  <c r="J17" i="7"/>
  <c r="C21" i="7"/>
  <c r="C17" i="7"/>
  <c r="D23" i="7"/>
  <c r="D19" i="7"/>
  <c r="D15" i="7"/>
  <c r="E21" i="7"/>
  <c r="E17" i="7"/>
  <c r="F23" i="7"/>
  <c r="F19" i="7"/>
  <c r="F15" i="7"/>
  <c r="G21" i="7"/>
  <c r="G17" i="7"/>
  <c r="H23" i="7"/>
  <c r="H19" i="7"/>
  <c r="H15" i="7"/>
  <c r="I21" i="7"/>
  <c r="I17" i="7"/>
  <c r="L22" i="7"/>
  <c r="L18" i="7"/>
  <c r="L14" i="7"/>
  <c r="F21" i="7"/>
  <c r="F17" i="7"/>
  <c r="C20" i="7"/>
  <c r="C16" i="7"/>
  <c r="D22" i="7"/>
  <c r="D18" i="7"/>
  <c r="D14" i="7"/>
  <c r="E20" i="7"/>
  <c r="E16" i="7"/>
  <c r="F22" i="7"/>
  <c r="F18" i="7"/>
  <c r="F14" i="7"/>
  <c r="G20" i="7"/>
  <c r="G16" i="7"/>
  <c r="H22" i="7"/>
  <c r="H18" i="7"/>
  <c r="H14" i="7"/>
  <c r="J22" i="7"/>
  <c r="J18" i="7"/>
  <c r="K20" i="7"/>
  <c r="K19" i="7"/>
  <c r="K23" i="7"/>
  <c r="T334" i="4"/>
  <c r="T477" i="4"/>
  <c r="T473" i="4"/>
  <c r="T469" i="4"/>
  <c r="T465" i="4"/>
  <c r="T461" i="4"/>
  <c r="T457" i="4"/>
  <c r="T453" i="4"/>
  <c r="T449" i="4"/>
  <c r="T445" i="4"/>
  <c r="T441" i="4"/>
  <c r="T437" i="4"/>
  <c r="T433" i="4"/>
  <c r="T429" i="4"/>
  <c r="T425" i="4"/>
  <c r="T421" i="4"/>
  <c r="T417" i="4"/>
  <c r="T413" i="4"/>
  <c r="T409" i="4"/>
  <c r="T405" i="4"/>
  <c r="T401" i="4"/>
  <c r="T397" i="4"/>
  <c r="T393" i="4"/>
  <c r="T389" i="4"/>
  <c r="T385" i="4"/>
  <c r="T381" i="4"/>
  <c r="T377" i="4"/>
  <c r="T373" i="4"/>
  <c r="T369" i="4"/>
  <c r="T365" i="4"/>
  <c r="T361" i="4"/>
  <c r="T357" i="4"/>
  <c r="T353" i="4"/>
  <c r="T349" i="4"/>
  <c r="T345" i="4"/>
  <c r="T341" i="4"/>
  <c r="T337" i="4"/>
  <c r="T333" i="4"/>
  <c r="T329" i="4"/>
  <c r="T325" i="4"/>
  <c r="T321" i="4"/>
  <c r="T317" i="4"/>
  <c r="T313" i="4"/>
  <c r="T309" i="4"/>
  <c r="T305" i="4"/>
  <c r="T478" i="4"/>
  <c r="T474" i="4"/>
  <c r="T470" i="4"/>
  <c r="T458" i="4"/>
  <c r="T454" i="4"/>
  <c r="T450" i="4"/>
  <c r="T446" i="4"/>
  <c r="T442" i="4"/>
  <c r="T438" i="4"/>
  <c r="T426" i="4"/>
  <c r="T422" i="4"/>
  <c r="T418" i="4"/>
  <c r="T414" i="4"/>
  <c r="T410" i="4"/>
  <c r="T406" i="4"/>
  <c r="T394" i="4"/>
  <c r="T390" i="4"/>
  <c r="T386" i="4"/>
  <c r="T382" i="4"/>
  <c r="T378" i="4"/>
  <c r="T374" i="4"/>
  <c r="T362" i="4"/>
  <c r="T358" i="4"/>
  <c r="T354" i="4"/>
  <c r="T350" i="4"/>
  <c r="T346" i="4"/>
  <c r="T342" i="4"/>
  <c r="T322" i="4"/>
  <c r="T314" i="4"/>
  <c r="T306" i="4"/>
  <c r="T298" i="4"/>
  <c r="T290" i="4"/>
  <c r="T282" i="4"/>
  <c r="T258" i="4"/>
  <c r="T250" i="4"/>
  <c r="T242" i="4"/>
  <c r="T234" i="4"/>
  <c r="T226" i="4"/>
  <c r="T218" i="4"/>
  <c r="T194" i="4"/>
  <c r="T186" i="4"/>
  <c r="T178" i="4"/>
  <c r="T170" i="4"/>
  <c r="T162" i="4"/>
  <c r="T154" i="4"/>
  <c r="T130" i="4"/>
  <c r="T122" i="4"/>
  <c r="T114" i="4"/>
  <c r="T106" i="4"/>
  <c r="T98" i="4"/>
  <c r="T90" i="4"/>
  <c r="T66" i="4"/>
  <c r="T58" i="4"/>
  <c r="T50" i="4"/>
  <c r="T42" i="4"/>
  <c r="T34" i="4"/>
  <c r="T26" i="4"/>
  <c r="T476" i="4"/>
  <c r="T472" i="4"/>
  <c r="T468" i="4"/>
  <c r="T464" i="4"/>
  <c r="T460" i="4"/>
  <c r="T456" i="4"/>
  <c r="T452" i="4"/>
  <c r="T448" i="4"/>
  <c r="T444" i="4"/>
  <c r="T440" i="4"/>
  <c r="T436" i="4"/>
  <c r="T432" i="4"/>
  <c r="T428" i="4"/>
  <c r="T424" i="4"/>
  <c r="T420" i="4"/>
  <c r="T416" i="4"/>
  <c r="T412" i="4"/>
  <c r="T408" i="4"/>
  <c r="T404" i="4"/>
  <c r="T400" i="4"/>
  <c r="T396" i="4"/>
  <c r="T392" i="4"/>
  <c r="T388" i="4"/>
  <c r="T384" i="4"/>
  <c r="T380" i="4"/>
  <c r="T376" i="4"/>
  <c r="T372" i="4"/>
  <c r="T368" i="4"/>
  <c r="T364" i="4"/>
  <c r="T360" i="4"/>
  <c r="T356" i="4"/>
  <c r="T352" i="4"/>
  <c r="T348" i="4"/>
  <c r="T344" i="4"/>
  <c r="T340" i="4"/>
  <c r="T336" i="4"/>
  <c r="T332" i="4"/>
  <c r="T328" i="4"/>
  <c r="T324" i="4"/>
  <c r="T320" i="4"/>
  <c r="T316" i="4"/>
  <c r="T312" i="4"/>
  <c r="T308" i="4"/>
  <c r="T304" i="4"/>
  <c r="T300" i="4"/>
  <c r="T296" i="4"/>
  <c r="T292" i="4"/>
  <c r="T288" i="4"/>
  <c r="T284" i="4"/>
  <c r="T280" i="4"/>
  <c r="T276" i="4"/>
  <c r="T272" i="4"/>
  <c r="T268" i="4"/>
  <c r="T264" i="4"/>
  <c r="T260" i="4"/>
  <c r="T326" i="4"/>
  <c r="T318" i="4"/>
  <c r="T310" i="4"/>
  <c r="T302" i="4"/>
  <c r="T294" i="4"/>
  <c r="T286" i="4"/>
  <c r="T278" i="4"/>
  <c r="T270" i="4"/>
  <c r="T262" i="4"/>
  <c r="T254" i="4"/>
  <c r="T246" i="4"/>
  <c r="T238" i="4"/>
  <c r="T230" i="4"/>
  <c r="T222" i="4"/>
  <c r="T214" i="4"/>
  <c r="T206" i="4"/>
  <c r="T198" i="4"/>
  <c r="T190" i="4"/>
  <c r="T182" i="4"/>
  <c r="T174" i="4"/>
  <c r="T166" i="4"/>
  <c r="T158" i="4"/>
  <c r="T150" i="4"/>
  <c r="T142" i="4"/>
  <c r="T134" i="4"/>
  <c r="T126" i="4"/>
  <c r="T118" i="4"/>
  <c r="T110" i="4"/>
  <c r="T102" i="4"/>
  <c r="T94" i="4"/>
  <c r="T86" i="4"/>
  <c r="T78" i="4"/>
  <c r="T70" i="4"/>
  <c r="T62" i="4"/>
  <c r="T54" i="4"/>
  <c r="T46" i="4"/>
  <c r="T38" i="4"/>
  <c r="T30" i="4"/>
  <c r="T22" i="4"/>
  <c r="T14" i="4"/>
  <c r="T6" i="4"/>
  <c r="T2" i="4"/>
  <c r="N2" i="7" s="1" a="1"/>
  <c r="N2" i="7" s="1"/>
  <c r="T301" i="4"/>
  <c r="T297" i="4"/>
  <c r="T293" i="4"/>
  <c r="T289" i="4"/>
  <c r="T285" i="4"/>
  <c r="T281" i="4"/>
  <c r="T277" i="4"/>
  <c r="T273" i="4"/>
  <c r="T269" i="4"/>
  <c r="T265" i="4"/>
  <c r="T261" i="4"/>
  <c r="T257" i="4"/>
  <c r="T253" i="4"/>
  <c r="T249" i="4"/>
  <c r="T245" i="4"/>
  <c r="T241" i="4"/>
  <c r="T237" i="4"/>
  <c r="T233" i="4"/>
  <c r="T229" i="4"/>
  <c r="T225" i="4"/>
  <c r="T221" i="4"/>
  <c r="T217" i="4"/>
  <c r="T213" i="4"/>
  <c r="T209" i="4"/>
  <c r="T205" i="4"/>
  <c r="T201" i="4"/>
  <c r="T197" i="4"/>
  <c r="T193" i="4"/>
  <c r="T189" i="4"/>
  <c r="T185" i="4"/>
  <c r="T181" i="4"/>
  <c r="T177" i="4"/>
  <c r="T173" i="4"/>
  <c r="T169" i="4"/>
  <c r="T165" i="4"/>
  <c r="T161" i="4"/>
  <c r="T157" i="4"/>
  <c r="T153" i="4"/>
  <c r="T149" i="4"/>
  <c r="T145" i="4"/>
  <c r="T141" i="4"/>
  <c r="T137" i="4"/>
  <c r="T133" i="4"/>
  <c r="T129" i="4"/>
  <c r="T125" i="4"/>
  <c r="T121" i="4"/>
  <c r="T117" i="4"/>
  <c r="T113" i="4"/>
  <c r="T109" i="4"/>
  <c r="T105" i="4"/>
  <c r="T101" i="4"/>
  <c r="T97" i="4"/>
  <c r="T93" i="4"/>
  <c r="T89" i="4"/>
  <c r="T85" i="4"/>
  <c r="T81" i="4"/>
  <c r="T77" i="4"/>
  <c r="T73" i="4"/>
  <c r="T69" i="4"/>
  <c r="T65" i="4"/>
  <c r="T61" i="4"/>
  <c r="T57" i="4"/>
  <c r="T53" i="4"/>
  <c r="T49" i="4"/>
  <c r="T45" i="4"/>
  <c r="T41" i="4"/>
  <c r="T37" i="4"/>
  <c r="T33" i="4"/>
  <c r="T29" i="4"/>
  <c r="T25" i="4"/>
  <c r="T21" i="4"/>
  <c r="T17" i="4"/>
  <c r="T13" i="4"/>
  <c r="T9" i="4"/>
  <c r="T5" i="4"/>
  <c r="T256" i="4"/>
  <c r="T252" i="4"/>
  <c r="T248" i="4"/>
  <c r="T244" i="4"/>
  <c r="T240" i="4"/>
  <c r="T236" i="4"/>
  <c r="T232" i="4"/>
  <c r="T228" i="4"/>
  <c r="T224" i="4"/>
  <c r="T220" i="4"/>
  <c r="T216" i="4"/>
  <c r="T212" i="4"/>
  <c r="T208" i="4"/>
  <c r="T204" i="4"/>
  <c r="T200" i="4"/>
  <c r="T196" i="4"/>
  <c r="T192" i="4"/>
  <c r="T188" i="4"/>
  <c r="T184" i="4"/>
  <c r="T180" i="4"/>
  <c r="T176" i="4"/>
  <c r="T172" i="4"/>
  <c r="T168" i="4"/>
  <c r="T164" i="4"/>
  <c r="T160" i="4"/>
  <c r="T156" i="4"/>
  <c r="T152" i="4"/>
  <c r="T148" i="4"/>
  <c r="T144" i="4"/>
  <c r="T140" i="4"/>
  <c r="T136" i="4"/>
  <c r="T132" i="4"/>
  <c r="T128" i="4"/>
  <c r="T124" i="4"/>
  <c r="T120" i="4"/>
  <c r="T116" i="4"/>
  <c r="T112" i="4"/>
  <c r="T108" i="4"/>
  <c r="T104" i="4"/>
  <c r="T100" i="4"/>
  <c r="T96" i="4"/>
  <c r="T92" i="4"/>
  <c r="T88" i="4"/>
  <c r="T84" i="4"/>
  <c r="T80" i="4"/>
  <c r="T76" i="4"/>
  <c r="T72" i="4"/>
  <c r="T68" i="4"/>
  <c r="T64" i="4"/>
  <c r="T60" i="4"/>
  <c r="T56" i="4"/>
  <c r="T52" i="4"/>
  <c r="T48" i="4"/>
  <c r="T44" i="4"/>
  <c r="T40" i="4"/>
  <c r="T36" i="4"/>
  <c r="T32" i="4"/>
  <c r="T28" i="4"/>
  <c r="T24" i="4"/>
  <c r="T20" i="4"/>
  <c r="T16" i="4"/>
  <c r="T12" i="4"/>
  <c r="T8" i="4"/>
  <c r="T4" i="4"/>
  <c r="T255" i="4"/>
  <c r="T251" i="4"/>
  <c r="T247" i="4"/>
  <c r="T243" i="4"/>
  <c r="T239" i="4"/>
  <c r="T235" i="4"/>
  <c r="T231" i="4"/>
  <c r="T227" i="4"/>
  <c r="T223" i="4"/>
  <c r="T219" i="4"/>
  <c r="T215" i="4"/>
  <c r="T211" i="4"/>
  <c r="T207" i="4"/>
  <c r="T203" i="4"/>
  <c r="T199" i="4"/>
  <c r="T195" i="4"/>
  <c r="T191" i="4"/>
  <c r="T187" i="4"/>
  <c r="T183" i="4"/>
  <c r="T179" i="4"/>
  <c r="T175" i="4"/>
  <c r="T171" i="4"/>
  <c r="T167" i="4"/>
  <c r="T163" i="4"/>
  <c r="T159" i="4"/>
  <c r="T155" i="4"/>
  <c r="T151" i="4"/>
  <c r="T147" i="4"/>
  <c r="T143" i="4"/>
  <c r="T139" i="4"/>
  <c r="T135" i="4"/>
  <c r="T131" i="4"/>
  <c r="T127" i="4"/>
  <c r="T123" i="4"/>
  <c r="T119" i="4"/>
  <c r="T115" i="4"/>
  <c r="T111" i="4"/>
  <c r="T107" i="4"/>
  <c r="T103" i="4"/>
  <c r="T99" i="4"/>
  <c r="T95" i="4"/>
  <c r="T91" i="4"/>
  <c r="T87" i="4"/>
  <c r="T83" i="4"/>
  <c r="T79" i="4"/>
  <c r="T75" i="4"/>
  <c r="T71" i="4"/>
  <c r="T67" i="4"/>
  <c r="T63" i="4"/>
  <c r="T59" i="4"/>
  <c r="T55" i="4"/>
  <c r="T51" i="4"/>
  <c r="T47" i="4"/>
  <c r="T43" i="4"/>
  <c r="T39" i="4"/>
  <c r="T35" i="4"/>
  <c r="T31" i="4"/>
  <c r="T27" i="4"/>
  <c r="T23" i="4"/>
  <c r="T19" i="4"/>
  <c r="T15" i="4"/>
  <c r="T11" i="4"/>
  <c r="T7" i="4"/>
  <c r="T3" i="4"/>
  <c r="K17" i="7" l="1"/>
  <c r="K15" i="7"/>
  <c r="K16" i="7"/>
  <c r="K14" i="7"/>
  <c r="F6" i="7" l="1"/>
  <c r="F7" i="7"/>
  <c r="F8" i="7"/>
  <c r="F9" i="7"/>
  <c r="F10" i="7"/>
  <c r="F11" i="7"/>
  <c r="F2" i="7"/>
  <c r="F3" i="7"/>
  <c r="F4" i="7"/>
  <c r="F5" i="7"/>
  <c r="D2" i="7"/>
  <c r="D3" i="7"/>
  <c r="D4" i="7"/>
  <c r="D5" i="7"/>
  <c r="D6" i="7"/>
  <c r="D7" i="7"/>
  <c r="D8" i="7"/>
  <c r="D9" i="7"/>
  <c r="D10" i="7"/>
  <c r="D11" i="7"/>
  <c r="O478" i="4"/>
  <c r="P478" i="4" s="1"/>
  <c r="M3" i="4" l="1"/>
  <c r="M4" i="4"/>
  <c r="M5" i="4"/>
  <c r="M6" i="4"/>
  <c r="M7" i="4"/>
  <c r="M8" i="4"/>
  <c r="M9" i="4"/>
  <c r="M10" i="4"/>
  <c r="M11" i="4"/>
  <c r="M12" i="4"/>
  <c r="M13" i="4"/>
  <c r="M14" i="4"/>
  <c r="M15" i="4"/>
  <c r="M16" i="4"/>
  <c r="M17" i="4"/>
  <c r="M18" i="4"/>
  <c r="M19" i="4"/>
  <c r="M20" i="4"/>
  <c r="M21" i="4"/>
  <c r="M22" i="4"/>
  <c r="M23" i="4"/>
  <c r="M24" i="4"/>
  <c r="M25" i="4"/>
  <c r="M26" i="4"/>
  <c r="M27" i="4"/>
  <c r="M28" i="4"/>
  <c r="M29" i="4"/>
  <c r="M30" i="4"/>
  <c r="M31" i="4"/>
  <c r="M32" i="4"/>
  <c r="M33" i="4"/>
  <c r="M34" i="4"/>
  <c r="M35" i="4"/>
  <c r="M36" i="4"/>
  <c r="M37" i="4"/>
  <c r="M38" i="4"/>
  <c r="M39" i="4"/>
  <c r="M40" i="4"/>
  <c r="M41" i="4"/>
  <c r="M42" i="4"/>
  <c r="M43" i="4"/>
  <c r="M44" i="4"/>
  <c r="M45" i="4"/>
  <c r="M46" i="4"/>
  <c r="M47" i="4"/>
  <c r="M48" i="4"/>
  <c r="M49" i="4"/>
  <c r="M50" i="4"/>
  <c r="M51" i="4"/>
  <c r="M52" i="4"/>
  <c r="M53" i="4"/>
  <c r="M54" i="4"/>
  <c r="M55" i="4"/>
  <c r="M56" i="4"/>
  <c r="M57" i="4"/>
  <c r="M58" i="4"/>
  <c r="M59" i="4"/>
  <c r="M60" i="4"/>
  <c r="M61" i="4"/>
  <c r="M62" i="4"/>
  <c r="M63" i="4"/>
  <c r="M64" i="4"/>
  <c r="M65" i="4"/>
  <c r="M66" i="4"/>
  <c r="M67" i="4"/>
  <c r="M68" i="4"/>
  <c r="M69" i="4"/>
  <c r="M70" i="4"/>
  <c r="M71" i="4"/>
  <c r="M72" i="4"/>
  <c r="M73" i="4"/>
  <c r="M74" i="4"/>
  <c r="M75" i="4"/>
  <c r="M76" i="4"/>
  <c r="M77" i="4"/>
  <c r="M78" i="4"/>
  <c r="M79" i="4"/>
  <c r="M80" i="4"/>
  <c r="M81" i="4"/>
  <c r="M82" i="4"/>
  <c r="M83" i="4"/>
  <c r="M84" i="4"/>
  <c r="M85" i="4"/>
  <c r="M86" i="4"/>
  <c r="M87" i="4"/>
  <c r="M88" i="4"/>
  <c r="M89" i="4"/>
  <c r="M90" i="4"/>
  <c r="M91" i="4"/>
  <c r="M92" i="4"/>
  <c r="M93" i="4"/>
  <c r="M94" i="4"/>
  <c r="M95" i="4"/>
  <c r="M96" i="4"/>
  <c r="M97" i="4"/>
  <c r="M98" i="4"/>
  <c r="M99" i="4"/>
  <c r="M100" i="4"/>
  <c r="M101" i="4"/>
  <c r="M102" i="4"/>
  <c r="M103" i="4"/>
  <c r="M104" i="4"/>
  <c r="M105" i="4"/>
  <c r="M106" i="4"/>
  <c r="M107" i="4"/>
  <c r="M108" i="4"/>
  <c r="M109" i="4"/>
  <c r="M110" i="4"/>
  <c r="M111" i="4"/>
  <c r="M112" i="4"/>
  <c r="M113" i="4"/>
  <c r="M114" i="4"/>
  <c r="M115" i="4"/>
  <c r="M116" i="4"/>
  <c r="M117" i="4"/>
  <c r="M118" i="4"/>
  <c r="M119" i="4"/>
  <c r="M120" i="4"/>
  <c r="M121" i="4"/>
  <c r="M122" i="4"/>
  <c r="M123" i="4"/>
  <c r="M124" i="4"/>
  <c r="M125" i="4"/>
  <c r="M126" i="4"/>
  <c r="M127" i="4"/>
  <c r="M128" i="4"/>
  <c r="M129" i="4"/>
  <c r="M130" i="4"/>
  <c r="M131" i="4"/>
  <c r="M132" i="4"/>
  <c r="M133" i="4"/>
  <c r="M134" i="4"/>
  <c r="M135" i="4"/>
  <c r="M136" i="4"/>
  <c r="M137" i="4"/>
  <c r="M138" i="4"/>
  <c r="M139" i="4"/>
  <c r="M140" i="4"/>
  <c r="M141" i="4"/>
  <c r="M142" i="4"/>
  <c r="M143" i="4"/>
  <c r="M144" i="4"/>
  <c r="M145" i="4"/>
  <c r="M146" i="4"/>
  <c r="M147" i="4"/>
  <c r="M148" i="4"/>
  <c r="M149" i="4"/>
  <c r="M150" i="4"/>
  <c r="M151" i="4"/>
  <c r="M152" i="4"/>
  <c r="M153" i="4"/>
  <c r="M154" i="4"/>
  <c r="M155" i="4"/>
  <c r="M156" i="4"/>
  <c r="M157" i="4"/>
  <c r="M158" i="4"/>
  <c r="M159" i="4"/>
  <c r="M160" i="4"/>
  <c r="M161" i="4"/>
  <c r="M162" i="4"/>
  <c r="M163" i="4"/>
  <c r="M164" i="4"/>
  <c r="M165" i="4"/>
  <c r="M166" i="4"/>
  <c r="M167" i="4"/>
  <c r="M168" i="4"/>
  <c r="M169" i="4"/>
  <c r="M170" i="4"/>
  <c r="M171" i="4"/>
  <c r="M172" i="4"/>
  <c r="M173" i="4"/>
  <c r="M174" i="4"/>
  <c r="M175" i="4"/>
  <c r="M176" i="4"/>
  <c r="M177" i="4"/>
  <c r="M178" i="4"/>
  <c r="M179" i="4"/>
  <c r="M180" i="4"/>
  <c r="M181" i="4"/>
  <c r="M182" i="4"/>
  <c r="M183" i="4"/>
  <c r="M184" i="4"/>
  <c r="M185" i="4"/>
  <c r="M186" i="4"/>
  <c r="M187" i="4"/>
  <c r="M188" i="4"/>
  <c r="M189" i="4"/>
  <c r="M190" i="4"/>
  <c r="M191" i="4"/>
  <c r="M192" i="4"/>
  <c r="M193" i="4"/>
  <c r="M194" i="4"/>
  <c r="M195" i="4"/>
  <c r="M196" i="4"/>
  <c r="M197" i="4"/>
  <c r="M198" i="4"/>
  <c r="M199" i="4"/>
  <c r="M200" i="4"/>
  <c r="M201" i="4"/>
  <c r="M202" i="4"/>
  <c r="M203" i="4"/>
  <c r="M204" i="4"/>
  <c r="M205" i="4"/>
  <c r="M206" i="4"/>
  <c r="M207" i="4"/>
  <c r="M208" i="4"/>
  <c r="M209" i="4"/>
  <c r="M210" i="4"/>
  <c r="M211" i="4"/>
  <c r="M212" i="4"/>
  <c r="M213" i="4"/>
  <c r="M214" i="4"/>
  <c r="M215" i="4"/>
  <c r="M216" i="4"/>
  <c r="M217" i="4"/>
  <c r="M218" i="4"/>
  <c r="M219" i="4"/>
  <c r="M220" i="4"/>
  <c r="M221" i="4"/>
  <c r="M222" i="4"/>
  <c r="M223" i="4"/>
  <c r="M224" i="4"/>
  <c r="M225" i="4"/>
  <c r="M226" i="4"/>
  <c r="M227" i="4"/>
  <c r="M228" i="4"/>
  <c r="M229" i="4"/>
  <c r="M230" i="4"/>
  <c r="M231" i="4"/>
  <c r="M232" i="4"/>
  <c r="M233" i="4"/>
  <c r="M234" i="4"/>
  <c r="M235" i="4"/>
  <c r="M236" i="4"/>
  <c r="M237" i="4"/>
  <c r="M238" i="4"/>
  <c r="M239" i="4"/>
  <c r="M240" i="4"/>
  <c r="M241" i="4"/>
  <c r="M242" i="4"/>
  <c r="M243" i="4"/>
  <c r="M244" i="4"/>
  <c r="M245" i="4"/>
  <c r="M246" i="4"/>
  <c r="M247" i="4"/>
  <c r="M248" i="4"/>
  <c r="M249" i="4"/>
  <c r="M250" i="4"/>
  <c r="M251" i="4"/>
  <c r="M252" i="4"/>
  <c r="M253" i="4"/>
  <c r="M254" i="4"/>
  <c r="M255" i="4"/>
  <c r="M256" i="4"/>
  <c r="M257" i="4"/>
  <c r="M258" i="4"/>
  <c r="M259" i="4"/>
  <c r="M260" i="4"/>
  <c r="M261" i="4"/>
  <c r="M262" i="4"/>
  <c r="M263" i="4"/>
  <c r="M264" i="4"/>
  <c r="M265" i="4"/>
  <c r="M266" i="4"/>
  <c r="M267" i="4"/>
  <c r="M268" i="4"/>
  <c r="M269" i="4"/>
  <c r="M270" i="4"/>
  <c r="M271" i="4"/>
  <c r="M272" i="4"/>
  <c r="M273" i="4"/>
  <c r="M274" i="4"/>
  <c r="M275" i="4"/>
  <c r="M276" i="4"/>
  <c r="M277" i="4"/>
  <c r="M278" i="4"/>
  <c r="M279" i="4"/>
  <c r="M280" i="4"/>
  <c r="M281" i="4"/>
  <c r="M282" i="4"/>
  <c r="M283" i="4"/>
  <c r="M284" i="4"/>
  <c r="M285" i="4"/>
  <c r="M286" i="4"/>
  <c r="M287" i="4"/>
  <c r="M288" i="4"/>
  <c r="M289" i="4"/>
  <c r="M290" i="4"/>
  <c r="M291" i="4"/>
  <c r="M292" i="4"/>
  <c r="M293" i="4"/>
  <c r="M294" i="4"/>
  <c r="M295" i="4"/>
  <c r="M296" i="4"/>
  <c r="M297" i="4"/>
  <c r="M298" i="4"/>
  <c r="M299" i="4"/>
  <c r="M300" i="4"/>
  <c r="M301" i="4"/>
  <c r="M302" i="4"/>
  <c r="M303" i="4"/>
  <c r="M304" i="4"/>
  <c r="M305" i="4"/>
  <c r="M306" i="4"/>
  <c r="M307" i="4"/>
  <c r="M308" i="4"/>
  <c r="M309" i="4"/>
  <c r="M310" i="4"/>
  <c r="M311" i="4"/>
  <c r="M312" i="4"/>
  <c r="M313" i="4"/>
  <c r="M314" i="4"/>
  <c r="M315" i="4"/>
  <c r="M316" i="4"/>
  <c r="M317" i="4"/>
  <c r="M318" i="4"/>
  <c r="M319" i="4"/>
  <c r="M320" i="4"/>
  <c r="M321" i="4"/>
  <c r="M322" i="4"/>
  <c r="M323" i="4"/>
  <c r="M324" i="4"/>
  <c r="M325" i="4"/>
  <c r="M326" i="4"/>
  <c r="M327" i="4"/>
  <c r="M328" i="4"/>
  <c r="M329" i="4"/>
  <c r="M330" i="4"/>
  <c r="M331" i="4"/>
  <c r="M332" i="4"/>
  <c r="M333" i="4"/>
  <c r="M334" i="4"/>
  <c r="M335" i="4"/>
  <c r="M336" i="4"/>
  <c r="M337" i="4"/>
  <c r="M338" i="4"/>
  <c r="M339" i="4"/>
  <c r="M340" i="4"/>
  <c r="M341" i="4"/>
  <c r="M342" i="4"/>
  <c r="M343" i="4"/>
  <c r="M344" i="4"/>
  <c r="M345" i="4"/>
  <c r="M346" i="4"/>
  <c r="M347" i="4"/>
  <c r="M348" i="4"/>
  <c r="M349" i="4"/>
  <c r="M350" i="4"/>
  <c r="M351" i="4"/>
  <c r="M352" i="4"/>
  <c r="M353" i="4"/>
  <c r="M354" i="4"/>
  <c r="M355" i="4"/>
  <c r="M356" i="4"/>
  <c r="M357" i="4"/>
  <c r="M358" i="4"/>
  <c r="M359" i="4"/>
  <c r="M360" i="4"/>
  <c r="M361" i="4"/>
  <c r="M362" i="4"/>
  <c r="M363" i="4"/>
  <c r="M364" i="4"/>
  <c r="M365" i="4"/>
  <c r="M366" i="4"/>
  <c r="M367" i="4"/>
  <c r="M368" i="4"/>
  <c r="M369" i="4"/>
  <c r="M370" i="4"/>
  <c r="M371" i="4"/>
  <c r="M372" i="4"/>
  <c r="M373" i="4"/>
  <c r="M374" i="4"/>
  <c r="M375" i="4"/>
  <c r="M376" i="4"/>
  <c r="M377" i="4"/>
  <c r="M378" i="4"/>
  <c r="M379" i="4"/>
  <c r="M380" i="4"/>
  <c r="M381" i="4"/>
  <c r="M382" i="4"/>
  <c r="M383" i="4"/>
  <c r="M384" i="4"/>
  <c r="M385" i="4"/>
  <c r="M386" i="4"/>
  <c r="M387" i="4"/>
  <c r="M388" i="4"/>
  <c r="M389" i="4"/>
  <c r="M390" i="4"/>
  <c r="M391" i="4"/>
  <c r="M392" i="4"/>
  <c r="M393" i="4"/>
  <c r="M394" i="4"/>
  <c r="M395" i="4"/>
  <c r="M396" i="4"/>
  <c r="M397" i="4"/>
  <c r="M398" i="4"/>
  <c r="M399" i="4"/>
  <c r="M400" i="4"/>
  <c r="M401" i="4"/>
  <c r="M402" i="4"/>
  <c r="M403" i="4"/>
  <c r="M404" i="4"/>
  <c r="M405" i="4"/>
  <c r="M406" i="4"/>
  <c r="M407" i="4"/>
  <c r="M408" i="4"/>
  <c r="M409" i="4"/>
  <c r="M410" i="4"/>
  <c r="M411" i="4"/>
  <c r="M412" i="4"/>
  <c r="M413" i="4"/>
  <c r="M414" i="4"/>
  <c r="M415" i="4"/>
  <c r="M416" i="4"/>
  <c r="M417" i="4"/>
  <c r="M418" i="4"/>
  <c r="M419" i="4"/>
  <c r="M420" i="4"/>
  <c r="M421" i="4"/>
  <c r="M422" i="4"/>
  <c r="M423" i="4"/>
  <c r="M424" i="4"/>
  <c r="M425" i="4"/>
  <c r="M426" i="4"/>
  <c r="M427" i="4"/>
  <c r="M428" i="4"/>
  <c r="M429" i="4"/>
  <c r="M430" i="4"/>
  <c r="M431" i="4"/>
  <c r="M432" i="4"/>
  <c r="M433" i="4"/>
  <c r="M434" i="4"/>
  <c r="M435" i="4"/>
  <c r="M436" i="4"/>
  <c r="M437" i="4"/>
  <c r="M438" i="4"/>
  <c r="M439" i="4"/>
  <c r="M440" i="4"/>
  <c r="M441" i="4"/>
  <c r="M442" i="4"/>
  <c r="M443" i="4"/>
  <c r="M444" i="4"/>
  <c r="M445" i="4"/>
  <c r="M446" i="4"/>
  <c r="M447" i="4"/>
  <c r="M448" i="4"/>
  <c r="M449" i="4"/>
  <c r="M450" i="4"/>
  <c r="M451" i="4"/>
  <c r="M452" i="4"/>
  <c r="M453" i="4"/>
  <c r="M454" i="4"/>
  <c r="M455" i="4"/>
  <c r="M456" i="4"/>
  <c r="M457" i="4"/>
  <c r="M458" i="4"/>
  <c r="M478" i="4"/>
  <c r="M2" i="4"/>
  <c r="L3" i="4"/>
  <c r="N3" i="4" s="1"/>
  <c r="L4" i="4"/>
  <c r="N4" i="4" s="1"/>
  <c r="L5" i="4"/>
  <c r="N5" i="4" s="1"/>
  <c r="L6" i="4"/>
  <c r="N6" i="4" s="1"/>
  <c r="L7" i="4"/>
  <c r="N7" i="4" s="1"/>
  <c r="L8" i="4"/>
  <c r="N8" i="4" s="1"/>
  <c r="L9" i="4"/>
  <c r="N9" i="4" s="1"/>
  <c r="L10" i="4"/>
  <c r="L11" i="4"/>
  <c r="N11" i="4" s="1"/>
  <c r="L12" i="4"/>
  <c r="N12" i="4" s="1"/>
  <c r="L13" i="4"/>
  <c r="N13" i="4" s="1"/>
  <c r="L14" i="4"/>
  <c r="N14" i="4" s="1"/>
  <c r="L15" i="4"/>
  <c r="N15" i="4" s="1"/>
  <c r="L16" i="4"/>
  <c r="N16" i="4" s="1"/>
  <c r="L17" i="4"/>
  <c r="N17" i="4" s="1"/>
  <c r="L18" i="4"/>
  <c r="N18" i="4" s="1"/>
  <c r="L19" i="4"/>
  <c r="N19" i="4" s="1"/>
  <c r="L20" i="4"/>
  <c r="N20" i="4" s="1"/>
  <c r="L21" i="4"/>
  <c r="N21" i="4" s="1"/>
  <c r="L22" i="4"/>
  <c r="N22" i="4" s="1"/>
  <c r="L23" i="4"/>
  <c r="N23" i="4" s="1"/>
  <c r="L24" i="4"/>
  <c r="N24" i="4" s="1"/>
  <c r="L25" i="4"/>
  <c r="N25" i="4" s="1"/>
  <c r="L26" i="4"/>
  <c r="N26" i="4" s="1"/>
  <c r="L27" i="4"/>
  <c r="N27" i="4" s="1"/>
  <c r="L28" i="4"/>
  <c r="N28" i="4" s="1"/>
  <c r="L29" i="4"/>
  <c r="N29" i="4" s="1"/>
  <c r="L30" i="4"/>
  <c r="N30" i="4" s="1"/>
  <c r="L31" i="4"/>
  <c r="N31" i="4" s="1"/>
  <c r="L32" i="4"/>
  <c r="N32" i="4" s="1"/>
  <c r="L33" i="4"/>
  <c r="N33" i="4" s="1"/>
  <c r="L34" i="4"/>
  <c r="N34" i="4" s="1"/>
  <c r="L35" i="4"/>
  <c r="N35" i="4" s="1"/>
  <c r="L36" i="4"/>
  <c r="N36" i="4" s="1"/>
  <c r="L37" i="4"/>
  <c r="N37" i="4" s="1"/>
  <c r="L38" i="4"/>
  <c r="N38" i="4" s="1"/>
  <c r="L39" i="4"/>
  <c r="N39" i="4" s="1"/>
  <c r="L40" i="4"/>
  <c r="N40" i="4" s="1"/>
  <c r="L41" i="4"/>
  <c r="N41" i="4" s="1"/>
  <c r="L42" i="4"/>
  <c r="N42" i="4" s="1"/>
  <c r="L43" i="4"/>
  <c r="N43" i="4" s="1"/>
  <c r="L44" i="4"/>
  <c r="N44" i="4" s="1"/>
  <c r="L45" i="4"/>
  <c r="N45" i="4" s="1"/>
  <c r="L46" i="4"/>
  <c r="N46" i="4" s="1"/>
  <c r="L47" i="4"/>
  <c r="N47" i="4" s="1"/>
  <c r="L48" i="4"/>
  <c r="N48" i="4" s="1"/>
  <c r="L49" i="4"/>
  <c r="N49" i="4" s="1"/>
  <c r="L50" i="4"/>
  <c r="L51" i="4"/>
  <c r="N51" i="4" s="1"/>
  <c r="L52" i="4"/>
  <c r="N52" i="4" s="1"/>
  <c r="L53" i="4"/>
  <c r="N53" i="4" s="1"/>
  <c r="L54" i="4"/>
  <c r="L55" i="4"/>
  <c r="N55" i="4" s="1"/>
  <c r="L56" i="4"/>
  <c r="N56" i="4" s="1"/>
  <c r="L57" i="4"/>
  <c r="N57" i="4" s="1"/>
  <c r="L58" i="4"/>
  <c r="N58" i="4" s="1"/>
  <c r="L59" i="4"/>
  <c r="N59" i="4" s="1"/>
  <c r="L60" i="4"/>
  <c r="N60" i="4" s="1"/>
  <c r="L61" i="4"/>
  <c r="L62" i="4"/>
  <c r="N62" i="4" s="1"/>
  <c r="L63" i="4"/>
  <c r="N63" i="4" s="1"/>
  <c r="L64" i="4"/>
  <c r="N64" i="4" s="1"/>
  <c r="L65" i="4"/>
  <c r="L66" i="4"/>
  <c r="N66" i="4" s="1"/>
  <c r="L67" i="4"/>
  <c r="N67" i="4" s="1"/>
  <c r="L68" i="4"/>
  <c r="N68" i="4" s="1"/>
  <c r="L69" i="4"/>
  <c r="L70" i="4"/>
  <c r="L71" i="4"/>
  <c r="N71" i="4" s="1"/>
  <c r="L72" i="4"/>
  <c r="N72" i="4" s="1"/>
  <c r="L73" i="4"/>
  <c r="L74" i="4"/>
  <c r="N74" i="4" s="1"/>
  <c r="L75" i="4"/>
  <c r="N75" i="4" s="1"/>
  <c r="L76" i="4"/>
  <c r="N76" i="4" s="1"/>
  <c r="L77" i="4"/>
  <c r="N77" i="4" s="1"/>
  <c r="L78" i="4"/>
  <c r="N78" i="4" s="1"/>
  <c r="L79" i="4"/>
  <c r="N79" i="4" s="1"/>
  <c r="L80" i="4"/>
  <c r="N80" i="4" s="1"/>
  <c r="L81" i="4"/>
  <c r="N81" i="4" s="1"/>
  <c r="L82" i="4"/>
  <c r="L83" i="4"/>
  <c r="N83" i="4" s="1"/>
  <c r="P83" i="4" s="1"/>
  <c r="L84" i="4"/>
  <c r="N84" i="4" s="1"/>
  <c r="P84" i="4" s="1"/>
  <c r="L85" i="4"/>
  <c r="L86" i="4"/>
  <c r="N86" i="4" s="1"/>
  <c r="P86" i="4" s="1"/>
  <c r="L87" i="4"/>
  <c r="N87" i="4" s="1"/>
  <c r="P87" i="4" s="1"/>
  <c r="L88" i="4"/>
  <c r="N88" i="4" s="1"/>
  <c r="P88" i="4" s="1"/>
  <c r="L89" i="4"/>
  <c r="L90" i="4"/>
  <c r="N90" i="4" s="1"/>
  <c r="P90" i="4" s="1"/>
  <c r="L91" i="4"/>
  <c r="N91" i="4" s="1"/>
  <c r="P91" i="4" s="1"/>
  <c r="L92" i="4"/>
  <c r="N92" i="4" s="1"/>
  <c r="P92" i="4" s="1"/>
  <c r="L93" i="4"/>
  <c r="L94" i="4"/>
  <c r="L95" i="4"/>
  <c r="N95" i="4" s="1"/>
  <c r="P95" i="4" s="1"/>
  <c r="L96" i="4"/>
  <c r="N96" i="4" s="1"/>
  <c r="P96" i="4" s="1"/>
  <c r="L97" i="4"/>
  <c r="L98" i="4"/>
  <c r="L99" i="4"/>
  <c r="N99" i="4" s="1"/>
  <c r="P99" i="4" s="1"/>
  <c r="L100" i="4"/>
  <c r="N100" i="4" s="1"/>
  <c r="P100" i="4" s="1"/>
  <c r="L101" i="4"/>
  <c r="L102" i="4"/>
  <c r="L103" i="4"/>
  <c r="N103" i="4" s="1"/>
  <c r="P103" i="4" s="1"/>
  <c r="L104" i="4"/>
  <c r="N104" i="4" s="1"/>
  <c r="P104" i="4" s="1"/>
  <c r="L105" i="4"/>
  <c r="L106" i="4"/>
  <c r="L107" i="4"/>
  <c r="N107" i="4" s="1"/>
  <c r="P107" i="4" s="1"/>
  <c r="L108" i="4"/>
  <c r="N108" i="4" s="1"/>
  <c r="P108" i="4" s="1"/>
  <c r="L109" i="4"/>
  <c r="L110" i="4"/>
  <c r="N110" i="4" s="1"/>
  <c r="P110" i="4" s="1"/>
  <c r="L111" i="4"/>
  <c r="N111" i="4" s="1"/>
  <c r="L112" i="4"/>
  <c r="N112" i="4" s="1"/>
  <c r="L113" i="4"/>
  <c r="L114" i="4"/>
  <c r="N114" i="4" s="1"/>
  <c r="L115" i="4"/>
  <c r="N115" i="4" s="1"/>
  <c r="L116" i="4"/>
  <c r="N116" i="4" s="1"/>
  <c r="L117" i="4"/>
  <c r="L118" i="4"/>
  <c r="L119" i="4"/>
  <c r="N119" i="4" s="1"/>
  <c r="L120" i="4"/>
  <c r="N120" i="4" s="1"/>
  <c r="L121" i="4"/>
  <c r="L122" i="4"/>
  <c r="L123" i="4"/>
  <c r="N123" i="4" s="1"/>
  <c r="L124" i="4"/>
  <c r="L125" i="4"/>
  <c r="L126" i="4"/>
  <c r="L127" i="4"/>
  <c r="L128" i="4"/>
  <c r="L129" i="4"/>
  <c r="L130" i="4"/>
  <c r="L131" i="4"/>
  <c r="L132" i="4"/>
  <c r="L133" i="4"/>
  <c r="L134" i="4"/>
  <c r="L135" i="4"/>
  <c r="L136" i="4"/>
  <c r="L137" i="4"/>
  <c r="L138" i="4"/>
  <c r="L139" i="4"/>
  <c r="L140" i="4"/>
  <c r="L141" i="4"/>
  <c r="L142" i="4"/>
  <c r="L143" i="4"/>
  <c r="L144" i="4"/>
  <c r="L145" i="4"/>
  <c r="L146" i="4"/>
  <c r="L147" i="4"/>
  <c r="L148" i="4"/>
  <c r="L149" i="4"/>
  <c r="L150" i="4"/>
  <c r="L151" i="4"/>
  <c r="L152" i="4"/>
  <c r="L153" i="4"/>
  <c r="L154" i="4"/>
  <c r="L155" i="4"/>
  <c r="L156" i="4"/>
  <c r="L157" i="4"/>
  <c r="L158" i="4"/>
  <c r="L159" i="4"/>
  <c r="L160" i="4"/>
  <c r="L161" i="4"/>
  <c r="L162" i="4"/>
  <c r="L163" i="4"/>
  <c r="L164" i="4"/>
  <c r="L165" i="4"/>
  <c r="L166" i="4"/>
  <c r="L167" i="4"/>
  <c r="L168" i="4"/>
  <c r="L169" i="4"/>
  <c r="L170" i="4"/>
  <c r="L171" i="4"/>
  <c r="L172" i="4"/>
  <c r="L173" i="4"/>
  <c r="L174" i="4"/>
  <c r="L175" i="4"/>
  <c r="L176" i="4"/>
  <c r="L177" i="4"/>
  <c r="L178" i="4"/>
  <c r="L179" i="4"/>
  <c r="L180" i="4"/>
  <c r="L181" i="4"/>
  <c r="L182" i="4"/>
  <c r="L183" i="4"/>
  <c r="L184" i="4"/>
  <c r="L185" i="4"/>
  <c r="L186" i="4"/>
  <c r="L187" i="4"/>
  <c r="L188" i="4"/>
  <c r="L189" i="4"/>
  <c r="L190" i="4"/>
  <c r="L191" i="4"/>
  <c r="L192" i="4"/>
  <c r="L193" i="4"/>
  <c r="L194" i="4"/>
  <c r="L195" i="4"/>
  <c r="L196" i="4"/>
  <c r="L197" i="4"/>
  <c r="L198" i="4"/>
  <c r="L199" i="4"/>
  <c r="L200" i="4"/>
  <c r="L201" i="4"/>
  <c r="L202" i="4"/>
  <c r="L203" i="4"/>
  <c r="L204" i="4"/>
  <c r="L205" i="4"/>
  <c r="L206" i="4"/>
  <c r="L207" i="4"/>
  <c r="L208" i="4"/>
  <c r="L209" i="4"/>
  <c r="L210" i="4"/>
  <c r="L211" i="4"/>
  <c r="L212" i="4"/>
  <c r="L213" i="4"/>
  <c r="L214" i="4"/>
  <c r="L215" i="4"/>
  <c r="L216" i="4"/>
  <c r="L217" i="4"/>
  <c r="L218" i="4"/>
  <c r="L219" i="4"/>
  <c r="L220" i="4"/>
  <c r="L221" i="4"/>
  <c r="L222" i="4"/>
  <c r="L223" i="4"/>
  <c r="L224" i="4"/>
  <c r="L225" i="4"/>
  <c r="L226" i="4"/>
  <c r="L227" i="4"/>
  <c r="L228" i="4"/>
  <c r="L229" i="4"/>
  <c r="L230" i="4"/>
  <c r="L231" i="4"/>
  <c r="L232" i="4"/>
  <c r="L233" i="4"/>
  <c r="L234" i="4"/>
  <c r="L235" i="4"/>
  <c r="L236" i="4"/>
  <c r="L237" i="4"/>
  <c r="L238" i="4"/>
  <c r="L239" i="4"/>
  <c r="L240" i="4"/>
  <c r="L241" i="4"/>
  <c r="L242" i="4"/>
  <c r="L243" i="4"/>
  <c r="L244" i="4"/>
  <c r="L245" i="4"/>
  <c r="L246" i="4"/>
  <c r="L247" i="4"/>
  <c r="L248" i="4"/>
  <c r="L249" i="4"/>
  <c r="L250" i="4"/>
  <c r="L251" i="4"/>
  <c r="L252" i="4"/>
  <c r="L253" i="4"/>
  <c r="L254" i="4"/>
  <c r="L255" i="4"/>
  <c r="L256" i="4"/>
  <c r="L257" i="4"/>
  <c r="L258" i="4"/>
  <c r="L259" i="4"/>
  <c r="L260" i="4"/>
  <c r="L261" i="4"/>
  <c r="L262" i="4"/>
  <c r="L263" i="4"/>
  <c r="L264" i="4"/>
  <c r="L265" i="4"/>
  <c r="L266" i="4"/>
  <c r="L267" i="4"/>
  <c r="L268" i="4"/>
  <c r="L269" i="4"/>
  <c r="L270" i="4"/>
  <c r="L271" i="4"/>
  <c r="L272" i="4"/>
  <c r="L273" i="4"/>
  <c r="L274" i="4"/>
  <c r="L275" i="4"/>
  <c r="L276" i="4"/>
  <c r="L277" i="4"/>
  <c r="L278" i="4"/>
  <c r="L279" i="4"/>
  <c r="L280" i="4"/>
  <c r="L281" i="4"/>
  <c r="L282" i="4"/>
  <c r="L283" i="4"/>
  <c r="L284" i="4"/>
  <c r="L285" i="4"/>
  <c r="L286" i="4"/>
  <c r="L287" i="4"/>
  <c r="L288" i="4"/>
  <c r="L289" i="4"/>
  <c r="L290" i="4"/>
  <c r="L291" i="4"/>
  <c r="L292" i="4"/>
  <c r="L293" i="4"/>
  <c r="L294" i="4"/>
  <c r="L295" i="4"/>
  <c r="L296" i="4"/>
  <c r="L297" i="4"/>
  <c r="L298" i="4"/>
  <c r="L299" i="4"/>
  <c r="L300" i="4"/>
  <c r="L301" i="4"/>
  <c r="L302" i="4"/>
  <c r="L303" i="4"/>
  <c r="L304" i="4"/>
  <c r="L305" i="4"/>
  <c r="L306" i="4"/>
  <c r="L307" i="4"/>
  <c r="L308" i="4"/>
  <c r="L309" i="4"/>
  <c r="L310" i="4"/>
  <c r="L311" i="4"/>
  <c r="L312" i="4"/>
  <c r="L313" i="4"/>
  <c r="L314" i="4"/>
  <c r="L315" i="4"/>
  <c r="L316" i="4"/>
  <c r="L317" i="4"/>
  <c r="L318" i="4"/>
  <c r="L319" i="4"/>
  <c r="L320" i="4"/>
  <c r="L321" i="4"/>
  <c r="L322" i="4"/>
  <c r="L323" i="4"/>
  <c r="L324" i="4"/>
  <c r="L325" i="4"/>
  <c r="L326" i="4"/>
  <c r="L327" i="4"/>
  <c r="L328" i="4"/>
  <c r="L329" i="4"/>
  <c r="L330" i="4"/>
  <c r="L331" i="4"/>
  <c r="L332" i="4"/>
  <c r="L333" i="4"/>
  <c r="L334" i="4"/>
  <c r="L335" i="4"/>
  <c r="L336" i="4"/>
  <c r="L337" i="4"/>
  <c r="L338" i="4"/>
  <c r="L339" i="4"/>
  <c r="L340" i="4"/>
  <c r="L341" i="4"/>
  <c r="L342" i="4"/>
  <c r="L343" i="4"/>
  <c r="L344" i="4"/>
  <c r="L345" i="4"/>
  <c r="L346" i="4"/>
  <c r="L347" i="4"/>
  <c r="L348" i="4"/>
  <c r="L349" i="4"/>
  <c r="L350" i="4"/>
  <c r="L351" i="4"/>
  <c r="L352" i="4"/>
  <c r="L353" i="4"/>
  <c r="L354" i="4"/>
  <c r="L355" i="4"/>
  <c r="L356" i="4"/>
  <c r="L357" i="4"/>
  <c r="L358" i="4"/>
  <c r="L359" i="4"/>
  <c r="L360" i="4"/>
  <c r="L361" i="4"/>
  <c r="L362" i="4"/>
  <c r="L363" i="4"/>
  <c r="L364" i="4"/>
  <c r="L365" i="4"/>
  <c r="N365" i="4" s="1"/>
  <c r="P365" i="4" s="1"/>
  <c r="L366" i="4"/>
  <c r="L367" i="4"/>
  <c r="L368" i="4"/>
  <c r="L369" i="4"/>
  <c r="L370" i="4"/>
  <c r="L371" i="4"/>
  <c r="L372" i="4"/>
  <c r="L373" i="4"/>
  <c r="L374" i="4"/>
  <c r="L375" i="4"/>
  <c r="L376" i="4"/>
  <c r="L377" i="4"/>
  <c r="L378" i="4"/>
  <c r="L379" i="4"/>
  <c r="L380" i="4"/>
  <c r="L381" i="4"/>
  <c r="L382" i="4"/>
  <c r="L383" i="4"/>
  <c r="L384" i="4"/>
  <c r="L385" i="4"/>
  <c r="L386" i="4"/>
  <c r="L387" i="4"/>
  <c r="L388" i="4"/>
  <c r="L389" i="4"/>
  <c r="L390" i="4"/>
  <c r="L391" i="4"/>
  <c r="L392" i="4"/>
  <c r="L393" i="4"/>
  <c r="L394" i="4"/>
  <c r="L395" i="4"/>
  <c r="L396" i="4"/>
  <c r="L397" i="4"/>
  <c r="L398" i="4"/>
  <c r="L399" i="4"/>
  <c r="L400" i="4"/>
  <c r="L401" i="4"/>
  <c r="L402" i="4"/>
  <c r="L403" i="4"/>
  <c r="L404" i="4"/>
  <c r="L405" i="4"/>
  <c r="L406" i="4"/>
  <c r="L407" i="4"/>
  <c r="L408" i="4"/>
  <c r="L409" i="4"/>
  <c r="L410" i="4"/>
  <c r="L411" i="4"/>
  <c r="L412" i="4"/>
  <c r="L413" i="4"/>
  <c r="L414" i="4"/>
  <c r="L415" i="4"/>
  <c r="L416" i="4"/>
  <c r="L417" i="4"/>
  <c r="L418" i="4"/>
  <c r="L419" i="4"/>
  <c r="L420" i="4"/>
  <c r="L421" i="4"/>
  <c r="L422" i="4"/>
  <c r="L423" i="4"/>
  <c r="L424" i="4"/>
  <c r="L425" i="4"/>
  <c r="L426" i="4"/>
  <c r="L427" i="4"/>
  <c r="L428" i="4"/>
  <c r="L429" i="4"/>
  <c r="L430" i="4"/>
  <c r="L431" i="4"/>
  <c r="L432" i="4"/>
  <c r="L433" i="4"/>
  <c r="L434" i="4"/>
  <c r="L435" i="4"/>
  <c r="L436" i="4"/>
  <c r="L437" i="4"/>
  <c r="L438" i="4"/>
  <c r="L439" i="4"/>
  <c r="L440" i="4"/>
  <c r="L441" i="4"/>
  <c r="L442" i="4"/>
  <c r="L443" i="4"/>
  <c r="L444" i="4"/>
  <c r="L445" i="4"/>
  <c r="L446" i="4"/>
  <c r="L447" i="4"/>
  <c r="L448" i="4"/>
  <c r="L449" i="4"/>
  <c r="L450" i="4"/>
  <c r="L451" i="4"/>
  <c r="L452" i="4"/>
  <c r="L453" i="4"/>
  <c r="L454" i="4"/>
  <c r="L455" i="4"/>
  <c r="L456" i="4"/>
  <c r="L457" i="4"/>
  <c r="L458" i="4"/>
  <c r="L478" i="4"/>
  <c r="L2" i="4"/>
  <c r="N2" i="4" s="1"/>
  <c r="N457" i="4" l="1"/>
  <c r="P457" i="4" s="1"/>
  <c r="N453" i="4"/>
  <c r="N449" i="4"/>
  <c r="N445" i="4"/>
  <c r="N441" i="4"/>
  <c r="N437" i="4"/>
  <c r="N433" i="4"/>
  <c r="N429" i="4"/>
  <c r="N425" i="4"/>
  <c r="N421" i="4"/>
  <c r="N417" i="4"/>
  <c r="N413" i="4"/>
  <c r="N409" i="4"/>
  <c r="N405" i="4"/>
  <c r="N401" i="4"/>
  <c r="N397" i="4"/>
  <c r="N393" i="4"/>
  <c r="N389" i="4"/>
  <c r="P389" i="4" s="1"/>
  <c r="N385" i="4"/>
  <c r="P385" i="4" s="1"/>
  <c r="N381" i="4"/>
  <c r="P381" i="4" s="1"/>
  <c r="N377" i="4"/>
  <c r="P377" i="4" s="1"/>
  <c r="N373" i="4"/>
  <c r="P373" i="4" s="1"/>
  <c r="N369" i="4"/>
  <c r="P369" i="4" s="1"/>
  <c r="N361" i="4"/>
  <c r="P361" i="4" s="1"/>
  <c r="N357" i="4"/>
  <c r="P357" i="4" s="1"/>
  <c r="N353" i="4"/>
  <c r="P353" i="4" s="1"/>
  <c r="N349" i="4"/>
  <c r="P349" i="4" s="1"/>
  <c r="N345" i="4"/>
  <c r="N121" i="4"/>
  <c r="N117" i="4"/>
  <c r="N113" i="4"/>
  <c r="N109" i="4"/>
  <c r="P109" i="4" s="1"/>
  <c r="N105" i="4"/>
  <c r="P105" i="4" s="1"/>
  <c r="N101" i="4"/>
  <c r="P101" i="4" s="1"/>
  <c r="N97" i="4"/>
  <c r="P97" i="4" s="1"/>
  <c r="N93" i="4"/>
  <c r="P93" i="4" s="1"/>
  <c r="N89" i="4"/>
  <c r="P89" i="4" s="1"/>
  <c r="N85" i="4"/>
  <c r="P85" i="4" s="1"/>
  <c r="N73" i="4"/>
  <c r="N69" i="4"/>
  <c r="N65" i="4"/>
  <c r="N61" i="4"/>
  <c r="N122" i="4"/>
  <c r="N118" i="4"/>
  <c r="N106" i="4"/>
  <c r="P106" i="4" s="1"/>
  <c r="N102" i="4"/>
  <c r="P102" i="4" s="1"/>
  <c r="N98" i="4"/>
  <c r="P98" i="4" s="1"/>
  <c r="N94" i="4"/>
  <c r="P94" i="4" s="1"/>
  <c r="N82" i="4"/>
  <c r="N70" i="4"/>
  <c r="N54" i="4"/>
  <c r="N50" i="4"/>
  <c r="N10" i="4"/>
  <c r="N456" i="4"/>
  <c r="P456" i="4" s="1"/>
  <c r="N452" i="4"/>
  <c r="N448" i="4"/>
  <c r="N444" i="4"/>
  <c r="N440" i="4"/>
  <c r="N436" i="4"/>
  <c r="N432" i="4"/>
  <c r="N428" i="4"/>
  <c r="N424" i="4"/>
  <c r="N420" i="4"/>
  <c r="N416" i="4"/>
  <c r="N412" i="4"/>
  <c r="N408" i="4"/>
  <c r="N404" i="4"/>
  <c r="N400" i="4"/>
  <c r="N396" i="4"/>
  <c r="N392" i="4"/>
  <c r="P392" i="4" s="1"/>
  <c r="N388" i="4"/>
  <c r="P388" i="4" s="1"/>
  <c r="N384" i="4"/>
  <c r="P384" i="4" s="1"/>
  <c r="N380" i="4"/>
  <c r="P380" i="4" s="1"/>
  <c r="N376" i="4"/>
  <c r="P376" i="4" s="1"/>
  <c r="N372" i="4"/>
  <c r="P372" i="4" s="1"/>
  <c r="N368" i="4"/>
  <c r="P368" i="4" s="1"/>
  <c r="N364" i="4"/>
  <c r="P364" i="4" s="1"/>
  <c r="N360" i="4"/>
  <c r="P360" i="4" s="1"/>
  <c r="N356" i="4"/>
  <c r="P356" i="4" s="1"/>
  <c r="N352" i="4"/>
  <c r="P352" i="4" s="1"/>
  <c r="N348" i="4"/>
  <c r="P348" i="4" s="1"/>
  <c r="N344" i="4"/>
  <c r="P344" i="4" s="1"/>
  <c r="N340" i="4"/>
  <c r="P340" i="4" s="1"/>
  <c r="N336" i="4"/>
  <c r="P336" i="4" s="1"/>
  <c r="N478" i="4"/>
  <c r="N455" i="4"/>
  <c r="N451" i="4"/>
  <c r="N447" i="4"/>
  <c r="N443" i="4"/>
  <c r="N439" i="4"/>
  <c r="N435" i="4"/>
  <c r="N431" i="4"/>
  <c r="N427" i="4"/>
  <c r="N423" i="4"/>
  <c r="N419" i="4"/>
  <c r="N415" i="4"/>
  <c r="N411" i="4"/>
  <c r="N407" i="4"/>
  <c r="N403" i="4"/>
  <c r="N399" i="4"/>
  <c r="N395" i="4"/>
  <c r="N391" i="4"/>
  <c r="P391" i="4" s="1"/>
  <c r="N387" i="4"/>
  <c r="P387" i="4" s="1"/>
  <c r="N383" i="4"/>
  <c r="P383" i="4" s="1"/>
  <c r="N379" i="4"/>
  <c r="P379" i="4" s="1"/>
  <c r="N375" i="4"/>
  <c r="P375" i="4" s="1"/>
  <c r="N371" i="4"/>
  <c r="P371" i="4" s="1"/>
  <c r="N367" i="4"/>
  <c r="P367" i="4" s="1"/>
  <c r="N363" i="4"/>
  <c r="P363" i="4" s="1"/>
  <c r="N359" i="4"/>
  <c r="P359" i="4" s="1"/>
  <c r="N355" i="4"/>
  <c r="P355" i="4" s="1"/>
  <c r="N351" i="4"/>
  <c r="P351" i="4" s="1"/>
  <c r="N347" i="4"/>
  <c r="P347" i="4" s="1"/>
  <c r="N343" i="4"/>
  <c r="P343" i="4" s="1"/>
  <c r="N339" i="4"/>
  <c r="P339" i="4" s="1"/>
  <c r="N335" i="4"/>
  <c r="P335" i="4" s="1"/>
  <c r="N331" i="4"/>
  <c r="P331" i="4" s="1"/>
  <c r="N327" i="4"/>
  <c r="P327" i="4" s="1"/>
  <c r="N323" i="4"/>
  <c r="P323" i="4" s="1"/>
  <c r="N319" i="4"/>
  <c r="P319" i="4" s="1"/>
  <c r="N315" i="4"/>
  <c r="P315" i="4" s="1"/>
  <c r="N332" i="4"/>
  <c r="P332" i="4" s="1"/>
  <c r="N328" i="4"/>
  <c r="P328" i="4" s="1"/>
  <c r="N324" i="4"/>
  <c r="P324" i="4" s="1"/>
  <c r="N320" i="4"/>
  <c r="P320" i="4" s="1"/>
  <c r="N316" i="4"/>
  <c r="P316" i="4" s="1"/>
  <c r="N312" i="4"/>
  <c r="P312" i="4" s="1"/>
  <c r="N308" i="4"/>
  <c r="P308" i="4" s="1"/>
  <c r="N304" i="4"/>
  <c r="P304" i="4" s="1"/>
  <c r="N300" i="4"/>
  <c r="P300" i="4" s="1"/>
  <c r="N296" i="4"/>
  <c r="P296" i="4" s="1"/>
  <c r="N292" i="4"/>
  <c r="P292" i="4" s="1"/>
  <c r="N288" i="4"/>
  <c r="P288" i="4" s="1"/>
  <c r="N284" i="4"/>
  <c r="P284" i="4" s="1"/>
  <c r="N280" i="4"/>
  <c r="P280" i="4" s="1"/>
  <c r="N276" i="4"/>
  <c r="P276" i="4" s="1"/>
  <c r="N272" i="4"/>
  <c r="P272" i="4" s="1"/>
  <c r="N268" i="4"/>
  <c r="P268" i="4" s="1"/>
  <c r="N264" i="4"/>
  <c r="P264" i="4" s="1"/>
  <c r="N260" i="4"/>
  <c r="P260" i="4" s="1"/>
  <c r="N256" i="4"/>
  <c r="P256" i="4" s="1"/>
  <c r="N252" i="4"/>
  <c r="P252" i="4" s="1"/>
  <c r="N248" i="4"/>
  <c r="P248" i="4" s="1"/>
  <c r="N244" i="4"/>
  <c r="P244" i="4" s="1"/>
  <c r="N240" i="4"/>
  <c r="P240" i="4" s="1"/>
  <c r="N236" i="4"/>
  <c r="P236" i="4" s="1"/>
  <c r="N232" i="4"/>
  <c r="P232" i="4" s="1"/>
  <c r="N228" i="4"/>
  <c r="P228" i="4" s="1"/>
  <c r="N224" i="4"/>
  <c r="P224" i="4" s="1"/>
  <c r="N220" i="4"/>
  <c r="P220" i="4" s="1"/>
  <c r="N216" i="4"/>
  <c r="P216" i="4" s="1"/>
  <c r="N212" i="4"/>
  <c r="P212" i="4" s="1"/>
  <c r="N208" i="4"/>
  <c r="P208" i="4" s="1"/>
  <c r="N204" i="4"/>
  <c r="P204" i="4" s="1"/>
  <c r="N200" i="4"/>
  <c r="P200" i="4" s="1"/>
  <c r="N196" i="4"/>
  <c r="P196" i="4" s="1"/>
  <c r="N192" i="4"/>
  <c r="P192" i="4" s="1"/>
  <c r="N188" i="4"/>
  <c r="P188" i="4" s="1"/>
  <c r="N184" i="4"/>
  <c r="P184" i="4" s="1"/>
  <c r="N180" i="4"/>
  <c r="P180" i="4" s="1"/>
  <c r="N176" i="4"/>
  <c r="P176" i="4" s="1"/>
  <c r="N172" i="4"/>
  <c r="P172" i="4" s="1"/>
  <c r="N168" i="4"/>
  <c r="P168" i="4" s="1"/>
  <c r="N164" i="4"/>
  <c r="P164" i="4" s="1"/>
  <c r="N160" i="4"/>
  <c r="P160" i="4" s="1"/>
  <c r="N156" i="4"/>
  <c r="P156" i="4" s="1"/>
  <c r="N152" i="4"/>
  <c r="P152" i="4" s="1"/>
  <c r="N148" i="4"/>
  <c r="N144" i="4"/>
  <c r="N140" i="4"/>
  <c r="P140" i="4" s="1"/>
  <c r="N136" i="4"/>
  <c r="P136" i="4" s="1"/>
  <c r="N132" i="4"/>
  <c r="P132" i="4" s="1"/>
  <c r="N128" i="4"/>
  <c r="P128" i="4" s="1"/>
  <c r="N124" i="4"/>
  <c r="N338" i="4"/>
  <c r="P338" i="4" s="1"/>
  <c r="N334" i="4"/>
  <c r="P334" i="4" s="1"/>
  <c r="N322" i="4"/>
  <c r="P322" i="4" s="1"/>
  <c r="N318" i="4"/>
  <c r="P318" i="4" s="1"/>
  <c r="N306" i="4"/>
  <c r="P306" i="4" s="1"/>
  <c r="N302" i="4"/>
  <c r="P302" i="4" s="1"/>
  <c r="N290" i="4"/>
  <c r="P290" i="4" s="1"/>
  <c r="N286" i="4"/>
  <c r="P286" i="4" s="1"/>
  <c r="N274" i="4"/>
  <c r="P274" i="4" s="1"/>
  <c r="N270" i="4"/>
  <c r="P270" i="4" s="1"/>
  <c r="N258" i="4"/>
  <c r="P258" i="4" s="1"/>
  <c r="N254" i="4"/>
  <c r="P254" i="4" s="1"/>
  <c r="N242" i="4"/>
  <c r="P242" i="4" s="1"/>
  <c r="N238" i="4"/>
  <c r="P238" i="4" s="1"/>
  <c r="N226" i="4"/>
  <c r="P226" i="4" s="1"/>
  <c r="N222" i="4"/>
  <c r="P222" i="4" s="1"/>
  <c r="N210" i="4"/>
  <c r="P210" i="4" s="1"/>
  <c r="N206" i="4"/>
  <c r="P206" i="4" s="1"/>
  <c r="N194" i="4"/>
  <c r="P194" i="4" s="1"/>
  <c r="N190" i="4"/>
  <c r="P190" i="4" s="1"/>
  <c r="N178" i="4"/>
  <c r="P178" i="4" s="1"/>
  <c r="N174" i="4"/>
  <c r="P174" i="4" s="1"/>
  <c r="N162" i="4"/>
  <c r="P162" i="4" s="1"/>
  <c r="N158" i="4"/>
  <c r="P158" i="4" s="1"/>
  <c r="N146" i="4"/>
  <c r="N142" i="4"/>
  <c r="P142" i="4" s="1"/>
  <c r="N130" i="4"/>
  <c r="P130" i="4" s="1"/>
  <c r="N126" i="4"/>
  <c r="N311" i="4"/>
  <c r="P311" i="4" s="1"/>
  <c r="N307" i="4"/>
  <c r="P307" i="4" s="1"/>
  <c r="N303" i="4"/>
  <c r="P303" i="4" s="1"/>
  <c r="N299" i="4"/>
  <c r="P299" i="4" s="1"/>
  <c r="N295" i="4"/>
  <c r="P295" i="4" s="1"/>
  <c r="N291" i="4"/>
  <c r="P291" i="4" s="1"/>
  <c r="N287" i="4"/>
  <c r="P287" i="4" s="1"/>
  <c r="N283" i="4"/>
  <c r="P283" i="4" s="1"/>
  <c r="N279" i="4"/>
  <c r="P279" i="4" s="1"/>
  <c r="N275" i="4"/>
  <c r="P275" i="4" s="1"/>
  <c r="N271" i="4"/>
  <c r="P271" i="4" s="1"/>
  <c r="N267" i="4"/>
  <c r="P267" i="4" s="1"/>
  <c r="N263" i="4"/>
  <c r="P263" i="4" s="1"/>
  <c r="N259" i="4"/>
  <c r="P259" i="4" s="1"/>
  <c r="N255" i="4"/>
  <c r="P255" i="4" s="1"/>
  <c r="N251" i="4"/>
  <c r="P251" i="4" s="1"/>
  <c r="N247" i="4"/>
  <c r="P247" i="4" s="1"/>
  <c r="N243" i="4"/>
  <c r="P243" i="4" s="1"/>
  <c r="N239" i="4"/>
  <c r="P239" i="4" s="1"/>
  <c r="N235" i="4"/>
  <c r="P235" i="4" s="1"/>
  <c r="N231" i="4"/>
  <c r="P231" i="4" s="1"/>
  <c r="N227" i="4"/>
  <c r="P227" i="4" s="1"/>
  <c r="N223" i="4"/>
  <c r="P223" i="4" s="1"/>
  <c r="N219" i="4"/>
  <c r="P219" i="4" s="1"/>
  <c r="N215" i="4"/>
  <c r="P215" i="4" s="1"/>
  <c r="N211" i="4"/>
  <c r="P211" i="4" s="1"/>
  <c r="N207" i="4"/>
  <c r="P207" i="4" s="1"/>
  <c r="N203" i="4"/>
  <c r="P203" i="4" s="1"/>
  <c r="N199" i="4"/>
  <c r="P199" i="4" s="1"/>
  <c r="N195" i="4"/>
  <c r="P195" i="4" s="1"/>
  <c r="N191" i="4"/>
  <c r="P191" i="4" s="1"/>
  <c r="N187" i="4"/>
  <c r="P187" i="4" s="1"/>
  <c r="N183" i="4"/>
  <c r="P183" i="4" s="1"/>
  <c r="N179" i="4"/>
  <c r="P179" i="4" s="1"/>
  <c r="N175" i="4"/>
  <c r="P175" i="4" s="1"/>
  <c r="N171" i="4"/>
  <c r="P171" i="4" s="1"/>
  <c r="N167" i="4"/>
  <c r="P167" i="4" s="1"/>
  <c r="N163" i="4"/>
  <c r="P163" i="4" s="1"/>
  <c r="N159" i="4"/>
  <c r="P159" i="4" s="1"/>
  <c r="N155" i="4"/>
  <c r="P155" i="4" s="1"/>
  <c r="N151" i="4"/>
  <c r="N147" i="4"/>
  <c r="N143" i="4"/>
  <c r="N139" i="4"/>
  <c r="P139" i="4" s="1"/>
  <c r="N135" i="4"/>
  <c r="P135" i="4" s="1"/>
  <c r="N131" i="4"/>
  <c r="P131" i="4" s="1"/>
  <c r="N127" i="4"/>
  <c r="P127" i="4" s="1"/>
  <c r="N446" i="4"/>
  <c r="N438" i="4"/>
  <c r="N434" i="4"/>
  <c r="N430" i="4"/>
  <c r="N426" i="4"/>
  <c r="N422" i="4"/>
  <c r="N418" i="4"/>
  <c r="N414" i="4"/>
  <c r="N410" i="4"/>
  <c r="N406" i="4"/>
  <c r="N398" i="4"/>
  <c r="N394" i="4"/>
  <c r="N390" i="4"/>
  <c r="P390" i="4" s="1"/>
  <c r="N386" i="4"/>
  <c r="P386" i="4" s="1"/>
  <c r="N382" i="4"/>
  <c r="P382" i="4" s="1"/>
  <c r="N378" i="4"/>
  <c r="P378" i="4" s="1"/>
  <c r="N374" i="4"/>
  <c r="P374" i="4" s="1"/>
  <c r="N370" i="4"/>
  <c r="P370" i="4" s="1"/>
  <c r="N366" i="4"/>
  <c r="P366" i="4" s="1"/>
  <c r="N362" i="4"/>
  <c r="K5" i="7" s="1"/>
  <c r="N358" i="4"/>
  <c r="P358" i="4" s="1"/>
  <c r="N354" i="4"/>
  <c r="P354" i="4" s="1"/>
  <c r="N350" i="4"/>
  <c r="P350" i="4" s="1"/>
  <c r="N346" i="4"/>
  <c r="P346" i="4" s="1"/>
  <c r="N342" i="4"/>
  <c r="P342" i="4" s="1"/>
  <c r="N330" i="4"/>
  <c r="P330" i="4" s="1"/>
  <c r="N326" i="4"/>
  <c r="P326" i="4" s="1"/>
  <c r="N314" i="4"/>
  <c r="P314" i="4" s="1"/>
  <c r="N310" i="4"/>
  <c r="P310" i="4" s="1"/>
  <c r="N298" i="4"/>
  <c r="P298" i="4" s="1"/>
  <c r="N294" i="4"/>
  <c r="P294" i="4" s="1"/>
  <c r="N282" i="4"/>
  <c r="P282" i="4" s="1"/>
  <c r="N278" i="4"/>
  <c r="P278" i="4" s="1"/>
  <c r="N266" i="4"/>
  <c r="P266" i="4" s="1"/>
  <c r="N262" i="4"/>
  <c r="P262" i="4" s="1"/>
  <c r="N250" i="4"/>
  <c r="P250" i="4" s="1"/>
  <c r="N246" i="4"/>
  <c r="P246" i="4" s="1"/>
  <c r="N234" i="4"/>
  <c r="P234" i="4" s="1"/>
  <c r="N230" i="4"/>
  <c r="P230" i="4" s="1"/>
  <c r="N218" i="4"/>
  <c r="P218" i="4" s="1"/>
  <c r="N214" i="4"/>
  <c r="P214" i="4" s="1"/>
  <c r="N202" i="4"/>
  <c r="P202" i="4" s="1"/>
  <c r="N198" i="4"/>
  <c r="P198" i="4" s="1"/>
  <c r="N186" i="4"/>
  <c r="P186" i="4" s="1"/>
  <c r="N182" i="4"/>
  <c r="P182" i="4" s="1"/>
  <c r="N170" i="4"/>
  <c r="P170" i="4" s="1"/>
  <c r="N166" i="4"/>
  <c r="P166" i="4" s="1"/>
  <c r="N154" i="4"/>
  <c r="P154" i="4" s="1"/>
  <c r="N150" i="4"/>
  <c r="N138" i="4"/>
  <c r="P138" i="4" s="1"/>
  <c r="N134" i="4"/>
  <c r="P134" i="4" s="1"/>
  <c r="N458" i="4"/>
  <c r="P458" i="4" s="1"/>
  <c r="N454" i="4"/>
  <c r="N450" i="4"/>
  <c r="N442" i="4"/>
  <c r="N402" i="4"/>
  <c r="N341" i="4"/>
  <c r="P341" i="4" s="1"/>
  <c r="N337" i="4"/>
  <c r="P337" i="4" s="1"/>
  <c r="N333" i="4"/>
  <c r="P333" i="4" s="1"/>
  <c r="N329" i="4"/>
  <c r="P329" i="4" s="1"/>
  <c r="N325" i="4"/>
  <c r="P325" i="4" s="1"/>
  <c r="N321" i="4"/>
  <c r="P321" i="4" s="1"/>
  <c r="N317" i="4"/>
  <c r="P317" i="4" s="1"/>
  <c r="N313" i="4"/>
  <c r="P313" i="4" s="1"/>
  <c r="N309" i="4"/>
  <c r="P309" i="4" s="1"/>
  <c r="N305" i="4"/>
  <c r="P305" i="4" s="1"/>
  <c r="N301" i="4"/>
  <c r="P301" i="4" s="1"/>
  <c r="N297" i="4"/>
  <c r="P297" i="4" s="1"/>
  <c r="N293" i="4"/>
  <c r="P293" i="4" s="1"/>
  <c r="N289" i="4"/>
  <c r="P289" i="4" s="1"/>
  <c r="N285" i="4"/>
  <c r="P285" i="4" s="1"/>
  <c r="N281" i="4"/>
  <c r="P281" i="4" s="1"/>
  <c r="N277" i="4"/>
  <c r="P277" i="4" s="1"/>
  <c r="N273" i="4"/>
  <c r="P273" i="4" s="1"/>
  <c r="N269" i="4"/>
  <c r="P269" i="4" s="1"/>
  <c r="N265" i="4"/>
  <c r="P265" i="4" s="1"/>
  <c r="N261" i="4"/>
  <c r="P261" i="4" s="1"/>
  <c r="N257" i="4"/>
  <c r="P257" i="4" s="1"/>
  <c r="N253" i="4"/>
  <c r="P253" i="4" s="1"/>
  <c r="N249" i="4"/>
  <c r="P249" i="4" s="1"/>
  <c r="N245" i="4"/>
  <c r="P245" i="4" s="1"/>
  <c r="N241" i="4"/>
  <c r="P241" i="4" s="1"/>
  <c r="N237" i="4"/>
  <c r="P237" i="4" s="1"/>
  <c r="N233" i="4"/>
  <c r="P233" i="4" s="1"/>
  <c r="N229" i="4"/>
  <c r="P229" i="4" s="1"/>
  <c r="N225" i="4"/>
  <c r="P225" i="4" s="1"/>
  <c r="N221" i="4"/>
  <c r="P221" i="4" s="1"/>
  <c r="N217" i="4"/>
  <c r="P217" i="4" s="1"/>
  <c r="N213" i="4"/>
  <c r="P213" i="4" s="1"/>
  <c r="N209" i="4"/>
  <c r="P209" i="4" s="1"/>
  <c r="N205" i="4"/>
  <c r="P205" i="4" s="1"/>
  <c r="N201" i="4"/>
  <c r="P201" i="4" s="1"/>
  <c r="N197" i="4"/>
  <c r="P197" i="4" s="1"/>
  <c r="N193" i="4"/>
  <c r="P193" i="4" s="1"/>
  <c r="N189" i="4"/>
  <c r="P189" i="4" s="1"/>
  <c r="N185" i="4"/>
  <c r="P185" i="4" s="1"/>
  <c r="N181" i="4"/>
  <c r="P181" i="4" s="1"/>
  <c r="N177" i="4"/>
  <c r="P177" i="4" s="1"/>
  <c r="N173" i="4"/>
  <c r="P173" i="4" s="1"/>
  <c r="N169" i="4"/>
  <c r="P169" i="4" s="1"/>
  <c r="N165" i="4"/>
  <c r="P165" i="4" s="1"/>
  <c r="N161" i="4"/>
  <c r="P161" i="4" s="1"/>
  <c r="N157" i="4"/>
  <c r="P157" i="4" s="1"/>
  <c r="N153" i="4"/>
  <c r="P153" i="4" s="1"/>
  <c r="N149" i="4"/>
  <c r="N145" i="4"/>
  <c r="N141" i="4"/>
  <c r="P141" i="4" s="1"/>
  <c r="N137" i="4"/>
  <c r="P137" i="4" s="1"/>
  <c r="N133" i="4"/>
  <c r="P133" i="4" s="1"/>
  <c r="N129" i="4"/>
  <c r="P129" i="4" s="1"/>
  <c r="N125" i="4"/>
  <c r="K4" i="7" l="1"/>
  <c r="N3" i="7" a="1"/>
  <c r="N3" i="7" s="1"/>
  <c r="P362" i="4"/>
  <c r="L17" i="7" s="1"/>
  <c r="P345" i="4"/>
  <c r="L16" i="7" s="1"/>
  <c r="N5" i="7" a="1"/>
  <c r="N5" i="7" s="1"/>
  <c r="N4" i="7" a="1"/>
  <c r="N4" i="7" s="1"/>
  <c r="M2" i="7" a="1"/>
  <c r="M2" i="7" s="1"/>
  <c r="M5" i="7" a="1"/>
  <c r="M5" i="7" s="1"/>
  <c r="M3" i="7" a="1"/>
  <c r="M3" i="7" s="1"/>
  <c r="M4" i="7" a="1"/>
  <c r="M4" i="7" s="1"/>
</calcChain>
</file>

<file path=xl/connections.xml><?xml version="1.0" encoding="utf-8"?>
<connections xmlns="http://schemas.openxmlformats.org/spreadsheetml/2006/main">
  <connection id="1" keepAlive="1" name="Requête - Manquant" description="Connexion à la requête « Manquant » dans le classeur." type="5" refreshedVersion="6" background="1" saveData="1">
    <dbPr connection="Provider=Microsoft.Mashup.OleDb.1;Data Source=$Workbook$;Location=Manquant;Extended Properties=&quot;&quot;" command="SELECT * FROM [Manquant]"/>
  </connection>
  <connection id="2" keepAlive="1" name="Requête - Manquant REF" description="Connexion à la requête « Manquant REF » dans le classeur." type="5" refreshedVersion="6" background="1" saveData="1">
    <dbPr connection="Provider=Microsoft.Mashup.OleDb.1;Data Source=$Workbook$;Location=Manquant REF;Extended Properties=&quot;&quot;" command="SELECT * FROM [Manquant REF]"/>
  </connection>
  <connection id="3" keepAlive="1" name="Requête - NBR Composants" description="Connexion à la requête « NBR Composants » dans le classeur." type="5" refreshedVersion="6" background="1" saveData="1">
    <dbPr connection="Provider=Microsoft.Mashup.OleDb.1;Data Source=$Workbook$;Location=NBR Composants;Extended Properties=&quot;&quot;" command="SELECT * FROM [NBR Composants]"/>
  </connection>
  <connection id="4" keepAlive="1" name="Requête - Planning" description="Connexion à la requête « Planning » dans le classeur." type="5" refreshedVersion="6" background="1" saveData="1">
    <dbPr connection="Provider=Microsoft.Mashup.OleDb.1;Data Source=$Workbook$;Location=Planning;Extended Properties=&quot;&quot;" command="SELECT * FROM [Planning]"/>
  </connection>
</connections>
</file>

<file path=xl/sharedStrings.xml><?xml version="1.0" encoding="utf-8"?>
<sst xmlns="http://schemas.openxmlformats.org/spreadsheetml/2006/main" count="7236" uniqueCount="1057">
  <si>
    <t>Date du besoin</t>
  </si>
  <si>
    <t>Ordre</t>
  </si>
  <si>
    <t>Composé</t>
  </si>
  <si>
    <t>CIE</t>
  </si>
  <si>
    <t>Article de l'élément de réappro</t>
  </si>
  <si>
    <t>Composant</t>
  </si>
  <si>
    <t>Désignation article</t>
  </si>
  <si>
    <t>Type de réapprovisionnement</t>
  </si>
  <si>
    <t>Date de réapprovisionnement</t>
  </si>
  <si>
    <t>Date de réappro estimée</t>
  </si>
  <si>
    <t>Commentaires</t>
  </si>
  <si>
    <t>263640475MKP</t>
  </si>
  <si>
    <t>CIE SIMUL MAGNETO</t>
  </si>
  <si>
    <t>185531672-02</t>
  </si>
  <si>
    <t>COND.CMS CNC2 2C1 1NF 10% 500V</t>
  </si>
  <si>
    <t>CDE_HA_AR</t>
  </si>
  <si>
    <t/>
  </si>
  <si>
    <t>263563962MKP</t>
  </si>
  <si>
    <t>CIE SOM2-22x</t>
  </si>
  <si>
    <t>189638422-02</t>
  </si>
  <si>
    <t>TRANS.CMS NMOS 20V 890MA SP</t>
  </si>
  <si>
    <t>263076597MKP</t>
  </si>
  <si>
    <t>CIE PROX-NUM-D</t>
  </si>
  <si>
    <t>DISSIPATEUR CIE PROX-NUM</t>
  </si>
  <si>
    <t>192651578-01</t>
  </si>
  <si>
    <t>COND.CMS X7R 22UF 10% 50V  SP</t>
  </si>
  <si>
    <t>MKP9028378</t>
  </si>
  <si>
    <t>Fadec HC</t>
  </si>
  <si>
    <t>191724822-01</t>
  </si>
  <si>
    <t>IC.CMS ADUM3200 ISOLAT. 2 CHAN. SO8 SP</t>
  </si>
  <si>
    <t>193089573-01</t>
  </si>
  <si>
    <t>IC.CMS IGLOO2 FLASH FPGA 256KB FBGA484</t>
  </si>
  <si>
    <t>193560664-01</t>
  </si>
  <si>
    <t>IC.CMS POLARFIRE FPGA MPF300 FCVG484 SP</t>
  </si>
  <si>
    <t>191724421-01</t>
  </si>
  <si>
    <t>IC CMS MRAM 256KX16 35NS TSOP44 SP</t>
  </si>
  <si>
    <t>192841284-01</t>
  </si>
  <si>
    <t>FICH.CMS 60C.MAL.(2X30)  DRT. P=0,4MM SP</t>
  </si>
  <si>
    <t>263590815MKP</t>
  </si>
  <si>
    <t>CIE ALIM_QUAP</t>
  </si>
  <si>
    <t>193571703-01</t>
  </si>
  <si>
    <t>COND.CMS 1206 X7R 1UF 10% 100V FLEX SP</t>
  </si>
  <si>
    <t>263608323MKP</t>
  </si>
  <si>
    <t>CIE TECHNO SOM2</t>
  </si>
  <si>
    <t>263611359MKP</t>
  </si>
  <si>
    <t>CIE FLEX_W28_VJ_PASEO_MPF_V2</t>
  </si>
  <si>
    <t>263526237MKP</t>
  </si>
  <si>
    <t>CIE CILEX SKYNAUTE FIRST</t>
  </si>
  <si>
    <t>193429579-01</t>
  </si>
  <si>
    <t>RES.CMS 2615 27,4 OHM 1% 1W 120PPM SP</t>
  </si>
  <si>
    <t>263526857MKP</t>
  </si>
  <si>
    <t>CIE GANAV SP</t>
  </si>
  <si>
    <t>193149692-01</t>
  </si>
  <si>
    <t>IC.CMS SUPERV.4 CANAL TQFN24 SP</t>
  </si>
  <si>
    <t>193458744-01</t>
  </si>
  <si>
    <t>OSC.CMS 66,666666MHZ 25PPM/3V3 QFN-4 SP</t>
  </si>
  <si>
    <t>263525970MKP</t>
  </si>
  <si>
    <t>CIE IDA_SKYNAUTE_FIRST</t>
  </si>
  <si>
    <t>193367844-01</t>
  </si>
  <si>
    <t>RES.CMS 0402 47 OHM 1% 63MW 100PPM SP</t>
  </si>
  <si>
    <t>263479892MKP</t>
  </si>
  <si>
    <t>CIE PRO_TV-000</t>
  </si>
  <si>
    <t>193546771-01</t>
  </si>
  <si>
    <t>DIODE PROTEC.CMS 22V 30KW PLAD SP</t>
  </si>
  <si>
    <t>263527797MKP</t>
  </si>
  <si>
    <t>CIE ETCU_INTERCO</t>
  </si>
  <si>
    <t>193578319-01</t>
  </si>
  <si>
    <t>EMB.81C.FEM.COUDE P.CI.P=2MM SP</t>
  </si>
  <si>
    <t>263346936MKP</t>
  </si>
  <si>
    <t>CIE PS Board</t>
  </si>
  <si>
    <t>193591429-01</t>
  </si>
  <si>
    <t>EMB.CMS 100C(50+50)HERMA.DRT.P=0.5 SP</t>
  </si>
  <si>
    <t>263346978MKP</t>
  </si>
  <si>
    <t>CIE AH Comp Board</t>
  </si>
  <si>
    <t>193591461-01</t>
  </si>
  <si>
    <t>EMB. 40CONT.MAL.(20X2) DRT.CMS PAS=1,27</t>
  </si>
  <si>
    <t>186420196-03</t>
  </si>
  <si>
    <t>IC.CMS DAC 12BIT MSOP8 SP</t>
  </si>
  <si>
    <t>187172190-10</t>
  </si>
  <si>
    <t>IC.CMS LM193 DBLE.COMP. TENSION SO8 SP</t>
  </si>
  <si>
    <t>193435858-01</t>
  </si>
  <si>
    <t>IC.CMS AMP.OP.3MHZ 36V VSSOP-8 SP</t>
  </si>
  <si>
    <t>186485163-03</t>
  </si>
  <si>
    <t>IC.CMS CONV.DC/DC 4,5V-17V 6A VQFN14 SP</t>
  </si>
  <si>
    <t>263526638MKP</t>
  </si>
  <si>
    <t>CIE CAPRI SP</t>
  </si>
  <si>
    <t>193093080-01</t>
  </si>
  <si>
    <t>IC.CMS ANAL.TEMP.SENS.1,5V-5,5V SC70 SP</t>
  </si>
  <si>
    <t>193588443-01</t>
  </si>
  <si>
    <t>EMB.CMS 40C(20+20).HERMA.DROIT P=0,5 SP</t>
  </si>
  <si>
    <t>193316441-01</t>
  </si>
  <si>
    <t>IC.CMS REF.TENSION 1,8V SOT23-3 SP</t>
  </si>
  <si>
    <t>193553601-01</t>
  </si>
  <si>
    <t>IC.CMS ANA.SWITCH.MUX.3,3V TSSOP28 SP</t>
  </si>
  <si>
    <t>193438700-04</t>
  </si>
  <si>
    <t>TRANSISTOR CMS NPN 100MA 65V SOT323 SP</t>
  </si>
  <si>
    <t>193094925-01</t>
  </si>
  <si>
    <t>IC.CMS RAIL-TO-RAIL 2MHZ 36V TSSOP-14 SP</t>
  </si>
  <si>
    <t>193569232-01</t>
  </si>
  <si>
    <t>IC.CMS EEPROM SERIE 64KX8 DFN-S8 SP</t>
  </si>
  <si>
    <t>193264329-01</t>
  </si>
  <si>
    <t>IC.CMS TRANS.6,25GBPS ASY.COAX DRIV.SP</t>
  </si>
  <si>
    <t>193096320-01</t>
  </si>
  <si>
    <t>EMB.CMS 16C.(8+8)M.DROIT P=1,27MM SP</t>
  </si>
  <si>
    <t>189513980-06</t>
  </si>
  <si>
    <t>IC.CMS AD7893 ADC 12BIT SO8 SP</t>
  </si>
  <si>
    <t>191887059-01</t>
  </si>
  <si>
    <t>IC CMS AOP RAIL TO RAIL DFN8 SP</t>
  </si>
  <si>
    <t>263611362MKP</t>
  </si>
  <si>
    <t>CIU FLEX_W28_VJ_PASEO_MPF_V2</t>
  </si>
  <si>
    <t>193367865-01</t>
  </si>
  <si>
    <t>RES.CMS 0402 22 OHM 1% 63MW 100PPM SP</t>
  </si>
  <si>
    <t>263508883MKP</t>
  </si>
  <si>
    <t>PROT H/C Board (CIE)</t>
  </si>
  <si>
    <t>193488086-01</t>
  </si>
  <si>
    <t>DIODE PROTEC.CMS 30V 30KW PLAD SP</t>
  </si>
  <si>
    <t>193162182-01</t>
  </si>
  <si>
    <t>IC.CMS EMETTEUR-RECEPTEUR ETHERNET</t>
  </si>
  <si>
    <t>263567949MKP</t>
  </si>
  <si>
    <t>CIE ADES</t>
  </si>
  <si>
    <t>192917835-01</t>
  </si>
  <si>
    <t>RES.CMS 0402 120KOHM 0,1% 63MW 25PPM SP</t>
  </si>
  <si>
    <t>263508924MKP</t>
  </si>
  <si>
    <t>I/O H/C Board</t>
  </si>
  <si>
    <t>192669947-01</t>
  </si>
  <si>
    <t>IC CMS HI8586 ARINC429 LINE DRV.SO8 SP</t>
  </si>
  <si>
    <t>189528671-09</t>
  </si>
  <si>
    <t>TRANS.CMS PZT2222A NPN 40V SOT223 SP</t>
  </si>
  <si>
    <t>MKP9028380</t>
  </si>
  <si>
    <t>EMB.CIR.806-022-ME-18-85P2CA GLENAIR</t>
  </si>
  <si>
    <t>MKP9028398</t>
  </si>
  <si>
    <t>EMB.CIR.806-022-ME-18-85P2CB GLENAIR</t>
  </si>
  <si>
    <t>MKP9028400</t>
  </si>
  <si>
    <t>EMB.CIR.806-022-ME-20-110P2CA GLENAIR</t>
  </si>
  <si>
    <t>MKP9028418</t>
  </si>
  <si>
    <t>EMB.CIR.806-022-ME-20-110P2CB GLENAIR</t>
  </si>
  <si>
    <t>MKP9028421</t>
  </si>
  <si>
    <t>EMB.CIR.806-022-ME-14-39S2CA GLENAIR</t>
  </si>
  <si>
    <t>192877289-02</t>
  </si>
  <si>
    <t>IC.CMS SDRAM 128MX16 FBGA-96 SP</t>
  </si>
  <si>
    <t>263549417MKP</t>
  </si>
  <si>
    <t>CIE FLEX GANAV CILEX</t>
  </si>
  <si>
    <t>191822889-01</t>
  </si>
  <si>
    <t>EMB.ERF8 150CT.(2x75) FEM.DROIT CMS SP</t>
  </si>
  <si>
    <t>192734476-01</t>
  </si>
  <si>
    <t>IC REG CMS LT3060 LDO ADJ.SOT23X8 SP</t>
  </si>
  <si>
    <t>192740622-01</t>
  </si>
  <si>
    <t>IC.CMS TRIGGER DE SCHMITT INV.SOT23-5 SP</t>
  </si>
  <si>
    <t>263567858MKP</t>
  </si>
  <si>
    <t>CIE MAGMA</t>
  </si>
  <si>
    <t>263612182MKP</t>
  </si>
  <si>
    <t>CIE FLEX W07 PROX_VJ_TGC V1</t>
  </si>
  <si>
    <t>263612195MKP</t>
  </si>
  <si>
    <t>CIU FLEX W07 PROX_VJ_TGC V1</t>
  </si>
  <si>
    <t>MKP9028801</t>
  </si>
  <si>
    <t>INDUCT.CMS Coilcraft  ML465PYA153MLZ</t>
  </si>
  <si>
    <t>MKP9028819</t>
  </si>
  <si>
    <t>INDUCT.CMS Coilcraft  ML524PYA302MLZ</t>
  </si>
  <si>
    <t>MKP9028822</t>
  </si>
  <si>
    <t>INDUCT.CMS Coilcraft  ML524PYA182MLZ</t>
  </si>
  <si>
    <t>193511851-01</t>
  </si>
  <si>
    <t>RES.0402 14,3K 0,1% 63MW 10PPM SP</t>
  </si>
  <si>
    <t>191940398-01</t>
  </si>
  <si>
    <t>COND.CMS 0402 COG H.T. 100PF 2% 50V SP</t>
  </si>
  <si>
    <t>193546721-01</t>
  </si>
  <si>
    <t>DIODE PROTEC.CMS 14V BI 30KW PLAD SP</t>
  </si>
  <si>
    <t>193332177-01</t>
  </si>
  <si>
    <t>RES.CMS 0402 68,1 KOHM 1% 63MW 100PPM SP</t>
  </si>
  <si>
    <t>193419771-01</t>
  </si>
  <si>
    <t>IC.CMS SRAM FPGA 1,2V-3,3V BGA-484 SP</t>
  </si>
  <si>
    <t>189203290-02</t>
  </si>
  <si>
    <t>RELAIS CENTIGRID CMS SERIE 114 2RT 26V</t>
  </si>
  <si>
    <t>MKP9028892</t>
  </si>
  <si>
    <t>EMB.CIR.806-012-ME-18-85SMA GLENAIR</t>
  </si>
  <si>
    <t>MKP9028939</t>
  </si>
  <si>
    <t>EMB.CIR.806-012-ME-14-39PMA GLENAIR</t>
  </si>
  <si>
    <t>263347834MKP</t>
  </si>
  <si>
    <t>CIE Flex RMM</t>
  </si>
  <si>
    <t>193586332-01</t>
  </si>
  <si>
    <t>FICH.SFML 40(2X20)C.F.DRT CMS P=1,27 SP</t>
  </si>
  <si>
    <t>193586374-01</t>
  </si>
  <si>
    <t>FICH.SFML 30C.(2X15) F.DRT CMS P=1,27 SP</t>
  </si>
  <si>
    <t>193511442-01</t>
  </si>
  <si>
    <t>IC.CMS PROC.32BIT 800MHZ TEPBGA689 SP</t>
  </si>
  <si>
    <t>193400917-01</t>
  </si>
  <si>
    <t>RES.CMS 1206 1,4OHM 1% 0,25W 100PPM SP</t>
  </si>
  <si>
    <t>192877739-01</t>
  </si>
  <si>
    <t>IC.CMS LTC4364 SURGE STOPPER DFN14 SP</t>
  </si>
  <si>
    <t>193546875-01</t>
  </si>
  <si>
    <t>DIODE PROTEC.CMS 22V BI 30KW PLAD SP</t>
  </si>
  <si>
    <t>MKP9028905</t>
  </si>
  <si>
    <t>EMB.CIR.806-012-ME-18-85SMB GLENAIR</t>
  </si>
  <si>
    <t>MKP9028918</t>
  </si>
  <si>
    <t>EMB.CIR.806-012-ME-20-110SMA GLENAIR</t>
  </si>
  <si>
    <t>MKP9028926</t>
  </si>
  <si>
    <t>EMB.CIR.806-012-ME-20-110SMB GLENAIR</t>
  </si>
  <si>
    <t>193542541-01</t>
  </si>
  <si>
    <t>RES.CMS 0402 6,19KOHM 0,1% 63MW 25PPM SP</t>
  </si>
  <si>
    <t>Alternative : RG1005N-6191-W-T1 / ERA-2AEB6191X dispo Mouser (attente validation)</t>
  </si>
  <si>
    <t>193573794-01</t>
  </si>
  <si>
    <t>IC CMS XCZU7EV FPGA FFVC1156 SP</t>
  </si>
  <si>
    <t>193539995-01</t>
  </si>
  <si>
    <t>RES.CMS 0603 2,1KOHM 1% 100MW1 00PPM SP</t>
  </si>
  <si>
    <t>Voir dépannage Montluçon</t>
  </si>
  <si>
    <t>188748381-05</t>
  </si>
  <si>
    <t>TRANS.CMS PBSS5480 PNP 80V 4A SOT89 SP</t>
  </si>
  <si>
    <t>191913495-01</t>
  </si>
  <si>
    <t>IC.CMS CAN 12 BIT 8VOI LFCSP20 SP</t>
  </si>
  <si>
    <t>193508221-01</t>
  </si>
  <si>
    <t>IC.CMS IGLOO2 FLASH FPGA-1152 SP</t>
  </si>
  <si>
    <t>Cotation Broker en cours 24/04</t>
  </si>
  <si>
    <t>191736690-01</t>
  </si>
  <si>
    <t>TRANSFO CMS MB09904 SP</t>
  </si>
  <si>
    <t>CDE_HA</t>
  </si>
  <si>
    <t>Attente AR</t>
  </si>
  <si>
    <t>Commande retour en signature cause mauvais prix (26/04)</t>
  </si>
  <si>
    <t>193384733MKP</t>
  </si>
  <si>
    <t>IC.CMS MICROPROC.1,4GHZ FC-PBGA780 SP</t>
  </si>
  <si>
    <t>Commande Mouser / attente réception end user vierge</t>
  </si>
  <si>
    <t>193566583-01</t>
  </si>
  <si>
    <t>IC CMS.MODUL.DC-DC 2,7V/5,5V USIP8 SP</t>
  </si>
  <si>
    <t>193581085-01</t>
  </si>
  <si>
    <t>IC.CMS SUPERVISORY CIRCUIT 6V5 WSON6 SP</t>
  </si>
  <si>
    <t>193582248-01</t>
  </si>
  <si>
    <t>IC.CMS HIGH AC.ADJ.LDO 1A 6V WSON-6 SP</t>
  </si>
  <si>
    <t>193582673-01</t>
  </si>
  <si>
    <t>IC.CMS D.CHA COMMUTATEUR 5V7 WSON14 SP</t>
  </si>
  <si>
    <t>193572474MKP</t>
  </si>
  <si>
    <t>INDUCT.CMS 0502 4,7UH 10% 13,56MHZ SP</t>
  </si>
  <si>
    <t>191732022-01</t>
  </si>
  <si>
    <t>RES.CMS 1206 1KOHM 1% 0,33W 100PPM SP</t>
  </si>
  <si>
    <t>192876802-01</t>
  </si>
  <si>
    <t>RES.CMS 2615 560 OHM 5% 1W 120PPM SP</t>
  </si>
  <si>
    <t>193040555-01</t>
  </si>
  <si>
    <t>IC.CMS LTC2863 TRANSCEIVER SO8 SP</t>
  </si>
  <si>
    <t>193092687-01</t>
  </si>
  <si>
    <t>IC.CMS INTERFACE 16BIT SOIC-24 SP</t>
  </si>
  <si>
    <t>193153703-01</t>
  </si>
  <si>
    <t>RES.CMS 4723 4,22 OHM 1% 2 W 120PPM SP</t>
  </si>
  <si>
    <t>193064430-01</t>
  </si>
  <si>
    <t>IC.LOG.CMS COMPT.TEMPS 2,5V 5,5V SO8 SP</t>
  </si>
  <si>
    <t>193048035-02</t>
  </si>
  <si>
    <t>IC.CMS MRAM 4MB 40MHZ 3,6V DFN-8 SP</t>
  </si>
  <si>
    <t>193508200-01</t>
  </si>
  <si>
    <t>IC.CMS IGLOO2 FLASH 256KB FBGA484 SP</t>
  </si>
  <si>
    <t>263526659MKP</t>
  </si>
  <si>
    <t>CIU CAPRI SP</t>
  </si>
  <si>
    <t>193541218-01</t>
  </si>
  <si>
    <t>IC.OPTO.CMS FOD817AS DIL4CMS SP</t>
  </si>
  <si>
    <t>263538237MKP</t>
  </si>
  <si>
    <t>CIE IBIS-BRAVO-A600 SP</t>
  </si>
  <si>
    <t>263538245MKP</t>
  </si>
  <si>
    <t>CIU IBIS-BRAVO-A600 SP</t>
  </si>
  <si>
    <t>189509501-04</t>
  </si>
  <si>
    <t>RES.CMS 26,1OHM 0,02% 2PPM 0,6W SP</t>
  </si>
  <si>
    <t>189511837-03</t>
  </si>
  <si>
    <t>RES.CMS 1KOHM 0,01% 2PPM 0,25W SP</t>
  </si>
  <si>
    <t>193139039-01</t>
  </si>
  <si>
    <t>EMB.CMS 40C.(20+20)M.DROIT P=0,8MM SP</t>
  </si>
  <si>
    <t>193139232-01</t>
  </si>
  <si>
    <t>EMB.CMS 40C.(20+20)M.COUDE P=0,8MM SP</t>
  </si>
  <si>
    <t>189508934-05</t>
  </si>
  <si>
    <t>IC.CMS QUAD SPST SWITCH 44V SO16 SP</t>
  </si>
  <si>
    <t>193143814-01</t>
  </si>
  <si>
    <t>IC.COM.CMS MAX490 SO8</t>
  </si>
  <si>
    <t>Cotation Mouser en cours 24/04</t>
  </si>
  <si>
    <t>185508178MKP</t>
  </si>
  <si>
    <t>BARRETTE 4 CONT.M DROIT CMS DORES 2,54</t>
  </si>
  <si>
    <t>263557670MKP</t>
  </si>
  <si>
    <t>CIE PHM_MODULE</t>
  </si>
  <si>
    <t>193592405-01</t>
  </si>
  <si>
    <t>FICHE CMS 40C.FEM.DROIT P=1.27MM SP</t>
  </si>
  <si>
    <t>262226320MKP</t>
  </si>
  <si>
    <t>CIE CARTE MAUMI-FUGAS</t>
  </si>
  <si>
    <t>262225857MKP</t>
  </si>
  <si>
    <t>CIU CARTE MAUMI-FUGAS</t>
  </si>
  <si>
    <t>263226113MKP</t>
  </si>
  <si>
    <t>CIU PS PCB</t>
  </si>
  <si>
    <t>Attente création DA</t>
  </si>
  <si>
    <t>OP</t>
  </si>
  <si>
    <t>OSC.CMS MEMS 24 MHZ 3,3V QFN4 SP</t>
  </si>
  <si>
    <t>COND.CMS 1210 X7R 0,1UF 10% 500V SP</t>
  </si>
  <si>
    <t>DIODE PROTEC.CMS PLAD30KP 40V BI 30KW SP</t>
  </si>
  <si>
    <t>Cotation Broker en cours 24/04 + Future</t>
  </si>
  <si>
    <t>DIODE CMS 20V 100MA SOD-882 SP</t>
  </si>
  <si>
    <t>193465129-01</t>
  </si>
  <si>
    <t>DIODE PROTEC.CMS 45V 68,8A DO-214AB SP</t>
  </si>
  <si>
    <t>193494568-01</t>
  </si>
  <si>
    <t>IC.CMS OPTOC-PHOTOTRANSISTOR SO4 SP</t>
  </si>
  <si>
    <t>RES.CMS 0603 100KOHM 1% 0,1W 100PPM SP</t>
  </si>
  <si>
    <t>IC.CMS PROG.CURR.LIM.H.S.SWITCH SO8 SP</t>
  </si>
  <si>
    <t>RES.CMS 1206 2KOHM 1% 0,75W 100PPM SP</t>
  </si>
  <si>
    <t>INDUCTANCE CMS DE FILTRAGE SP</t>
  </si>
  <si>
    <t>DIODE SCHOT.CMS BAS40-05 40V SOT23 SP</t>
  </si>
  <si>
    <t>EMB.CMS 14C(7+7).F.DROIT P=1,27 SP</t>
  </si>
  <si>
    <t>INDUCTANCE MC 3 PHASE 3X668UH 5A ±35% SP</t>
  </si>
  <si>
    <t>DIODE CMS LIMITER 20-45V SOD323 SP</t>
  </si>
  <si>
    <t>DIODE PROTEC.CMS 12V 500W DO214AA SP</t>
  </si>
  <si>
    <t>263526224MKP</t>
  </si>
  <si>
    <t>CIU CILEX SKYNAUTE FIRST</t>
  </si>
  <si>
    <t>IC.CMS NAND FLASH+CONTR.8G LBGA-100 SP</t>
  </si>
  <si>
    <t>263526836MKP</t>
  </si>
  <si>
    <t>CIU GANAV SP</t>
  </si>
  <si>
    <t>193139906-01</t>
  </si>
  <si>
    <t>EMB.CMS 40C.(20+20)FEM.DROIT P=0,8MM SP</t>
  </si>
  <si>
    <t>IC.CMS AMP.OP.DUAL GP 15V SOIC-8 SP</t>
  </si>
  <si>
    <t>189513724-06</t>
  </si>
  <si>
    <t>IC.CMS ADG201 QUAD SPST SWITCH SO16 SP</t>
  </si>
  <si>
    <t>189108276MKP</t>
  </si>
  <si>
    <t>COND.CMS 0603 X7R 100NF 10%16V TE.SPL SP</t>
  </si>
  <si>
    <t>0603YC104KAZ2A Commande RS à passer besoin 50</t>
  </si>
  <si>
    <t>RES.CMS 0603 2,21KOHM 1% 100MW 100PPM SP</t>
  </si>
  <si>
    <t>RES.CMS 1206 316 OHM 1% 250MW 100PPM SP</t>
  </si>
  <si>
    <t>RES.CMS 1210 1 OHM 5% 0,5W 200PPM SP</t>
  </si>
  <si>
    <t>IC.CMS DUAL COMPAR+REF.TSOT23-6 SP</t>
  </si>
  <si>
    <t>RES.CMS 1210 1 OHM 1% 500MW 100PPM SP</t>
  </si>
  <si>
    <t>RES.CMS 1210 110 OHM 5% 500MW 200PPM SP</t>
  </si>
  <si>
    <t>RES.CMS 0805 680 OHM 1% 125MW 100PPM SP</t>
  </si>
  <si>
    <t>COND.CMS 1210 X7R 33NF 10% 1500V SP</t>
  </si>
  <si>
    <t>TRANS.CMS NMOS 200V 11,3A TSDSON8 SP</t>
  </si>
  <si>
    <t>193499919-01</t>
  </si>
  <si>
    <t>DIODE PROT.CMS SMDJ 58V BI 5% DO214AB SP</t>
  </si>
  <si>
    <t>RES.CMS 1206 12KOHM 1% 0,75W 100PPM SP</t>
  </si>
  <si>
    <t>TRANS.CMS DARL.NPN DPAK 100V 2A SP</t>
  </si>
  <si>
    <t>INDUCT.CMS 3,3UH 20% LOW PROFIL SP</t>
  </si>
  <si>
    <t>261851554MKP</t>
  </si>
  <si>
    <t>TRANSFORMATEUR EFD15 5V</t>
  </si>
  <si>
    <t>263567879MKP</t>
  </si>
  <si>
    <t>CIU MAGMA</t>
  </si>
  <si>
    <t>EMB.20CONT.MALE (10+10) DROIT CMS PAS 1,</t>
  </si>
  <si>
    <t>RES.CMS 0201 1,8KOHM 1% 50MW 200PPM SP</t>
  </si>
  <si>
    <t>RES.CMS 0603 110KOHM 0,1% 100MW 10PPM SP</t>
  </si>
  <si>
    <t>IC.CMS AMP.R-TO-R 180MHZ SC70-6 SP</t>
  </si>
  <si>
    <t>IC.CMS AMP.OP R-T-R 1,8V-5,25V DFN-8 SP</t>
  </si>
  <si>
    <t>RES.CMS 0603 19,6KOHM 0,1% 0,1W 10PPM SP</t>
  </si>
  <si>
    <t>IC.CMS REGULATEUR 3,4-40V 2,5A BGA-49 SP</t>
  </si>
  <si>
    <t>193574808-01</t>
  </si>
  <si>
    <t>COND.CMS 0201 X7R 100NF 10% 6,3V SP</t>
  </si>
  <si>
    <t>COND.TA. CMS 150UF 20% 16V BOIT.X SP</t>
  </si>
  <si>
    <t>193575420-01</t>
  </si>
  <si>
    <t>COND.TA. CMS 470UF 20% 6V3 BOIT.X SP</t>
  </si>
  <si>
    <t>193576831-01</t>
  </si>
  <si>
    <t>COND.CMS 0402 X7R 470NF 10% 6V3 SP</t>
  </si>
  <si>
    <t>IC.CMS AMP.OP.JFET DFN8 SP</t>
  </si>
  <si>
    <t>IC.CMS AD9609 CAN 1,8V-3,3V LFCSP-32 SP</t>
  </si>
  <si>
    <t>IC.CMS CONVERTISS.ADC 1,8V LFCSP-10 SP</t>
  </si>
  <si>
    <t>193580202-01</t>
  </si>
  <si>
    <t>COND.CMS 0603 X7R 4,7UF 10% 6,3V SP</t>
  </si>
  <si>
    <t>IC.CMS AMP.OP.DUAL R.T.R.TSSOP8 SP</t>
  </si>
  <si>
    <t>IC.CMS LDO LINEAR REGULATOR DFN10 SP</t>
  </si>
  <si>
    <t>IC.CMS CONVER.CAN SAR 16BIT LFCSP10 SP</t>
  </si>
  <si>
    <t>IC.CMS LINEAR REGULATEUR DFN12 SP</t>
  </si>
  <si>
    <t>EMB.FH65 10C.FEM.DRT CMS PAS=0,5MM SP</t>
  </si>
  <si>
    <t>EMB.FH65 15C.FEM.DRT.CMS PAS=0,5MM SP</t>
  </si>
  <si>
    <t>EMB.CMS 20C.F.(2x10) DROIT P=0,8MM SP</t>
  </si>
  <si>
    <t>263567960MKP</t>
  </si>
  <si>
    <t>CIU ADES</t>
  </si>
  <si>
    <t>CAVALIERS PAS 2,54MM NOIR</t>
  </si>
  <si>
    <t>RES.CMS 1206 4,02KOHM 1% 250MW 100PPM</t>
  </si>
  <si>
    <t>RES.CMS 0805 100KOHM 1% 125MW 100PPM</t>
  </si>
  <si>
    <t>RES.CMS 0805 23,2KOHM 1% 125MW 100PPM</t>
  </si>
  <si>
    <t>PAVE/CHIP RES.1206 1,8KOHM 5% 0,25W 200P</t>
  </si>
  <si>
    <t>RES.CMS 0805 47 OHM 5% 125MW 200PPM</t>
  </si>
  <si>
    <t>IC.CMS MAX809 GEN.RESET 3V08 SOT23</t>
  </si>
  <si>
    <t>DIODE EL.ROUGE FR626 2MA DIA.3MM</t>
  </si>
  <si>
    <t>RES.CMS 0805 16,9K 0,1% 0,1W 25PPM</t>
  </si>
  <si>
    <t>INDUCTANCE DE MODE COMMUN 2X3MH 1A</t>
  </si>
  <si>
    <t>DIODE SIGNAL CMS 1N4148 75V 500MA SOD123</t>
  </si>
  <si>
    <t>IC.CMS 556 TIMER2 SO14    P0</t>
  </si>
  <si>
    <t>COND.FILM POLYEST. 100NF 10% 400V RDL</t>
  </si>
  <si>
    <t>RES.CMS 0805 17,4KOHM 0,1% 200MW 10PPM</t>
  </si>
  <si>
    <t>MODULE SWITCH AJUSTABLE 1.5A 15-36V</t>
  </si>
  <si>
    <t>MOD. BUCK-BOOST SWITCH AJUST. 7-29V 1,5A</t>
  </si>
  <si>
    <t>COND.CMS CTC21E TA 330UF 10% 16V BOIT.D</t>
  </si>
  <si>
    <t>EMB.HE14 36CT.MALE DROIT P.CI PAS=2,54MM</t>
  </si>
  <si>
    <t>EMB.SUB.D 9CONT.FEM.COUD.P.CI HARP+VERR</t>
  </si>
  <si>
    <t>EMB.SUB.D 9CT.M.COUD. P.CI HARPON+VERR.</t>
  </si>
  <si>
    <t>FICH. 40CONT.FEM.(2X20)DRT.CMS P=1,27MM</t>
  </si>
  <si>
    <t>RES.CMS 0805 12,1KOHM 1% 125MW 100PPM SP</t>
  </si>
  <si>
    <t>INDUCTANCE CMS T.L 100UH 0,42 OHM 0,68A</t>
  </si>
  <si>
    <t>COND.CMS 0805 X7R 680NF 20% 16V</t>
  </si>
  <si>
    <t>RES.CMS 0805 100 OHM 1% 125MW 100PPM SP</t>
  </si>
  <si>
    <t>COND.CMS 1206 X7R 1UF 10% 50V SP</t>
  </si>
  <si>
    <t>COND.CMS 0805 X7R 100NF 10% 100V SP</t>
  </si>
  <si>
    <t>COND.CMS 1206 X7R 2,2UF 10% 25V SP</t>
  </si>
  <si>
    <t>RES.CMS 0805 133KOHM 0,1% 125MW 10PPM SP</t>
  </si>
  <si>
    <t>COND.TA.CMS 100UF 10% 25V BOIT.R SP</t>
  </si>
  <si>
    <t>COND.AL.PM 100UF 35V 20% 3KH/105 SP</t>
  </si>
  <si>
    <t>COND.FILM POLYESTER 10NF 5% 250V SP</t>
  </si>
  <si>
    <t>RES.CMS 0805 267KOHM 0,1% 125MW 25PPM SP</t>
  </si>
  <si>
    <t>RES.CMS 0805 287KOHM 0,1% 125MW 25PPM SP</t>
  </si>
  <si>
    <t>RES.CMS 0805 2,67K 0,1% 125MW 25PPM SP</t>
  </si>
  <si>
    <t>RES.CMS 0805 39,2K 0,1% 125MW 25PPM SP</t>
  </si>
  <si>
    <t>RES.CMS 0805 40,2K 0,1% 125MW 25PPM SP</t>
  </si>
  <si>
    <t>RES.CMS 0805 4,32K 0,1% 125MW 25PPM SP</t>
  </si>
  <si>
    <t>RES.CMS 0805 536KOHM 0,1% 125MW 25PPM SP</t>
  </si>
  <si>
    <t>RES.CMS 0805 57,6K 0,1% 125MW 25PPM SP</t>
  </si>
  <si>
    <t>RES.CMS 0805 634 OHM 0,1% 125MW 25PPM SP</t>
  </si>
  <si>
    <t>DIODE ZENER 1N5365B 36V 5% 5W AXIAL SP</t>
  </si>
  <si>
    <t>IC LOG.74LV123 2-MONOSTABLE SOIC16</t>
  </si>
  <si>
    <t>IC.65MLVD205 TRANSC. LVDS 100MBPS SO14</t>
  </si>
  <si>
    <t>MODULE SWITCH AJUSTABLE 1.5A 7-36V</t>
  </si>
  <si>
    <t>EMB.20CT.FEM.(2X10) DROIT P.CI PAS=2,54</t>
  </si>
  <si>
    <t>DIODE LED VERTE DIAM 3MM 20MA SP</t>
  </si>
  <si>
    <t>LED BLEUE DIAM.3MM 20MA SP</t>
  </si>
  <si>
    <t>RES.CMS 0805 4,42K 0,1% 125MW 25PPM SP</t>
  </si>
  <si>
    <t>RES.CMS 0805 453 OHM 0,1% 125MW 25PPM SP</t>
  </si>
  <si>
    <t>RES.CMS 0805 464 OHM 0,1% 125MW 25PPM SP</t>
  </si>
  <si>
    <t>EMB.RJ45 8P/8CCOUD.A PIQU.BLD+LEDS</t>
  </si>
  <si>
    <t>RES.CMS 0805 150 KOHM 1% 125MW 100PPM SP</t>
  </si>
  <si>
    <t>MODULE SWITCH AJUSTABLE 3A 7-36V</t>
  </si>
  <si>
    <t>RES.CMS 0805 1,27K 0,1% 125MW 25PPM SP</t>
  </si>
  <si>
    <t>RES.CMS 0805 1,37K 0,1% 125MW 25PPM SP</t>
  </si>
  <si>
    <t>RES.CMS 0805 1,82K 0,1% 125MW 25PPM SP</t>
  </si>
  <si>
    <t>RES.CMS 0805 6,98K 0,1% 125MW 25PPM SP</t>
  </si>
  <si>
    <t>RES.CMS 0805 9,09K 0,1% 125MW 25PPM SP</t>
  </si>
  <si>
    <t>DIODE EL BLANCHE 20MA DIA3MM</t>
  </si>
  <si>
    <t>RELAIS CMS G6S 2RT 12VDC 2A SP</t>
  </si>
  <si>
    <t>IC.LOG.CMS 74LVC2G132  SSOP8 SP</t>
  </si>
  <si>
    <t>263624682MKP</t>
  </si>
  <si>
    <t>CIE PA MS1100 MICA</t>
  </si>
  <si>
    <t>IC.CMS ACCEL.MS1100 +/-100G 3V3 LCC20 SP</t>
  </si>
  <si>
    <t>RES.CMS 0402 5,11K 0,1% 63MW 25PPM SP</t>
  </si>
  <si>
    <t>263624690MKP</t>
  </si>
  <si>
    <t>CIU PA MS1100 MICA</t>
  </si>
  <si>
    <t>263527789MKP</t>
  </si>
  <si>
    <t>CIU ETCU_INTERCO</t>
  </si>
  <si>
    <t>DA</t>
  </si>
  <si>
    <t>MKP</t>
  </si>
  <si>
    <t>193570488-01</t>
  </si>
  <si>
    <t>IC.CMS CONV.DC/DC 3,6V-15V BGA-25 SP</t>
  </si>
  <si>
    <t>193571279-01</t>
  </si>
  <si>
    <t>IC.CMS SDRAM 4GB 1,2V-2,5V TFBGA96 SP</t>
  </si>
  <si>
    <t>193572180MKP</t>
  </si>
  <si>
    <t>IC.CMS MCU STM32F412ZE UFBGA144 SP</t>
  </si>
  <si>
    <t>193574796MKP</t>
  </si>
  <si>
    <t>193579217-01</t>
  </si>
  <si>
    <t>IC.CMS LPDDR4 SDRAM 256MX32 WFBGA200 SP</t>
  </si>
  <si>
    <t>MOQ de 1360 pièces / attente validation alternative</t>
  </si>
  <si>
    <t>193587863-01</t>
  </si>
  <si>
    <t>IC.CMS NOR FLASH 1GB LFBGA24 SP</t>
  </si>
  <si>
    <t>193589755-01</t>
  </si>
  <si>
    <t>IC.CMS NAND FLASH 4GB 1,8V BGA63 SP</t>
  </si>
  <si>
    <t>193602339-01</t>
  </si>
  <si>
    <t>IC.CMS CONV.DC-DC EN63A0QA 12A QFN76 SP</t>
  </si>
  <si>
    <t>193606551-01</t>
  </si>
  <si>
    <t>OSC.CMS MEMS 26 MHZ 3,3V QFN4 SP</t>
  </si>
  <si>
    <t>193606585-01</t>
  </si>
  <si>
    <t>OSC.CMS MEMS 125 MHZ 1,8V 50PPM QFN4 SP</t>
  </si>
  <si>
    <t>193606605-01</t>
  </si>
  <si>
    <t>OSC.CMS MEMS 30 MHZ 1,8V 25PPM QFN4 SP</t>
  </si>
  <si>
    <t>193606626-01</t>
  </si>
  <si>
    <t>OSC.CMS MEMS 133,262 MHZ 1,8V 50PPM SP</t>
  </si>
  <si>
    <t>193608232-01</t>
  </si>
  <si>
    <t>QUAR.CMS 25MHZ 30/50PPM/-40+125/8PF SP</t>
  </si>
  <si>
    <t>Attente retour Jauch Q 25.0-JXS21P4-8-30/50-T3-FU-LF besoin 42 / Relance le 26/04</t>
  </si>
  <si>
    <t>193610013-01</t>
  </si>
  <si>
    <t>IC.CMS FLASH MEMORY TPM 2.0 VQFN32 SP</t>
  </si>
  <si>
    <t>193610266-01</t>
  </si>
  <si>
    <t>IC.CMS 10M02DC FPGA 1V2 2KLE WLCSP36 SP</t>
  </si>
  <si>
    <t>263563941MKP</t>
  </si>
  <si>
    <t>CIU SOM2-22x</t>
  </si>
  <si>
    <t>MKP9029364</t>
  </si>
  <si>
    <t>RCMS 0201 39OHM 1% 50MW RC0201FR-0739RL</t>
  </si>
  <si>
    <t>MKP9029379</t>
  </si>
  <si>
    <t>RCMS 0201 0OHM 1% 50MW RC0201FR-070RL</t>
  </si>
  <si>
    <t>MKP9029382</t>
  </si>
  <si>
    <t>R 0201 160OHM 1% 50MW RC0201FR-07160RL</t>
  </si>
  <si>
    <t>263590802MKP</t>
  </si>
  <si>
    <t>CIU ALIM_QUAP</t>
  </si>
  <si>
    <t>263608310MKP</t>
  </si>
  <si>
    <t>CIU TECHNO SOM2</t>
  </si>
  <si>
    <t>263226134MKP</t>
  </si>
  <si>
    <t>CIU AH Comp PCB</t>
  </si>
  <si>
    <t>263325721MKP</t>
  </si>
  <si>
    <t>CIU Flex RMM PCB</t>
  </si>
  <si>
    <t>193570090-01</t>
  </si>
  <si>
    <t>COND.CMS 0805 COG 470PF 5% 500V SP</t>
  </si>
  <si>
    <t>Non dispo / C0805C471JCGACAUTO cotation Mouser QA9C3F9 / attente validation alternative</t>
  </si>
  <si>
    <t>263508937MKP</t>
  </si>
  <si>
    <t>CIU I/O H/C PCB</t>
  </si>
  <si>
    <t>263508891MKP</t>
  </si>
  <si>
    <t>PROT H/C PCB (CIU)</t>
  </si>
  <si>
    <t>263278555MKP</t>
  </si>
  <si>
    <t>C.I.E. IBIS-ALPHA N</t>
  </si>
  <si>
    <t>263278563MKP</t>
  </si>
  <si>
    <t>C.I.U. IBIS-ALPHA NG</t>
  </si>
  <si>
    <t>191987289-01</t>
  </si>
  <si>
    <t>DIODE PROTEC.CMS SMBJ 13V BI DO214-AA SP</t>
  </si>
  <si>
    <t>193104453-01</t>
  </si>
  <si>
    <t>RES.CMS 4723 5,11 OHM 1% 2W 120PPM SP</t>
  </si>
  <si>
    <t>Attente retour EINRICH</t>
  </si>
  <si>
    <t>262712644MKP</t>
  </si>
  <si>
    <t>CIU FLEX GANAV CILEX</t>
  </si>
  <si>
    <t>263538047MKP</t>
  </si>
  <si>
    <t>CIE IBIS-BRAVO-GRH SP</t>
  </si>
  <si>
    <t>263538089MKP</t>
  </si>
  <si>
    <t>CIU IBIS-BRAVO-GRH SP</t>
  </si>
  <si>
    <t>263525959MKP</t>
  </si>
  <si>
    <t>CIU IDA_SKYNAUTE_FIRST</t>
  </si>
  <si>
    <t>IC CMS CONVERT. DAC DUAL 16B TSSOP16 SP</t>
  </si>
  <si>
    <t>192940636-01</t>
  </si>
  <si>
    <t>COND.CMS 0805 X7R 120NF 5% 50V SP</t>
  </si>
  <si>
    <t>193034391-01</t>
  </si>
  <si>
    <t>RES.CMS 0805 6,65KOHM 0,1% 0,2W 10PPM SP</t>
  </si>
  <si>
    <t>193147763-01</t>
  </si>
  <si>
    <t>RES.120 OHM 1% 0,6W 50PPM SP</t>
  </si>
  <si>
    <t>262863350MKP</t>
  </si>
  <si>
    <t>CIU SIMUL MAGNETO</t>
  </si>
  <si>
    <t>193164967-01</t>
  </si>
  <si>
    <t>IC.CMS 256MX16 DDR3 SDRAM FBGA96 SP</t>
  </si>
  <si>
    <t>MKP9029403</t>
  </si>
  <si>
    <t>COND.CMS TAN.100UF T495D107K016ATE150</t>
  </si>
  <si>
    <t>DA_LANCEE</t>
  </si>
  <si>
    <t>Série</t>
  </si>
  <si>
    <t>191652831-02</t>
  </si>
  <si>
    <t>DIODE PROTEC.CMS SMCJ 6V0 BI DO214AB SP</t>
  </si>
  <si>
    <t>192858424-01</t>
  </si>
  <si>
    <t>DIODE PROTEC.CMS SMCJ6.5V 5% DO214AB SP</t>
  </si>
  <si>
    <t>193105096-01</t>
  </si>
  <si>
    <t>RES.CMS 4723 75 OHM 1% 2W 120PPM SP</t>
  </si>
  <si>
    <t>193112864-01</t>
  </si>
  <si>
    <t>EMB.38999S3 T.17 55C.M.P.CI.POS.N SP</t>
  </si>
  <si>
    <t>189330120-03</t>
  </si>
  <si>
    <t>DIODE PROT.CMS TVS LCDA 12V SO8 SP</t>
  </si>
  <si>
    <t>EMBASE DTL.38999 55C.MALE DROIT POS.A SP</t>
  </si>
  <si>
    <t>193103584-01</t>
  </si>
  <si>
    <t>OSC.CMS TCXO 40MHZ 3V3 500PPB SP</t>
  </si>
  <si>
    <t>186363581-03</t>
  </si>
  <si>
    <t>COND.CMS 0603 X7R 0,18UF 10% 10V SP</t>
  </si>
  <si>
    <t>193263182-01</t>
  </si>
  <si>
    <t>COND.CMS X7R 22UF 10% 100V J-LEAD SP</t>
  </si>
  <si>
    <t>189516100-05</t>
  </si>
  <si>
    <t>TRANS.CMS JFET N 25V 60MA SOT23 SP</t>
  </si>
  <si>
    <t>189509217-07</t>
  </si>
  <si>
    <t>IC.CMS QUAD AMPLI.OP.80V SO16 SP</t>
  </si>
  <si>
    <t>188076459-02</t>
  </si>
  <si>
    <t>POTENT. 50KOHM 10% 0,5W 100PPM 25 TOURS</t>
  </si>
  <si>
    <t>193303499-01</t>
  </si>
  <si>
    <t>IC.CMS MT25Q FLASH 1GB 133MHZ TPBGA24 SP</t>
  </si>
  <si>
    <t>193539750-01</t>
  </si>
  <si>
    <t>COND.CMS 0603 X7R 2,2UF 10% 16V SP</t>
  </si>
  <si>
    <t>193593816-01</t>
  </si>
  <si>
    <t>OSC.CMS 25MHZ 25PPM QFN4 SP</t>
  </si>
  <si>
    <t>193594842-01</t>
  </si>
  <si>
    <t>IC.CMS NAND FLASH EMMC 32GB FBGA100 SP</t>
  </si>
  <si>
    <t>263557691MKP</t>
  </si>
  <si>
    <t>CIU PHM_MODULE</t>
  </si>
  <si>
    <t>COND.CMS 1210 X7R 10UF 10% 25V FLEX SP</t>
  </si>
  <si>
    <t>EMB.SMA 1CONT.COAX.FEM. 50OHM P.CI SP</t>
  </si>
  <si>
    <t>LOT_QM</t>
  </si>
  <si>
    <t>IC.CMS LTC4211 H.S.CONTROLLER MSOP10 SP</t>
  </si>
  <si>
    <t>IC.CMS SYNCHR.BUCK REG.15A HTSSOP20 SP</t>
  </si>
  <si>
    <t>IC.CMS LT3580 DC-DC CONVERT. MSOP-8 SP</t>
  </si>
  <si>
    <t>IC.CMS REF.TENSION 2V048 0,1% SOT23-6 SP</t>
  </si>
  <si>
    <t>IC.CMS AD590 SONDE DE TEMPERATURE SO8 SP</t>
  </si>
  <si>
    <t>IC.CMS TRANSCEIVER 3V-5,5V DFN10 SP</t>
  </si>
  <si>
    <t>DATE Réappro</t>
  </si>
  <si>
    <t>Date Estimée</t>
  </si>
  <si>
    <t>DATE</t>
  </si>
  <si>
    <t>Besoin Client</t>
  </si>
  <si>
    <t>Critique (-25j)</t>
  </si>
  <si>
    <t>N° affaire</t>
  </si>
  <si>
    <t>Statut DD
GITIS</t>
  </si>
  <si>
    <t>Projet</t>
  </si>
  <si>
    <t>N° RUN</t>
  </si>
  <si>
    <t>Référence</t>
  </si>
  <si>
    <t>Désignation</t>
  </si>
  <si>
    <t>Qté</t>
  </si>
  <si>
    <t>Profil de
Four</t>
  </si>
  <si>
    <t>RoHS
Plomb</t>
  </si>
  <si>
    <t>OF</t>
  </si>
  <si>
    <t>Statut ADV</t>
  </si>
  <si>
    <t xml:space="preserve">Préparateur </t>
  </si>
  <si>
    <t>Date besoin client</t>
  </si>
  <si>
    <t>HORUS</t>
  </si>
  <si>
    <t>263323186MKP</t>
  </si>
  <si>
    <t>Bloc fond Press-fit</t>
  </si>
  <si>
    <t>Calculateur</t>
  </si>
  <si>
    <t>En cours</t>
  </si>
  <si>
    <t>JGC</t>
  </si>
  <si>
    <t>PASEO XLR</t>
  </si>
  <si>
    <t>263430816MKP</t>
  </si>
  <si>
    <t>CIE MB_FSP_XLR</t>
  </si>
  <si>
    <t>RoHS</t>
  </si>
  <si>
    <t>Soldé</t>
  </si>
  <si>
    <t>JH</t>
  </si>
  <si>
    <t>263427525MKP</t>
  </si>
  <si>
    <t>CIE BKP_XLR</t>
  </si>
  <si>
    <t>CV GAN HF</t>
  </si>
  <si>
    <t>263252585MKP</t>
  </si>
  <si>
    <t>CIE R&amp;T ONDULEUR 3 NIVEAUX 3KW</t>
  </si>
  <si>
    <t>Plomb</t>
  </si>
  <si>
    <t>MISTRAL2</t>
  </si>
  <si>
    <t>263049722MKP</t>
  </si>
  <si>
    <t>CIE Outillage ASCII (Pour réparation)</t>
  </si>
  <si>
    <t>NA</t>
  </si>
  <si>
    <t>CoRoNu</t>
  </si>
  <si>
    <t>263501136MKP</t>
  </si>
  <si>
    <t>CIE POWER CORONU</t>
  </si>
  <si>
    <t>263475964MKP</t>
  </si>
  <si>
    <t xml:space="preserve">CIE_FPGA_Board_KINTEX7_XC7K160 </t>
  </si>
  <si>
    <t>BGS4G V3</t>
  </si>
  <si>
    <t>263504447MKP</t>
  </si>
  <si>
    <t>CIE MB_ECU_V3</t>
  </si>
  <si>
    <t>CR à réaliser</t>
  </si>
  <si>
    <t>263514394MKP</t>
  </si>
  <si>
    <t xml:space="preserve">CIE MB_FSP_XLR-TST </t>
  </si>
  <si>
    <t>BOMR F/3 HD</t>
  </si>
  <si>
    <t>263520558MKP</t>
  </si>
  <si>
    <t>CIE CODLIN_HD_STEP_A</t>
  </si>
  <si>
    <t>Rohs</t>
  </si>
  <si>
    <t>CMM V3</t>
  </si>
  <si>
    <t>262710786MKP</t>
  </si>
  <si>
    <t>CIE CMM Fille</t>
  </si>
  <si>
    <t>BGS4G</t>
  </si>
  <si>
    <t>262793181MKP</t>
  </si>
  <si>
    <t>CIE MB_FSP SERIE</t>
  </si>
  <si>
    <t>262745185MKP</t>
  </si>
  <si>
    <t>CIE FSP_U060</t>
  </si>
  <si>
    <t>RL</t>
  </si>
  <si>
    <t>263552456MKP</t>
  </si>
  <si>
    <t xml:space="preserve">CIE SELF_28VSPU_V2 </t>
  </si>
  <si>
    <t>263552464MKP</t>
  </si>
  <si>
    <t xml:space="preserve">CIE SELF_28VLAS_V2 </t>
  </si>
  <si>
    <t>PASEO_V4</t>
  </si>
  <si>
    <t>263351560MKP</t>
  </si>
  <si>
    <t>CIE W9_PROX-D_PASEO_IR_HD</t>
  </si>
  <si>
    <t>P14</t>
  </si>
  <si>
    <t>263059603MKP</t>
  </si>
  <si>
    <t>CARTE CC MDD9 (Plot décapé)</t>
  </si>
  <si>
    <t>plomb</t>
  </si>
  <si>
    <t>262935309MKP</t>
  </si>
  <si>
    <t>CIE PROX-NUM-B</t>
  </si>
  <si>
    <t>AASM B4</t>
  </si>
  <si>
    <t>263543217MKP</t>
  </si>
  <si>
    <t>CIE_FLEX_BDC_B4</t>
  </si>
  <si>
    <t>263543262MKP</t>
  </si>
  <si>
    <t>CIE_FLEX_PAL_B4</t>
  </si>
  <si>
    <t>SYCOMORE</t>
  </si>
  <si>
    <t>261772211MKP</t>
  </si>
  <si>
    <t>C.I.E. PREAMPLI GRH CRISTAL V5.3 BLINDE</t>
  </si>
  <si>
    <t>263414119MKP</t>
  </si>
  <si>
    <t>CIE FRONT_END_MULTICAP(Pour reprise)</t>
  </si>
  <si>
    <t>263544425MKP</t>
  </si>
  <si>
    <t>CIE FLEX_W1_PASEO_XLR</t>
  </si>
  <si>
    <t>262578985MKP</t>
  </si>
  <si>
    <t>CIE MB_FSP</t>
  </si>
  <si>
    <t>ETMCU</t>
  </si>
  <si>
    <t>263527705MKP</t>
  </si>
  <si>
    <t>CIE ETCU_CONTROL</t>
  </si>
  <si>
    <t xml:space="preserve">CIE ETCU_CONTROL </t>
  </si>
  <si>
    <t xml:space="preserve">CIE ETCU_INTERCO </t>
  </si>
  <si>
    <t>PresSense</t>
  </si>
  <si>
    <t>MKP9028342</t>
  </si>
  <si>
    <t>CIE PRE-SENSE V02</t>
  </si>
  <si>
    <t>Annulé</t>
  </si>
  <si>
    <t>Techno</t>
  </si>
  <si>
    <t>Carte prolongatrice IOT</t>
  </si>
  <si>
    <t>262227187MKP</t>
  </si>
  <si>
    <t>CIE OUTILLAGE PROX</t>
  </si>
  <si>
    <t>262217339MKP</t>
  </si>
  <si>
    <t>CIE FLEX OUTILLAGE MMT PROXS_2G</t>
  </si>
  <si>
    <t>qualification AG2S</t>
  </si>
  <si>
    <t>AJ</t>
  </si>
  <si>
    <t>FADEC HC</t>
  </si>
  <si>
    <t>Remplacé</t>
  </si>
  <si>
    <t>EMU</t>
  </si>
  <si>
    <t>263562134MKP</t>
  </si>
  <si>
    <t>EMU STD2 B01 PARK_SMI</t>
  </si>
  <si>
    <t>263562027-00MKP</t>
  </si>
  <si>
    <t>EMU BMS_1 BOARD</t>
  </si>
  <si>
    <t>263562069-00MKP</t>
  </si>
  <si>
    <t>EMU BMS_2 BOARD</t>
  </si>
  <si>
    <t>PASEO MPF</t>
  </si>
  <si>
    <t>263561546MKP</t>
  </si>
  <si>
    <t xml:space="preserve">CIE FLEX_W26_SWIR_PASEO_MPF   </t>
  </si>
  <si>
    <t>DAGAIE-SCU</t>
  </si>
  <si>
    <t>263306065MKP</t>
  </si>
  <si>
    <t>CIE AD-AFC (pour reprise)</t>
  </si>
  <si>
    <t>263430902MKP</t>
  </si>
  <si>
    <t xml:space="preserve">CIE EPL_B4 </t>
  </si>
  <si>
    <t>Outillage PROX</t>
  </si>
  <si>
    <t>MICA NG</t>
  </si>
  <si>
    <t>263519352MKP</t>
  </si>
  <si>
    <t>CIE PA GVPHP MQ4</t>
  </si>
  <si>
    <t>Bloc MEMS</t>
  </si>
  <si>
    <t>263493706MKP</t>
  </si>
  <si>
    <t>CIE SPI K10</t>
  </si>
  <si>
    <t>263590922MKP</t>
  </si>
  <si>
    <t xml:space="preserve">CIE CMPL Delta </t>
  </si>
  <si>
    <t xml:space="preserve">CIE PROX-NUM-D Eq. BETA </t>
  </si>
  <si>
    <t>1409 bis</t>
  </si>
  <si>
    <t>CIE PROX-NUM-D Eq. BETA</t>
  </si>
  <si>
    <t>263577007MKP</t>
  </si>
  <si>
    <t>CIE ADAPTATION_BOARD_MPF</t>
  </si>
  <si>
    <t>263561575MKP</t>
  </si>
  <si>
    <t>CIE FLEX_W27_SWIR_PASEO_MPF</t>
  </si>
  <si>
    <t>263561504MKP</t>
  </si>
  <si>
    <t>CIE FLEX_W25_PASEO_MPF</t>
  </si>
  <si>
    <t>263561596MKP</t>
  </si>
  <si>
    <t>CIE FLEX_W28_VJ_PASEO_MPF</t>
  </si>
  <si>
    <t>263601577MKP</t>
  </si>
  <si>
    <t>CIE MB_SPU_V3</t>
  </si>
  <si>
    <t>RoHs</t>
  </si>
  <si>
    <t>UMI MICA NG</t>
  </si>
  <si>
    <t>263596705MKP</t>
  </si>
  <si>
    <t>CIE SUMAR_MICA OUTILLAGE</t>
  </si>
  <si>
    <t>263482097MKP</t>
  </si>
  <si>
    <t>CIE PRESSENSE VT6_V7</t>
  </si>
  <si>
    <t>1416 bis</t>
  </si>
  <si>
    <t>PRESENSE</t>
  </si>
  <si>
    <t>263170618MKP</t>
  </si>
  <si>
    <t>CIE PBT PROX V2</t>
  </si>
  <si>
    <t>TECHNO</t>
  </si>
  <si>
    <t>MKP9028746</t>
  </si>
  <si>
    <t>PCB Green Belt</t>
  </si>
  <si>
    <t>MKP9028638</t>
  </si>
  <si>
    <t>CIU TEST CONNECTEUR</t>
  </si>
  <si>
    <t>SOM V2</t>
  </si>
  <si>
    <t>CIE SOM V2</t>
  </si>
  <si>
    <t>SOVG</t>
  </si>
  <si>
    <t>EMBR_VDO</t>
  </si>
  <si>
    <t>BPS-A320</t>
  </si>
  <si>
    <t>263597603MKP</t>
  </si>
  <si>
    <t>CIE Commande ElectroVanne</t>
  </si>
  <si>
    <t>SATIS ASD HD</t>
  </si>
  <si>
    <t>263047343MKP</t>
  </si>
  <si>
    <t>CIE W9_MBK3_PROXD [CIE-A]</t>
  </si>
  <si>
    <t>CIE W9_MBK3_PROXD [CIE-B]</t>
  </si>
  <si>
    <t>cycle refusion PCB CIMULEC 679 F (J)</t>
  </si>
  <si>
    <t>263608386MKP</t>
  </si>
  <si>
    <t>CIE IBIS_DELTA_D_CKT</t>
  </si>
  <si>
    <t>CIE FLEX_W26_SWIR_PASEO_MPF</t>
  </si>
  <si>
    <t>262427480MKP</t>
  </si>
  <si>
    <t>CIE CAMLINK  ENTRANT</t>
  </si>
  <si>
    <t>BCU KC390</t>
  </si>
  <si>
    <t>261910861MKP</t>
  </si>
  <si>
    <t>CARTE FREINAGE PROG.EQUIPEE VERNIE</t>
  </si>
  <si>
    <t>D&amp;E</t>
  </si>
  <si>
    <t>MKP9028993</t>
  </si>
  <si>
    <t>CIE Backplane_JESB AFR_EA037_001</t>
  </si>
  <si>
    <t>MKP9029001</t>
  </si>
  <si>
    <t>CIE CPU AFR_EA031_001</t>
  </si>
  <si>
    <t>MKP9029019</t>
  </si>
  <si>
    <t>CIE ISO_IDU AFR_EA032_001</t>
  </si>
  <si>
    <t>MKP9029022</t>
  </si>
  <si>
    <t>CIE ISO_JESB AFR_EA034_001</t>
  </si>
  <si>
    <t>MKP9029030</t>
  </si>
  <si>
    <t>CIE JESB AFR_EA033_001</t>
  </si>
  <si>
    <t>MKP9029043</t>
  </si>
  <si>
    <t>CIE RUBIDIUM AFR_EA066_001</t>
  </si>
  <si>
    <t>263623594MKP</t>
  </si>
  <si>
    <t>CIE PA GVPHP MICA</t>
  </si>
  <si>
    <t>APIRS NG</t>
  </si>
  <si>
    <t xml:space="preserve">CIE AH Comp Board </t>
  </si>
  <si>
    <t xml:space="preserve">CIE Flex RMM </t>
  </si>
  <si>
    <t>JH / AV</t>
  </si>
  <si>
    <t xml:space="preserve">CIE PS Board </t>
  </si>
  <si>
    <t>263352471MKP</t>
  </si>
  <si>
    <t>CIE RMM Board</t>
  </si>
  <si>
    <t xml:space="preserve">PROT H/C Board (CIE) </t>
  </si>
  <si>
    <t>NEO MMT</t>
  </si>
  <si>
    <t>CARTE MAUMI-FUGAS</t>
  </si>
  <si>
    <t>263489885MKP</t>
  </si>
  <si>
    <t>CIE BGS4G_OUTILLAGE_MB-111</t>
  </si>
  <si>
    <t>263532061MKP</t>
  </si>
  <si>
    <t>CIE BGS4G_MB_IR_420_011</t>
  </si>
  <si>
    <t>stand by</t>
  </si>
  <si>
    <t>263546239MKP</t>
  </si>
  <si>
    <t>CIE BGS4G_MB_PIRTV_420 120</t>
  </si>
  <si>
    <t>PAVAM2+</t>
  </si>
  <si>
    <t>C.I.E. IBIS-ALPHA NG (Sans les Accéléros)</t>
  </si>
  <si>
    <t>262473354MKP</t>
  </si>
  <si>
    <t>CIE FLEX OUTILLAGE OLED</t>
  </si>
  <si>
    <t>Pas d'OF</t>
  </si>
  <si>
    <t>carte pour validation enrobage auto leap</t>
  </si>
  <si>
    <t>Suite des essais composants enfouis (cycle refusion)</t>
  </si>
  <si>
    <t>report de condensateurs tantale + cycles de lavage / séchage</t>
  </si>
  <si>
    <t>AM301</t>
  </si>
  <si>
    <t>263121610MKP</t>
  </si>
  <si>
    <t>CIE MAGNUM</t>
  </si>
  <si>
    <t>Devis</t>
  </si>
  <si>
    <t>262565508MKP</t>
  </si>
  <si>
    <t>CIE STAND_AM301</t>
  </si>
  <si>
    <t>GRM</t>
  </si>
  <si>
    <t>263181679MKP</t>
  </si>
  <si>
    <t>CIE PA GRM 3.1 JLCC44</t>
  </si>
  <si>
    <t>SkyNaute</t>
  </si>
  <si>
    <t>CIE IDA SP</t>
  </si>
  <si>
    <t>CIE FLEX GANAV CILEX SP</t>
  </si>
  <si>
    <t>GLC</t>
  </si>
  <si>
    <t>251606486MKP</t>
  </si>
  <si>
    <t>Carte GLC 16S V4 équipée</t>
  </si>
  <si>
    <t>Simulateur magnétomètre</t>
  </si>
  <si>
    <t>R&amp;D Modules</t>
  </si>
  <si>
    <t>263639331MKP</t>
  </si>
  <si>
    <t xml:space="preserve">Transfo TMv2 </t>
  </si>
  <si>
    <t>263557068MKP</t>
  </si>
  <si>
    <t>CIE CPUIO</t>
  </si>
  <si>
    <t>263556954MKP</t>
  </si>
  <si>
    <t>CIE PSUIO</t>
  </si>
  <si>
    <t>EBMR</t>
  </si>
  <si>
    <t>262431319MKP</t>
  </si>
  <si>
    <t>CIE Flex Outil Out CamLink K3</t>
  </si>
  <si>
    <t>MODULE COTS</t>
  </si>
  <si>
    <t>263346791MKP</t>
  </si>
  <si>
    <t>CIE MC Platform V1 (Pour reprise de MN01000)</t>
  </si>
  <si>
    <t>FADEC5 NG</t>
  </si>
  <si>
    <t>262427216MKP</t>
  </si>
  <si>
    <t>CIE RESTIT CAMLINK</t>
  </si>
  <si>
    <t>263613121MKP</t>
  </si>
  <si>
    <t>CIE RMM TRANSFER</t>
  </si>
  <si>
    <t>263611106MKP</t>
  </si>
  <si>
    <t xml:space="preserve">CIE INTERCO CERAM301 </t>
  </si>
  <si>
    <t>263631046MKP</t>
  </si>
  <si>
    <t>CIE MONO-OLED 220</t>
  </si>
  <si>
    <t>263611276MKP</t>
  </si>
  <si>
    <t>CIE SEE carte filtre</t>
  </si>
  <si>
    <t>N°</t>
  </si>
  <si>
    <t>Ref</t>
  </si>
  <si>
    <t>CIU
reçu</t>
  </si>
  <si>
    <t>Date Besoin Client</t>
  </si>
  <si>
    <t>Date Lancement Prod</t>
  </si>
  <si>
    <t>NBR ref / carte</t>
  </si>
  <si>
    <t>Manquant Composants</t>
  </si>
  <si>
    <t>Date de livraison
dernier composant</t>
  </si>
  <si>
    <t>Column3</t>
  </si>
  <si>
    <t>Column4</t>
  </si>
  <si>
    <t>PDC montés</t>
  </si>
  <si>
    <t>Finition 
pas de cms</t>
  </si>
  <si>
    <t>finition
pas de cms</t>
  </si>
  <si>
    <t>Nombre REF COMPOSANTS en CMS</t>
  </si>
  <si>
    <t>263144548MKP</t>
  </si>
  <si>
    <t>263144535MKP</t>
  </si>
  <si>
    <t>NBR Cartes demandées</t>
  </si>
  <si>
    <t>Column6</t>
  </si>
  <si>
    <t>QUANTITE OF+profil</t>
  </si>
  <si>
    <t>9+1</t>
  </si>
  <si>
    <t>4+1</t>
  </si>
  <si>
    <t>14+1</t>
  </si>
  <si>
    <t>3+1</t>
  </si>
  <si>
    <t>7+1</t>
  </si>
  <si>
    <t>8+1</t>
  </si>
  <si>
    <t>10+1</t>
  </si>
  <si>
    <t>15 + 1</t>
  </si>
  <si>
    <t>3 + 1</t>
  </si>
  <si>
    <t>10 + 1</t>
  </si>
  <si>
    <t>8 + 1</t>
  </si>
  <si>
    <t>25 + 1</t>
  </si>
  <si>
    <t>24 + 1</t>
  </si>
  <si>
    <t>5 + 1</t>
  </si>
  <si>
    <t>4 + 1</t>
  </si>
  <si>
    <t>7 + 1</t>
  </si>
  <si>
    <t>20 + 1</t>
  </si>
  <si>
    <t>70 + 1</t>
  </si>
  <si>
    <t>50 + 1</t>
  </si>
  <si>
    <t>6 + 1</t>
  </si>
  <si>
    <t>12+1</t>
  </si>
  <si>
    <t>SEAS</t>
  </si>
  <si>
    <t>191625376-02</t>
  </si>
  <si>
    <t>INDUCT.DE MODE COMMUN 2,59MH 6A 8BR SP</t>
  </si>
  <si>
    <t>191819291-01</t>
  </si>
  <si>
    <t>DIODE SIGNAL CMS BAS16 75V SOD523 SP</t>
  </si>
  <si>
    <t>192808169-01</t>
  </si>
  <si>
    <t>IC.CMS INA149 AMPLI DIFF.SO8 SP</t>
  </si>
  <si>
    <t>193287299-01</t>
  </si>
  <si>
    <t>IC.LOG.CMS BUF.3STATE OUT.5V5 VSSOP8 SP</t>
  </si>
  <si>
    <t>193350935-01</t>
  </si>
  <si>
    <t>IC.CMS H.PRECISION A.O.P 36V MSOP8 SP</t>
  </si>
  <si>
    <t>193578182-01</t>
  </si>
  <si>
    <t>EMB.60C.MAL.COUDE P.CI.P=2.15MM SP</t>
  </si>
  <si>
    <t>263527680MKP</t>
  </si>
  <si>
    <t>CIU ETCU_CONTROL</t>
  </si>
  <si>
    <t>MKP9028474</t>
  </si>
  <si>
    <t>IC.CMS POLARFIRE FPGA MPF300T-FCG784I SP</t>
  </si>
  <si>
    <t>MKP9029225</t>
  </si>
  <si>
    <t>OSC.CMS CMOS 16MHZ 15PF XO53100UMTA</t>
  </si>
  <si>
    <t>MKP9029352</t>
  </si>
  <si>
    <t>EXTRACTEUR ALU - SCHROFF 107-73</t>
  </si>
  <si>
    <t>MKP9029390</t>
  </si>
  <si>
    <t>Transformateur ISSI V2</t>
  </si>
  <si>
    <t>189187441-02</t>
  </si>
  <si>
    <t>EMB. 26CT.MAL.(13x2) DROIT.CMS P=1,27 SP</t>
  </si>
  <si>
    <t>191825426MKP</t>
  </si>
  <si>
    <t>IC.CMS DAC SOT23-8 SP AD5060YRJZ-1500RL7</t>
  </si>
  <si>
    <t>192641225-01</t>
  </si>
  <si>
    <t>DIODE SCHOT.CMS DBLE 170V 20A D2PAK SP</t>
  </si>
  <si>
    <t>RES.CMS 0402 23,7KOHM 1% 63MW 100PPM SP</t>
  </si>
  <si>
    <t>192847278-01</t>
  </si>
  <si>
    <t>RES.CMS 0402 30,1KOHM 0,1% 40MW 25PPM SP</t>
  </si>
  <si>
    <t>192858383-01</t>
  </si>
  <si>
    <t>EMB.RJ45 8CT.F.COUD.AV.TRANFO P.CI SP</t>
  </si>
  <si>
    <t>193020561-01</t>
  </si>
  <si>
    <t>INDUCTANCE CMS 4,7UH 20% 7,5A SP</t>
  </si>
  <si>
    <t>193206062-01</t>
  </si>
  <si>
    <t>TRANSFO.DE COUR.CMS 10A RAPPORT 1/100 SP</t>
  </si>
  <si>
    <t>IC.CMS LIN.REGULATOR 1,8V-45V MSOP-12 SP</t>
  </si>
  <si>
    <t>IC.CMS ISOLATED ERROR AMP.SOIC-16 SP</t>
  </si>
  <si>
    <t>193345476-01</t>
  </si>
  <si>
    <t>DIODE PROTEC.CMS 51V BI 30KW PLAD SP</t>
  </si>
  <si>
    <t>MKP9029241</t>
  </si>
  <si>
    <t>OSC.CMS XO 25MHZ MCSJK-3N-25,00-3,3.50-C</t>
  </si>
  <si>
    <t>193526844-01</t>
  </si>
  <si>
    <t>DIODE SCHOT.CMS 40V 0,12A SOD523 SP</t>
  </si>
  <si>
    <t>193586460-01</t>
  </si>
  <si>
    <t>EMB.CMS 30C.M(15+15) DRT.P=1,27MM SP</t>
  </si>
  <si>
    <t>193588191-01</t>
  </si>
  <si>
    <t>EMB.CMS TMM 3C MALE DROIT P=2MM SP</t>
  </si>
  <si>
    <t>263325966MKP</t>
  </si>
  <si>
    <t>CIU RMM PCB</t>
  </si>
  <si>
    <t>RES.CMS 0603 84,5 kOHM 1% 0,1W 100PPM SP</t>
  </si>
  <si>
    <t>193036741-01</t>
  </si>
  <si>
    <t>COND.CMS 1206 COG 33NF 1% 50V SP</t>
  </si>
  <si>
    <t>193385631-01</t>
  </si>
  <si>
    <t>RES.CMS 1210 8,06 OHM 1% 500MW 100PPM SP</t>
  </si>
  <si>
    <t>192929364-04</t>
  </si>
  <si>
    <t>RES.CMS 0603 8,25 KOHM 1% 0,1W 100PPM SP</t>
  </si>
  <si>
    <t>193138748-02</t>
  </si>
  <si>
    <t>RES.CMS 0603 390KOHM 1% 100MW 100PPM SP</t>
  </si>
  <si>
    <t>RES.CMS 0402 10 KOHM 1% 63MW 100PPM SP</t>
  </si>
  <si>
    <t>193590133-01</t>
  </si>
  <si>
    <t>EMB.CMS 100C(50+50)HERMA.DROIT P=0,5 SP</t>
  </si>
  <si>
    <t>193590526-01</t>
  </si>
  <si>
    <t>EMB.CMS 80C(40+40)HERMA.COUDE P=0,5MM SP</t>
  </si>
  <si>
    <t>RES.CMS 0406 1 OHM 0,1% 0,25W 25PPM SP</t>
  </si>
  <si>
    <t>OSC.CMS MEMS 3,2768 MHZ 3,3V QFN-4 SP</t>
  </si>
  <si>
    <t>IC.CMS DAC7822 CONV.ANAL.NUM.SOIC28 SP</t>
  </si>
  <si>
    <t>192845513-01</t>
  </si>
  <si>
    <t>RES.CMS 0805 10KOHM 330MW 1% 100PPM SP</t>
  </si>
  <si>
    <t>193486008-01</t>
  </si>
  <si>
    <t>193586522-01</t>
  </si>
  <si>
    <t>EMB.DMC 80C(4x20) DROIT SP</t>
  </si>
  <si>
    <t>193588084-01</t>
  </si>
  <si>
    <t>EMB.CMS 40C(20+20)HERMA.DROIT P=0,5MM SP</t>
  </si>
  <si>
    <t>193588117-01</t>
  </si>
  <si>
    <t>EMB.CMS 80C(40+40)HERMA.DROIT P=0,5MM SP</t>
  </si>
  <si>
    <t>193593308-01</t>
  </si>
  <si>
    <t>TRANSFO.DE SYNCHRO.400HZ</t>
  </si>
  <si>
    <t>193593340-01</t>
  </si>
  <si>
    <t>TRANSFO MB1468 REF.26V 400HZ</t>
  </si>
  <si>
    <t>145544481-07</t>
  </si>
  <si>
    <t>192789215-01</t>
  </si>
  <si>
    <t>193013280-01</t>
  </si>
  <si>
    <t>192928763-09</t>
  </si>
  <si>
    <t>193582470-01</t>
  </si>
  <si>
    <t>193583167-01</t>
  </si>
  <si>
    <t>193586080-01</t>
  </si>
  <si>
    <t>193595381-01</t>
  </si>
  <si>
    <t>193595620-01</t>
  </si>
  <si>
    <t>188700625-13</t>
  </si>
  <si>
    <t>191917274-01</t>
  </si>
  <si>
    <t>193162158-01</t>
  </si>
  <si>
    <t>193246459-01</t>
  </si>
  <si>
    <t>192916685-02</t>
  </si>
  <si>
    <t>193394528-01</t>
  </si>
  <si>
    <t>193399341-01</t>
  </si>
  <si>
    <t>193438510-01</t>
  </si>
  <si>
    <t>193553114-01</t>
  </si>
  <si>
    <t>193597963-01</t>
  </si>
  <si>
    <t>185739351-03</t>
  </si>
  <si>
    <t>192786777-01</t>
  </si>
  <si>
    <t>193100819-01</t>
  </si>
  <si>
    <t>193253165-01</t>
  </si>
  <si>
    <t>193350964-01</t>
  </si>
  <si>
    <t>193574035-01</t>
  </si>
  <si>
    <t>193579832-01</t>
  </si>
  <si>
    <t>193580116-01</t>
  </si>
  <si>
    <t>193591958-01</t>
  </si>
  <si>
    <t>193592004-01</t>
  </si>
  <si>
    <t>193606647-01</t>
  </si>
  <si>
    <t>185169984-04</t>
  </si>
  <si>
    <t>145165029-14</t>
  </si>
  <si>
    <t>142307154-06</t>
  </si>
  <si>
    <t>185706175-04</t>
  </si>
  <si>
    <t>191949940-01</t>
  </si>
  <si>
    <t>187739437-02</t>
  </si>
  <si>
    <t>188074570-04</t>
  </si>
  <si>
    <t>188321523-03</t>
  </si>
  <si>
    <t>188418714-02</t>
  </si>
  <si>
    <t>191647129-02</t>
  </si>
  <si>
    <t>191676232-02</t>
  </si>
  <si>
    <t>186292745-04</t>
  </si>
  <si>
    <t>191685244-02</t>
  </si>
  <si>
    <t>191685265-02</t>
  </si>
  <si>
    <t>191685533-02</t>
  </si>
  <si>
    <t>191685541-02</t>
  </si>
  <si>
    <t>191685554-02</t>
  </si>
  <si>
    <t>191685575-02</t>
  </si>
  <si>
    <t>191685583-02</t>
  </si>
  <si>
    <t>191685596-02</t>
  </si>
  <si>
    <t>191685624-02</t>
  </si>
  <si>
    <t>191685645-02</t>
  </si>
  <si>
    <t>191685666-02</t>
  </si>
  <si>
    <t>191685731-02</t>
  </si>
  <si>
    <t>191685773-02</t>
  </si>
  <si>
    <t>191685827-02</t>
  </si>
  <si>
    <t>191686639-02</t>
  </si>
  <si>
    <t>191686684-02</t>
  </si>
  <si>
    <t>191687988-02</t>
  </si>
  <si>
    <t>191688000-02</t>
  </si>
  <si>
    <t>191694714-02</t>
  </si>
  <si>
    <t>191694727-02</t>
  </si>
  <si>
    <t>191694735-02</t>
  </si>
  <si>
    <t>191820281-01</t>
  </si>
  <si>
    <t>191820484-01</t>
  </si>
  <si>
    <t>191820492-01</t>
  </si>
  <si>
    <t>191820504-01</t>
  </si>
  <si>
    <t>191820517-01</t>
  </si>
  <si>
    <t>191820525-01</t>
  </si>
  <si>
    <t>191820950-01</t>
  </si>
  <si>
    <t>191823282-01</t>
  </si>
  <si>
    <t>185745771-09</t>
  </si>
  <si>
    <t>EMB.USB SERIE B 4C.FEM. (2+2) COUD.P.CI</t>
  </si>
  <si>
    <t>189037039-06</t>
  </si>
  <si>
    <t>DIODE RESEAU PROTEC. USBLC6 SOT23-6L SP</t>
  </si>
  <si>
    <t>191727993-01</t>
  </si>
  <si>
    <t>IC.CMS LTC4416 DUAL SW. DRIVER MSOP10 SP</t>
  </si>
  <si>
    <t>191755992-02</t>
  </si>
  <si>
    <t>IC.CMS CONVERT DC-DC 1A LGA50 SP</t>
  </si>
  <si>
    <t>192796447-01</t>
  </si>
  <si>
    <t>OSC.CMS 24MHZ 30/50/-40+85/8PF/ SP</t>
  </si>
  <si>
    <t>192929913-01</t>
  </si>
  <si>
    <t>RES.CMS 0603 1,15MOHM 1% 0,1W 100PPM SP</t>
  </si>
  <si>
    <t>193157029-01</t>
  </si>
  <si>
    <t>COND.TANTALUM 100UF 10% 20V BOIT.D</t>
  </si>
  <si>
    <t>263613134MKP</t>
  </si>
  <si>
    <t>CIU RMM TRANSFER</t>
  </si>
  <si>
    <t>193601697-01</t>
  </si>
  <si>
    <t>193611523-01</t>
  </si>
  <si>
    <t>IC.REG.CMS LTC3530 CONV.DC/DC DFN10 SP</t>
  </si>
  <si>
    <t>191806257-01</t>
  </si>
  <si>
    <t>IC.LOG.CMS 74LVC1T45 SC70-6 SP</t>
  </si>
  <si>
    <t>192798821-01</t>
  </si>
  <si>
    <t>EMB. CMS 60C(30+30) FEM DRT. P=0,5MM SP</t>
  </si>
  <si>
    <t>192808445-01</t>
  </si>
  <si>
    <t>IC.CMS MICRO.MSP430F552 BGA80 SP</t>
  </si>
  <si>
    <t>192811210-01</t>
  </si>
  <si>
    <t>IC.CMS REG. LTC1261L INV.TENS MSOP8 SP</t>
  </si>
  <si>
    <t>263631038MKP</t>
  </si>
  <si>
    <t>CIU MONO-OLED 220</t>
  </si>
  <si>
    <t>Commentaires1</t>
  </si>
  <si>
    <t>Commentaires2</t>
  </si>
  <si>
    <t>Commentaires3</t>
  </si>
  <si>
    <t>CommentaireFinal</t>
  </si>
  <si>
    <t>NBR Alternatives</t>
  </si>
  <si>
    <t>NBR CDE-HA</t>
  </si>
  <si>
    <t>NBR CDE_HA_AR</t>
  </si>
  <si>
    <t>NBR CDE_HA_AR_C</t>
  </si>
  <si>
    <t>NBR DA-LANCEE</t>
  </si>
  <si>
    <t>NBR DA</t>
  </si>
  <si>
    <t>NBR DEVIS</t>
  </si>
  <si>
    <t>TOTAL</t>
  </si>
  <si>
    <t>Dont CRITIQUE (-25j)</t>
  </si>
  <si>
    <t>Combien de manquant?</t>
  </si>
  <si>
    <t>Combien sans date ?</t>
  </si>
  <si>
    <t>Combien de critique (-25j)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</si>
</sst>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sz val="9"/>
      <color theme="1"/>
      <name val="Arial"/>
      <family val="2"/>
    </font>
    <font>
      <sz val="9"/>
      <color theme="1"/>
      <name val="Arial"/>
    </font>
    <font>
      <sz val="13"/>
      <color theme="1"/>
      <name val="Calibri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NumberFormat="1"/>
    <xf numFmtId="14" fontId="0" fillId="0" borderId="0" xfId="0" applyNumberFormat="1"/>
    <xf numFmtId="0" fontId="0" fillId="0" borderId="0" xfId="0" applyNumberFormat="1" applyAlignment="1">
      <alignment wrapText="1"/>
    </xf>
    <xf numFmtId="0" fontId="1" fillId="0" borderId="2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14" fontId="2" fillId="0" borderId="0" xfId="0" applyNumberFormat="1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14" fontId="2" fillId="0" borderId="0" xfId="0" applyNumberFormat="1" applyFont="1" applyBorder="1" applyAlignment="1">
      <alignment horizontal="center" vertical="center" wrapText="1"/>
    </xf>
    <xf numFmtId="14" fontId="0" fillId="0" borderId="0" xfId="0" applyNumberFormat="1" applyAlignment="1">
      <alignment wrapText="1"/>
    </xf>
    <xf numFmtId="0" fontId="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3" fillId="0" borderId="0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</cellXfs>
  <cellStyles count="1">
    <cellStyle name="Normal" xfId="0" builtinId="0"/>
  </cellStyles>
  <dxfs count="7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</font>
      <fill>
        <patternFill>
          <bgColor theme="0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>
        <left/>
        <right/>
        <top/>
        <bottom/>
        <vertical/>
        <horizontal/>
      </border>
    </dxf>
    <dxf>
      <border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0" formatCode="General"/>
      <alignment horizontal="center" vertical="center" textRotation="0" wrapText="0" indent="0" justifyLastLine="0" shrinkToFit="0" readingOrder="0"/>
    </dxf>
    <dxf>
      <numFmt numFmtId="19" formatCode="dd/mm/yyyy"/>
    </dxf>
    <dxf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0" formatCode="General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0" formatCode="General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alignment horizontal="center" vertical="center" textRotation="0" wrapText="0" indent="0" justifyLastLine="0" shrinkToFit="0" readingOrder="0"/>
    </dxf>
    <dxf>
      <border outline="0">
        <top style="medium">
          <color indexed="64"/>
        </top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alignment horizontal="center" vertical="center" textRotation="0" wrapText="0" indent="0" justifyLastLine="0" shrinkToFit="0" readingOrder="0"/>
    </dxf>
    <dxf>
      <border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9" formatCode="dd/mm/yyyy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0" formatCode="General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9" formatCode="dd/mm/yyyy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9" formatCode="dd/mm/yyyy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9" formatCode="dd/mm/yyyy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alignment horizontal="center" vertical="center" textRotation="0" wrapText="0" indent="0" justifyLastLine="0" shrinkToFit="0" readingOrder="0"/>
    </dxf>
    <dxf>
      <border outline="0">
        <top style="medium">
          <color indexed="64"/>
        </top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alignment horizontal="center" vertical="center" textRotation="0" wrapText="0" indent="0" justifyLastLine="0" shrinkToFit="0" readingOrder="0"/>
    </dxf>
    <dxf>
      <numFmt numFmtId="0" formatCode="General"/>
    </dxf>
    <dxf>
      <numFmt numFmtId="0" formatCode="General"/>
    </dxf>
    <dxf>
      <numFmt numFmtId="0" formatCode="General"/>
    </dxf>
    <dxf>
      <numFmt numFmtId="19" formatCode="dd/mm/yyyy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9" formatCode="dd/mm/yyyy"/>
      <alignment horizontal="general" vertical="bottom" textRotation="0" wrapText="1" indent="0" justifyLastLine="0" shrinkToFit="0" readingOrder="0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0" formatCode="General"/>
    </dxf>
    <dxf>
      <numFmt numFmtId="19" formatCode="dd/mm/yyyy"/>
    </dxf>
    <dxf>
      <numFmt numFmtId="19" formatCode="dd/mm/yyyy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9" formatCode="dd/mm/yyyy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queryTables/queryTable1.xml><?xml version="1.0" encoding="utf-8"?>
<queryTable xmlns="http://schemas.openxmlformats.org/spreadsheetml/2006/main" name="DonnéesExternes_1" connectionId="1" autoFormatId="0" applyNumberFormats="0" applyBorderFormats="0" applyFontFormats="1" applyPatternFormats="1" applyAlignmentFormats="0" applyWidthHeightFormats="0">
  <queryTableRefresh preserveSortFilterLayout="0" nextId="21" unboundColumnsRight="9">
    <queryTableFields count="20">
      <queryTableField id="1" name="Composé" tableColumnId="59"/>
      <queryTableField id="2" name="CIE" tableColumnId="60"/>
      <queryTableField id="3" name="Date du besoin" tableColumnId="61"/>
      <queryTableField id="4" name="Ordre" tableColumnId="62"/>
      <queryTableField id="5" name="Article de l'élément de réappro" tableColumnId="63"/>
      <queryTableField id="6" name="Composant" tableColumnId="64"/>
      <queryTableField id="7" name="Désignation article" tableColumnId="65"/>
      <queryTableField id="8" name="Type de réapprovisionnement" tableColumnId="66"/>
      <queryTableField id="9" name="Date de réapprovisionnement" tableColumnId="67"/>
      <queryTableField id="10" name="Date de réappro estimée" tableColumnId="68"/>
      <queryTableField id="11" name="Commentaires" tableColumnId="69"/>
      <queryTableField id="20" dataBound="0" tableColumnId="70"/>
      <queryTableField id="19" dataBound="0" tableColumnId="71"/>
      <queryTableField id="18" dataBound="0" tableColumnId="72"/>
      <queryTableField id="17" dataBound="0" tableColumnId="73"/>
      <queryTableField id="16" dataBound="0" tableColumnId="74"/>
      <queryTableField id="15" dataBound="0" tableColumnId="75"/>
      <queryTableField id="14" dataBound="0" tableColumnId="76"/>
      <queryTableField id="13" dataBound="0" tableColumnId="77"/>
      <queryTableField id="12" dataBound="0" tableColumnId="78"/>
    </queryTableFields>
  </queryTableRefresh>
</queryTable>
</file>

<file path=xl/queryTables/queryTable2.xml><?xml version="1.0" encoding="utf-8"?>
<queryTable xmlns="http://schemas.openxmlformats.org/spreadsheetml/2006/main" name="DonnéesExternes_1" connectionId="4" autoFormatId="0" applyNumberFormats="0" applyBorderFormats="0" applyFontFormats="1" applyPatternFormats="1" applyAlignmentFormats="0" applyWidthHeightFormats="0">
  <queryTableRefresh preserveSortFilterLayout="0" nextId="14">
    <queryTableFields count="13">
      <queryTableField id="1" name="N° affaire" tableColumnId="206"/>
      <queryTableField id="2" name="Statut DD_x000a_GITIS" tableColumnId="207"/>
      <queryTableField id="3" name="Projet" tableColumnId="208"/>
      <queryTableField id="4" name="N° RUN" tableColumnId="209"/>
      <queryTableField id="5" name="Référence" tableColumnId="210"/>
      <queryTableField id="6" name="Désignation" tableColumnId="211"/>
      <queryTableField id="7" name="Qté" tableColumnId="212"/>
      <queryTableField id="8" name="Profil de_x000a_Four" tableColumnId="213"/>
      <queryTableField id="9" name="RoHS_x000a_Plomb" tableColumnId="214"/>
      <queryTableField id="10" name="OF" tableColumnId="215"/>
      <queryTableField id="11" name="Statut ADV" tableColumnId="216"/>
      <queryTableField id="12" name="Préparateur " tableColumnId="217"/>
      <queryTableField id="13" name="Date besoin client" tableColumnId="218"/>
    </queryTableFields>
  </queryTableRefresh>
</queryTable>
</file>

<file path=xl/queryTables/queryTable3.xml><?xml version="1.0" encoding="utf-8"?>
<queryTable xmlns="http://schemas.openxmlformats.org/spreadsheetml/2006/main" name="DonnéesExternes_1" connectionId="3" autoFormatId="0" applyNumberFormats="0" applyBorderFormats="0" applyFontFormats="1" applyPatternFormats="1" applyAlignmentFormats="0" applyWidthHeightFormats="0">
  <queryTableRefresh preserveSortFilterLayout="0" nextId="4">
    <queryTableFields count="3">
      <queryTableField id="1" name="Column3" tableColumnId="23"/>
      <queryTableField id="2" name="Column4" tableColumnId="24"/>
      <queryTableField id="3" name="Column6" tableColumnId="25"/>
    </queryTableFields>
  </queryTableRefresh>
</queryTable>
</file>

<file path=xl/queryTables/queryTable4.xml><?xml version="1.0" encoding="utf-8"?>
<queryTable xmlns="http://schemas.openxmlformats.org/spreadsheetml/2006/main" name="DonnéesExternes_1" connectionId="2" autoFormatId="0" applyNumberFormats="0" applyBorderFormats="0" applyFontFormats="1" applyPatternFormats="1" applyAlignmentFormats="0" applyWidthHeightFormats="0">
  <queryTableRefresh preserveSortFilterLayout="0" nextId="12">
    <queryTableFields count="11">
      <queryTableField id="1" name="Composé" tableColumnId="23"/>
      <queryTableField id="2" name="CIE" tableColumnId="24"/>
      <queryTableField id="3" name="Date du besoin" tableColumnId="25"/>
      <queryTableField id="4" name="Ordre" tableColumnId="26"/>
      <queryTableField id="5" name="Article de l'élément de réappro" tableColumnId="27"/>
      <queryTableField id="6" name="Composant" tableColumnId="28"/>
      <queryTableField id="7" name="Désignation article" tableColumnId="29"/>
      <queryTableField id="8" name="Type de réapprovisionnement" tableColumnId="30"/>
      <queryTableField id="9" name="Date de réapprovisionnement" tableColumnId="31"/>
      <queryTableField id="10" name="Date de réappro estimée" tableColumnId="32"/>
      <queryTableField id="11" name="Commentaires" tableColumnId="33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_rels/table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tables/table1.xml><?xml version="1.0" encoding="utf-8"?>
<table xmlns="http://schemas.openxmlformats.org/spreadsheetml/2006/main" id="2" name="Manquant" displayName="Manquant" ref="A1:T478" tableType="queryTable" totalsRowShown="0">
  <autoFilter ref="A1:T478">
    <filterColumn colId="0">
      <filters>
        <filter val="263567858MKP"/>
      </filters>
    </filterColumn>
  </autoFilter>
  <tableColumns count="20">
    <tableColumn id="59" uniqueName="59" name="Composé" queryTableFieldId="1" dataDxfId="73"/>
    <tableColumn id="60" uniqueName="60" name="CIE" queryTableFieldId="2" dataDxfId="72"/>
    <tableColumn id="61" uniqueName="61" name="Date du besoin" queryTableFieldId="3" dataDxfId="71"/>
    <tableColumn id="62" uniqueName="62" name="Ordre" queryTableFieldId="4" dataDxfId="70"/>
    <tableColumn id="63" uniqueName="63" name="Article de l'élément de réappro" queryTableFieldId="5" dataDxfId="69"/>
    <tableColumn id="64" uniqueName="64" name="Composant" queryTableFieldId="6" dataDxfId="68"/>
    <tableColumn id="65" uniqueName="65" name="Désignation article" queryTableFieldId="7" dataDxfId="67"/>
    <tableColumn id="66" uniqueName="66" name="Type de réapprovisionnement" queryTableFieldId="8" dataDxfId="66"/>
    <tableColumn id="67" uniqueName="67" name="Date de réapprovisionnement" queryTableFieldId="9" dataDxfId="65"/>
    <tableColumn id="68" uniqueName="68" name="Date de réappro estimée" queryTableFieldId="10" dataDxfId="64"/>
    <tableColumn id="69" uniqueName="69" name="Commentaires" queryTableFieldId="11" dataDxfId="63"/>
    <tableColumn id="70" uniqueName="70" name="DATE Réappro" queryTableFieldId="20" dataDxfId="62"/>
    <tableColumn id="71" uniqueName="71" name="Date Estimée" queryTableFieldId="19" dataDxfId="61"/>
    <tableColumn id="72" uniqueName="72" name="DATE" queryTableFieldId="18" dataDxfId="60"/>
    <tableColumn id="73" uniqueName="73" name="Besoin Client" queryTableFieldId="17" dataDxfId="59"/>
    <tableColumn id="74" uniqueName="74" name="Critique (-25j)" queryTableFieldId="16"/>
    <tableColumn id="75" uniqueName="75" name="Commentaires1" queryTableFieldId="15" dataDxfId="58"/>
    <tableColumn id="76" uniqueName="76" name="Commentaires2" queryTableFieldId="14" dataDxfId="57"/>
    <tableColumn id="77" uniqueName="77" name="Commentaires3" queryTableFieldId="13" dataDxfId="56"/>
    <tableColumn id="78" uniqueName="78" name="CommentaireFinal" queryTableFieldId="12" dataDxfId="55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id="3" name="Planning" displayName="Planning" ref="A1:M163" tableType="queryTable" totalsRowShown="0">
  <autoFilter ref="A1:M163"/>
  <tableColumns count="13">
    <tableColumn id="206" uniqueName="206" name="N° affaire" queryTableFieldId="1" dataDxfId="54"/>
    <tableColumn id="207" uniqueName="207" name="Statut DD_x000a_GITIS" queryTableFieldId="2" dataDxfId="53"/>
    <tableColumn id="208" uniqueName="208" name="Projet" queryTableFieldId="3" dataDxfId="52"/>
    <tableColumn id="209" uniqueName="209" name="N° RUN" queryTableFieldId="4" dataDxfId="51"/>
    <tableColumn id="210" uniqueName="210" name="Référence" queryTableFieldId="5" dataDxfId="50"/>
    <tableColumn id="211" uniqueName="211" name="Désignation" queryTableFieldId="6" dataDxfId="49"/>
    <tableColumn id="212" uniqueName="212" name="Qté" queryTableFieldId="7" dataDxfId="48"/>
    <tableColumn id="213" uniqueName="213" name="Profil de_x000a_Four" queryTableFieldId="8" dataDxfId="47"/>
    <tableColumn id="214" uniqueName="214" name="RoHS_x000a_Plomb" queryTableFieldId="9" dataDxfId="46"/>
    <tableColumn id="215" uniqueName="215" name="OF" queryTableFieldId="10" dataDxfId="45"/>
    <tableColumn id="216" uniqueName="216" name="Statut ADV" queryTableFieldId="11" dataDxfId="44"/>
    <tableColumn id="217" uniqueName="217" name="Préparateur " queryTableFieldId="12" dataDxfId="43"/>
    <tableColumn id="218" uniqueName="218" name="Date besoin client" queryTableFieldId="13" dataDxfId="42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id="5" name="NBR_Composants" displayName="NBR_Composants" ref="A1:C74" tableType="queryTable" totalsRowShown="0">
  <autoFilter ref="A1:C74"/>
  <tableColumns count="3">
    <tableColumn id="23" uniqueName="23" name="Column3" queryTableFieldId="1" dataDxfId="41"/>
    <tableColumn id="24" uniqueName="24" name="Column4" queryTableFieldId="2" dataDxfId="40"/>
    <tableColumn id="25" uniqueName="25" name="Column6" queryTableFieldId="3" dataDxfId="39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id="4" name="Synthese" displayName="Synthese" ref="A1:N11" totalsRowShown="0" headerRowDxfId="3" dataDxfId="38" headerRowBorderDxfId="4" tableBorderDxfId="37" totalsRowBorderDxfId="36">
  <autoFilter ref="A1:N11"/>
  <tableColumns count="14">
    <tableColumn id="1" name="N°" dataDxfId="35"/>
    <tableColumn id="2" name="Ref" dataDxfId="34"/>
    <tableColumn id="3" name="Désignation" dataDxfId="33">
      <calculatedColumnFormula>IF((Synthese[[#This Row],[Ref]]=""),"",(VLOOKUP(Synthese[[#This Row],[Ref]],Planning!E:F,2,FALSE)))</calculatedColumnFormula>
    </tableColumn>
    <tableColumn id="4" name="CIU_x000a_reçu" dataDxfId="32">
      <calculatedColumnFormula>IF(COUNTIFS(Manquant[Composé],Synthese[[#This Row],[Ref]],Manquant[Désignation article],"*CIU*")=1,"NON","")</calculatedColumnFormula>
    </tableColumn>
    <tableColumn id="9" name="Date Besoin Client" dataDxfId="31">
      <calculatedColumnFormula>IF((Synthese[[#This Row],[Ref]]=""),"",_xlfn.IFNA(IF((VLOOKUP(Synthese[[#This Row],[Ref]],Planning!E:M,9,FALSE)=0),"NO DATE CLIENT",(VLOOKUP(Synthese[[#This Row],[Ref]],Planning!E:M,9,FALSE))),"NO DATE"))</calculatedColumnFormula>
    </tableColumn>
    <tableColumn id="10" name="Date Lancement Prod" dataDxfId="30">
      <calculatedColumnFormula>IF((Synthese[[#This Row],[Ref]]=""),"",IF( Synthese[[#This Row],[Date Besoin Client]]="NO DATE CLIENT","NO DATE CLIENT",Synthese[[#This Row],[Date Besoin Client]]-25))</calculatedColumnFormula>
    </tableColumn>
    <tableColumn id="12" name="NBR Cartes demandées" dataDxfId="29">
      <calculatedColumnFormula>IF((Synthese[[#This Row],[Ref]]=""),"",(VLOOKUP(Synthese[[#This Row],[Ref]],Planning!E:G,3,FALSE)))</calculatedColumnFormula>
    </tableColumn>
    <tableColumn id="11" name="NBR ref / carte" dataDxfId="28">
      <calculatedColumnFormula>IF((Synthese[[#This Row],[Ref]]=""),"",(VLOOKUP(Synthese[[#This Row],[Ref]],'NBR Composants'!A:B,2,FALSE)))</calculatedColumnFormula>
    </tableColumn>
    <tableColumn id="5" name="Manquant Composants" dataDxfId="27">
      <calculatedColumnFormula>IF((Synthese[[#This Row],[Ref]]=""),"",(_xlfn.IFNA(IF(VLOOKUP(Synthese[[#This Row],[Ref]],Manquant!A:A,1,FALSE)=Synthese[[#This Row],[Ref]],TRUE,FALSE),FALSE)))</calculatedColumnFormula>
    </tableColumn>
    <tableColumn id="6" name="Combien de manquant?" dataDxfId="26">
      <calculatedColumnFormula>IF((Synthese[[#This Row],[Ref]]=""),"",COUNTIFS(Manquant!A:A,Synthese[[#This Row],[Ref]]))</calculatedColumnFormula>
    </tableColumn>
    <tableColumn id="14" name="Combien sans date ?" dataDxfId="5">
      <calculatedColumnFormula>IF((Synthese[[#This Row],[Ref]]=""),"",COUNTIFS(Manquant[Composé],Synthese[[#This Row],[Ref]],Manquant[DATE],"NO DATE"))</calculatedColumnFormula>
    </tableColumn>
    <tableColumn id="15" name="Combien de critique (-25j)" dataDxfId="1">
      <calculatedColumnFormula>IF((Synthese[[#This Row],[Ref]]=""),"",COUNTIFS(Manquant[Composé],Synthese[[#This Row],[Ref]],Manquant[Critique (-25j)],"VRAI"))</calculatedColumnFormula>
    </tableColumn>
    <tableColumn id="7" name="Date de livraison_x000a_dernier composant" dataDxfId="25">
      <calculatedColumnFormula array="1">IF((Synthese[[#This Row],[Ref]]=""),"",IF(MAX(IF(Manquant[Composé]=Synthese[[#This Row],[Ref]],Manquant[DATE]))=0,"",MAX(IF(Manquant[Composé]=Synthese[[#This Row],[Ref]],Manquant[DATE]))))</calculatedColumnFormula>
    </tableColumn>
    <tableColumn id="8" name="Commentaires" dataDxfId="24">
      <calculatedColumnFormula array="1">IF((Synthese[[#This Row],[Ref]]=""),"",IF(MAX(IF(Manquant[Composé]=Synthese[[#This Row],[Ref]],Manquant[DATE]))=0,"",MAX(IF(Manquant[Composé]=Synthese[[#This Row],[Ref]],Manquant[CommentaireFinal]))))</calculatedColumnFormula>
    </tableColumn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6" name="SyntheseCommande" displayName="SyntheseCommande" ref="A13:L23" totalsRowShown="0" headerRowDxfId="0" dataDxfId="22" headerRowBorderDxfId="23" tableBorderDxfId="21" totalsRowBorderDxfId="20">
  <autoFilter ref="A13:L23"/>
  <tableColumns count="12">
    <tableColumn id="1" name="N°" dataDxfId="19"/>
    <tableColumn id="2" name="Ref" dataDxfId="18">
      <calculatedColumnFormula>IF(ISBLANK(B2),"",B2)</calculatedColumnFormula>
    </tableColumn>
    <tableColumn id="3" name="Désignation" dataDxfId="17">
      <calculatedColumnFormula>IF((SyntheseCommande[[#This Row],[Ref]]=""),"",(VLOOKUP(SyntheseCommande[[#This Row],[Ref]],Planning!E:F,2,FALSE)))</calculatedColumnFormula>
    </tableColumn>
    <tableColumn id="4" name="NBR Alternatives" dataDxfId="16">
      <calculatedColumnFormula>IF((SyntheseCommande[[#This Row],[Ref]]=""),"",COUNTIFS(Manquant[Composé],SyntheseCommande[[#This Row],[Ref]],Manquant[Type de réapprovisionnement],"Alternatives"))</calculatedColumnFormula>
    </tableColumn>
    <tableColumn id="9" name="NBR CDE-HA" dataDxfId="15">
      <calculatedColumnFormula>IF((SyntheseCommande[[#This Row],[Ref]]=""),"",COUNTIFS(Manquant[Composé],SyntheseCommande[[#This Row],[Ref]],Manquant[Type de réapprovisionnement],"CDE_HA"))</calculatedColumnFormula>
    </tableColumn>
    <tableColumn id="10" name="NBR CDE_HA_AR" dataDxfId="14">
      <calculatedColumnFormula>IF((SyntheseCommande[[#This Row],[Ref]]=""),"",COUNTIFS(Manquant[Composé],SyntheseCommande[[#This Row],[Ref]],Manquant[Type de réapprovisionnement],"CDE_HA_AR"))</calculatedColumnFormula>
    </tableColumn>
    <tableColumn id="5" name="NBR CDE_HA_AR_C" dataDxfId="13">
      <calculatedColumnFormula>IF((SyntheseCommande[[#This Row],[Ref]]=""),"",COUNTIFS(Manquant[Composé],SyntheseCommande[[#This Row],[Ref]],Manquant[Type de réapprovisionnement],"CDE_HA_AR_C"))</calculatedColumnFormula>
    </tableColumn>
    <tableColumn id="6" name="NBR DA-LANCEE" dataDxfId="12">
      <calculatedColumnFormula>IF((SyntheseCommande[[#This Row],[Ref]]=""),"",COUNTIFS(Manquant[Composé],SyntheseCommande[[#This Row],[Ref]],Manquant[Type de réapprovisionnement],"DA_LANCEE"))</calculatedColumnFormula>
    </tableColumn>
    <tableColumn id="7" name="NBR DA" dataDxfId="11">
      <calculatedColumnFormula>IF((SyntheseCommande[[#This Row],[Ref]]=""),"",COUNTIFS(Manquant[Composé],SyntheseCommande[[#This Row],[Ref]],Manquant[Type de réapprovisionnement],"DA"))</calculatedColumnFormula>
    </tableColumn>
    <tableColumn id="8" name="NBR DEVIS" dataDxfId="10">
      <calculatedColumnFormula>IF((SyntheseCommande[[#This Row],[Ref]]=""),"",COUNTIFS(Manquant[Composé],SyntheseCommande[[#This Row],[Ref]],Manquant[Type de réapprovisionnement],"DEVIS"))</calculatedColumnFormula>
    </tableColumn>
    <tableColumn id="11" name="TOTAL" dataDxfId="9">
      <calculatedColumnFormula>IF((SyntheseCommande[[#This Row],[Ref]]=""),"",SUM(SyntheseCommande[[#This Row],[NBR Alternatives]:[NBR DEVIS]]))</calculatedColumnFormula>
    </tableColumn>
    <tableColumn id="12" name="Dont CRITIQUE (-25j)" dataDxfId="8">
      <calculatedColumnFormula>IF((SyntheseCommande[[#This Row],[Ref]]=""),"",COUNTIFS(Manquant[Composé],SyntheseCommande[[#This Row],[Ref]],Manquant[Critique (-25j)],TRUE))</calculatedColumnFormula>
    </tableColumn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7" name="Manquant_REF" displayName="Manquant_REF" ref="A1:K478" tableType="queryTable" totalsRowShown="0">
  <autoFilter ref="A1:K478"/>
  <tableColumns count="11">
    <tableColumn id="23" uniqueName="23" name="Composé" queryTableFieldId="1"/>
    <tableColumn id="24" uniqueName="24" name="CIE" queryTableFieldId="2"/>
    <tableColumn id="25" uniqueName="25" name="Date du besoin" queryTableFieldId="3" dataDxfId="7"/>
    <tableColumn id="26" uniqueName="26" name="Ordre" queryTableFieldId="4"/>
    <tableColumn id="27" uniqueName="27" name="Article de l'élément de réappro" queryTableFieldId="5"/>
    <tableColumn id="28" uniqueName="28" name="Composant" queryTableFieldId="6"/>
    <tableColumn id="29" uniqueName="29" name="Désignation article" queryTableFieldId="7"/>
    <tableColumn id="30" uniqueName="30" name="Type de réapprovisionnement" queryTableFieldId="8"/>
    <tableColumn id="31" uniqueName="31" name="Date de réapprovisionnement" queryTableFieldId="9"/>
    <tableColumn id="32" uniqueName="32" name="Date de réappro estimée" queryTableFieldId="10" dataDxfId="6"/>
    <tableColumn id="33" uniqueName="33" name="Commentaires" queryTableFieldId="11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78"/>
  <sheetViews>
    <sheetView topLeftCell="L1" workbookViewId="0">
      <selection activeCell="B345" sqref="B345:B361"/>
    </sheetView>
  </sheetViews>
  <sheetFormatPr baseColWidth="10" defaultRowHeight="15" x14ac:dyDescent="0.25"/>
  <cols>
    <col min="1" max="1" width="14" bestFit="1" customWidth="1"/>
    <col min="2" max="2" width="31.5703125" bestFit="1" customWidth="1"/>
    <col min="3" max="3" width="16.5703125" bestFit="1" customWidth="1"/>
    <col min="4" max="4" width="9" bestFit="1" customWidth="1"/>
    <col min="5" max="5" width="31.5703125" bestFit="1" customWidth="1"/>
    <col min="6" max="6" width="14" bestFit="1" customWidth="1"/>
    <col min="7" max="7" width="44.42578125" bestFit="1" customWidth="1"/>
    <col min="8" max="8" width="30.42578125" bestFit="1" customWidth="1"/>
    <col min="9" max="9" width="30.28515625" style="2" bestFit="1" customWidth="1"/>
    <col min="10" max="10" width="25.5703125" bestFit="1" customWidth="1"/>
    <col min="11" max="11" width="84.42578125" bestFit="1" customWidth="1"/>
    <col min="12" max="12" width="15.7109375" bestFit="1" customWidth="1"/>
    <col min="13" max="13" width="15" bestFit="1" customWidth="1"/>
    <col min="14" max="14" width="10.7109375" bestFit="1" customWidth="1"/>
    <col min="15" max="15" width="15" bestFit="1" customWidth="1"/>
    <col min="16" max="16" width="15.5703125" bestFit="1" customWidth="1"/>
    <col min="17" max="17" width="18.7109375" bestFit="1" customWidth="1"/>
    <col min="18" max="18" width="17.28515625" bestFit="1" customWidth="1"/>
    <col min="19" max="19" width="84.42578125" bestFit="1" customWidth="1"/>
    <col min="20" max="20" width="77.5703125" bestFit="1" customWidth="1"/>
  </cols>
  <sheetData>
    <row r="1" spans="1:20" x14ac:dyDescent="0.25">
      <c r="A1" s="1" t="s">
        <v>2</v>
      </c>
      <c r="B1" s="1" t="s">
        <v>3</v>
      </c>
      <c r="C1" s="1" t="s">
        <v>0</v>
      </c>
      <c r="D1" s="1" t="s">
        <v>1</v>
      </c>
      <c r="E1" s="1" t="s">
        <v>4</v>
      </c>
      <c r="F1" s="1" t="s">
        <v>5</v>
      </c>
      <c r="G1" s="1" t="s">
        <v>6</v>
      </c>
      <c r="H1" s="1" t="s">
        <v>7</v>
      </c>
      <c r="I1" s="2" t="s">
        <v>8</v>
      </c>
      <c r="J1" s="1" t="s">
        <v>9</v>
      </c>
      <c r="K1" s="1" t="s">
        <v>10</v>
      </c>
      <c r="L1" t="s">
        <v>557</v>
      </c>
      <c r="M1" t="s">
        <v>558</v>
      </c>
      <c r="N1" t="s">
        <v>559</v>
      </c>
      <c r="O1" t="s">
        <v>560</v>
      </c>
      <c r="P1" t="s">
        <v>561</v>
      </c>
      <c r="Q1" t="s">
        <v>1041</v>
      </c>
      <c r="R1" t="s">
        <v>1042</v>
      </c>
      <c r="S1" t="s">
        <v>1043</v>
      </c>
      <c r="T1" t="s">
        <v>1044</v>
      </c>
    </row>
    <row r="2" spans="1:20" ht="45" hidden="1" x14ac:dyDescent="0.25">
      <c r="A2" s="1" t="s">
        <v>60</v>
      </c>
      <c r="B2" s="1" t="s">
        <v>61</v>
      </c>
      <c r="C2" s="2">
        <v>43571</v>
      </c>
      <c r="D2" s="1">
        <v>71208445</v>
      </c>
      <c r="E2" s="1" t="s">
        <v>164</v>
      </c>
      <c r="F2" s="1">
        <v>193546700</v>
      </c>
      <c r="G2" s="1" t="s">
        <v>165</v>
      </c>
      <c r="H2" s="1" t="s">
        <v>15</v>
      </c>
      <c r="I2" s="2">
        <v>43613</v>
      </c>
      <c r="J2" s="2"/>
      <c r="K2" s="1" t="s">
        <v>16</v>
      </c>
      <c r="L2" s="2">
        <f>IF(ISNUMBER(Manquant[[#This Row],[Date de réapprovisionnement]]),Manquant[[#This Row],[Date de réapprovisionnement]],"")</f>
        <v>43613</v>
      </c>
      <c r="M2" s="2" t="str">
        <f>IF(ISNUMBER(Manquant[[#This Row],[Date de réappro estimée]]),Manquant[[#This Row],[Date de réappro estimée]],"")</f>
        <v/>
      </c>
      <c r="N2" s="2">
        <f>IF(Manquant[[#This Row],[DATE Réappro]]="",(IF(Manquant[[#This Row],[Date Estimée]]="","NO DATE",Manquant[[#This Row],[Date Estimée]])),Manquant[[#This Row],[DATE Réappro]])</f>
        <v>43613</v>
      </c>
      <c r="O2" s="2" t="str">
        <f>IF((VLOOKUP(Manquant[[#This Row],[Composé]],Planning!E:M,9,FALSE))=0,"",(VLOOKUP(Manquant[[#This Row],[Composé]],Planning!E:M,9,FALSE)))</f>
        <v/>
      </c>
      <c r="P2" s="1" t="str">
        <f>IF(Manquant[[#This Row],[Besoin Client]]="","NO DATE CLIENT",(IF(Manquant[[#This Row],[DATE]]="NO DATE",TRUE,(IF(Manquant[[#This Row],[Besoin Client]]-Manquant[[#This Row],[DATE]]&lt;25,TRUE,"")))))</f>
        <v>NO DATE CLIENT</v>
      </c>
      <c r="Q2" s="2" t="str">
        <f>IF(ISTEXT(Manquant[[#This Row],[Date de réapprovisionnement]]),Manquant[[#This Row],[Date de réapprovisionnement]],"")</f>
        <v/>
      </c>
      <c r="R2" s="2" t="str">
        <f>IF(ISTEXT(Manquant[[#This Row],[Date de réappro estimée]]),Manquant[[#This Row],[Date de réappro estimée]],"")</f>
        <v/>
      </c>
      <c r="S2" s="2" t="str">
        <f>IF((Manquant[Commentaires]=""),"",Manquant[Commentaires])</f>
        <v/>
      </c>
      <c r="T2" s="10" t="str">
        <f>Manquant[Commentaires1]&amp;CHAR(10)&amp;Manquant[Commentaires2]&amp;CHAR(10)&amp;Manquant[Commentaires3]</f>
        <v xml:space="preserve">
</v>
      </c>
    </row>
    <row r="3" spans="1:20" ht="45" hidden="1" x14ac:dyDescent="0.25">
      <c r="A3" s="1" t="s">
        <v>60</v>
      </c>
      <c r="B3" s="1" t="s">
        <v>61</v>
      </c>
      <c r="C3" s="2">
        <v>43571</v>
      </c>
      <c r="D3" s="1">
        <v>71208445</v>
      </c>
      <c r="E3" s="1" t="s">
        <v>62</v>
      </c>
      <c r="F3" s="1">
        <v>193546763</v>
      </c>
      <c r="G3" s="1" t="s">
        <v>63</v>
      </c>
      <c r="H3" s="1" t="s">
        <v>15</v>
      </c>
      <c r="I3" s="2">
        <v>43585</v>
      </c>
      <c r="J3" s="2"/>
      <c r="K3" s="1" t="s">
        <v>16</v>
      </c>
      <c r="L3" s="2">
        <f>IF(ISNUMBER(Manquant[[#This Row],[Date de réapprovisionnement]]),Manquant[[#This Row],[Date de réapprovisionnement]],"")</f>
        <v>43585</v>
      </c>
      <c r="M3" s="2" t="str">
        <f>IF(ISNUMBER(Manquant[[#This Row],[Date de réappro estimée]]),Manquant[[#This Row],[Date de réappro estimée]],"")</f>
        <v/>
      </c>
      <c r="N3" s="2">
        <f>IF(Manquant[[#This Row],[DATE Réappro]]="",(IF(Manquant[[#This Row],[Date Estimée]]="","NO DATE",Manquant[[#This Row],[Date Estimée]])),Manquant[[#This Row],[DATE Réappro]])</f>
        <v>43585</v>
      </c>
      <c r="O3" s="2" t="str">
        <f>IF((VLOOKUP(Manquant[[#This Row],[Composé]],Planning!E:M,9,FALSE))=0,"",(VLOOKUP(Manquant[[#This Row],[Composé]],Planning!E:M,9,FALSE)))</f>
        <v/>
      </c>
      <c r="P3" s="1" t="str">
        <f>IF(Manquant[[#This Row],[Besoin Client]]="","NO DATE CLIENT",(IF(Manquant[[#This Row],[DATE]]="NO DATE",TRUE,(IF(Manquant[[#This Row],[Besoin Client]]-Manquant[[#This Row],[DATE]]&lt;25,TRUE,"")))))</f>
        <v>NO DATE CLIENT</v>
      </c>
      <c r="Q3" s="2" t="str">
        <f>IF(ISTEXT(Manquant[[#This Row],[Date de réapprovisionnement]]),Manquant[[#This Row],[Date de réapprovisionnement]],"")</f>
        <v/>
      </c>
      <c r="R3" s="2" t="str">
        <f>IF(ISTEXT(Manquant[[#This Row],[Date de réappro estimée]]),Manquant[[#This Row],[Date de réappro estimée]],"")</f>
        <v/>
      </c>
      <c r="S3" s="2" t="str">
        <f>IF((Manquant[Commentaires]=""),"",Manquant[Commentaires])</f>
        <v/>
      </c>
      <c r="T3" s="10" t="str">
        <f>Manquant[Commentaires1]&amp;CHAR(10)&amp;Manquant[Commentaires2]&amp;CHAR(10)&amp;Manquant[Commentaires3]</f>
        <v xml:space="preserve">
</v>
      </c>
    </row>
    <row r="4" spans="1:20" ht="45" hidden="1" x14ac:dyDescent="0.25">
      <c r="A4" s="1" t="s">
        <v>60</v>
      </c>
      <c r="B4" s="1" t="s">
        <v>61</v>
      </c>
      <c r="C4" s="2">
        <v>43571</v>
      </c>
      <c r="D4" s="1">
        <v>71208445</v>
      </c>
      <c r="E4" s="1" t="s">
        <v>188</v>
      </c>
      <c r="F4" s="1">
        <v>193546867</v>
      </c>
      <c r="G4" s="1" t="s">
        <v>189</v>
      </c>
      <c r="H4" s="1" t="s">
        <v>15</v>
      </c>
      <c r="I4" s="2">
        <v>43627</v>
      </c>
      <c r="J4" s="2"/>
      <c r="K4" s="1" t="s">
        <v>16</v>
      </c>
      <c r="L4" s="2">
        <f>IF(ISNUMBER(Manquant[[#This Row],[Date de réapprovisionnement]]),Manquant[[#This Row],[Date de réapprovisionnement]],"")</f>
        <v>43627</v>
      </c>
      <c r="M4" s="2" t="str">
        <f>IF(ISNUMBER(Manquant[[#This Row],[Date de réappro estimée]]),Manquant[[#This Row],[Date de réappro estimée]],"")</f>
        <v/>
      </c>
      <c r="N4" s="2">
        <f>IF(Manquant[[#This Row],[DATE Réappro]]="",(IF(Manquant[[#This Row],[Date Estimée]]="","NO DATE",Manquant[[#This Row],[Date Estimée]])),Manquant[[#This Row],[DATE Réappro]])</f>
        <v>43627</v>
      </c>
      <c r="O4" s="2" t="str">
        <f>IF((VLOOKUP(Manquant[[#This Row],[Composé]],Planning!E:M,9,FALSE))=0,"",(VLOOKUP(Manquant[[#This Row],[Composé]],Planning!E:M,9,FALSE)))</f>
        <v/>
      </c>
      <c r="P4" s="1" t="str">
        <f>IF(Manquant[[#This Row],[Besoin Client]]="","NO DATE CLIENT",(IF(Manquant[[#This Row],[DATE]]="NO DATE",TRUE,(IF(Manquant[[#This Row],[Besoin Client]]-Manquant[[#This Row],[DATE]]&lt;25,TRUE,"")))))</f>
        <v>NO DATE CLIENT</v>
      </c>
      <c r="Q4" s="2" t="str">
        <f>IF(ISTEXT(Manquant[[#This Row],[Date de réapprovisionnement]]),Manquant[[#This Row],[Date de réapprovisionnement]],"")</f>
        <v/>
      </c>
      <c r="R4" s="2" t="str">
        <f>IF(ISTEXT(Manquant[[#This Row],[Date de réappro estimée]]),Manquant[[#This Row],[Date de réappro estimée]],"")</f>
        <v/>
      </c>
      <c r="S4" s="2" t="str">
        <f>IF((Manquant[Commentaires]=""),"",Manquant[Commentaires])</f>
        <v/>
      </c>
      <c r="T4" s="10" t="str">
        <f>Manquant[Commentaires1]&amp;CHAR(10)&amp;Manquant[Commentaires2]&amp;CHAR(10)&amp;Manquant[Commentaires3]</f>
        <v xml:space="preserve">
</v>
      </c>
    </row>
    <row r="5" spans="1:20" ht="45" hidden="1" x14ac:dyDescent="0.25">
      <c r="A5" s="1" t="s">
        <v>26</v>
      </c>
      <c r="B5" s="1" t="s">
        <v>27</v>
      </c>
      <c r="C5" s="2">
        <v>43595</v>
      </c>
      <c r="D5" s="1">
        <v>71245415</v>
      </c>
      <c r="E5" s="1" t="s">
        <v>170</v>
      </c>
      <c r="F5" s="1">
        <v>189203282</v>
      </c>
      <c r="G5" s="1" t="s">
        <v>171</v>
      </c>
      <c r="H5" s="1" t="s">
        <v>15</v>
      </c>
      <c r="I5" s="2">
        <v>43619</v>
      </c>
      <c r="J5" s="2"/>
      <c r="K5" s="1" t="s">
        <v>16</v>
      </c>
      <c r="L5" s="2">
        <f>IF(ISNUMBER(Manquant[[#This Row],[Date de réapprovisionnement]]),Manquant[[#This Row],[Date de réapprovisionnement]],"")</f>
        <v>43619</v>
      </c>
      <c r="M5" s="2" t="str">
        <f>IF(ISNUMBER(Manquant[[#This Row],[Date de réappro estimée]]),Manquant[[#This Row],[Date de réappro estimée]],"")</f>
        <v/>
      </c>
      <c r="N5" s="2">
        <f>IF(Manquant[[#This Row],[DATE Réappro]]="",(IF(Manquant[[#This Row],[Date Estimée]]="","NO DATE",Manquant[[#This Row],[Date Estimée]])),Manquant[[#This Row],[DATE Réappro]])</f>
        <v>43619</v>
      </c>
      <c r="O5" s="2" t="str">
        <f>IF((VLOOKUP(Manquant[[#This Row],[Composé]],Planning!E:M,9,FALSE))=0,"",(VLOOKUP(Manquant[[#This Row],[Composé]],Planning!E:M,9,FALSE)))</f>
        <v/>
      </c>
      <c r="P5" s="1" t="str">
        <f>IF(Manquant[[#This Row],[Besoin Client]]="","NO DATE CLIENT",(IF(Manquant[[#This Row],[DATE]]="NO DATE",TRUE,(IF(Manquant[[#This Row],[Besoin Client]]-Manquant[[#This Row],[DATE]]&lt;25,TRUE,"")))))</f>
        <v>NO DATE CLIENT</v>
      </c>
      <c r="Q5" s="2" t="str">
        <f>IF(ISTEXT(Manquant[[#This Row],[Date de réapprovisionnement]]),Manquant[[#This Row],[Date de réapprovisionnement]],"")</f>
        <v/>
      </c>
      <c r="R5" s="2" t="str">
        <f>IF(ISTEXT(Manquant[[#This Row],[Date de réappro estimée]]),Manquant[[#This Row],[Date de réappro estimée]],"")</f>
        <v/>
      </c>
      <c r="S5" s="2" t="str">
        <f>IF((Manquant[Commentaires]=""),"",Manquant[Commentaires])</f>
        <v/>
      </c>
      <c r="T5" s="10" t="str">
        <f>Manquant[Commentaires1]&amp;CHAR(10)&amp;Manquant[Commentaires2]&amp;CHAR(10)&amp;Manquant[Commentaires3]</f>
        <v xml:space="preserve">
</v>
      </c>
    </row>
    <row r="6" spans="1:20" ht="45" hidden="1" x14ac:dyDescent="0.25">
      <c r="A6" s="1" t="s">
        <v>26</v>
      </c>
      <c r="B6" s="1" t="s">
        <v>27</v>
      </c>
      <c r="C6" s="2">
        <v>43595</v>
      </c>
      <c r="D6" s="1">
        <v>71245415</v>
      </c>
      <c r="E6" s="1" t="s">
        <v>28</v>
      </c>
      <c r="F6" s="1">
        <v>191724801</v>
      </c>
      <c r="G6" s="1" t="s">
        <v>29</v>
      </c>
      <c r="H6" s="1" t="s">
        <v>15</v>
      </c>
      <c r="I6" s="2">
        <v>43629</v>
      </c>
      <c r="J6" s="2"/>
      <c r="K6" s="1" t="s">
        <v>16</v>
      </c>
      <c r="L6" s="2">
        <f>IF(ISNUMBER(Manquant[[#This Row],[Date de réapprovisionnement]]),Manquant[[#This Row],[Date de réapprovisionnement]],"")</f>
        <v>43629</v>
      </c>
      <c r="M6" s="2" t="str">
        <f>IF(ISNUMBER(Manquant[[#This Row],[Date de réappro estimée]]),Manquant[[#This Row],[Date de réappro estimée]],"")</f>
        <v/>
      </c>
      <c r="N6" s="2">
        <f>IF(Manquant[[#This Row],[DATE Réappro]]="",(IF(Manquant[[#This Row],[Date Estimée]]="","NO DATE",Manquant[[#This Row],[Date Estimée]])),Manquant[[#This Row],[DATE Réappro]])</f>
        <v>43629</v>
      </c>
      <c r="O6" s="2" t="str">
        <f>IF((VLOOKUP(Manquant[[#This Row],[Composé]],Planning!E:M,9,FALSE))=0,"",(VLOOKUP(Manquant[[#This Row],[Composé]],Planning!E:M,9,FALSE)))</f>
        <v/>
      </c>
      <c r="P6" s="1" t="str">
        <f>IF(Manquant[[#This Row],[Besoin Client]]="","NO DATE CLIENT",(IF(Manquant[[#This Row],[DATE]]="NO DATE",TRUE,(IF(Manquant[[#This Row],[Besoin Client]]-Manquant[[#This Row],[DATE]]&lt;25,TRUE,"")))))</f>
        <v>NO DATE CLIENT</v>
      </c>
      <c r="Q6" s="2" t="str">
        <f>IF(ISTEXT(Manquant[[#This Row],[Date de réapprovisionnement]]),Manquant[[#This Row],[Date de réapprovisionnement]],"")</f>
        <v/>
      </c>
      <c r="R6" s="2" t="str">
        <f>IF(ISTEXT(Manquant[[#This Row],[Date de réappro estimée]]),Manquant[[#This Row],[Date de réappro estimée]],"")</f>
        <v/>
      </c>
      <c r="S6" s="2" t="str">
        <f>IF((Manquant[Commentaires]=""),"",Manquant[Commentaires])</f>
        <v/>
      </c>
      <c r="T6" s="10" t="str">
        <f>Manquant[Commentaires1]&amp;CHAR(10)&amp;Manquant[Commentaires2]&amp;CHAR(10)&amp;Manquant[Commentaires3]</f>
        <v xml:space="preserve">
</v>
      </c>
    </row>
    <row r="7" spans="1:20" ht="45" hidden="1" x14ac:dyDescent="0.25">
      <c r="A7" s="1" t="s">
        <v>26</v>
      </c>
      <c r="B7" s="1" t="s">
        <v>27</v>
      </c>
      <c r="C7" s="2">
        <v>43595</v>
      </c>
      <c r="D7" s="1">
        <v>71245415</v>
      </c>
      <c r="E7" s="1" t="s">
        <v>211</v>
      </c>
      <c r="F7" s="1">
        <v>191736637</v>
      </c>
      <c r="G7" s="1" t="s">
        <v>212</v>
      </c>
      <c r="H7" s="1" t="s">
        <v>213</v>
      </c>
      <c r="I7" s="2" t="s">
        <v>214</v>
      </c>
      <c r="J7" s="2">
        <v>43588</v>
      </c>
      <c r="K7" s="1" t="s">
        <v>215</v>
      </c>
      <c r="L7" s="2" t="str">
        <f>IF(ISNUMBER(Manquant[[#This Row],[Date de réapprovisionnement]]),Manquant[[#This Row],[Date de réapprovisionnement]],"")</f>
        <v/>
      </c>
      <c r="M7" s="2">
        <f>IF(ISNUMBER(Manquant[[#This Row],[Date de réappro estimée]]),Manquant[[#This Row],[Date de réappro estimée]],"")</f>
        <v>43588</v>
      </c>
      <c r="N7" s="2">
        <f>IF(Manquant[[#This Row],[DATE Réappro]]="",(IF(Manquant[[#This Row],[Date Estimée]]="","NO DATE",Manquant[[#This Row],[Date Estimée]])),Manquant[[#This Row],[DATE Réappro]])</f>
        <v>43588</v>
      </c>
      <c r="O7" s="2" t="str">
        <f>IF((VLOOKUP(Manquant[[#This Row],[Composé]],Planning!E:M,9,FALSE))=0,"",(VLOOKUP(Manquant[[#This Row],[Composé]],Planning!E:M,9,FALSE)))</f>
        <v/>
      </c>
      <c r="P7" s="1" t="str">
        <f>IF(Manquant[[#This Row],[Besoin Client]]="","NO DATE CLIENT",(IF(Manquant[[#This Row],[DATE]]="NO DATE",TRUE,(IF(Manquant[[#This Row],[Besoin Client]]-Manquant[[#This Row],[DATE]]&lt;25,TRUE,"")))))</f>
        <v>NO DATE CLIENT</v>
      </c>
      <c r="Q7" s="2" t="str">
        <f>IF(ISTEXT(Manquant[[#This Row],[Date de réapprovisionnement]]),Manquant[[#This Row],[Date de réapprovisionnement]],"")</f>
        <v>Attente AR</v>
      </c>
      <c r="R7" s="2" t="str">
        <f>IF(ISTEXT(Manquant[[#This Row],[Date de réappro estimée]]),Manquant[[#This Row],[Date de réappro estimée]],"")</f>
        <v/>
      </c>
      <c r="S7" s="2" t="str">
        <f>IF((Manquant[Commentaires]=""),"",Manquant[Commentaires])</f>
        <v>Commande retour en signature cause mauvais prix (26/04)</v>
      </c>
      <c r="T7" s="10" t="str">
        <f>Manquant[Commentaires1]&amp;CHAR(10)&amp;Manquant[Commentaires2]&amp;CHAR(10)&amp;Manquant[Commentaires3]</f>
        <v>Attente AR
Commande retour en signature cause mauvais prix (26/04)</v>
      </c>
    </row>
    <row r="8" spans="1:20" ht="45" hidden="1" x14ac:dyDescent="0.25">
      <c r="A8" s="1" t="s">
        <v>26</v>
      </c>
      <c r="B8" s="1" t="s">
        <v>27</v>
      </c>
      <c r="C8" s="2">
        <v>43600</v>
      </c>
      <c r="D8" s="1">
        <v>71245415</v>
      </c>
      <c r="E8" s="1" t="s">
        <v>30</v>
      </c>
      <c r="F8" s="1">
        <v>193089560</v>
      </c>
      <c r="G8" s="1" t="s">
        <v>31</v>
      </c>
      <c r="H8" s="1" t="s">
        <v>15</v>
      </c>
      <c r="I8" s="2">
        <v>43584</v>
      </c>
      <c r="J8" s="2"/>
      <c r="K8" s="1" t="s">
        <v>16</v>
      </c>
      <c r="L8" s="2">
        <f>IF(ISNUMBER(Manquant[[#This Row],[Date de réapprovisionnement]]),Manquant[[#This Row],[Date de réapprovisionnement]],"")</f>
        <v>43584</v>
      </c>
      <c r="M8" s="2" t="str">
        <f>IF(ISNUMBER(Manquant[[#This Row],[Date de réappro estimée]]),Manquant[[#This Row],[Date de réappro estimée]],"")</f>
        <v/>
      </c>
      <c r="N8" s="2">
        <f>IF(Manquant[[#This Row],[DATE Réappro]]="",(IF(Manquant[[#This Row],[Date Estimée]]="","NO DATE",Manquant[[#This Row],[Date Estimée]])),Manquant[[#This Row],[DATE Réappro]])</f>
        <v>43584</v>
      </c>
      <c r="O8" s="2" t="str">
        <f>IF((VLOOKUP(Manquant[[#This Row],[Composé]],Planning!E:M,9,FALSE))=0,"",(VLOOKUP(Manquant[[#This Row],[Composé]],Planning!E:M,9,FALSE)))</f>
        <v/>
      </c>
      <c r="P8" s="1" t="str">
        <f>IF(Manquant[[#This Row],[Besoin Client]]="","NO DATE CLIENT",(IF(Manquant[[#This Row],[DATE]]="NO DATE",TRUE,(IF(Manquant[[#This Row],[Besoin Client]]-Manquant[[#This Row],[DATE]]&lt;25,TRUE,"")))))</f>
        <v>NO DATE CLIENT</v>
      </c>
      <c r="Q8" s="2" t="str">
        <f>IF(ISTEXT(Manquant[[#This Row],[Date de réapprovisionnement]]),Manquant[[#This Row],[Date de réapprovisionnement]],"")</f>
        <v/>
      </c>
      <c r="R8" s="2" t="str">
        <f>IF(ISTEXT(Manquant[[#This Row],[Date de réappro estimée]]),Manquant[[#This Row],[Date de réappro estimée]],"")</f>
        <v/>
      </c>
      <c r="S8" s="2" t="str">
        <f>IF((Manquant[Commentaires]=""),"",Manquant[Commentaires])</f>
        <v/>
      </c>
      <c r="T8" s="10" t="str">
        <f>Manquant[Commentaires1]&amp;CHAR(10)&amp;Manquant[Commentaires2]&amp;CHAR(10)&amp;Manquant[Commentaires3]</f>
        <v xml:space="preserve">
</v>
      </c>
    </row>
    <row r="9" spans="1:20" ht="45" hidden="1" x14ac:dyDescent="0.25">
      <c r="A9" s="1" t="s">
        <v>26</v>
      </c>
      <c r="B9" s="1" t="s">
        <v>27</v>
      </c>
      <c r="C9" s="2">
        <v>43595</v>
      </c>
      <c r="D9" s="1">
        <v>71245415</v>
      </c>
      <c r="E9" s="1" t="s">
        <v>138</v>
      </c>
      <c r="F9" s="1">
        <v>193293453</v>
      </c>
      <c r="G9" s="1" t="s">
        <v>139</v>
      </c>
      <c r="H9" s="1" t="s">
        <v>15</v>
      </c>
      <c r="I9" s="2">
        <v>43600</v>
      </c>
      <c r="J9" s="2"/>
      <c r="K9" s="1" t="s">
        <v>16</v>
      </c>
      <c r="L9" s="2">
        <f>IF(ISNUMBER(Manquant[[#This Row],[Date de réapprovisionnement]]),Manquant[[#This Row],[Date de réapprovisionnement]],"")</f>
        <v>43600</v>
      </c>
      <c r="M9" s="2" t="str">
        <f>IF(ISNUMBER(Manquant[[#This Row],[Date de réappro estimée]]),Manquant[[#This Row],[Date de réappro estimée]],"")</f>
        <v/>
      </c>
      <c r="N9" s="2">
        <f>IF(Manquant[[#This Row],[DATE Réappro]]="",(IF(Manquant[[#This Row],[Date Estimée]]="","NO DATE",Manquant[[#This Row],[Date Estimée]])),Manquant[[#This Row],[DATE Réappro]])</f>
        <v>43600</v>
      </c>
      <c r="O9" s="2" t="str">
        <f>IF((VLOOKUP(Manquant[[#This Row],[Composé]],Planning!E:M,9,FALSE))=0,"",(VLOOKUP(Manquant[[#This Row],[Composé]],Planning!E:M,9,FALSE)))</f>
        <v/>
      </c>
      <c r="P9" s="1" t="str">
        <f>IF(Manquant[[#This Row],[Besoin Client]]="","NO DATE CLIENT",(IF(Manquant[[#This Row],[DATE]]="NO DATE",TRUE,(IF(Manquant[[#This Row],[Besoin Client]]-Manquant[[#This Row],[DATE]]&lt;25,TRUE,"")))))</f>
        <v>NO DATE CLIENT</v>
      </c>
      <c r="Q9" s="2" t="str">
        <f>IF(ISTEXT(Manquant[[#This Row],[Date de réapprovisionnement]]),Manquant[[#This Row],[Date de réapprovisionnement]],"")</f>
        <v/>
      </c>
      <c r="R9" s="2" t="str">
        <f>IF(ISTEXT(Manquant[[#This Row],[Date de réappro estimée]]),Manquant[[#This Row],[Date de réappro estimée]],"")</f>
        <v/>
      </c>
      <c r="S9" s="2" t="str">
        <f>IF((Manquant[Commentaires]=""),"",Manquant[Commentaires])</f>
        <v/>
      </c>
      <c r="T9" s="10" t="str">
        <f>Manquant[Commentaires1]&amp;CHAR(10)&amp;Manquant[Commentaires2]&amp;CHAR(10)&amp;Manquant[Commentaires3]</f>
        <v xml:space="preserve">
</v>
      </c>
    </row>
    <row r="10" spans="1:20" ht="45" hidden="1" x14ac:dyDescent="0.25">
      <c r="A10" s="1" t="s">
        <v>26</v>
      </c>
      <c r="B10" s="1" t="s">
        <v>27</v>
      </c>
      <c r="C10" s="2">
        <v>43600</v>
      </c>
      <c r="D10" s="1">
        <v>71245415</v>
      </c>
      <c r="E10" s="1"/>
      <c r="F10" s="1" t="s">
        <v>216</v>
      </c>
      <c r="G10" s="1" t="s">
        <v>217</v>
      </c>
      <c r="H10" s="1" t="s">
        <v>213</v>
      </c>
      <c r="I10" s="2" t="s">
        <v>214</v>
      </c>
      <c r="J10" s="2">
        <v>43610</v>
      </c>
      <c r="K10" s="1" t="s">
        <v>218</v>
      </c>
      <c r="L10" s="2" t="str">
        <f>IF(ISNUMBER(Manquant[[#This Row],[Date de réapprovisionnement]]),Manquant[[#This Row],[Date de réapprovisionnement]],"")</f>
        <v/>
      </c>
      <c r="M10" s="2">
        <f>IF(ISNUMBER(Manquant[[#This Row],[Date de réappro estimée]]),Manquant[[#This Row],[Date de réappro estimée]],"")</f>
        <v>43610</v>
      </c>
      <c r="N10" s="2">
        <f>IF(Manquant[[#This Row],[DATE Réappro]]="",(IF(Manquant[[#This Row],[Date Estimée]]="","NO DATE",Manquant[[#This Row],[Date Estimée]])),Manquant[[#This Row],[DATE Réappro]])</f>
        <v>43610</v>
      </c>
      <c r="O10" s="2" t="str">
        <f>IF((VLOOKUP(Manquant[[#This Row],[Composé]],Planning!E:M,9,FALSE))=0,"",(VLOOKUP(Manquant[[#This Row],[Composé]],Planning!E:M,9,FALSE)))</f>
        <v/>
      </c>
      <c r="P10" s="1" t="str">
        <f>IF(Manquant[[#This Row],[Besoin Client]]="","NO DATE CLIENT",(IF(Manquant[[#This Row],[DATE]]="NO DATE",TRUE,(IF(Manquant[[#This Row],[Besoin Client]]-Manquant[[#This Row],[DATE]]&lt;25,TRUE,"")))))</f>
        <v>NO DATE CLIENT</v>
      </c>
      <c r="Q10" s="2" t="str">
        <f>IF(ISTEXT(Manquant[[#This Row],[Date de réapprovisionnement]]),Manquant[[#This Row],[Date de réapprovisionnement]],"")</f>
        <v>Attente AR</v>
      </c>
      <c r="R10" s="2" t="str">
        <f>IF(ISTEXT(Manquant[[#This Row],[Date de réappro estimée]]),Manquant[[#This Row],[Date de réappro estimée]],"")</f>
        <v/>
      </c>
      <c r="S10" s="2" t="str">
        <f>IF((Manquant[Commentaires]=""),"",Manquant[Commentaires])</f>
        <v>Commande Mouser / attente réception end user vierge</v>
      </c>
      <c r="T10" s="10" t="str">
        <f>Manquant[Commentaires1]&amp;CHAR(10)&amp;Manquant[Commentaires2]&amp;CHAR(10)&amp;Manquant[Commentaires3]</f>
        <v>Attente AR
Commande Mouser / attente réception end user vierge</v>
      </c>
    </row>
    <row r="11" spans="1:20" ht="45" hidden="1" x14ac:dyDescent="0.25">
      <c r="A11" s="1" t="s">
        <v>26</v>
      </c>
      <c r="B11" s="1" t="s">
        <v>27</v>
      </c>
      <c r="C11" s="2">
        <v>43595</v>
      </c>
      <c r="D11" s="1">
        <v>71245415</v>
      </c>
      <c r="E11" s="1" t="s">
        <v>32</v>
      </c>
      <c r="F11" s="1">
        <v>193560651</v>
      </c>
      <c r="G11" s="1" t="s">
        <v>33</v>
      </c>
      <c r="H11" s="1" t="s">
        <v>15</v>
      </c>
      <c r="I11" s="2">
        <v>43584</v>
      </c>
      <c r="J11" s="2"/>
      <c r="K11" s="1" t="s">
        <v>16</v>
      </c>
      <c r="L11" s="2">
        <f>IF(ISNUMBER(Manquant[[#This Row],[Date de réapprovisionnement]]),Manquant[[#This Row],[Date de réapprovisionnement]],"")</f>
        <v>43584</v>
      </c>
      <c r="M11" s="2" t="str">
        <f>IF(ISNUMBER(Manquant[[#This Row],[Date de réappro estimée]]),Manquant[[#This Row],[Date de réappro estimée]],"")</f>
        <v/>
      </c>
      <c r="N11" s="2">
        <f>IF(Manquant[[#This Row],[DATE Réappro]]="",(IF(Manquant[[#This Row],[Date Estimée]]="","NO DATE",Manquant[[#This Row],[Date Estimée]])),Manquant[[#This Row],[DATE Réappro]])</f>
        <v>43584</v>
      </c>
      <c r="O11" s="2" t="str">
        <f>IF((VLOOKUP(Manquant[[#This Row],[Composé]],Planning!E:M,9,FALSE))=0,"",(VLOOKUP(Manquant[[#This Row],[Composé]],Planning!E:M,9,FALSE)))</f>
        <v/>
      </c>
      <c r="P11" s="1" t="str">
        <f>IF(Manquant[[#This Row],[Besoin Client]]="","NO DATE CLIENT",(IF(Manquant[[#This Row],[DATE]]="NO DATE",TRUE,(IF(Manquant[[#This Row],[Besoin Client]]-Manquant[[#This Row],[DATE]]&lt;25,TRUE,"")))))</f>
        <v>NO DATE CLIENT</v>
      </c>
      <c r="Q11" s="2" t="str">
        <f>IF(ISTEXT(Manquant[[#This Row],[Date de réapprovisionnement]]),Manquant[[#This Row],[Date de réapprovisionnement]],"")</f>
        <v/>
      </c>
      <c r="R11" s="2" t="str">
        <f>IF(ISTEXT(Manquant[[#This Row],[Date de réappro estimée]]),Manquant[[#This Row],[Date de réappro estimée]],"")</f>
        <v/>
      </c>
      <c r="S11" s="2" t="str">
        <f>IF((Manquant[Commentaires]=""),"",Manquant[Commentaires])</f>
        <v/>
      </c>
      <c r="T11" s="10" t="str">
        <f>Manquant[Commentaires1]&amp;CHAR(10)&amp;Manquant[Commentaires2]&amp;CHAR(10)&amp;Manquant[Commentaires3]</f>
        <v xml:space="preserve">
</v>
      </c>
    </row>
    <row r="12" spans="1:20" ht="45" hidden="1" x14ac:dyDescent="0.25">
      <c r="A12" s="1" t="s">
        <v>26</v>
      </c>
      <c r="B12" s="1" t="s">
        <v>27</v>
      </c>
      <c r="C12" s="2">
        <v>43600</v>
      </c>
      <c r="D12" s="1">
        <v>71245415</v>
      </c>
      <c r="E12" s="1"/>
      <c r="F12" s="1" t="s">
        <v>128</v>
      </c>
      <c r="G12" s="1" t="s">
        <v>129</v>
      </c>
      <c r="H12" s="1" t="s">
        <v>15</v>
      </c>
      <c r="I12" s="2">
        <v>43598</v>
      </c>
      <c r="J12" s="2"/>
      <c r="K12" s="1" t="s">
        <v>16</v>
      </c>
      <c r="L12" s="2">
        <f>IF(ISNUMBER(Manquant[[#This Row],[Date de réapprovisionnement]]),Manquant[[#This Row],[Date de réapprovisionnement]],"")</f>
        <v>43598</v>
      </c>
      <c r="M12" s="2" t="str">
        <f>IF(ISNUMBER(Manquant[[#This Row],[Date de réappro estimée]]),Manquant[[#This Row],[Date de réappro estimée]],"")</f>
        <v/>
      </c>
      <c r="N12" s="2">
        <f>IF(Manquant[[#This Row],[DATE Réappro]]="",(IF(Manquant[[#This Row],[Date Estimée]]="","NO DATE",Manquant[[#This Row],[Date Estimée]])),Manquant[[#This Row],[DATE Réappro]])</f>
        <v>43598</v>
      </c>
      <c r="O12" s="2" t="str">
        <f>IF((VLOOKUP(Manquant[[#This Row],[Composé]],Planning!E:M,9,FALSE))=0,"",(VLOOKUP(Manquant[[#This Row],[Composé]],Planning!E:M,9,FALSE)))</f>
        <v/>
      </c>
      <c r="P12" s="1" t="str">
        <f>IF(Manquant[[#This Row],[Besoin Client]]="","NO DATE CLIENT",(IF(Manquant[[#This Row],[DATE]]="NO DATE",TRUE,(IF(Manquant[[#This Row],[Besoin Client]]-Manquant[[#This Row],[DATE]]&lt;25,TRUE,"")))))</f>
        <v>NO DATE CLIENT</v>
      </c>
      <c r="Q12" s="2" t="str">
        <f>IF(ISTEXT(Manquant[[#This Row],[Date de réapprovisionnement]]),Manquant[[#This Row],[Date de réapprovisionnement]],"")</f>
        <v/>
      </c>
      <c r="R12" s="2" t="str">
        <f>IF(ISTEXT(Manquant[[#This Row],[Date de réappro estimée]]),Manquant[[#This Row],[Date de réappro estimée]],"")</f>
        <v/>
      </c>
      <c r="S12" s="2" t="str">
        <f>IF((Manquant[Commentaires]=""),"",Manquant[Commentaires])</f>
        <v/>
      </c>
      <c r="T12" s="10" t="str">
        <f>Manquant[Commentaires1]&amp;CHAR(10)&amp;Manquant[Commentaires2]&amp;CHAR(10)&amp;Manquant[Commentaires3]</f>
        <v xml:space="preserve">
</v>
      </c>
    </row>
    <row r="13" spans="1:20" ht="45" hidden="1" x14ac:dyDescent="0.25">
      <c r="A13" s="1" t="s">
        <v>26</v>
      </c>
      <c r="B13" s="1" t="s">
        <v>27</v>
      </c>
      <c r="C13" s="2">
        <v>43600</v>
      </c>
      <c r="D13" s="1">
        <v>71245415</v>
      </c>
      <c r="E13" s="1"/>
      <c r="F13" s="1" t="s">
        <v>130</v>
      </c>
      <c r="G13" s="1" t="s">
        <v>131</v>
      </c>
      <c r="H13" s="1" t="s">
        <v>15</v>
      </c>
      <c r="I13" s="2">
        <v>43598</v>
      </c>
      <c r="J13" s="2"/>
      <c r="K13" s="1" t="s">
        <v>16</v>
      </c>
      <c r="L13" s="2">
        <f>IF(ISNUMBER(Manquant[[#This Row],[Date de réapprovisionnement]]),Manquant[[#This Row],[Date de réapprovisionnement]],"")</f>
        <v>43598</v>
      </c>
      <c r="M13" s="2" t="str">
        <f>IF(ISNUMBER(Manquant[[#This Row],[Date de réappro estimée]]),Manquant[[#This Row],[Date de réappro estimée]],"")</f>
        <v/>
      </c>
      <c r="N13" s="2">
        <f>IF(Manquant[[#This Row],[DATE Réappro]]="",(IF(Manquant[[#This Row],[Date Estimée]]="","NO DATE",Manquant[[#This Row],[Date Estimée]])),Manquant[[#This Row],[DATE Réappro]])</f>
        <v>43598</v>
      </c>
      <c r="O13" s="2" t="str">
        <f>IF((VLOOKUP(Manquant[[#This Row],[Composé]],Planning!E:M,9,FALSE))=0,"",(VLOOKUP(Manquant[[#This Row],[Composé]],Planning!E:M,9,FALSE)))</f>
        <v/>
      </c>
      <c r="P13" s="1" t="str">
        <f>IF(Manquant[[#This Row],[Besoin Client]]="","NO DATE CLIENT",(IF(Manquant[[#This Row],[DATE]]="NO DATE",TRUE,(IF(Manquant[[#This Row],[Besoin Client]]-Manquant[[#This Row],[DATE]]&lt;25,TRUE,"")))))</f>
        <v>NO DATE CLIENT</v>
      </c>
      <c r="Q13" s="2" t="str">
        <f>IF(ISTEXT(Manquant[[#This Row],[Date de réapprovisionnement]]),Manquant[[#This Row],[Date de réapprovisionnement]],"")</f>
        <v/>
      </c>
      <c r="R13" s="2" t="str">
        <f>IF(ISTEXT(Manquant[[#This Row],[Date de réappro estimée]]),Manquant[[#This Row],[Date de réappro estimée]],"")</f>
        <v/>
      </c>
      <c r="S13" s="2" t="str">
        <f>IF((Manquant[Commentaires]=""),"",Manquant[Commentaires])</f>
        <v/>
      </c>
      <c r="T13" s="10" t="str">
        <f>Manquant[Commentaires1]&amp;CHAR(10)&amp;Manquant[Commentaires2]&amp;CHAR(10)&amp;Manquant[Commentaires3]</f>
        <v xml:space="preserve">
</v>
      </c>
    </row>
    <row r="14" spans="1:20" ht="45" hidden="1" x14ac:dyDescent="0.25">
      <c r="A14" s="1" t="s">
        <v>26</v>
      </c>
      <c r="B14" s="1" t="s">
        <v>27</v>
      </c>
      <c r="C14" s="2">
        <v>43600</v>
      </c>
      <c r="D14" s="1">
        <v>71245415</v>
      </c>
      <c r="E14" s="1"/>
      <c r="F14" s="1" t="s">
        <v>132</v>
      </c>
      <c r="G14" s="1" t="s">
        <v>133</v>
      </c>
      <c r="H14" s="1" t="s">
        <v>15</v>
      </c>
      <c r="I14" s="2">
        <v>43598</v>
      </c>
      <c r="J14" s="2"/>
      <c r="K14" s="1" t="s">
        <v>16</v>
      </c>
      <c r="L14" s="2">
        <f>IF(ISNUMBER(Manquant[[#This Row],[Date de réapprovisionnement]]),Manquant[[#This Row],[Date de réapprovisionnement]],"")</f>
        <v>43598</v>
      </c>
      <c r="M14" s="2" t="str">
        <f>IF(ISNUMBER(Manquant[[#This Row],[Date de réappro estimée]]),Manquant[[#This Row],[Date de réappro estimée]],"")</f>
        <v/>
      </c>
      <c r="N14" s="2">
        <f>IF(Manquant[[#This Row],[DATE Réappro]]="",(IF(Manquant[[#This Row],[Date Estimée]]="","NO DATE",Manquant[[#This Row],[Date Estimée]])),Manquant[[#This Row],[DATE Réappro]])</f>
        <v>43598</v>
      </c>
      <c r="O14" s="2" t="str">
        <f>IF((VLOOKUP(Manquant[[#This Row],[Composé]],Planning!E:M,9,FALSE))=0,"",(VLOOKUP(Manquant[[#This Row],[Composé]],Planning!E:M,9,FALSE)))</f>
        <v/>
      </c>
      <c r="P14" s="1" t="str">
        <f>IF(Manquant[[#This Row],[Besoin Client]]="","NO DATE CLIENT",(IF(Manquant[[#This Row],[DATE]]="NO DATE",TRUE,(IF(Manquant[[#This Row],[Besoin Client]]-Manquant[[#This Row],[DATE]]&lt;25,TRUE,"")))))</f>
        <v>NO DATE CLIENT</v>
      </c>
      <c r="Q14" s="2" t="str">
        <f>IF(ISTEXT(Manquant[[#This Row],[Date de réapprovisionnement]]),Manquant[[#This Row],[Date de réapprovisionnement]],"")</f>
        <v/>
      </c>
      <c r="R14" s="2" t="str">
        <f>IF(ISTEXT(Manquant[[#This Row],[Date de réappro estimée]]),Manquant[[#This Row],[Date de réappro estimée]],"")</f>
        <v/>
      </c>
      <c r="S14" s="2" t="str">
        <f>IF((Manquant[Commentaires]=""),"",Manquant[Commentaires])</f>
        <v/>
      </c>
      <c r="T14" s="10" t="str">
        <f>Manquant[Commentaires1]&amp;CHAR(10)&amp;Manquant[Commentaires2]&amp;CHAR(10)&amp;Manquant[Commentaires3]</f>
        <v xml:space="preserve">
</v>
      </c>
    </row>
    <row r="15" spans="1:20" ht="45" hidden="1" x14ac:dyDescent="0.25">
      <c r="A15" s="1" t="s">
        <v>26</v>
      </c>
      <c r="B15" s="1" t="s">
        <v>27</v>
      </c>
      <c r="C15" s="2">
        <v>43600</v>
      </c>
      <c r="D15" s="1">
        <v>71245415</v>
      </c>
      <c r="E15" s="1"/>
      <c r="F15" s="1" t="s">
        <v>134</v>
      </c>
      <c r="G15" s="1" t="s">
        <v>135</v>
      </c>
      <c r="H15" s="1" t="s">
        <v>15</v>
      </c>
      <c r="I15" s="2">
        <v>43598</v>
      </c>
      <c r="J15" s="2"/>
      <c r="K15" s="1" t="s">
        <v>16</v>
      </c>
      <c r="L15" s="2">
        <f>IF(ISNUMBER(Manquant[[#This Row],[Date de réapprovisionnement]]),Manquant[[#This Row],[Date de réapprovisionnement]],"")</f>
        <v>43598</v>
      </c>
      <c r="M15" s="2" t="str">
        <f>IF(ISNUMBER(Manquant[[#This Row],[Date de réappro estimée]]),Manquant[[#This Row],[Date de réappro estimée]],"")</f>
        <v/>
      </c>
      <c r="N15" s="2">
        <f>IF(Manquant[[#This Row],[DATE Réappro]]="",(IF(Manquant[[#This Row],[Date Estimée]]="","NO DATE",Manquant[[#This Row],[Date Estimée]])),Manquant[[#This Row],[DATE Réappro]])</f>
        <v>43598</v>
      </c>
      <c r="O15" s="2" t="str">
        <f>IF((VLOOKUP(Manquant[[#This Row],[Composé]],Planning!E:M,9,FALSE))=0,"",(VLOOKUP(Manquant[[#This Row],[Composé]],Planning!E:M,9,FALSE)))</f>
        <v/>
      </c>
      <c r="P15" s="1" t="str">
        <f>IF(Manquant[[#This Row],[Besoin Client]]="","NO DATE CLIENT",(IF(Manquant[[#This Row],[DATE]]="NO DATE",TRUE,(IF(Manquant[[#This Row],[Besoin Client]]-Manquant[[#This Row],[DATE]]&lt;25,TRUE,"")))))</f>
        <v>NO DATE CLIENT</v>
      </c>
      <c r="Q15" s="2" t="str">
        <f>IF(ISTEXT(Manquant[[#This Row],[Date de réapprovisionnement]]),Manquant[[#This Row],[Date de réapprovisionnement]],"")</f>
        <v/>
      </c>
      <c r="R15" s="2" t="str">
        <f>IF(ISTEXT(Manquant[[#This Row],[Date de réappro estimée]]),Manquant[[#This Row],[Date de réappro estimée]],"")</f>
        <v/>
      </c>
      <c r="S15" s="2" t="str">
        <f>IF((Manquant[Commentaires]=""),"",Manquant[Commentaires])</f>
        <v/>
      </c>
      <c r="T15" s="10" t="str">
        <f>Manquant[Commentaires1]&amp;CHAR(10)&amp;Manquant[Commentaires2]&amp;CHAR(10)&amp;Manquant[Commentaires3]</f>
        <v xml:space="preserve">
</v>
      </c>
    </row>
    <row r="16" spans="1:20" ht="45" hidden="1" x14ac:dyDescent="0.25">
      <c r="A16" s="1" t="s">
        <v>26</v>
      </c>
      <c r="B16" s="1" t="s">
        <v>27</v>
      </c>
      <c r="C16" s="2">
        <v>43600</v>
      </c>
      <c r="D16" s="1">
        <v>71245415</v>
      </c>
      <c r="E16" s="1"/>
      <c r="F16" s="1" t="s">
        <v>136</v>
      </c>
      <c r="G16" s="1" t="s">
        <v>137</v>
      </c>
      <c r="H16" s="1" t="s">
        <v>15</v>
      </c>
      <c r="I16" s="2">
        <v>43598</v>
      </c>
      <c r="J16" s="2"/>
      <c r="K16" s="1" t="s">
        <v>16</v>
      </c>
      <c r="L16" s="2">
        <f>IF(ISNUMBER(Manquant[[#This Row],[Date de réapprovisionnement]]),Manquant[[#This Row],[Date de réapprovisionnement]],"")</f>
        <v>43598</v>
      </c>
      <c r="M16" s="2" t="str">
        <f>IF(ISNUMBER(Manquant[[#This Row],[Date de réappro estimée]]),Manquant[[#This Row],[Date de réappro estimée]],"")</f>
        <v/>
      </c>
      <c r="N16" s="2">
        <f>IF(Manquant[[#This Row],[DATE Réappro]]="",(IF(Manquant[[#This Row],[Date Estimée]]="","NO DATE",Manquant[[#This Row],[Date Estimée]])),Manquant[[#This Row],[DATE Réappro]])</f>
        <v>43598</v>
      </c>
      <c r="O16" s="2" t="str">
        <f>IF((VLOOKUP(Manquant[[#This Row],[Composé]],Planning!E:M,9,FALSE))=0,"",(VLOOKUP(Manquant[[#This Row],[Composé]],Planning!E:M,9,FALSE)))</f>
        <v/>
      </c>
      <c r="P16" s="1" t="str">
        <f>IF(Manquant[[#This Row],[Besoin Client]]="","NO DATE CLIENT",(IF(Manquant[[#This Row],[DATE]]="NO DATE",TRUE,(IF(Manquant[[#This Row],[Besoin Client]]-Manquant[[#This Row],[DATE]]&lt;25,TRUE,"")))))</f>
        <v>NO DATE CLIENT</v>
      </c>
      <c r="Q16" s="2" t="str">
        <f>IF(ISTEXT(Manquant[[#This Row],[Date de réapprovisionnement]]),Manquant[[#This Row],[Date de réapprovisionnement]],"")</f>
        <v/>
      </c>
      <c r="R16" s="2" t="str">
        <f>IF(ISTEXT(Manquant[[#This Row],[Date de réappro estimée]]),Manquant[[#This Row],[Date de réappro estimée]],"")</f>
        <v/>
      </c>
      <c r="S16" s="2" t="str">
        <f>IF((Manquant[Commentaires]=""),"",Manquant[Commentaires])</f>
        <v/>
      </c>
      <c r="T16" s="10" t="str">
        <f>Manquant[Commentaires1]&amp;CHAR(10)&amp;Manquant[Commentaires2]&amp;CHAR(10)&amp;Manquant[Commentaires3]</f>
        <v xml:space="preserve">
</v>
      </c>
    </row>
    <row r="17" spans="1:20" ht="45" hidden="1" x14ac:dyDescent="0.25">
      <c r="A17" s="1" t="s">
        <v>26</v>
      </c>
      <c r="B17" s="1" t="s">
        <v>27</v>
      </c>
      <c r="C17" s="2">
        <v>43600</v>
      </c>
      <c r="D17" s="1">
        <v>71245415</v>
      </c>
      <c r="E17" s="1"/>
      <c r="F17" s="1" t="s">
        <v>154</v>
      </c>
      <c r="G17" s="1" t="s">
        <v>155</v>
      </c>
      <c r="H17" s="1" t="s">
        <v>15</v>
      </c>
      <c r="I17" s="2">
        <v>43606</v>
      </c>
      <c r="J17" s="2"/>
      <c r="K17" s="1" t="s">
        <v>16</v>
      </c>
      <c r="L17" s="2">
        <f>IF(ISNUMBER(Manquant[[#This Row],[Date de réapprovisionnement]]),Manquant[[#This Row],[Date de réapprovisionnement]],"")</f>
        <v>43606</v>
      </c>
      <c r="M17" s="2" t="str">
        <f>IF(ISNUMBER(Manquant[[#This Row],[Date de réappro estimée]]),Manquant[[#This Row],[Date de réappro estimée]],"")</f>
        <v/>
      </c>
      <c r="N17" s="2">
        <f>IF(Manquant[[#This Row],[DATE Réappro]]="",(IF(Manquant[[#This Row],[Date Estimée]]="","NO DATE",Manquant[[#This Row],[Date Estimée]])),Manquant[[#This Row],[DATE Réappro]])</f>
        <v>43606</v>
      </c>
      <c r="O17" s="2" t="str">
        <f>IF((VLOOKUP(Manquant[[#This Row],[Composé]],Planning!E:M,9,FALSE))=0,"",(VLOOKUP(Manquant[[#This Row],[Composé]],Planning!E:M,9,FALSE)))</f>
        <v/>
      </c>
      <c r="P17" s="1" t="str">
        <f>IF(Manquant[[#This Row],[Besoin Client]]="","NO DATE CLIENT",(IF(Manquant[[#This Row],[DATE]]="NO DATE",TRUE,(IF(Manquant[[#This Row],[Besoin Client]]-Manquant[[#This Row],[DATE]]&lt;25,TRUE,"")))))</f>
        <v>NO DATE CLIENT</v>
      </c>
      <c r="Q17" s="2" t="str">
        <f>IF(ISTEXT(Manquant[[#This Row],[Date de réapprovisionnement]]),Manquant[[#This Row],[Date de réapprovisionnement]],"")</f>
        <v/>
      </c>
      <c r="R17" s="2" t="str">
        <f>IF(ISTEXT(Manquant[[#This Row],[Date de réappro estimée]]),Manquant[[#This Row],[Date de réappro estimée]],"")</f>
        <v/>
      </c>
      <c r="S17" s="2" t="str">
        <f>IF((Manquant[Commentaires]=""),"",Manquant[Commentaires])</f>
        <v/>
      </c>
      <c r="T17" s="10" t="str">
        <f>Manquant[Commentaires1]&amp;CHAR(10)&amp;Manquant[Commentaires2]&amp;CHAR(10)&amp;Manquant[Commentaires3]</f>
        <v xml:space="preserve">
</v>
      </c>
    </row>
    <row r="18" spans="1:20" ht="45" hidden="1" x14ac:dyDescent="0.25">
      <c r="A18" s="1" t="s">
        <v>26</v>
      </c>
      <c r="B18" s="1" t="s">
        <v>27</v>
      </c>
      <c r="C18" s="2">
        <v>43600</v>
      </c>
      <c r="D18" s="1">
        <v>71245415</v>
      </c>
      <c r="E18" s="1"/>
      <c r="F18" s="1" t="s">
        <v>156</v>
      </c>
      <c r="G18" s="1" t="s">
        <v>157</v>
      </c>
      <c r="H18" s="1" t="s">
        <v>15</v>
      </c>
      <c r="I18" s="2">
        <v>43606</v>
      </c>
      <c r="J18" s="2"/>
      <c r="K18" s="1" t="s">
        <v>16</v>
      </c>
      <c r="L18" s="2">
        <f>IF(ISNUMBER(Manquant[[#This Row],[Date de réapprovisionnement]]),Manquant[[#This Row],[Date de réapprovisionnement]],"")</f>
        <v>43606</v>
      </c>
      <c r="M18" s="2" t="str">
        <f>IF(ISNUMBER(Manquant[[#This Row],[Date de réappro estimée]]),Manquant[[#This Row],[Date de réappro estimée]],"")</f>
        <v/>
      </c>
      <c r="N18" s="2">
        <f>IF(Manquant[[#This Row],[DATE Réappro]]="",(IF(Manquant[[#This Row],[Date Estimée]]="","NO DATE",Manquant[[#This Row],[Date Estimée]])),Manquant[[#This Row],[DATE Réappro]])</f>
        <v>43606</v>
      </c>
      <c r="O18" s="2" t="str">
        <f>IF((VLOOKUP(Manquant[[#This Row],[Composé]],Planning!E:M,9,FALSE))=0,"",(VLOOKUP(Manquant[[#This Row],[Composé]],Planning!E:M,9,FALSE)))</f>
        <v/>
      </c>
      <c r="P18" s="1" t="str">
        <f>IF(Manquant[[#This Row],[Besoin Client]]="","NO DATE CLIENT",(IF(Manquant[[#This Row],[DATE]]="NO DATE",TRUE,(IF(Manquant[[#This Row],[Besoin Client]]-Manquant[[#This Row],[DATE]]&lt;25,TRUE,"")))))</f>
        <v>NO DATE CLIENT</v>
      </c>
      <c r="Q18" s="2" t="str">
        <f>IF(ISTEXT(Manquant[[#This Row],[Date de réapprovisionnement]]),Manquant[[#This Row],[Date de réapprovisionnement]],"")</f>
        <v/>
      </c>
      <c r="R18" s="2" t="str">
        <f>IF(ISTEXT(Manquant[[#This Row],[Date de réappro estimée]]),Manquant[[#This Row],[Date de réappro estimée]],"")</f>
        <v/>
      </c>
      <c r="S18" s="2" t="str">
        <f>IF((Manquant[Commentaires]=""),"",Manquant[Commentaires])</f>
        <v/>
      </c>
      <c r="T18" s="10" t="str">
        <f>Manquant[Commentaires1]&amp;CHAR(10)&amp;Manquant[Commentaires2]&amp;CHAR(10)&amp;Manquant[Commentaires3]</f>
        <v xml:space="preserve">
</v>
      </c>
    </row>
    <row r="19" spans="1:20" ht="45" hidden="1" x14ac:dyDescent="0.25">
      <c r="A19" s="1" t="s">
        <v>26</v>
      </c>
      <c r="B19" s="1" t="s">
        <v>27</v>
      </c>
      <c r="C19" s="2">
        <v>43600</v>
      </c>
      <c r="D19" s="1">
        <v>71245415</v>
      </c>
      <c r="E19" s="1"/>
      <c r="F19" s="1" t="s">
        <v>158</v>
      </c>
      <c r="G19" s="1" t="s">
        <v>159</v>
      </c>
      <c r="H19" s="1" t="s">
        <v>15</v>
      </c>
      <c r="I19" s="2">
        <v>43606</v>
      </c>
      <c r="J19" s="2"/>
      <c r="K19" s="1" t="s">
        <v>16</v>
      </c>
      <c r="L19" s="2">
        <f>IF(ISNUMBER(Manquant[[#This Row],[Date de réapprovisionnement]]),Manquant[[#This Row],[Date de réapprovisionnement]],"")</f>
        <v>43606</v>
      </c>
      <c r="M19" s="2" t="str">
        <f>IF(ISNUMBER(Manquant[[#This Row],[Date de réappro estimée]]),Manquant[[#This Row],[Date de réappro estimée]],"")</f>
        <v/>
      </c>
      <c r="N19" s="2">
        <f>IF(Manquant[[#This Row],[DATE Réappro]]="",(IF(Manquant[[#This Row],[Date Estimée]]="","NO DATE",Manquant[[#This Row],[Date Estimée]])),Manquant[[#This Row],[DATE Réappro]])</f>
        <v>43606</v>
      </c>
      <c r="O19" s="2" t="str">
        <f>IF((VLOOKUP(Manquant[[#This Row],[Composé]],Planning!E:M,9,FALSE))=0,"",(VLOOKUP(Manquant[[#This Row],[Composé]],Planning!E:M,9,FALSE)))</f>
        <v/>
      </c>
      <c r="P19" s="1" t="str">
        <f>IF(Manquant[[#This Row],[Besoin Client]]="","NO DATE CLIENT",(IF(Manquant[[#This Row],[DATE]]="NO DATE",TRUE,(IF(Manquant[[#This Row],[Besoin Client]]-Manquant[[#This Row],[DATE]]&lt;25,TRUE,"")))))</f>
        <v>NO DATE CLIENT</v>
      </c>
      <c r="Q19" s="2" t="str">
        <f>IF(ISTEXT(Manquant[[#This Row],[Date de réapprovisionnement]]),Manquant[[#This Row],[Date de réapprovisionnement]],"")</f>
        <v/>
      </c>
      <c r="R19" s="2" t="str">
        <f>IF(ISTEXT(Manquant[[#This Row],[Date de réappro estimée]]),Manquant[[#This Row],[Date de réappro estimée]],"")</f>
        <v/>
      </c>
      <c r="S19" s="2" t="str">
        <f>IF((Manquant[Commentaires]=""),"",Manquant[Commentaires])</f>
        <v/>
      </c>
      <c r="T19" s="10" t="str">
        <f>Manquant[Commentaires1]&amp;CHAR(10)&amp;Manquant[Commentaires2]&amp;CHAR(10)&amp;Manquant[Commentaires3]</f>
        <v xml:space="preserve">
</v>
      </c>
    </row>
    <row r="20" spans="1:20" ht="45" hidden="1" x14ac:dyDescent="0.25">
      <c r="A20" s="1" t="s">
        <v>26</v>
      </c>
      <c r="B20" s="1" t="s">
        <v>27</v>
      </c>
      <c r="C20" s="2">
        <v>43600</v>
      </c>
      <c r="D20" s="1">
        <v>71245415</v>
      </c>
      <c r="E20" s="1"/>
      <c r="F20" s="1" t="s">
        <v>172</v>
      </c>
      <c r="G20" s="1" t="s">
        <v>173</v>
      </c>
      <c r="H20" s="1" t="s">
        <v>15</v>
      </c>
      <c r="I20" s="2">
        <v>43619</v>
      </c>
      <c r="J20" s="2"/>
      <c r="K20" s="1" t="s">
        <v>16</v>
      </c>
      <c r="L20" s="2">
        <f>IF(ISNUMBER(Manquant[[#This Row],[Date de réapprovisionnement]]),Manquant[[#This Row],[Date de réapprovisionnement]],"")</f>
        <v>43619</v>
      </c>
      <c r="M20" s="2" t="str">
        <f>IF(ISNUMBER(Manquant[[#This Row],[Date de réappro estimée]]),Manquant[[#This Row],[Date de réappro estimée]],"")</f>
        <v/>
      </c>
      <c r="N20" s="2">
        <f>IF(Manquant[[#This Row],[DATE Réappro]]="",(IF(Manquant[[#This Row],[Date Estimée]]="","NO DATE",Manquant[[#This Row],[Date Estimée]])),Manquant[[#This Row],[DATE Réappro]])</f>
        <v>43619</v>
      </c>
      <c r="O20" s="2" t="str">
        <f>IF((VLOOKUP(Manquant[[#This Row],[Composé]],Planning!E:M,9,FALSE))=0,"",(VLOOKUP(Manquant[[#This Row],[Composé]],Planning!E:M,9,FALSE)))</f>
        <v/>
      </c>
      <c r="P20" s="1" t="str">
        <f>IF(Manquant[[#This Row],[Besoin Client]]="","NO DATE CLIENT",(IF(Manquant[[#This Row],[DATE]]="NO DATE",TRUE,(IF(Manquant[[#This Row],[Besoin Client]]-Manquant[[#This Row],[DATE]]&lt;25,TRUE,"")))))</f>
        <v>NO DATE CLIENT</v>
      </c>
      <c r="Q20" s="2" t="str">
        <f>IF(ISTEXT(Manquant[[#This Row],[Date de réapprovisionnement]]),Manquant[[#This Row],[Date de réapprovisionnement]],"")</f>
        <v/>
      </c>
      <c r="R20" s="2" t="str">
        <f>IF(ISTEXT(Manquant[[#This Row],[Date de réappro estimée]]),Manquant[[#This Row],[Date de réappro estimée]],"")</f>
        <v/>
      </c>
      <c r="S20" s="2" t="str">
        <f>IF((Manquant[Commentaires]=""),"",Manquant[Commentaires])</f>
        <v/>
      </c>
      <c r="T20" s="10" t="str">
        <f>Manquant[Commentaires1]&amp;CHAR(10)&amp;Manquant[Commentaires2]&amp;CHAR(10)&amp;Manquant[Commentaires3]</f>
        <v xml:space="preserve">
</v>
      </c>
    </row>
    <row r="21" spans="1:20" ht="45" hidden="1" x14ac:dyDescent="0.25">
      <c r="A21" s="1" t="s">
        <v>26</v>
      </c>
      <c r="B21" s="1" t="s">
        <v>27</v>
      </c>
      <c r="C21" s="2">
        <v>43600</v>
      </c>
      <c r="D21" s="1">
        <v>71245415</v>
      </c>
      <c r="E21" s="1"/>
      <c r="F21" s="1" t="s">
        <v>190</v>
      </c>
      <c r="G21" s="1" t="s">
        <v>191</v>
      </c>
      <c r="H21" s="1" t="s">
        <v>15</v>
      </c>
      <c r="I21" s="2">
        <v>43641</v>
      </c>
      <c r="J21" s="2"/>
      <c r="K21" s="1" t="s">
        <v>16</v>
      </c>
      <c r="L21" s="2">
        <f>IF(ISNUMBER(Manquant[[#This Row],[Date de réapprovisionnement]]),Manquant[[#This Row],[Date de réapprovisionnement]],"")</f>
        <v>43641</v>
      </c>
      <c r="M21" s="2" t="str">
        <f>IF(ISNUMBER(Manquant[[#This Row],[Date de réappro estimée]]),Manquant[[#This Row],[Date de réappro estimée]],"")</f>
        <v/>
      </c>
      <c r="N21" s="2">
        <f>IF(Manquant[[#This Row],[DATE Réappro]]="",(IF(Manquant[[#This Row],[Date Estimée]]="","NO DATE",Manquant[[#This Row],[Date Estimée]])),Manquant[[#This Row],[DATE Réappro]])</f>
        <v>43641</v>
      </c>
      <c r="O21" s="2" t="str">
        <f>IF((VLOOKUP(Manquant[[#This Row],[Composé]],Planning!E:M,9,FALSE))=0,"",(VLOOKUP(Manquant[[#This Row],[Composé]],Planning!E:M,9,FALSE)))</f>
        <v/>
      </c>
      <c r="P21" s="1" t="str">
        <f>IF(Manquant[[#This Row],[Besoin Client]]="","NO DATE CLIENT",(IF(Manquant[[#This Row],[DATE]]="NO DATE",TRUE,(IF(Manquant[[#This Row],[Besoin Client]]-Manquant[[#This Row],[DATE]]&lt;25,TRUE,"")))))</f>
        <v>NO DATE CLIENT</v>
      </c>
      <c r="Q21" s="2" t="str">
        <f>IF(ISTEXT(Manquant[[#This Row],[Date de réapprovisionnement]]),Manquant[[#This Row],[Date de réapprovisionnement]],"")</f>
        <v/>
      </c>
      <c r="R21" s="2" t="str">
        <f>IF(ISTEXT(Manquant[[#This Row],[Date de réappro estimée]]),Manquant[[#This Row],[Date de réappro estimée]],"")</f>
        <v/>
      </c>
      <c r="S21" s="2" t="str">
        <f>IF((Manquant[Commentaires]=""),"",Manquant[Commentaires])</f>
        <v/>
      </c>
      <c r="T21" s="10" t="str">
        <f>Manquant[Commentaires1]&amp;CHAR(10)&amp;Manquant[Commentaires2]&amp;CHAR(10)&amp;Manquant[Commentaires3]</f>
        <v xml:space="preserve">
</v>
      </c>
    </row>
    <row r="22" spans="1:20" ht="45" hidden="1" x14ac:dyDescent="0.25">
      <c r="A22" s="1" t="s">
        <v>26</v>
      </c>
      <c r="B22" s="1" t="s">
        <v>27</v>
      </c>
      <c r="C22" s="2">
        <v>43600</v>
      </c>
      <c r="D22" s="1">
        <v>71245415</v>
      </c>
      <c r="E22" s="1"/>
      <c r="F22" s="1" t="s">
        <v>192</v>
      </c>
      <c r="G22" s="1" t="s">
        <v>193</v>
      </c>
      <c r="H22" s="1" t="s">
        <v>15</v>
      </c>
      <c r="I22" s="2">
        <v>43641</v>
      </c>
      <c r="J22" s="2"/>
      <c r="K22" s="1" t="s">
        <v>16</v>
      </c>
      <c r="L22" s="2">
        <f>IF(ISNUMBER(Manquant[[#This Row],[Date de réapprovisionnement]]),Manquant[[#This Row],[Date de réapprovisionnement]],"")</f>
        <v>43641</v>
      </c>
      <c r="M22" s="2" t="str">
        <f>IF(ISNUMBER(Manquant[[#This Row],[Date de réappro estimée]]),Manquant[[#This Row],[Date de réappro estimée]],"")</f>
        <v/>
      </c>
      <c r="N22" s="2">
        <f>IF(Manquant[[#This Row],[DATE Réappro]]="",(IF(Manquant[[#This Row],[Date Estimée]]="","NO DATE",Manquant[[#This Row],[Date Estimée]])),Manquant[[#This Row],[DATE Réappro]])</f>
        <v>43641</v>
      </c>
      <c r="O22" s="2" t="str">
        <f>IF((VLOOKUP(Manquant[[#This Row],[Composé]],Planning!E:M,9,FALSE))=0,"",(VLOOKUP(Manquant[[#This Row],[Composé]],Planning!E:M,9,FALSE)))</f>
        <v/>
      </c>
      <c r="P22" s="1" t="str">
        <f>IF(Manquant[[#This Row],[Besoin Client]]="","NO DATE CLIENT",(IF(Manquant[[#This Row],[DATE]]="NO DATE",TRUE,(IF(Manquant[[#This Row],[Besoin Client]]-Manquant[[#This Row],[DATE]]&lt;25,TRUE,"")))))</f>
        <v>NO DATE CLIENT</v>
      </c>
      <c r="Q22" s="2" t="str">
        <f>IF(ISTEXT(Manquant[[#This Row],[Date de réapprovisionnement]]),Manquant[[#This Row],[Date de réapprovisionnement]],"")</f>
        <v/>
      </c>
      <c r="R22" s="2" t="str">
        <f>IF(ISTEXT(Manquant[[#This Row],[Date de réappro estimée]]),Manquant[[#This Row],[Date de réappro estimée]],"")</f>
        <v/>
      </c>
      <c r="S22" s="2" t="str">
        <f>IF((Manquant[Commentaires]=""),"",Manquant[Commentaires])</f>
        <v/>
      </c>
      <c r="T22" s="10" t="str">
        <f>Manquant[Commentaires1]&amp;CHAR(10)&amp;Manquant[Commentaires2]&amp;CHAR(10)&amp;Manquant[Commentaires3]</f>
        <v xml:space="preserve">
</v>
      </c>
    </row>
    <row r="23" spans="1:20" ht="45" hidden="1" x14ac:dyDescent="0.25">
      <c r="A23" s="1" t="s">
        <v>26</v>
      </c>
      <c r="B23" s="1" t="s">
        <v>27</v>
      </c>
      <c r="C23" s="2">
        <v>43600</v>
      </c>
      <c r="D23" s="1">
        <v>71245415</v>
      </c>
      <c r="E23" s="1"/>
      <c r="F23" s="1" t="s">
        <v>194</v>
      </c>
      <c r="G23" s="1" t="s">
        <v>195</v>
      </c>
      <c r="H23" s="1" t="s">
        <v>15</v>
      </c>
      <c r="I23" s="2">
        <v>43641</v>
      </c>
      <c r="J23" s="2"/>
      <c r="K23" s="1" t="s">
        <v>16</v>
      </c>
      <c r="L23" s="2">
        <f>IF(ISNUMBER(Manquant[[#This Row],[Date de réapprovisionnement]]),Manquant[[#This Row],[Date de réapprovisionnement]],"")</f>
        <v>43641</v>
      </c>
      <c r="M23" s="2" t="str">
        <f>IF(ISNUMBER(Manquant[[#This Row],[Date de réappro estimée]]),Manquant[[#This Row],[Date de réappro estimée]],"")</f>
        <v/>
      </c>
      <c r="N23" s="2">
        <f>IF(Manquant[[#This Row],[DATE Réappro]]="",(IF(Manquant[[#This Row],[Date Estimée]]="","NO DATE",Manquant[[#This Row],[Date Estimée]])),Manquant[[#This Row],[DATE Réappro]])</f>
        <v>43641</v>
      </c>
      <c r="O23" s="2" t="str">
        <f>IF((VLOOKUP(Manquant[[#This Row],[Composé]],Planning!E:M,9,FALSE))=0,"",(VLOOKUP(Manquant[[#This Row],[Composé]],Planning!E:M,9,FALSE)))</f>
        <v/>
      </c>
      <c r="P23" s="1" t="str">
        <f>IF(Manquant[[#This Row],[Besoin Client]]="","NO DATE CLIENT",(IF(Manquant[[#This Row],[DATE]]="NO DATE",TRUE,(IF(Manquant[[#This Row],[Besoin Client]]-Manquant[[#This Row],[DATE]]&lt;25,TRUE,"")))))</f>
        <v>NO DATE CLIENT</v>
      </c>
      <c r="Q23" s="2" t="str">
        <f>IF(ISTEXT(Manquant[[#This Row],[Date de réapprovisionnement]]),Manquant[[#This Row],[Date de réapprovisionnement]],"")</f>
        <v/>
      </c>
      <c r="R23" s="2" t="str">
        <f>IF(ISTEXT(Manquant[[#This Row],[Date de réappro estimée]]),Manquant[[#This Row],[Date de réappro estimée]],"")</f>
        <v/>
      </c>
      <c r="S23" s="2" t="str">
        <f>IF((Manquant[Commentaires]=""),"",Manquant[Commentaires])</f>
        <v/>
      </c>
      <c r="T23" s="10" t="str">
        <f>Manquant[Commentaires1]&amp;CHAR(10)&amp;Manquant[Commentaires2]&amp;CHAR(10)&amp;Manquant[Commentaires3]</f>
        <v xml:space="preserve">
</v>
      </c>
    </row>
    <row r="24" spans="1:20" ht="45" hidden="1" x14ac:dyDescent="0.25">
      <c r="A24" s="1" t="s">
        <v>26</v>
      </c>
      <c r="B24" s="1" t="s">
        <v>27</v>
      </c>
      <c r="C24" s="2">
        <v>43600</v>
      </c>
      <c r="D24" s="1">
        <v>71245415</v>
      </c>
      <c r="E24" s="1"/>
      <c r="F24" s="1" t="s">
        <v>174</v>
      </c>
      <c r="G24" s="1" t="s">
        <v>175</v>
      </c>
      <c r="H24" s="1" t="s">
        <v>15</v>
      </c>
      <c r="I24" s="2">
        <v>43619</v>
      </c>
      <c r="J24" s="2"/>
      <c r="K24" s="1" t="s">
        <v>16</v>
      </c>
      <c r="L24" s="2">
        <f>IF(ISNUMBER(Manquant[[#This Row],[Date de réapprovisionnement]]),Manquant[[#This Row],[Date de réapprovisionnement]],"")</f>
        <v>43619</v>
      </c>
      <c r="M24" s="2" t="str">
        <f>IF(ISNUMBER(Manquant[[#This Row],[Date de réappro estimée]]),Manquant[[#This Row],[Date de réappro estimée]],"")</f>
        <v/>
      </c>
      <c r="N24" s="2">
        <f>IF(Manquant[[#This Row],[DATE Réappro]]="",(IF(Manquant[[#This Row],[Date Estimée]]="","NO DATE",Manquant[[#This Row],[Date Estimée]])),Manquant[[#This Row],[DATE Réappro]])</f>
        <v>43619</v>
      </c>
      <c r="O24" s="2" t="str">
        <f>IF((VLOOKUP(Manquant[[#This Row],[Composé]],Planning!E:M,9,FALSE))=0,"",(VLOOKUP(Manquant[[#This Row],[Composé]],Planning!E:M,9,FALSE)))</f>
        <v/>
      </c>
      <c r="P24" s="1" t="str">
        <f>IF(Manquant[[#This Row],[Besoin Client]]="","NO DATE CLIENT",(IF(Manquant[[#This Row],[DATE]]="NO DATE",TRUE,(IF(Manquant[[#This Row],[Besoin Client]]-Manquant[[#This Row],[DATE]]&lt;25,TRUE,"")))))</f>
        <v>NO DATE CLIENT</v>
      </c>
      <c r="Q24" s="2" t="str">
        <f>IF(ISTEXT(Manquant[[#This Row],[Date de réapprovisionnement]]),Manquant[[#This Row],[Date de réapprovisionnement]],"")</f>
        <v/>
      </c>
      <c r="R24" s="2" t="str">
        <f>IF(ISTEXT(Manquant[[#This Row],[Date de réappro estimée]]),Manquant[[#This Row],[Date de réappro estimée]],"")</f>
        <v/>
      </c>
      <c r="S24" s="2" t="str">
        <f>IF((Manquant[Commentaires]=""),"",Manquant[Commentaires])</f>
        <v/>
      </c>
      <c r="T24" s="10" t="str">
        <f>Manquant[Commentaires1]&amp;CHAR(10)&amp;Manquant[Commentaires2]&amp;CHAR(10)&amp;Manquant[Commentaires3]</f>
        <v xml:space="preserve">
</v>
      </c>
    </row>
    <row r="25" spans="1:20" ht="45" hidden="1" x14ac:dyDescent="0.25">
      <c r="A25" s="1" t="s">
        <v>26</v>
      </c>
      <c r="B25" s="1" t="s">
        <v>27</v>
      </c>
      <c r="C25" s="2">
        <v>43595</v>
      </c>
      <c r="D25" s="1">
        <v>71246411</v>
      </c>
      <c r="E25" s="1" t="s">
        <v>170</v>
      </c>
      <c r="F25" s="1">
        <v>189203282</v>
      </c>
      <c r="G25" s="1" t="s">
        <v>171</v>
      </c>
      <c r="H25" s="1" t="s">
        <v>15</v>
      </c>
      <c r="I25" s="2">
        <v>43619</v>
      </c>
      <c r="J25" s="2"/>
      <c r="K25" s="1" t="s">
        <v>16</v>
      </c>
      <c r="L25" s="2">
        <f>IF(ISNUMBER(Manquant[[#This Row],[Date de réapprovisionnement]]),Manquant[[#This Row],[Date de réapprovisionnement]],"")</f>
        <v>43619</v>
      </c>
      <c r="M25" s="2" t="str">
        <f>IF(ISNUMBER(Manquant[[#This Row],[Date de réappro estimée]]),Manquant[[#This Row],[Date de réappro estimée]],"")</f>
        <v/>
      </c>
      <c r="N25" s="2">
        <f>IF(Manquant[[#This Row],[DATE Réappro]]="",(IF(Manquant[[#This Row],[Date Estimée]]="","NO DATE",Manquant[[#This Row],[Date Estimée]])),Manquant[[#This Row],[DATE Réappro]])</f>
        <v>43619</v>
      </c>
      <c r="O25" s="2" t="str">
        <f>IF((VLOOKUP(Manquant[[#This Row],[Composé]],Planning!E:M,9,FALSE))=0,"",(VLOOKUP(Manquant[[#This Row],[Composé]],Planning!E:M,9,FALSE)))</f>
        <v/>
      </c>
      <c r="P25" s="1" t="str">
        <f>IF(Manquant[[#This Row],[Besoin Client]]="","NO DATE CLIENT",(IF(Manquant[[#This Row],[DATE]]="NO DATE",TRUE,(IF(Manquant[[#This Row],[Besoin Client]]-Manquant[[#This Row],[DATE]]&lt;25,TRUE,"")))))</f>
        <v>NO DATE CLIENT</v>
      </c>
      <c r="Q25" s="2" t="str">
        <f>IF(ISTEXT(Manquant[[#This Row],[Date de réapprovisionnement]]),Manquant[[#This Row],[Date de réapprovisionnement]],"")</f>
        <v/>
      </c>
      <c r="R25" s="2" t="str">
        <f>IF(ISTEXT(Manquant[[#This Row],[Date de réappro estimée]]),Manquant[[#This Row],[Date de réappro estimée]],"")</f>
        <v/>
      </c>
      <c r="S25" s="2" t="str">
        <f>IF((Manquant[Commentaires]=""),"",Manquant[Commentaires])</f>
        <v/>
      </c>
      <c r="T25" s="10" t="str">
        <f>Manquant[Commentaires1]&amp;CHAR(10)&amp;Manquant[Commentaires2]&amp;CHAR(10)&amp;Manquant[Commentaires3]</f>
        <v xml:space="preserve">
</v>
      </c>
    </row>
    <row r="26" spans="1:20" ht="45" hidden="1" x14ac:dyDescent="0.25">
      <c r="A26" s="1" t="s">
        <v>26</v>
      </c>
      <c r="B26" s="1" t="s">
        <v>27</v>
      </c>
      <c r="C26" s="2">
        <v>43595</v>
      </c>
      <c r="D26" s="1">
        <v>71246411</v>
      </c>
      <c r="E26" s="1" t="s">
        <v>34</v>
      </c>
      <c r="F26" s="1">
        <v>191724413</v>
      </c>
      <c r="G26" s="1" t="s">
        <v>35</v>
      </c>
      <c r="H26" s="1" t="s">
        <v>15</v>
      </c>
      <c r="I26" s="2">
        <v>43584</v>
      </c>
      <c r="J26" s="2"/>
      <c r="K26" s="1" t="s">
        <v>16</v>
      </c>
      <c r="L26" s="2">
        <f>IF(ISNUMBER(Manquant[[#This Row],[Date de réapprovisionnement]]),Manquant[[#This Row],[Date de réapprovisionnement]],"")</f>
        <v>43584</v>
      </c>
      <c r="M26" s="2" t="str">
        <f>IF(ISNUMBER(Manquant[[#This Row],[Date de réappro estimée]]),Manquant[[#This Row],[Date de réappro estimée]],"")</f>
        <v/>
      </c>
      <c r="N26" s="2">
        <f>IF(Manquant[[#This Row],[DATE Réappro]]="",(IF(Manquant[[#This Row],[Date Estimée]]="","NO DATE",Manquant[[#This Row],[Date Estimée]])),Manquant[[#This Row],[DATE Réappro]])</f>
        <v>43584</v>
      </c>
      <c r="O26" s="2" t="str">
        <f>IF((VLOOKUP(Manquant[[#This Row],[Composé]],Planning!E:M,9,FALSE))=0,"",(VLOOKUP(Manquant[[#This Row],[Composé]],Planning!E:M,9,FALSE)))</f>
        <v/>
      </c>
      <c r="P26" s="1" t="str">
        <f>IF(Manquant[[#This Row],[Besoin Client]]="","NO DATE CLIENT",(IF(Manquant[[#This Row],[DATE]]="NO DATE",TRUE,(IF(Manquant[[#This Row],[Besoin Client]]-Manquant[[#This Row],[DATE]]&lt;25,TRUE,"")))))</f>
        <v>NO DATE CLIENT</v>
      </c>
      <c r="Q26" s="2" t="str">
        <f>IF(ISTEXT(Manquant[[#This Row],[Date de réapprovisionnement]]),Manquant[[#This Row],[Date de réapprovisionnement]],"")</f>
        <v/>
      </c>
      <c r="R26" s="2" t="str">
        <f>IF(ISTEXT(Manquant[[#This Row],[Date de réappro estimée]]),Manquant[[#This Row],[Date de réappro estimée]],"")</f>
        <v/>
      </c>
      <c r="S26" s="2" t="str">
        <f>IF((Manquant[Commentaires]=""),"",Manquant[Commentaires])</f>
        <v/>
      </c>
      <c r="T26" s="10" t="str">
        <f>Manquant[Commentaires1]&amp;CHAR(10)&amp;Manquant[Commentaires2]&amp;CHAR(10)&amp;Manquant[Commentaires3]</f>
        <v xml:space="preserve">
</v>
      </c>
    </row>
    <row r="27" spans="1:20" ht="45" hidden="1" x14ac:dyDescent="0.25">
      <c r="A27" s="1" t="s">
        <v>26</v>
      </c>
      <c r="B27" s="1" t="s">
        <v>27</v>
      </c>
      <c r="C27" s="2">
        <v>43595</v>
      </c>
      <c r="D27" s="1">
        <v>71246411</v>
      </c>
      <c r="E27" s="1" t="s">
        <v>28</v>
      </c>
      <c r="F27" s="1">
        <v>191724801</v>
      </c>
      <c r="G27" s="1" t="s">
        <v>29</v>
      </c>
      <c r="H27" s="1" t="s">
        <v>15</v>
      </c>
      <c r="I27" s="2">
        <v>43629</v>
      </c>
      <c r="J27" s="2"/>
      <c r="K27" s="1" t="s">
        <v>16</v>
      </c>
      <c r="L27" s="2">
        <f>IF(ISNUMBER(Manquant[[#This Row],[Date de réapprovisionnement]]),Manquant[[#This Row],[Date de réapprovisionnement]],"")</f>
        <v>43629</v>
      </c>
      <c r="M27" s="2" t="str">
        <f>IF(ISNUMBER(Manquant[[#This Row],[Date de réappro estimée]]),Manquant[[#This Row],[Date de réappro estimée]],"")</f>
        <v/>
      </c>
      <c r="N27" s="2">
        <f>IF(Manquant[[#This Row],[DATE Réappro]]="",(IF(Manquant[[#This Row],[Date Estimée]]="","NO DATE",Manquant[[#This Row],[Date Estimée]])),Manquant[[#This Row],[DATE Réappro]])</f>
        <v>43629</v>
      </c>
      <c r="O27" s="2" t="str">
        <f>IF((VLOOKUP(Manquant[[#This Row],[Composé]],Planning!E:M,9,FALSE))=0,"",(VLOOKUP(Manquant[[#This Row],[Composé]],Planning!E:M,9,FALSE)))</f>
        <v/>
      </c>
      <c r="P27" s="1" t="str">
        <f>IF(Manquant[[#This Row],[Besoin Client]]="","NO DATE CLIENT",(IF(Manquant[[#This Row],[DATE]]="NO DATE",TRUE,(IF(Manquant[[#This Row],[Besoin Client]]-Manquant[[#This Row],[DATE]]&lt;25,TRUE,"")))))</f>
        <v>NO DATE CLIENT</v>
      </c>
      <c r="Q27" s="2" t="str">
        <f>IF(ISTEXT(Manquant[[#This Row],[Date de réapprovisionnement]]),Manquant[[#This Row],[Date de réapprovisionnement]],"")</f>
        <v/>
      </c>
      <c r="R27" s="2" t="str">
        <f>IF(ISTEXT(Manquant[[#This Row],[Date de réappro estimée]]),Manquant[[#This Row],[Date de réappro estimée]],"")</f>
        <v/>
      </c>
      <c r="S27" s="2" t="str">
        <f>IF((Manquant[Commentaires]=""),"",Manquant[Commentaires])</f>
        <v/>
      </c>
      <c r="T27" s="10" t="str">
        <f>Manquant[Commentaires1]&amp;CHAR(10)&amp;Manquant[Commentaires2]&amp;CHAR(10)&amp;Manquant[Commentaires3]</f>
        <v xml:space="preserve">
</v>
      </c>
    </row>
    <row r="28" spans="1:20" ht="45" hidden="1" x14ac:dyDescent="0.25">
      <c r="A28" s="1" t="s">
        <v>26</v>
      </c>
      <c r="B28" s="1" t="s">
        <v>27</v>
      </c>
      <c r="C28" s="2">
        <v>43595</v>
      </c>
      <c r="D28" s="1">
        <v>71246411</v>
      </c>
      <c r="E28" s="1" t="s">
        <v>211</v>
      </c>
      <c r="F28" s="1">
        <v>191736637</v>
      </c>
      <c r="G28" s="1" t="s">
        <v>212</v>
      </c>
      <c r="H28" s="1" t="s">
        <v>213</v>
      </c>
      <c r="I28" s="2" t="s">
        <v>214</v>
      </c>
      <c r="J28" s="2">
        <v>43588</v>
      </c>
      <c r="K28" s="1" t="s">
        <v>215</v>
      </c>
      <c r="L28" s="2" t="str">
        <f>IF(ISNUMBER(Manquant[[#This Row],[Date de réapprovisionnement]]),Manquant[[#This Row],[Date de réapprovisionnement]],"")</f>
        <v/>
      </c>
      <c r="M28" s="2">
        <f>IF(ISNUMBER(Manquant[[#This Row],[Date de réappro estimée]]),Manquant[[#This Row],[Date de réappro estimée]],"")</f>
        <v>43588</v>
      </c>
      <c r="N28" s="2">
        <f>IF(Manquant[[#This Row],[DATE Réappro]]="",(IF(Manquant[[#This Row],[Date Estimée]]="","NO DATE",Manquant[[#This Row],[Date Estimée]])),Manquant[[#This Row],[DATE Réappro]])</f>
        <v>43588</v>
      </c>
      <c r="O28" s="2" t="str">
        <f>IF((VLOOKUP(Manquant[[#This Row],[Composé]],Planning!E:M,9,FALSE))=0,"",(VLOOKUP(Manquant[[#This Row],[Composé]],Planning!E:M,9,FALSE)))</f>
        <v/>
      </c>
      <c r="P28" s="1" t="str">
        <f>IF(Manquant[[#This Row],[Besoin Client]]="","NO DATE CLIENT",(IF(Manquant[[#This Row],[DATE]]="NO DATE",TRUE,(IF(Manquant[[#This Row],[Besoin Client]]-Manquant[[#This Row],[DATE]]&lt;25,TRUE,"")))))</f>
        <v>NO DATE CLIENT</v>
      </c>
      <c r="Q28" s="2" t="str">
        <f>IF(ISTEXT(Manquant[[#This Row],[Date de réapprovisionnement]]),Manquant[[#This Row],[Date de réapprovisionnement]],"")</f>
        <v>Attente AR</v>
      </c>
      <c r="R28" s="2" t="str">
        <f>IF(ISTEXT(Manquant[[#This Row],[Date de réappro estimée]]),Manquant[[#This Row],[Date de réappro estimée]],"")</f>
        <v/>
      </c>
      <c r="S28" s="2" t="str">
        <f>IF((Manquant[Commentaires]=""),"",Manquant[Commentaires])</f>
        <v>Commande retour en signature cause mauvais prix (26/04)</v>
      </c>
      <c r="T28" s="10" t="str">
        <f>Manquant[Commentaires1]&amp;CHAR(10)&amp;Manquant[Commentaires2]&amp;CHAR(10)&amp;Manquant[Commentaires3]</f>
        <v>Attente AR
Commande retour en signature cause mauvais prix (26/04)</v>
      </c>
    </row>
    <row r="29" spans="1:20" ht="45" hidden="1" x14ac:dyDescent="0.25">
      <c r="A29" s="1" t="s">
        <v>26</v>
      </c>
      <c r="B29" s="1" t="s">
        <v>27</v>
      </c>
      <c r="C29" s="2">
        <v>43601</v>
      </c>
      <c r="D29" s="1">
        <v>71246411</v>
      </c>
      <c r="E29" s="1" t="s">
        <v>30</v>
      </c>
      <c r="F29" s="1">
        <v>193089560</v>
      </c>
      <c r="G29" s="1" t="s">
        <v>31</v>
      </c>
      <c r="H29" s="1" t="s">
        <v>15</v>
      </c>
      <c r="I29" s="2">
        <v>43584</v>
      </c>
      <c r="J29" s="2"/>
      <c r="K29" s="1" t="s">
        <v>16</v>
      </c>
      <c r="L29" s="2">
        <f>IF(ISNUMBER(Manquant[[#This Row],[Date de réapprovisionnement]]),Manquant[[#This Row],[Date de réapprovisionnement]],"")</f>
        <v>43584</v>
      </c>
      <c r="M29" s="2" t="str">
        <f>IF(ISNUMBER(Manquant[[#This Row],[Date de réappro estimée]]),Manquant[[#This Row],[Date de réappro estimée]],"")</f>
        <v/>
      </c>
      <c r="N29" s="2">
        <f>IF(Manquant[[#This Row],[DATE Réappro]]="",(IF(Manquant[[#This Row],[Date Estimée]]="","NO DATE",Manquant[[#This Row],[Date Estimée]])),Manquant[[#This Row],[DATE Réappro]])</f>
        <v>43584</v>
      </c>
      <c r="O29" s="2" t="str">
        <f>IF((VLOOKUP(Manquant[[#This Row],[Composé]],Planning!E:M,9,FALSE))=0,"",(VLOOKUP(Manquant[[#This Row],[Composé]],Planning!E:M,9,FALSE)))</f>
        <v/>
      </c>
      <c r="P29" s="1" t="str">
        <f>IF(Manquant[[#This Row],[Besoin Client]]="","NO DATE CLIENT",(IF(Manquant[[#This Row],[DATE]]="NO DATE",TRUE,(IF(Manquant[[#This Row],[Besoin Client]]-Manquant[[#This Row],[DATE]]&lt;25,TRUE,"")))))</f>
        <v>NO DATE CLIENT</v>
      </c>
      <c r="Q29" s="2" t="str">
        <f>IF(ISTEXT(Manquant[[#This Row],[Date de réapprovisionnement]]),Manquant[[#This Row],[Date de réapprovisionnement]],"")</f>
        <v/>
      </c>
      <c r="R29" s="2" t="str">
        <f>IF(ISTEXT(Manquant[[#This Row],[Date de réappro estimée]]),Manquant[[#This Row],[Date de réappro estimée]],"")</f>
        <v/>
      </c>
      <c r="S29" s="2" t="str">
        <f>IF((Manquant[Commentaires]=""),"",Manquant[Commentaires])</f>
        <v/>
      </c>
      <c r="T29" s="10" t="str">
        <f>Manquant[Commentaires1]&amp;CHAR(10)&amp;Manquant[Commentaires2]&amp;CHAR(10)&amp;Manquant[Commentaires3]</f>
        <v xml:space="preserve">
</v>
      </c>
    </row>
    <row r="30" spans="1:20" ht="45" hidden="1" x14ac:dyDescent="0.25">
      <c r="A30" s="1" t="s">
        <v>26</v>
      </c>
      <c r="B30" s="1" t="s">
        <v>27</v>
      </c>
      <c r="C30" s="2">
        <v>43595</v>
      </c>
      <c r="D30" s="1">
        <v>71246411</v>
      </c>
      <c r="E30" s="1" t="s">
        <v>138</v>
      </c>
      <c r="F30" s="1">
        <v>193293453</v>
      </c>
      <c r="G30" s="1" t="s">
        <v>139</v>
      </c>
      <c r="H30" s="1" t="s">
        <v>15</v>
      </c>
      <c r="I30" s="2">
        <v>43600</v>
      </c>
      <c r="J30" s="2"/>
      <c r="K30" s="1" t="s">
        <v>16</v>
      </c>
      <c r="L30" s="2">
        <f>IF(ISNUMBER(Manquant[[#This Row],[Date de réapprovisionnement]]),Manquant[[#This Row],[Date de réapprovisionnement]],"")</f>
        <v>43600</v>
      </c>
      <c r="M30" s="2" t="str">
        <f>IF(ISNUMBER(Manquant[[#This Row],[Date de réappro estimée]]),Manquant[[#This Row],[Date de réappro estimée]],"")</f>
        <v/>
      </c>
      <c r="N30" s="2">
        <f>IF(Manquant[[#This Row],[DATE Réappro]]="",(IF(Manquant[[#This Row],[Date Estimée]]="","NO DATE",Manquant[[#This Row],[Date Estimée]])),Manquant[[#This Row],[DATE Réappro]])</f>
        <v>43600</v>
      </c>
      <c r="O30" s="2" t="str">
        <f>IF((VLOOKUP(Manquant[[#This Row],[Composé]],Planning!E:M,9,FALSE))=0,"",(VLOOKUP(Manquant[[#This Row],[Composé]],Planning!E:M,9,FALSE)))</f>
        <v/>
      </c>
      <c r="P30" s="1" t="str">
        <f>IF(Manquant[[#This Row],[Besoin Client]]="","NO DATE CLIENT",(IF(Manquant[[#This Row],[DATE]]="NO DATE",TRUE,(IF(Manquant[[#This Row],[Besoin Client]]-Manquant[[#This Row],[DATE]]&lt;25,TRUE,"")))))</f>
        <v>NO DATE CLIENT</v>
      </c>
      <c r="Q30" s="2" t="str">
        <f>IF(ISTEXT(Manquant[[#This Row],[Date de réapprovisionnement]]),Manquant[[#This Row],[Date de réapprovisionnement]],"")</f>
        <v/>
      </c>
      <c r="R30" s="2" t="str">
        <f>IF(ISTEXT(Manquant[[#This Row],[Date de réappro estimée]]),Manquant[[#This Row],[Date de réappro estimée]],"")</f>
        <v/>
      </c>
      <c r="S30" s="2" t="str">
        <f>IF((Manquant[Commentaires]=""),"",Manquant[Commentaires])</f>
        <v/>
      </c>
      <c r="T30" s="10" t="str">
        <f>Manquant[Commentaires1]&amp;CHAR(10)&amp;Manquant[Commentaires2]&amp;CHAR(10)&amp;Manquant[Commentaires3]</f>
        <v xml:space="preserve">
</v>
      </c>
    </row>
    <row r="31" spans="1:20" ht="45" hidden="1" x14ac:dyDescent="0.25">
      <c r="A31" s="1" t="s">
        <v>26</v>
      </c>
      <c r="B31" s="1" t="s">
        <v>27</v>
      </c>
      <c r="C31" s="2">
        <v>43601</v>
      </c>
      <c r="D31" s="1">
        <v>71246411</v>
      </c>
      <c r="E31" s="1"/>
      <c r="F31" s="1" t="s">
        <v>216</v>
      </c>
      <c r="G31" s="1" t="s">
        <v>217</v>
      </c>
      <c r="H31" s="1" t="s">
        <v>213</v>
      </c>
      <c r="I31" s="2" t="s">
        <v>214</v>
      </c>
      <c r="J31" s="2">
        <v>43610</v>
      </c>
      <c r="K31" s="1" t="s">
        <v>218</v>
      </c>
      <c r="L31" s="2" t="str">
        <f>IF(ISNUMBER(Manquant[[#This Row],[Date de réapprovisionnement]]),Manquant[[#This Row],[Date de réapprovisionnement]],"")</f>
        <v/>
      </c>
      <c r="M31" s="2">
        <f>IF(ISNUMBER(Manquant[[#This Row],[Date de réappro estimée]]),Manquant[[#This Row],[Date de réappro estimée]],"")</f>
        <v>43610</v>
      </c>
      <c r="N31" s="2">
        <f>IF(Manquant[[#This Row],[DATE Réappro]]="",(IF(Manquant[[#This Row],[Date Estimée]]="","NO DATE",Manquant[[#This Row],[Date Estimée]])),Manquant[[#This Row],[DATE Réappro]])</f>
        <v>43610</v>
      </c>
      <c r="O31" s="2" t="str">
        <f>IF((VLOOKUP(Manquant[[#This Row],[Composé]],Planning!E:M,9,FALSE))=0,"",(VLOOKUP(Manquant[[#This Row],[Composé]],Planning!E:M,9,FALSE)))</f>
        <v/>
      </c>
      <c r="P31" s="1" t="str">
        <f>IF(Manquant[[#This Row],[Besoin Client]]="","NO DATE CLIENT",(IF(Manquant[[#This Row],[DATE]]="NO DATE",TRUE,(IF(Manquant[[#This Row],[Besoin Client]]-Manquant[[#This Row],[DATE]]&lt;25,TRUE,"")))))</f>
        <v>NO DATE CLIENT</v>
      </c>
      <c r="Q31" s="2" t="str">
        <f>IF(ISTEXT(Manquant[[#This Row],[Date de réapprovisionnement]]),Manquant[[#This Row],[Date de réapprovisionnement]],"")</f>
        <v>Attente AR</v>
      </c>
      <c r="R31" s="2" t="str">
        <f>IF(ISTEXT(Manquant[[#This Row],[Date de réappro estimée]]),Manquant[[#This Row],[Date de réappro estimée]],"")</f>
        <v/>
      </c>
      <c r="S31" s="2" t="str">
        <f>IF((Manquant[Commentaires]=""),"",Manquant[Commentaires])</f>
        <v>Commande Mouser / attente réception end user vierge</v>
      </c>
      <c r="T31" s="10" t="str">
        <f>Manquant[Commentaires1]&amp;CHAR(10)&amp;Manquant[Commentaires2]&amp;CHAR(10)&amp;Manquant[Commentaires3]</f>
        <v>Attente AR
Commande Mouser / attente réception end user vierge</v>
      </c>
    </row>
    <row r="32" spans="1:20" ht="45" hidden="1" x14ac:dyDescent="0.25">
      <c r="A32" s="1" t="s">
        <v>26</v>
      </c>
      <c r="B32" s="1" t="s">
        <v>27</v>
      </c>
      <c r="C32" s="2">
        <v>43595</v>
      </c>
      <c r="D32" s="1">
        <v>71246411</v>
      </c>
      <c r="E32" s="1" t="s">
        <v>32</v>
      </c>
      <c r="F32" s="1">
        <v>193560651</v>
      </c>
      <c r="G32" s="1" t="s">
        <v>33</v>
      </c>
      <c r="H32" s="1" t="s">
        <v>15</v>
      </c>
      <c r="I32" s="2">
        <v>43584</v>
      </c>
      <c r="J32" s="2"/>
      <c r="K32" s="1" t="s">
        <v>16</v>
      </c>
      <c r="L32" s="2">
        <f>IF(ISNUMBER(Manquant[[#This Row],[Date de réapprovisionnement]]),Manquant[[#This Row],[Date de réapprovisionnement]],"")</f>
        <v>43584</v>
      </c>
      <c r="M32" s="2" t="str">
        <f>IF(ISNUMBER(Manquant[[#This Row],[Date de réappro estimée]]),Manquant[[#This Row],[Date de réappro estimée]],"")</f>
        <v/>
      </c>
      <c r="N32" s="2">
        <f>IF(Manquant[[#This Row],[DATE Réappro]]="",(IF(Manquant[[#This Row],[Date Estimée]]="","NO DATE",Manquant[[#This Row],[Date Estimée]])),Manquant[[#This Row],[DATE Réappro]])</f>
        <v>43584</v>
      </c>
      <c r="O32" s="2" t="str">
        <f>IF((VLOOKUP(Manquant[[#This Row],[Composé]],Planning!E:M,9,FALSE))=0,"",(VLOOKUP(Manquant[[#This Row],[Composé]],Planning!E:M,9,FALSE)))</f>
        <v/>
      </c>
      <c r="P32" s="1" t="str">
        <f>IF(Manquant[[#This Row],[Besoin Client]]="","NO DATE CLIENT",(IF(Manquant[[#This Row],[DATE]]="NO DATE",TRUE,(IF(Manquant[[#This Row],[Besoin Client]]-Manquant[[#This Row],[DATE]]&lt;25,TRUE,"")))))</f>
        <v>NO DATE CLIENT</v>
      </c>
      <c r="Q32" s="2" t="str">
        <f>IF(ISTEXT(Manquant[[#This Row],[Date de réapprovisionnement]]),Manquant[[#This Row],[Date de réapprovisionnement]],"")</f>
        <v/>
      </c>
      <c r="R32" s="2" t="str">
        <f>IF(ISTEXT(Manquant[[#This Row],[Date de réappro estimée]]),Manquant[[#This Row],[Date de réappro estimée]],"")</f>
        <v/>
      </c>
      <c r="S32" s="2" t="str">
        <f>IF((Manquant[Commentaires]=""),"",Manquant[Commentaires])</f>
        <v/>
      </c>
      <c r="T32" s="10" t="str">
        <f>Manquant[Commentaires1]&amp;CHAR(10)&amp;Manquant[Commentaires2]&amp;CHAR(10)&amp;Manquant[Commentaires3]</f>
        <v xml:space="preserve">
</v>
      </c>
    </row>
    <row r="33" spans="1:20" ht="45" hidden="1" x14ac:dyDescent="0.25">
      <c r="A33" s="1" t="s">
        <v>26</v>
      </c>
      <c r="B33" s="1" t="s">
        <v>27</v>
      </c>
      <c r="C33" s="2">
        <v>43601</v>
      </c>
      <c r="D33" s="1">
        <v>71246411</v>
      </c>
      <c r="E33" s="1"/>
      <c r="F33" s="1" t="s">
        <v>128</v>
      </c>
      <c r="G33" s="1" t="s">
        <v>129</v>
      </c>
      <c r="H33" s="1" t="s">
        <v>15</v>
      </c>
      <c r="I33" s="2">
        <v>43598</v>
      </c>
      <c r="J33" s="2"/>
      <c r="K33" s="1" t="s">
        <v>16</v>
      </c>
      <c r="L33" s="2">
        <f>IF(ISNUMBER(Manquant[[#This Row],[Date de réapprovisionnement]]),Manquant[[#This Row],[Date de réapprovisionnement]],"")</f>
        <v>43598</v>
      </c>
      <c r="M33" s="2" t="str">
        <f>IF(ISNUMBER(Manquant[[#This Row],[Date de réappro estimée]]),Manquant[[#This Row],[Date de réappro estimée]],"")</f>
        <v/>
      </c>
      <c r="N33" s="2">
        <f>IF(Manquant[[#This Row],[DATE Réappro]]="",(IF(Manquant[[#This Row],[Date Estimée]]="","NO DATE",Manquant[[#This Row],[Date Estimée]])),Manquant[[#This Row],[DATE Réappro]])</f>
        <v>43598</v>
      </c>
      <c r="O33" s="2" t="str">
        <f>IF((VLOOKUP(Manquant[[#This Row],[Composé]],Planning!E:M,9,FALSE))=0,"",(VLOOKUP(Manquant[[#This Row],[Composé]],Planning!E:M,9,FALSE)))</f>
        <v/>
      </c>
      <c r="P33" s="1" t="str">
        <f>IF(Manquant[[#This Row],[Besoin Client]]="","NO DATE CLIENT",(IF(Manquant[[#This Row],[DATE]]="NO DATE",TRUE,(IF(Manquant[[#This Row],[Besoin Client]]-Manquant[[#This Row],[DATE]]&lt;25,TRUE,"")))))</f>
        <v>NO DATE CLIENT</v>
      </c>
      <c r="Q33" s="2" t="str">
        <f>IF(ISTEXT(Manquant[[#This Row],[Date de réapprovisionnement]]),Manquant[[#This Row],[Date de réapprovisionnement]],"")</f>
        <v/>
      </c>
      <c r="R33" s="2" t="str">
        <f>IF(ISTEXT(Manquant[[#This Row],[Date de réappro estimée]]),Manquant[[#This Row],[Date de réappro estimée]],"")</f>
        <v/>
      </c>
      <c r="S33" s="2" t="str">
        <f>IF((Manquant[Commentaires]=""),"",Manquant[Commentaires])</f>
        <v/>
      </c>
      <c r="T33" s="10" t="str">
        <f>Manquant[Commentaires1]&amp;CHAR(10)&amp;Manquant[Commentaires2]&amp;CHAR(10)&amp;Manquant[Commentaires3]</f>
        <v xml:space="preserve">
</v>
      </c>
    </row>
    <row r="34" spans="1:20" ht="45" hidden="1" x14ac:dyDescent="0.25">
      <c r="A34" s="1" t="s">
        <v>26</v>
      </c>
      <c r="B34" s="1" t="s">
        <v>27</v>
      </c>
      <c r="C34" s="2">
        <v>43601</v>
      </c>
      <c r="D34" s="1">
        <v>71246411</v>
      </c>
      <c r="E34" s="1"/>
      <c r="F34" s="1" t="s">
        <v>130</v>
      </c>
      <c r="G34" s="1" t="s">
        <v>131</v>
      </c>
      <c r="H34" s="1" t="s">
        <v>15</v>
      </c>
      <c r="I34" s="2">
        <v>43598</v>
      </c>
      <c r="J34" s="2"/>
      <c r="K34" s="1" t="s">
        <v>16</v>
      </c>
      <c r="L34" s="2">
        <f>IF(ISNUMBER(Manquant[[#This Row],[Date de réapprovisionnement]]),Manquant[[#This Row],[Date de réapprovisionnement]],"")</f>
        <v>43598</v>
      </c>
      <c r="M34" s="2" t="str">
        <f>IF(ISNUMBER(Manquant[[#This Row],[Date de réappro estimée]]),Manquant[[#This Row],[Date de réappro estimée]],"")</f>
        <v/>
      </c>
      <c r="N34" s="2">
        <f>IF(Manquant[[#This Row],[DATE Réappro]]="",(IF(Manquant[[#This Row],[Date Estimée]]="","NO DATE",Manquant[[#This Row],[Date Estimée]])),Manquant[[#This Row],[DATE Réappro]])</f>
        <v>43598</v>
      </c>
      <c r="O34" s="2" t="str">
        <f>IF((VLOOKUP(Manquant[[#This Row],[Composé]],Planning!E:M,9,FALSE))=0,"",(VLOOKUP(Manquant[[#This Row],[Composé]],Planning!E:M,9,FALSE)))</f>
        <v/>
      </c>
      <c r="P34" s="1" t="str">
        <f>IF(Manquant[[#This Row],[Besoin Client]]="","NO DATE CLIENT",(IF(Manquant[[#This Row],[DATE]]="NO DATE",TRUE,(IF(Manquant[[#This Row],[Besoin Client]]-Manquant[[#This Row],[DATE]]&lt;25,TRUE,"")))))</f>
        <v>NO DATE CLIENT</v>
      </c>
      <c r="Q34" s="2" t="str">
        <f>IF(ISTEXT(Manquant[[#This Row],[Date de réapprovisionnement]]),Manquant[[#This Row],[Date de réapprovisionnement]],"")</f>
        <v/>
      </c>
      <c r="R34" s="2" t="str">
        <f>IF(ISTEXT(Manquant[[#This Row],[Date de réappro estimée]]),Manquant[[#This Row],[Date de réappro estimée]],"")</f>
        <v/>
      </c>
      <c r="S34" s="2" t="str">
        <f>IF((Manquant[Commentaires]=""),"",Manquant[Commentaires])</f>
        <v/>
      </c>
      <c r="T34" s="10" t="str">
        <f>Manquant[Commentaires1]&amp;CHAR(10)&amp;Manquant[Commentaires2]&amp;CHAR(10)&amp;Manquant[Commentaires3]</f>
        <v xml:space="preserve">
</v>
      </c>
    </row>
    <row r="35" spans="1:20" ht="45" hidden="1" x14ac:dyDescent="0.25">
      <c r="A35" s="1" t="s">
        <v>26</v>
      </c>
      <c r="B35" s="1" t="s">
        <v>27</v>
      </c>
      <c r="C35" s="2">
        <v>43601</v>
      </c>
      <c r="D35" s="1">
        <v>71246411</v>
      </c>
      <c r="E35" s="1"/>
      <c r="F35" s="1" t="s">
        <v>132</v>
      </c>
      <c r="G35" s="1" t="s">
        <v>133</v>
      </c>
      <c r="H35" s="1" t="s">
        <v>15</v>
      </c>
      <c r="I35" s="2">
        <v>43598</v>
      </c>
      <c r="J35" s="2"/>
      <c r="K35" s="1" t="s">
        <v>16</v>
      </c>
      <c r="L35" s="2">
        <f>IF(ISNUMBER(Manquant[[#This Row],[Date de réapprovisionnement]]),Manquant[[#This Row],[Date de réapprovisionnement]],"")</f>
        <v>43598</v>
      </c>
      <c r="M35" s="2" t="str">
        <f>IF(ISNUMBER(Manquant[[#This Row],[Date de réappro estimée]]),Manquant[[#This Row],[Date de réappro estimée]],"")</f>
        <v/>
      </c>
      <c r="N35" s="2">
        <f>IF(Manquant[[#This Row],[DATE Réappro]]="",(IF(Manquant[[#This Row],[Date Estimée]]="","NO DATE",Manquant[[#This Row],[Date Estimée]])),Manquant[[#This Row],[DATE Réappro]])</f>
        <v>43598</v>
      </c>
      <c r="O35" s="2" t="str">
        <f>IF((VLOOKUP(Manquant[[#This Row],[Composé]],Planning!E:M,9,FALSE))=0,"",(VLOOKUP(Manquant[[#This Row],[Composé]],Planning!E:M,9,FALSE)))</f>
        <v/>
      </c>
      <c r="P35" s="1" t="str">
        <f>IF(Manquant[[#This Row],[Besoin Client]]="","NO DATE CLIENT",(IF(Manquant[[#This Row],[DATE]]="NO DATE",TRUE,(IF(Manquant[[#This Row],[Besoin Client]]-Manquant[[#This Row],[DATE]]&lt;25,TRUE,"")))))</f>
        <v>NO DATE CLIENT</v>
      </c>
      <c r="Q35" s="2" t="str">
        <f>IF(ISTEXT(Manquant[[#This Row],[Date de réapprovisionnement]]),Manquant[[#This Row],[Date de réapprovisionnement]],"")</f>
        <v/>
      </c>
      <c r="R35" s="2" t="str">
        <f>IF(ISTEXT(Manquant[[#This Row],[Date de réappro estimée]]),Manquant[[#This Row],[Date de réappro estimée]],"")</f>
        <v/>
      </c>
      <c r="S35" s="2" t="str">
        <f>IF((Manquant[Commentaires]=""),"",Manquant[Commentaires])</f>
        <v/>
      </c>
      <c r="T35" s="10" t="str">
        <f>Manquant[Commentaires1]&amp;CHAR(10)&amp;Manquant[Commentaires2]&amp;CHAR(10)&amp;Manquant[Commentaires3]</f>
        <v xml:space="preserve">
</v>
      </c>
    </row>
    <row r="36" spans="1:20" ht="45" hidden="1" x14ac:dyDescent="0.25">
      <c r="A36" s="1" t="s">
        <v>26</v>
      </c>
      <c r="B36" s="1" t="s">
        <v>27</v>
      </c>
      <c r="C36" s="2">
        <v>43601</v>
      </c>
      <c r="D36" s="1">
        <v>71246411</v>
      </c>
      <c r="E36" s="1"/>
      <c r="F36" s="1" t="s">
        <v>134</v>
      </c>
      <c r="G36" s="1" t="s">
        <v>135</v>
      </c>
      <c r="H36" s="1" t="s">
        <v>15</v>
      </c>
      <c r="I36" s="2">
        <v>43598</v>
      </c>
      <c r="J36" s="2"/>
      <c r="K36" s="1" t="s">
        <v>16</v>
      </c>
      <c r="L36" s="2">
        <f>IF(ISNUMBER(Manquant[[#This Row],[Date de réapprovisionnement]]),Manquant[[#This Row],[Date de réapprovisionnement]],"")</f>
        <v>43598</v>
      </c>
      <c r="M36" s="2" t="str">
        <f>IF(ISNUMBER(Manquant[[#This Row],[Date de réappro estimée]]),Manquant[[#This Row],[Date de réappro estimée]],"")</f>
        <v/>
      </c>
      <c r="N36" s="2">
        <f>IF(Manquant[[#This Row],[DATE Réappro]]="",(IF(Manquant[[#This Row],[Date Estimée]]="","NO DATE",Manquant[[#This Row],[Date Estimée]])),Manquant[[#This Row],[DATE Réappro]])</f>
        <v>43598</v>
      </c>
      <c r="O36" s="2" t="str">
        <f>IF((VLOOKUP(Manquant[[#This Row],[Composé]],Planning!E:M,9,FALSE))=0,"",(VLOOKUP(Manquant[[#This Row],[Composé]],Planning!E:M,9,FALSE)))</f>
        <v/>
      </c>
      <c r="P36" s="1" t="str">
        <f>IF(Manquant[[#This Row],[Besoin Client]]="","NO DATE CLIENT",(IF(Manquant[[#This Row],[DATE]]="NO DATE",TRUE,(IF(Manquant[[#This Row],[Besoin Client]]-Manquant[[#This Row],[DATE]]&lt;25,TRUE,"")))))</f>
        <v>NO DATE CLIENT</v>
      </c>
      <c r="Q36" s="2" t="str">
        <f>IF(ISTEXT(Manquant[[#This Row],[Date de réapprovisionnement]]),Manquant[[#This Row],[Date de réapprovisionnement]],"")</f>
        <v/>
      </c>
      <c r="R36" s="2" t="str">
        <f>IF(ISTEXT(Manquant[[#This Row],[Date de réappro estimée]]),Manquant[[#This Row],[Date de réappro estimée]],"")</f>
        <v/>
      </c>
      <c r="S36" s="2" t="str">
        <f>IF((Manquant[Commentaires]=""),"",Manquant[Commentaires])</f>
        <v/>
      </c>
      <c r="T36" s="10" t="str">
        <f>Manquant[Commentaires1]&amp;CHAR(10)&amp;Manquant[Commentaires2]&amp;CHAR(10)&amp;Manquant[Commentaires3]</f>
        <v xml:space="preserve">
</v>
      </c>
    </row>
    <row r="37" spans="1:20" ht="45" hidden="1" x14ac:dyDescent="0.25">
      <c r="A37" s="1" t="s">
        <v>26</v>
      </c>
      <c r="B37" s="1" t="s">
        <v>27</v>
      </c>
      <c r="C37" s="2">
        <v>43601</v>
      </c>
      <c r="D37" s="1">
        <v>71246411</v>
      </c>
      <c r="E37" s="1"/>
      <c r="F37" s="1" t="s">
        <v>136</v>
      </c>
      <c r="G37" s="1" t="s">
        <v>137</v>
      </c>
      <c r="H37" s="1" t="s">
        <v>15</v>
      </c>
      <c r="I37" s="2">
        <v>43598</v>
      </c>
      <c r="J37" s="2"/>
      <c r="K37" s="1" t="s">
        <v>16</v>
      </c>
      <c r="L37" s="2">
        <f>IF(ISNUMBER(Manquant[[#This Row],[Date de réapprovisionnement]]),Manquant[[#This Row],[Date de réapprovisionnement]],"")</f>
        <v>43598</v>
      </c>
      <c r="M37" s="2" t="str">
        <f>IF(ISNUMBER(Manquant[[#This Row],[Date de réappro estimée]]),Manquant[[#This Row],[Date de réappro estimée]],"")</f>
        <v/>
      </c>
      <c r="N37" s="2">
        <f>IF(Manquant[[#This Row],[DATE Réappro]]="",(IF(Manquant[[#This Row],[Date Estimée]]="","NO DATE",Manquant[[#This Row],[Date Estimée]])),Manquant[[#This Row],[DATE Réappro]])</f>
        <v>43598</v>
      </c>
      <c r="O37" s="2" t="str">
        <f>IF((VLOOKUP(Manquant[[#This Row],[Composé]],Planning!E:M,9,FALSE))=0,"",(VLOOKUP(Manquant[[#This Row],[Composé]],Planning!E:M,9,FALSE)))</f>
        <v/>
      </c>
      <c r="P37" s="1" t="str">
        <f>IF(Manquant[[#This Row],[Besoin Client]]="","NO DATE CLIENT",(IF(Manquant[[#This Row],[DATE]]="NO DATE",TRUE,(IF(Manquant[[#This Row],[Besoin Client]]-Manquant[[#This Row],[DATE]]&lt;25,TRUE,"")))))</f>
        <v>NO DATE CLIENT</v>
      </c>
      <c r="Q37" s="2" t="str">
        <f>IF(ISTEXT(Manquant[[#This Row],[Date de réapprovisionnement]]),Manquant[[#This Row],[Date de réapprovisionnement]],"")</f>
        <v/>
      </c>
      <c r="R37" s="2" t="str">
        <f>IF(ISTEXT(Manquant[[#This Row],[Date de réappro estimée]]),Manquant[[#This Row],[Date de réappro estimée]],"")</f>
        <v/>
      </c>
      <c r="S37" s="2" t="str">
        <f>IF((Manquant[Commentaires]=""),"",Manquant[Commentaires])</f>
        <v/>
      </c>
      <c r="T37" s="10" t="str">
        <f>Manquant[Commentaires1]&amp;CHAR(10)&amp;Manquant[Commentaires2]&amp;CHAR(10)&amp;Manquant[Commentaires3]</f>
        <v xml:space="preserve">
</v>
      </c>
    </row>
    <row r="38" spans="1:20" ht="45" hidden="1" x14ac:dyDescent="0.25">
      <c r="A38" s="1" t="s">
        <v>26</v>
      </c>
      <c r="B38" s="1" t="s">
        <v>27</v>
      </c>
      <c r="C38" s="2">
        <v>43601</v>
      </c>
      <c r="D38" s="1">
        <v>71246411</v>
      </c>
      <c r="E38" s="1"/>
      <c r="F38" s="1" t="s">
        <v>154</v>
      </c>
      <c r="G38" s="1" t="s">
        <v>155</v>
      </c>
      <c r="H38" s="1" t="s">
        <v>15</v>
      </c>
      <c r="I38" s="2">
        <v>43606</v>
      </c>
      <c r="J38" s="2"/>
      <c r="K38" s="1" t="s">
        <v>16</v>
      </c>
      <c r="L38" s="2">
        <f>IF(ISNUMBER(Manquant[[#This Row],[Date de réapprovisionnement]]),Manquant[[#This Row],[Date de réapprovisionnement]],"")</f>
        <v>43606</v>
      </c>
      <c r="M38" s="2" t="str">
        <f>IF(ISNUMBER(Manquant[[#This Row],[Date de réappro estimée]]),Manquant[[#This Row],[Date de réappro estimée]],"")</f>
        <v/>
      </c>
      <c r="N38" s="2">
        <f>IF(Manquant[[#This Row],[DATE Réappro]]="",(IF(Manquant[[#This Row],[Date Estimée]]="","NO DATE",Manquant[[#This Row],[Date Estimée]])),Manquant[[#This Row],[DATE Réappro]])</f>
        <v>43606</v>
      </c>
      <c r="O38" s="2" t="str">
        <f>IF((VLOOKUP(Manquant[[#This Row],[Composé]],Planning!E:M,9,FALSE))=0,"",(VLOOKUP(Manquant[[#This Row],[Composé]],Planning!E:M,9,FALSE)))</f>
        <v/>
      </c>
      <c r="P38" s="1" t="str">
        <f>IF(Manquant[[#This Row],[Besoin Client]]="","NO DATE CLIENT",(IF(Manquant[[#This Row],[DATE]]="NO DATE",TRUE,(IF(Manquant[[#This Row],[Besoin Client]]-Manquant[[#This Row],[DATE]]&lt;25,TRUE,"")))))</f>
        <v>NO DATE CLIENT</v>
      </c>
      <c r="Q38" s="2" t="str">
        <f>IF(ISTEXT(Manquant[[#This Row],[Date de réapprovisionnement]]),Manquant[[#This Row],[Date de réapprovisionnement]],"")</f>
        <v/>
      </c>
      <c r="R38" s="2" t="str">
        <f>IF(ISTEXT(Manquant[[#This Row],[Date de réappro estimée]]),Manquant[[#This Row],[Date de réappro estimée]],"")</f>
        <v/>
      </c>
      <c r="S38" s="2" t="str">
        <f>IF((Manquant[Commentaires]=""),"",Manquant[Commentaires])</f>
        <v/>
      </c>
      <c r="T38" s="10" t="str">
        <f>Manquant[Commentaires1]&amp;CHAR(10)&amp;Manquant[Commentaires2]&amp;CHAR(10)&amp;Manquant[Commentaires3]</f>
        <v xml:space="preserve">
</v>
      </c>
    </row>
    <row r="39" spans="1:20" ht="45" hidden="1" x14ac:dyDescent="0.25">
      <c r="A39" s="1" t="s">
        <v>26</v>
      </c>
      <c r="B39" s="1" t="s">
        <v>27</v>
      </c>
      <c r="C39" s="2">
        <v>43601</v>
      </c>
      <c r="D39" s="1">
        <v>71246411</v>
      </c>
      <c r="E39" s="1"/>
      <c r="F39" s="1" t="s">
        <v>156</v>
      </c>
      <c r="G39" s="1" t="s">
        <v>157</v>
      </c>
      <c r="H39" s="1" t="s">
        <v>15</v>
      </c>
      <c r="I39" s="2">
        <v>43606</v>
      </c>
      <c r="J39" s="2"/>
      <c r="K39" s="1" t="s">
        <v>16</v>
      </c>
      <c r="L39" s="2">
        <f>IF(ISNUMBER(Manquant[[#This Row],[Date de réapprovisionnement]]),Manquant[[#This Row],[Date de réapprovisionnement]],"")</f>
        <v>43606</v>
      </c>
      <c r="M39" s="2" t="str">
        <f>IF(ISNUMBER(Manquant[[#This Row],[Date de réappro estimée]]),Manquant[[#This Row],[Date de réappro estimée]],"")</f>
        <v/>
      </c>
      <c r="N39" s="2">
        <f>IF(Manquant[[#This Row],[DATE Réappro]]="",(IF(Manquant[[#This Row],[Date Estimée]]="","NO DATE",Manquant[[#This Row],[Date Estimée]])),Manquant[[#This Row],[DATE Réappro]])</f>
        <v>43606</v>
      </c>
      <c r="O39" s="2" t="str">
        <f>IF((VLOOKUP(Manquant[[#This Row],[Composé]],Planning!E:M,9,FALSE))=0,"",(VLOOKUP(Manquant[[#This Row],[Composé]],Planning!E:M,9,FALSE)))</f>
        <v/>
      </c>
      <c r="P39" s="1" t="str">
        <f>IF(Manquant[[#This Row],[Besoin Client]]="","NO DATE CLIENT",(IF(Manquant[[#This Row],[DATE]]="NO DATE",TRUE,(IF(Manquant[[#This Row],[Besoin Client]]-Manquant[[#This Row],[DATE]]&lt;25,TRUE,"")))))</f>
        <v>NO DATE CLIENT</v>
      </c>
      <c r="Q39" s="2" t="str">
        <f>IF(ISTEXT(Manquant[[#This Row],[Date de réapprovisionnement]]),Manquant[[#This Row],[Date de réapprovisionnement]],"")</f>
        <v/>
      </c>
      <c r="R39" s="2" t="str">
        <f>IF(ISTEXT(Manquant[[#This Row],[Date de réappro estimée]]),Manquant[[#This Row],[Date de réappro estimée]],"")</f>
        <v/>
      </c>
      <c r="S39" s="2" t="str">
        <f>IF((Manquant[Commentaires]=""),"",Manquant[Commentaires])</f>
        <v/>
      </c>
      <c r="T39" s="10" t="str">
        <f>Manquant[Commentaires1]&amp;CHAR(10)&amp;Manquant[Commentaires2]&amp;CHAR(10)&amp;Manquant[Commentaires3]</f>
        <v xml:space="preserve">
</v>
      </c>
    </row>
    <row r="40" spans="1:20" ht="45" hidden="1" x14ac:dyDescent="0.25">
      <c r="A40" s="1" t="s">
        <v>26</v>
      </c>
      <c r="B40" s="1" t="s">
        <v>27</v>
      </c>
      <c r="C40" s="2">
        <v>43601</v>
      </c>
      <c r="D40" s="1">
        <v>71246411</v>
      </c>
      <c r="E40" s="1"/>
      <c r="F40" s="1" t="s">
        <v>158</v>
      </c>
      <c r="G40" s="1" t="s">
        <v>159</v>
      </c>
      <c r="H40" s="1" t="s">
        <v>15</v>
      </c>
      <c r="I40" s="2">
        <v>43606</v>
      </c>
      <c r="J40" s="2"/>
      <c r="K40" s="1" t="s">
        <v>16</v>
      </c>
      <c r="L40" s="2">
        <f>IF(ISNUMBER(Manquant[[#This Row],[Date de réapprovisionnement]]),Manquant[[#This Row],[Date de réapprovisionnement]],"")</f>
        <v>43606</v>
      </c>
      <c r="M40" s="2" t="str">
        <f>IF(ISNUMBER(Manquant[[#This Row],[Date de réappro estimée]]),Manquant[[#This Row],[Date de réappro estimée]],"")</f>
        <v/>
      </c>
      <c r="N40" s="2">
        <f>IF(Manquant[[#This Row],[DATE Réappro]]="",(IF(Manquant[[#This Row],[Date Estimée]]="","NO DATE",Manquant[[#This Row],[Date Estimée]])),Manquant[[#This Row],[DATE Réappro]])</f>
        <v>43606</v>
      </c>
      <c r="O40" s="2" t="str">
        <f>IF((VLOOKUP(Manquant[[#This Row],[Composé]],Planning!E:M,9,FALSE))=0,"",(VLOOKUP(Manquant[[#This Row],[Composé]],Planning!E:M,9,FALSE)))</f>
        <v/>
      </c>
      <c r="P40" s="1" t="str">
        <f>IF(Manquant[[#This Row],[Besoin Client]]="","NO DATE CLIENT",(IF(Manquant[[#This Row],[DATE]]="NO DATE",TRUE,(IF(Manquant[[#This Row],[Besoin Client]]-Manquant[[#This Row],[DATE]]&lt;25,TRUE,"")))))</f>
        <v>NO DATE CLIENT</v>
      </c>
      <c r="Q40" s="2" t="str">
        <f>IF(ISTEXT(Manquant[[#This Row],[Date de réapprovisionnement]]),Manquant[[#This Row],[Date de réapprovisionnement]],"")</f>
        <v/>
      </c>
      <c r="R40" s="2" t="str">
        <f>IF(ISTEXT(Manquant[[#This Row],[Date de réappro estimée]]),Manquant[[#This Row],[Date de réappro estimée]],"")</f>
        <v/>
      </c>
      <c r="S40" s="2" t="str">
        <f>IF((Manquant[Commentaires]=""),"",Manquant[Commentaires])</f>
        <v/>
      </c>
      <c r="T40" s="10" t="str">
        <f>Manquant[Commentaires1]&amp;CHAR(10)&amp;Manquant[Commentaires2]&amp;CHAR(10)&amp;Manquant[Commentaires3]</f>
        <v xml:space="preserve">
</v>
      </c>
    </row>
    <row r="41" spans="1:20" ht="45" hidden="1" x14ac:dyDescent="0.25">
      <c r="A41" s="1" t="s">
        <v>649</v>
      </c>
      <c r="B41" s="1" t="s">
        <v>650</v>
      </c>
      <c r="C41" s="2">
        <v>43598</v>
      </c>
      <c r="D41" s="1">
        <v>71246998</v>
      </c>
      <c r="E41" s="1" t="s">
        <v>126</v>
      </c>
      <c r="F41" s="1">
        <v>186398612</v>
      </c>
      <c r="G41" s="1" t="s">
        <v>127</v>
      </c>
      <c r="H41" s="1" t="s">
        <v>15</v>
      </c>
      <c r="I41" s="2">
        <v>43594</v>
      </c>
      <c r="J41" s="2"/>
      <c r="K41" s="1" t="s">
        <v>16</v>
      </c>
      <c r="L41" s="2">
        <f>IF(ISNUMBER(Manquant[[#This Row],[Date de réapprovisionnement]]),Manquant[[#This Row],[Date de réapprovisionnement]],"")</f>
        <v>43594</v>
      </c>
      <c r="M41" s="2" t="str">
        <f>IF(ISNUMBER(Manquant[[#This Row],[Date de réappro estimée]]),Manquant[[#This Row],[Date de réappro estimée]],"")</f>
        <v/>
      </c>
      <c r="N41" s="2">
        <f>IF(Manquant[[#This Row],[DATE Réappro]]="",(IF(Manquant[[#This Row],[Date Estimée]]="","NO DATE",Manquant[[#This Row],[Date Estimée]])),Manquant[[#This Row],[DATE Réappro]])</f>
        <v>43594</v>
      </c>
      <c r="O41" s="2" t="str">
        <f>IF((VLOOKUP(Manquant[[#This Row],[Composé]],Planning!E:M,9,FALSE))=0,"",(VLOOKUP(Manquant[[#This Row],[Composé]],Planning!E:M,9,FALSE)))</f>
        <v/>
      </c>
      <c r="P41" s="1" t="str">
        <f>IF(Manquant[[#This Row],[Besoin Client]]="","NO DATE CLIENT",(IF(Manquant[[#This Row],[DATE]]="NO DATE",TRUE,(IF(Manquant[[#This Row],[Besoin Client]]-Manquant[[#This Row],[DATE]]&lt;25,TRUE,"")))))</f>
        <v>NO DATE CLIENT</v>
      </c>
      <c r="Q41" s="2" t="str">
        <f>IF(ISTEXT(Manquant[[#This Row],[Date de réapprovisionnement]]),Manquant[[#This Row],[Date de réapprovisionnement]],"")</f>
        <v/>
      </c>
      <c r="R41" s="2" t="str">
        <f>IF(ISTEXT(Manquant[[#This Row],[Date de réappro estimée]]),Manquant[[#This Row],[Date de réappro estimée]],"")</f>
        <v/>
      </c>
      <c r="S41" s="2" t="str">
        <f>IF((Manquant[Commentaires]=""),"",Manquant[Commentaires])</f>
        <v/>
      </c>
      <c r="T41" s="10" t="str">
        <f>Manquant[Commentaires1]&amp;CHAR(10)&amp;Manquant[Commentaires2]&amp;CHAR(10)&amp;Manquant[Commentaires3]</f>
        <v xml:space="preserve">
</v>
      </c>
    </row>
    <row r="42" spans="1:20" ht="45" hidden="1" x14ac:dyDescent="0.25">
      <c r="A42" s="1" t="s">
        <v>649</v>
      </c>
      <c r="B42" s="1" t="s">
        <v>650</v>
      </c>
      <c r="C42" s="2">
        <v>43598</v>
      </c>
      <c r="D42" s="1">
        <v>71246998</v>
      </c>
      <c r="E42" s="1" t="s">
        <v>78</v>
      </c>
      <c r="F42" s="1">
        <v>186492605</v>
      </c>
      <c r="G42" s="1" t="s">
        <v>79</v>
      </c>
      <c r="H42" s="1" t="s">
        <v>15</v>
      </c>
      <c r="I42" s="2">
        <v>43585</v>
      </c>
      <c r="J42" s="2"/>
      <c r="K42" s="1" t="s">
        <v>16</v>
      </c>
      <c r="L42" s="2">
        <f>IF(ISNUMBER(Manquant[[#This Row],[Date de réapprovisionnement]]),Manquant[[#This Row],[Date de réapprovisionnement]],"")</f>
        <v>43585</v>
      </c>
      <c r="M42" s="2" t="str">
        <f>IF(ISNUMBER(Manquant[[#This Row],[Date de réappro estimée]]),Manquant[[#This Row],[Date de réappro estimée]],"")</f>
        <v/>
      </c>
      <c r="N42" s="2">
        <f>IF(Manquant[[#This Row],[DATE Réappro]]="",(IF(Manquant[[#This Row],[Date Estimée]]="","NO DATE",Manquant[[#This Row],[Date Estimée]])),Manquant[[#This Row],[DATE Réappro]])</f>
        <v>43585</v>
      </c>
      <c r="O42" s="2" t="str">
        <f>IF((VLOOKUP(Manquant[[#This Row],[Composé]],Planning!E:M,9,FALSE))=0,"",(VLOOKUP(Manquant[[#This Row],[Composé]],Planning!E:M,9,FALSE)))</f>
        <v/>
      </c>
      <c r="P42" s="1" t="str">
        <f>IF(Manquant[[#This Row],[Besoin Client]]="","NO DATE CLIENT",(IF(Manquant[[#This Row],[DATE]]="NO DATE",TRUE,(IF(Manquant[[#This Row],[Besoin Client]]-Manquant[[#This Row],[DATE]]&lt;25,TRUE,"")))))</f>
        <v>NO DATE CLIENT</v>
      </c>
      <c r="Q42" s="2" t="str">
        <f>IF(ISTEXT(Manquant[[#This Row],[Date de réapprovisionnement]]),Manquant[[#This Row],[Date de réapprovisionnement]],"")</f>
        <v/>
      </c>
      <c r="R42" s="2" t="str">
        <f>IF(ISTEXT(Manquant[[#This Row],[Date de réappro estimée]]),Manquant[[#This Row],[Date de réappro estimée]],"")</f>
        <v/>
      </c>
      <c r="S42" s="2" t="str">
        <f>IF((Manquant[Commentaires]=""),"",Manquant[Commentaires])</f>
        <v/>
      </c>
      <c r="T42" s="10" t="str">
        <f>Manquant[Commentaires1]&amp;CHAR(10)&amp;Manquant[Commentaires2]&amp;CHAR(10)&amp;Manquant[Commentaires3]</f>
        <v xml:space="preserve">
</v>
      </c>
    </row>
    <row r="43" spans="1:20" ht="45" hidden="1" x14ac:dyDescent="0.25">
      <c r="A43" s="1" t="s">
        <v>649</v>
      </c>
      <c r="B43" s="1" t="s">
        <v>650</v>
      </c>
      <c r="C43" s="2">
        <v>43598</v>
      </c>
      <c r="D43" s="1">
        <v>71246998</v>
      </c>
      <c r="E43" s="1" t="s">
        <v>860</v>
      </c>
      <c r="F43" s="1">
        <v>191625313</v>
      </c>
      <c r="G43" s="1" t="s">
        <v>861</v>
      </c>
      <c r="H43" s="1" t="s">
        <v>15</v>
      </c>
      <c r="I43" s="2">
        <v>43619</v>
      </c>
      <c r="J43" s="2"/>
      <c r="K43" s="1" t="s">
        <v>16</v>
      </c>
      <c r="L43" s="2">
        <f>IF(ISNUMBER(Manquant[[#This Row],[Date de réapprovisionnement]]),Manquant[[#This Row],[Date de réapprovisionnement]],"")</f>
        <v>43619</v>
      </c>
      <c r="M43" s="2" t="str">
        <f>IF(ISNUMBER(Manquant[[#This Row],[Date de réappro estimée]]),Manquant[[#This Row],[Date de réappro estimée]],"")</f>
        <v/>
      </c>
      <c r="N43" s="2">
        <f>IF(Manquant[[#This Row],[DATE Réappro]]="",(IF(Manquant[[#This Row],[Date Estimée]]="","NO DATE",Manquant[[#This Row],[Date Estimée]])),Manquant[[#This Row],[DATE Réappro]])</f>
        <v>43619</v>
      </c>
      <c r="O43" s="2" t="str">
        <f>IF((VLOOKUP(Manquant[[#This Row],[Composé]],Planning!E:M,9,FALSE))=0,"",(VLOOKUP(Manquant[[#This Row],[Composé]],Planning!E:M,9,FALSE)))</f>
        <v/>
      </c>
      <c r="P43" s="1" t="str">
        <f>IF(Manquant[[#This Row],[Besoin Client]]="","NO DATE CLIENT",(IF(Manquant[[#This Row],[DATE]]="NO DATE",TRUE,(IF(Manquant[[#This Row],[Besoin Client]]-Manquant[[#This Row],[DATE]]&lt;25,TRUE,"")))))</f>
        <v>NO DATE CLIENT</v>
      </c>
      <c r="Q43" s="2" t="str">
        <f>IF(ISTEXT(Manquant[[#This Row],[Date de réapprovisionnement]]),Manquant[[#This Row],[Date de réapprovisionnement]],"")</f>
        <v/>
      </c>
      <c r="R43" s="2" t="str">
        <f>IF(ISTEXT(Manquant[[#This Row],[Date de réappro estimée]]),Manquant[[#This Row],[Date de réappro estimée]],"")</f>
        <v/>
      </c>
      <c r="S43" s="2" t="str">
        <f>IF((Manquant[Commentaires]=""),"",Manquant[Commentaires])</f>
        <v/>
      </c>
      <c r="T43" s="10" t="str">
        <f>Manquant[Commentaires1]&amp;CHAR(10)&amp;Manquant[Commentaires2]&amp;CHAR(10)&amp;Manquant[Commentaires3]</f>
        <v xml:space="preserve">
</v>
      </c>
    </row>
    <row r="44" spans="1:20" ht="45" hidden="1" x14ac:dyDescent="0.25">
      <c r="A44" s="1" t="s">
        <v>649</v>
      </c>
      <c r="B44" s="1" t="s">
        <v>650</v>
      </c>
      <c r="C44" s="2">
        <v>43598</v>
      </c>
      <c r="D44" s="1">
        <v>71246998</v>
      </c>
      <c r="E44" s="1" t="s">
        <v>110</v>
      </c>
      <c r="F44" s="1">
        <v>191745722</v>
      </c>
      <c r="G44" s="1" t="s">
        <v>111</v>
      </c>
      <c r="H44" s="1" t="s">
        <v>15</v>
      </c>
      <c r="I44" s="2">
        <v>43591</v>
      </c>
      <c r="J44" s="2"/>
      <c r="K44" s="1" t="s">
        <v>16</v>
      </c>
      <c r="L44" s="2">
        <f>IF(ISNUMBER(Manquant[[#This Row],[Date de réapprovisionnement]]),Manquant[[#This Row],[Date de réapprovisionnement]],"")</f>
        <v>43591</v>
      </c>
      <c r="M44" s="2" t="str">
        <f>IF(ISNUMBER(Manquant[[#This Row],[Date de réappro estimée]]),Manquant[[#This Row],[Date de réappro estimée]],"")</f>
        <v/>
      </c>
      <c r="N44" s="2">
        <f>IF(Manquant[[#This Row],[DATE Réappro]]="",(IF(Manquant[[#This Row],[Date Estimée]]="","NO DATE",Manquant[[#This Row],[Date Estimée]])),Manquant[[#This Row],[DATE Réappro]])</f>
        <v>43591</v>
      </c>
      <c r="O44" s="2" t="str">
        <f>IF((VLOOKUP(Manquant[[#This Row],[Composé]],Planning!E:M,9,FALSE))=0,"",(VLOOKUP(Manquant[[#This Row],[Composé]],Planning!E:M,9,FALSE)))</f>
        <v/>
      </c>
      <c r="P44" s="1" t="str">
        <f>IF(Manquant[[#This Row],[Besoin Client]]="","NO DATE CLIENT",(IF(Manquant[[#This Row],[DATE]]="NO DATE",TRUE,(IF(Manquant[[#This Row],[Besoin Client]]-Manquant[[#This Row],[DATE]]&lt;25,TRUE,"")))))</f>
        <v>NO DATE CLIENT</v>
      </c>
      <c r="Q44" s="2" t="str">
        <f>IF(ISTEXT(Manquant[[#This Row],[Date de réapprovisionnement]]),Manquant[[#This Row],[Date de réapprovisionnement]],"")</f>
        <v/>
      </c>
      <c r="R44" s="2" t="str">
        <f>IF(ISTEXT(Manquant[[#This Row],[Date de réappro estimée]]),Manquant[[#This Row],[Date de réappro estimée]],"")</f>
        <v/>
      </c>
      <c r="S44" s="2" t="str">
        <f>IF((Manquant[Commentaires]=""),"",Manquant[Commentaires])</f>
        <v/>
      </c>
      <c r="T44" s="10" t="str">
        <f>Manquant[Commentaires1]&amp;CHAR(10)&amp;Manquant[Commentaires2]&amp;CHAR(10)&amp;Manquant[Commentaires3]</f>
        <v xml:space="preserve">
</v>
      </c>
    </row>
    <row r="45" spans="1:20" ht="45" hidden="1" x14ac:dyDescent="0.25">
      <c r="A45" s="1" t="s">
        <v>649</v>
      </c>
      <c r="B45" s="1" t="s">
        <v>650</v>
      </c>
      <c r="C45" s="2">
        <v>43598</v>
      </c>
      <c r="D45" s="1">
        <v>71246998</v>
      </c>
      <c r="E45" s="1" t="s">
        <v>862</v>
      </c>
      <c r="F45" s="1">
        <v>191819217</v>
      </c>
      <c r="G45" s="1" t="s">
        <v>863</v>
      </c>
      <c r="H45" s="1" t="s">
        <v>15</v>
      </c>
      <c r="I45" s="2">
        <v>43595</v>
      </c>
      <c r="J45" s="2"/>
      <c r="K45" s="1" t="s">
        <v>16</v>
      </c>
      <c r="L45" s="2">
        <f>IF(ISNUMBER(Manquant[[#This Row],[Date de réapprovisionnement]]),Manquant[[#This Row],[Date de réapprovisionnement]],"")</f>
        <v>43595</v>
      </c>
      <c r="M45" s="2" t="str">
        <f>IF(ISNUMBER(Manquant[[#This Row],[Date de réappro estimée]]),Manquant[[#This Row],[Date de réappro estimée]],"")</f>
        <v/>
      </c>
      <c r="N45" s="2">
        <f>IF(Manquant[[#This Row],[DATE Réappro]]="",(IF(Manquant[[#This Row],[Date Estimée]]="","NO DATE",Manquant[[#This Row],[Date Estimée]])),Manquant[[#This Row],[DATE Réappro]])</f>
        <v>43595</v>
      </c>
      <c r="O45" s="2" t="str">
        <f>IF((VLOOKUP(Manquant[[#This Row],[Composé]],Planning!E:M,9,FALSE))=0,"",(VLOOKUP(Manquant[[#This Row],[Composé]],Planning!E:M,9,FALSE)))</f>
        <v/>
      </c>
      <c r="P45" s="1" t="str">
        <f>IF(Manquant[[#This Row],[Besoin Client]]="","NO DATE CLIENT",(IF(Manquant[[#This Row],[DATE]]="NO DATE",TRUE,(IF(Manquant[[#This Row],[Besoin Client]]-Manquant[[#This Row],[DATE]]&lt;25,TRUE,"")))))</f>
        <v>NO DATE CLIENT</v>
      </c>
      <c r="Q45" s="2" t="str">
        <f>IF(ISTEXT(Manquant[[#This Row],[Date de réapprovisionnement]]),Manquant[[#This Row],[Date de réapprovisionnement]],"")</f>
        <v/>
      </c>
      <c r="R45" s="2" t="str">
        <f>IF(ISTEXT(Manquant[[#This Row],[Date de réappro estimée]]),Manquant[[#This Row],[Date de réappro estimée]],"")</f>
        <v/>
      </c>
      <c r="S45" s="2" t="str">
        <f>IF((Manquant[Commentaires]=""),"",Manquant[Commentaires])</f>
        <v/>
      </c>
      <c r="T45" s="10" t="str">
        <f>Manquant[Commentaires1]&amp;CHAR(10)&amp;Manquant[Commentaires2]&amp;CHAR(10)&amp;Manquant[Commentaires3]</f>
        <v xml:space="preserve">
</v>
      </c>
    </row>
    <row r="46" spans="1:20" ht="45" hidden="1" x14ac:dyDescent="0.25">
      <c r="A46" s="1" t="s">
        <v>649</v>
      </c>
      <c r="B46" s="1" t="s">
        <v>650</v>
      </c>
      <c r="C46" s="2">
        <v>43598</v>
      </c>
      <c r="D46" s="1">
        <v>71246998</v>
      </c>
      <c r="E46" s="1" t="s">
        <v>864</v>
      </c>
      <c r="F46" s="1">
        <v>192808119</v>
      </c>
      <c r="G46" s="1" t="s">
        <v>865</v>
      </c>
      <c r="H46" s="1" t="s">
        <v>15</v>
      </c>
      <c r="I46" s="2">
        <v>43595</v>
      </c>
      <c r="J46" s="2"/>
      <c r="K46" s="1" t="s">
        <v>16</v>
      </c>
      <c r="L46" s="2">
        <f>IF(ISNUMBER(Manquant[[#This Row],[Date de réapprovisionnement]]),Manquant[[#This Row],[Date de réapprovisionnement]],"")</f>
        <v>43595</v>
      </c>
      <c r="M46" s="2" t="str">
        <f>IF(ISNUMBER(Manquant[[#This Row],[Date de réappro estimée]]),Manquant[[#This Row],[Date de réappro estimée]],"")</f>
        <v/>
      </c>
      <c r="N46" s="2">
        <f>IF(Manquant[[#This Row],[DATE Réappro]]="",(IF(Manquant[[#This Row],[Date Estimée]]="","NO DATE",Manquant[[#This Row],[Date Estimée]])),Manquant[[#This Row],[DATE Réappro]])</f>
        <v>43595</v>
      </c>
      <c r="O46" s="2" t="str">
        <f>IF((VLOOKUP(Manquant[[#This Row],[Composé]],Planning!E:M,9,FALSE))=0,"",(VLOOKUP(Manquant[[#This Row],[Composé]],Planning!E:M,9,FALSE)))</f>
        <v/>
      </c>
      <c r="P46" s="1" t="str">
        <f>IF(Manquant[[#This Row],[Besoin Client]]="","NO DATE CLIENT",(IF(Manquant[[#This Row],[DATE]]="NO DATE",TRUE,(IF(Manquant[[#This Row],[Besoin Client]]-Manquant[[#This Row],[DATE]]&lt;25,TRUE,"")))))</f>
        <v>NO DATE CLIENT</v>
      </c>
      <c r="Q46" s="2" t="str">
        <f>IF(ISTEXT(Manquant[[#This Row],[Date de réapprovisionnement]]),Manquant[[#This Row],[Date de réapprovisionnement]],"")</f>
        <v/>
      </c>
      <c r="R46" s="2" t="str">
        <f>IF(ISTEXT(Manquant[[#This Row],[Date de réappro estimée]]),Manquant[[#This Row],[Date de réappro estimée]],"")</f>
        <v/>
      </c>
      <c r="S46" s="2" t="str">
        <f>IF((Manquant[Commentaires]=""),"",Manquant[Commentaires])</f>
        <v/>
      </c>
      <c r="T46" s="10" t="str">
        <f>Manquant[Commentaires1]&amp;CHAR(10)&amp;Manquant[Commentaires2]&amp;CHAR(10)&amp;Manquant[Commentaires3]</f>
        <v xml:space="preserve">
</v>
      </c>
    </row>
    <row r="47" spans="1:20" ht="45" hidden="1" x14ac:dyDescent="0.25">
      <c r="A47" s="1" t="s">
        <v>649</v>
      </c>
      <c r="B47" s="1" t="s">
        <v>650</v>
      </c>
      <c r="C47" s="2">
        <v>43598</v>
      </c>
      <c r="D47" s="1">
        <v>71246998</v>
      </c>
      <c r="E47" s="1" t="s">
        <v>866</v>
      </c>
      <c r="F47" s="1">
        <v>193287249</v>
      </c>
      <c r="G47" s="1" t="s">
        <v>867</v>
      </c>
      <c r="H47" s="1" t="s">
        <v>15</v>
      </c>
      <c r="I47" s="2">
        <v>43585</v>
      </c>
      <c r="J47" s="2"/>
      <c r="K47" s="1" t="s">
        <v>16</v>
      </c>
      <c r="L47" s="2">
        <f>IF(ISNUMBER(Manquant[[#This Row],[Date de réapprovisionnement]]),Manquant[[#This Row],[Date de réapprovisionnement]],"")</f>
        <v>43585</v>
      </c>
      <c r="M47" s="2" t="str">
        <f>IF(ISNUMBER(Manquant[[#This Row],[Date de réappro estimée]]),Manquant[[#This Row],[Date de réappro estimée]],"")</f>
        <v/>
      </c>
      <c r="N47" s="2">
        <f>IF(Manquant[[#This Row],[DATE Réappro]]="",(IF(Manquant[[#This Row],[Date Estimée]]="","NO DATE",Manquant[[#This Row],[Date Estimée]])),Manquant[[#This Row],[DATE Réappro]])</f>
        <v>43585</v>
      </c>
      <c r="O47" s="2" t="str">
        <f>IF((VLOOKUP(Manquant[[#This Row],[Composé]],Planning!E:M,9,FALSE))=0,"",(VLOOKUP(Manquant[[#This Row],[Composé]],Planning!E:M,9,FALSE)))</f>
        <v/>
      </c>
      <c r="P47" s="1" t="str">
        <f>IF(Manquant[[#This Row],[Besoin Client]]="","NO DATE CLIENT",(IF(Manquant[[#This Row],[DATE]]="NO DATE",TRUE,(IF(Manquant[[#This Row],[Besoin Client]]-Manquant[[#This Row],[DATE]]&lt;25,TRUE,"")))))</f>
        <v>NO DATE CLIENT</v>
      </c>
      <c r="Q47" s="2" t="str">
        <f>IF(ISTEXT(Manquant[[#This Row],[Date de réapprovisionnement]]),Manquant[[#This Row],[Date de réapprovisionnement]],"")</f>
        <v/>
      </c>
      <c r="R47" s="2" t="str">
        <f>IF(ISTEXT(Manquant[[#This Row],[Date de réappro estimée]]),Manquant[[#This Row],[Date de réappro estimée]],"")</f>
        <v/>
      </c>
      <c r="S47" s="2" t="str">
        <f>IF((Manquant[Commentaires]=""),"",Manquant[Commentaires])</f>
        <v/>
      </c>
      <c r="T47" s="10" t="str">
        <f>Manquant[Commentaires1]&amp;CHAR(10)&amp;Manquant[Commentaires2]&amp;CHAR(10)&amp;Manquant[Commentaires3]</f>
        <v xml:space="preserve">
</v>
      </c>
    </row>
    <row r="48" spans="1:20" ht="45" hidden="1" x14ac:dyDescent="0.25">
      <c r="A48" s="1" t="s">
        <v>649</v>
      </c>
      <c r="B48" s="1" t="s">
        <v>650</v>
      </c>
      <c r="C48" s="2">
        <v>43598</v>
      </c>
      <c r="D48" s="1">
        <v>71246998</v>
      </c>
      <c r="E48" s="1" t="s">
        <v>868</v>
      </c>
      <c r="F48" s="1">
        <v>193350922</v>
      </c>
      <c r="G48" s="1" t="s">
        <v>869</v>
      </c>
      <c r="H48" s="1" t="s">
        <v>15</v>
      </c>
      <c r="I48" s="2">
        <v>43588</v>
      </c>
      <c r="J48" s="2"/>
      <c r="K48" s="1" t="s">
        <v>16</v>
      </c>
      <c r="L48" s="2">
        <f>IF(ISNUMBER(Manquant[[#This Row],[Date de réapprovisionnement]]),Manquant[[#This Row],[Date de réapprovisionnement]],"")</f>
        <v>43588</v>
      </c>
      <c r="M48" s="2" t="str">
        <f>IF(ISNUMBER(Manquant[[#This Row],[Date de réappro estimée]]),Manquant[[#This Row],[Date de réappro estimée]],"")</f>
        <v/>
      </c>
      <c r="N48" s="2">
        <f>IF(Manquant[[#This Row],[DATE Réappro]]="",(IF(Manquant[[#This Row],[Date Estimée]]="","NO DATE",Manquant[[#This Row],[Date Estimée]])),Manquant[[#This Row],[DATE Réappro]])</f>
        <v>43588</v>
      </c>
      <c r="O48" s="2" t="str">
        <f>IF((VLOOKUP(Manquant[[#This Row],[Composé]],Planning!E:M,9,FALSE))=0,"",(VLOOKUP(Manquant[[#This Row],[Composé]],Planning!E:M,9,FALSE)))</f>
        <v/>
      </c>
      <c r="P48" s="1" t="str">
        <f>IF(Manquant[[#This Row],[Besoin Client]]="","NO DATE CLIENT",(IF(Manquant[[#This Row],[DATE]]="NO DATE",TRUE,(IF(Manquant[[#This Row],[Besoin Client]]-Manquant[[#This Row],[DATE]]&lt;25,TRUE,"")))))</f>
        <v>NO DATE CLIENT</v>
      </c>
      <c r="Q48" s="2" t="str">
        <f>IF(ISTEXT(Manquant[[#This Row],[Date de réapprovisionnement]]),Manquant[[#This Row],[Date de réapprovisionnement]],"")</f>
        <v/>
      </c>
      <c r="R48" s="2" t="str">
        <f>IF(ISTEXT(Manquant[[#This Row],[Date de réappro estimée]]),Manquant[[#This Row],[Date de réappro estimée]],"")</f>
        <v/>
      </c>
      <c r="S48" s="2" t="str">
        <f>IF((Manquant[Commentaires]=""),"",Manquant[Commentaires])</f>
        <v/>
      </c>
      <c r="T48" s="10" t="str">
        <f>Manquant[Commentaires1]&amp;CHAR(10)&amp;Manquant[Commentaires2]&amp;CHAR(10)&amp;Manquant[Commentaires3]</f>
        <v xml:space="preserve">
</v>
      </c>
    </row>
    <row r="49" spans="1:20" ht="45" hidden="1" x14ac:dyDescent="0.25">
      <c r="A49" s="1" t="s">
        <v>649</v>
      </c>
      <c r="B49" s="1" t="s">
        <v>650</v>
      </c>
      <c r="C49" s="2">
        <v>43598</v>
      </c>
      <c r="D49" s="1">
        <v>71246998</v>
      </c>
      <c r="E49" s="1" t="s">
        <v>870</v>
      </c>
      <c r="F49" s="1">
        <v>193578161</v>
      </c>
      <c r="G49" s="1" t="s">
        <v>871</v>
      </c>
      <c r="H49" s="1" t="s">
        <v>15</v>
      </c>
      <c r="I49" s="2">
        <v>43616</v>
      </c>
      <c r="J49" s="2"/>
      <c r="K49" s="1" t="s">
        <v>16</v>
      </c>
      <c r="L49" s="2">
        <f>IF(ISNUMBER(Manquant[[#This Row],[Date de réapprovisionnement]]),Manquant[[#This Row],[Date de réapprovisionnement]],"")</f>
        <v>43616</v>
      </c>
      <c r="M49" s="2" t="str">
        <f>IF(ISNUMBER(Manquant[[#This Row],[Date de réappro estimée]]),Manquant[[#This Row],[Date de réappro estimée]],"")</f>
        <v/>
      </c>
      <c r="N49" s="2">
        <f>IF(Manquant[[#This Row],[DATE Réappro]]="",(IF(Manquant[[#This Row],[Date Estimée]]="","NO DATE",Manquant[[#This Row],[Date Estimée]])),Manquant[[#This Row],[DATE Réappro]])</f>
        <v>43616</v>
      </c>
      <c r="O49" s="2" t="str">
        <f>IF((VLOOKUP(Manquant[[#This Row],[Composé]],Planning!E:M,9,FALSE))=0,"",(VLOOKUP(Manquant[[#This Row],[Composé]],Planning!E:M,9,FALSE)))</f>
        <v/>
      </c>
      <c r="P49" s="1" t="str">
        <f>IF(Manquant[[#This Row],[Besoin Client]]="","NO DATE CLIENT",(IF(Manquant[[#This Row],[DATE]]="NO DATE",TRUE,(IF(Manquant[[#This Row],[Besoin Client]]-Manquant[[#This Row],[DATE]]&lt;25,TRUE,"")))))</f>
        <v>NO DATE CLIENT</v>
      </c>
      <c r="Q49" s="2" t="str">
        <f>IF(ISTEXT(Manquant[[#This Row],[Date de réapprovisionnement]]),Manquant[[#This Row],[Date de réapprovisionnement]],"")</f>
        <v/>
      </c>
      <c r="R49" s="2" t="str">
        <f>IF(ISTEXT(Manquant[[#This Row],[Date de réappro estimée]]),Manquant[[#This Row],[Date de réappro estimée]],"")</f>
        <v/>
      </c>
      <c r="S49" s="2" t="str">
        <f>IF((Manquant[Commentaires]=""),"",Manquant[Commentaires])</f>
        <v/>
      </c>
      <c r="T49" s="10" t="str">
        <f>Manquant[Commentaires1]&amp;CHAR(10)&amp;Manquant[Commentaires2]&amp;CHAR(10)&amp;Manquant[Commentaires3]</f>
        <v xml:space="preserve">
</v>
      </c>
    </row>
    <row r="50" spans="1:20" ht="45" hidden="1" x14ac:dyDescent="0.25">
      <c r="A50" s="1" t="s">
        <v>649</v>
      </c>
      <c r="B50" s="1" t="s">
        <v>650</v>
      </c>
      <c r="C50" s="2">
        <v>43605</v>
      </c>
      <c r="D50" s="1">
        <v>71246998</v>
      </c>
      <c r="E50" s="1" t="s">
        <v>872</v>
      </c>
      <c r="F50" s="1" t="s">
        <v>872</v>
      </c>
      <c r="G50" s="1" t="s">
        <v>873</v>
      </c>
      <c r="H50" s="1" t="s">
        <v>427</v>
      </c>
      <c r="I50" s="2" t="s">
        <v>428</v>
      </c>
      <c r="J50" s="2"/>
      <c r="K50" s="1" t="s">
        <v>16</v>
      </c>
      <c r="L50" s="2" t="str">
        <f>IF(ISNUMBER(Manquant[[#This Row],[Date de réapprovisionnement]]),Manquant[[#This Row],[Date de réapprovisionnement]],"")</f>
        <v/>
      </c>
      <c r="M50" s="2" t="str">
        <f>IF(ISNUMBER(Manquant[[#This Row],[Date de réappro estimée]]),Manquant[[#This Row],[Date de réappro estimée]],"")</f>
        <v/>
      </c>
      <c r="N50" s="2" t="str">
        <f>IF(Manquant[[#This Row],[DATE Réappro]]="",(IF(Manquant[[#This Row],[Date Estimée]]="","NO DATE",Manquant[[#This Row],[Date Estimée]])),Manquant[[#This Row],[DATE Réappro]])</f>
        <v>NO DATE</v>
      </c>
      <c r="O50" s="2" t="str">
        <f>IF((VLOOKUP(Manquant[[#This Row],[Composé]],Planning!E:M,9,FALSE))=0,"",(VLOOKUP(Manquant[[#This Row],[Composé]],Planning!E:M,9,FALSE)))</f>
        <v/>
      </c>
      <c r="P50" s="1" t="str">
        <f>IF(Manquant[[#This Row],[Besoin Client]]="","NO DATE CLIENT",(IF(Manquant[[#This Row],[DATE]]="NO DATE",TRUE,(IF(Manquant[[#This Row],[Besoin Client]]-Manquant[[#This Row],[DATE]]&lt;25,TRUE,"")))))</f>
        <v>NO DATE CLIENT</v>
      </c>
      <c r="Q50" s="2" t="str">
        <f>IF(ISTEXT(Manquant[[#This Row],[Date de réapprovisionnement]]),Manquant[[#This Row],[Date de réapprovisionnement]],"")</f>
        <v>MKP</v>
      </c>
      <c r="R50" s="2" t="str">
        <f>IF(ISTEXT(Manquant[[#This Row],[Date de réappro estimée]]),Manquant[[#This Row],[Date de réappro estimée]],"")</f>
        <v/>
      </c>
      <c r="S50" s="2" t="str">
        <f>IF((Manquant[Commentaires]=""),"",Manquant[Commentaires])</f>
        <v/>
      </c>
      <c r="T50" s="10" t="str">
        <f>Manquant[Commentaires1]&amp;CHAR(10)&amp;Manquant[Commentaires2]&amp;CHAR(10)&amp;Manquant[Commentaires3]</f>
        <v xml:space="preserve">MKP
</v>
      </c>
    </row>
    <row r="51" spans="1:20" ht="45" hidden="1" x14ac:dyDescent="0.25">
      <c r="A51" s="1" t="s">
        <v>649</v>
      </c>
      <c r="B51" s="1" t="s">
        <v>650</v>
      </c>
      <c r="C51" s="2">
        <v>43605</v>
      </c>
      <c r="D51" s="1">
        <v>71246998</v>
      </c>
      <c r="E51" s="1"/>
      <c r="F51" s="1" t="s">
        <v>874</v>
      </c>
      <c r="G51" s="1" t="s">
        <v>875</v>
      </c>
      <c r="H51" s="1" t="s">
        <v>15</v>
      </c>
      <c r="I51" s="2">
        <v>43588</v>
      </c>
      <c r="J51" s="2"/>
      <c r="K51" s="1" t="s">
        <v>16</v>
      </c>
      <c r="L51" s="2">
        <f>IF(ISNUMBER(Manquant[[#This Row],[Date de réapprovisionnement]]),Manquant[[#This Row],[Date de réapprovisionnement]],"")</f>
        <v>43588</v>
      </c>
      <c r="M51" s="2" t="str">
        <f>IF(ISNUMBER(Manquant[[#This Row],[Date de réappro estimée]]),Manquant[[#This Row],[Date de réappro estimée]],"")</f>
        <v/>
      </c>
      <c r="N51" s="2">
        <f>IF(Manquant[[#This Row],[DATE Réappro]]="",(IF(Manquant[[#This Row],[Date Estimée]]="","NO DATE",Manquant[[#This Row],[Date Estimée]])),Manquant[[#This Row],[DATE Réappro]])</f>
        <v>43588</v>
      </c>
      <c r="O51" s="2" t="str">
        <f>IF((VLOOKUP(Manquant[[#This Row],[Composé]],Planning!E:M,9,FALSE))=0,"",(VLOOKUP(Manquant[[#This Row],[Composé]],Planning!E:M,9,FALSE)))</f>
        <v/>
      </c>
      <c r="P51" s="1" t="str">
        <f>IF(Manquant[[#This Row],[Besoin Client]]="","NO DATE CLIENT",(IF(Manquant[[#This Row],[DATE]]="NO DATE",TRUE,(IF(Manquant[[#This Row],[Besoin Client]]-Manquant[[#This Row],[DATE]]&lt;25,TRUE,"")))))</f>
        <v>NO DATE CLIENT</v>
      </c>
      <c r="Q51" s="2" t="str">
        <f>IF(ISTEXT(Manquant[[#This Row],[Date de réapprovisionnement]]),Manquant[[#This Row],[Date de réapprovisionnement]],"")</f>
        <v/>
      </c>
      <c r="R51" s="2" t="str">
        <f>IF(ISTEXT(Manquant[[#This Row],[Date de réappro estimée]]),Manquant[[#This Row],[Date de réappro estimée]],"")</f>
        <v/>
      </c>
      <c r="S51" s="2" t="str">
        <f>IF((Manquant[Commentaires]=""),"",Manquant[Commentaires])</f>
        <v/>
      </c>
      <c r="T51" s="10" t="str">
        <f>Manquant[Commentaires1]&amp;CHAR(10)&amp;Manquant[Commentaires2]&amp;CHAR(10)&amp;Manquant[Commentaires3]</f>
        <v xml:space="preserve">
</v>
      </c>
    </row>
    <row r="52" spans="1:20" ht="45" hidden="1" x14ac:dyDescent="0.25">
      <c r="A52" s="1" t="s">
        <v>649</v>
      </c>
      <c r="B52" s="1" t="s">
        <v>650</v>
      </c>
      <c r="C52" s="2">
        <v>43605</v>
      </c>
      <c r="D52" s="1">
        <v>71246998</v>
      </c>
      <c r="E52" s="1"/>
      <c r="F52" s="1" t="s">
        <v>876</v>
      </c>
      <c r="G52" s="1" t="s">
        <v>877</v>
      </c>
      <c r="H52" s="1" t="s">
        <v>15</v>
      </c>
      <c r="I52" s="2">
        <v>43598</v>
      </c>
      <c r="J52" s="2"/>
      <c r="K52" s="1" t="s">
        <v>16</v>
      </c>
      <c r="L52" s="2">
        <f>IF(ISNUMBER(Manquant[[#This Row],[Date de réapprovisionnement]]),Manquant[[#This Row],[Date de réapprovisionnement]],"")</f>
        <v>43598</v>
      </c>
      <c r="M52" s="2" t="str">
        <f>IF(ISNUMBER(Manquant[[#This Row],[Date de réappro estimée]]),Manquant[[#This Row],[Date de réappro estimée]],"")</f>
        <v/>
      </c>
      <c r="N52" s="2">
        <f>IF(Manquant[[#This Row],[DATE Réappro]]="",(IF(Manquant[[#This Row],[Date Estimée]]="","NO DATE",Manquant[[#This Row],[Date Estimée]])),Manquant[[#This Row],[DATE Réappro]])</f>
        <v>43598</v>
      </c>
      <c r="O52" s="2" t="str">
        <f>IF((VLOOKUP(Manquant[[#This Row],[Composé]],Planning!E:M,9,FALSE))=0,"",(VLOOKUP(Manquant[[#This Row],[Composé]],Planning!E:M,9,FALSE)))</f>
        <v/>
      </c>
      <c r="P52" s="1" t="str">
        <f>IF(Manquant[[#This Row],[Besoin Client]]="","NO DATE CLIENT",(IF(Manquant[[#This Row],[DATE]]="NO DATE",TRUE,(IF(Manquant[[#This Row],[Besoin Client]]-Manquant[[#This Row],[DATE]]&lt;25,TRUE,"")))))</f>
        <v>NO DATE CLIENT</v>
      </c>
      <c r="Q52" s="2" t="str">
        <f>IF(ISTEXT(Manquant[[#This Row],[Date de réapprovisionnement]]),Manquant[[#This Row],[Date de réapprovisionnement]],"")</f>
        <v/>
      </c>
      <c r="R52" s="2" t="str">
        <f>IF(ISTEXT(Manquant[[#This Row],[Date de réappro estimée]]),Manquant[[#This Row],[Date de réappro estimée]],"")</f>
        <v/>
      </c>
      <c r="S52" s="2" t="str">
        <f>IF((Manquant[Commentaires]=""),"",Manquant[Commentaires])</f>
        <v/>
      </c>
      <c r="T52" s="10" t="str">
        <f>Manquant[Commentaires1]&amp;CHAR(10)&amp;Manquant[Commentaires2]&amp;CHAR(10)&amp;Manquant[Commentaires3]</f>
        <v xml:space="preserve">
</v>
      </c>
    </row>
    <row r="53" spans="1:20" ht="45" hidden="1" x14ac:dyDescent="0.25">
      <c r="A53" s="1" t="s">
        <v>649</v>
      </c>
      <c r="B53" s="1" t="s">
        <v>650</v>
      </c>
      <c r="C53" s="2">
        <v>43605</v>
      </c>
      <c r="D53" s="1">
        <v>71246998</v>
      </c>
      <c r="E53" s="1"/>
      <c r="F53" s="1" t="s">
        <v>878</v>
      </c>
      <c r="G53" s="1" t="s">
        <v>879</v>
      </c>
      <c r="H53" s="1" t="s">
        <v>15</v>
      </c>
      <c r="I53" s="2">
        <v>43633</v>
      </c>
      <c r="J53" s="2"/>
      <c r="K53" s="1" t="s">
        <v>16</v>
      </c>
      <c r="L53" s="2">
        <f>IF(ISNUMBER(Manquant[[#This Row],[Date de réapprovisionnement]]),Manquant[[#This Row],[Date de réapprovisionnement]],"")</f>
        <v>43633</v>
      </c>
      <c r="M53" s="2" t="str">
        <f>IF(ISNUMBER(Manquant[[#This Row],[Date de réappro estimée]]),Manquant[[#This Row],[Date de réappro estimée]],"")</f>
        <v/>
      </c>
      <c r="N53" s="2">
        <f>IF(Manquant[[#This Row],[DATE Réappro]]="",(IF(Manquant[[#This Row],[Date Estimée]]="","NO DATE",Manquant[[#This Row],[Date Estimée]])),Manquant[[#This Row],[DATE Réappro]])</f>
        <v>43633</v>
      </c>
      <c r="O53" s="2" t="str">
        <f>IF((VLOOKUP(Manquant[[#This Row],[Composé]],Planning!E:M,9,FALSE))=0,"",(VLOOKUP(Manquant[[#This Row],[Composé]],Planning!E:M,9,FALSE)))</f>
        <v/>
      </c>
      <c r="P53" s="1" t="str">
        <f>IF(Manquant[[#This Row],[Besoin Client]]="","NO DATE CLIENT",(IF(Manquant[[#This Row],[DATE]]="NO DATE",TRUE,(IF(Manquant[[#This Row],[Besoin Client]]-Manquant[[#This Row],[DATE]]&lt;25,TRUE,"")))))</f>
        <v>NO DATE CLIENT</v>
      </c>
      <c r="Q53" s="2" t="str">
        <f>IF(ISTEXT(Manquant[[#This Row],[Date de réapprovisionnement]]),Manquant[[#This Row],[Date de réapprovisionnement]],"")</f>
        <v/>
      </c>
      <c r="R53" s="2" t="str">
        <f>IF(ISTEXT(Manquant[[#This Row],[Date de réappro estimée]]),Manquant[[#This Row],[Date de réappro estimée]],"")</f>
        <v/>
      </c>
      <c r="S53" s="2" t="str">
        <f>IF((Manquant[Commentaires]=""),"",Manquant[Commentaires])</f>
        <v/>
      </c>
      <c r="T53" s="10" t="str">
        <f>Manquant[Commentaires1]&amp;CHAR(10)&amp;Manquant[Commentaires2]&amp;CHAR(10)&amp;Manquant[Commentaires3]</f>
        <v xml:space="preserve">
</v>
      </c>
    </row>
    <row r="54" spans="1:20" ht="45" hidden="1" x14ac:dyDescent="0.25">
      <c r="A54" s="1" t="s">
        <v>649</v>
      </c>
      <c r="B54" s="1" t="s">
        <v>650</v>
      </c>
      <c r="C54" s="2">
        <v>43605</v>
      </c>
      <c r="D54" s="1">
        <v>71246998</v>
      </c>
      <c r="E54" s="1"/>
      <c r="F54" s="1" t="s">
        <v>880</v>
      </c>
      <c r="G54" s="1" t="s">
        <v>881</v>
      </c>
      <c r="H54" s="1" t="s">
        <v>213</v>
      </c>
      <c r="I54" s="2" t="s">
        <v>214</v>
      </c>
      <c r="J54" s="2">
        <v>43588</v>
      </c>
      <c r="K54" s="1" t="s">
        <v>16</v>
      </c>
      <c r="L54" s="2" t="str">
        <f>IF(ISNUMBER(Manquant[[#This Row],[Date de réapprovisionnement]]),Manquant[[#This Row],[Date de réapprovisionnement]],"")</f>
        <v/>
      </c>
      <c r="M54" s="2">
        <f>IF(ISNUMBER(Manquant[[#This Row],[Date de réappro estimée]]),Manquant[[#This Row],[Date de réappro estimée]],"")</f>
        <v>43588</v>
      </c>
      <c r="N54" s="2">
        <f>IF(Manquant[[#This Row],[DATE Réappro]]="",(IF(Manquant[[#This Row],[Date Estimée]]="","NO DATE",Manquant[[#This Row],[Date Estimée]])),Manquant[[#This Row],[DATE Réappro]])</f>
        <v>43588</v>
      </c>
      <c r="O54" s="2" t="str">
        <f>IF((VLOOKUP(Manquant[[#This Row],[Composé]],Planning!E:M,9,FALSE))=0,"",(VLOOKUP(Manquant[[#This Row],[Composé]],Planning!E:M,9,FALSE)))</f>
        <v/>
      </c>
      <c r="P54" s="1" t="str">
        <f>IF(Manquant[[#This Row],[Besoin Client]]="","NO DATE CLIENT",(IF(Manquant[[#This Row],[DATE]]="NO DATE",TRUE,(IF(Manquant[[#This Row],[Besoin Client]]-Manquant[[#This Row],[DATE]]&lt;25,TRUE,"")))))</f>
        <v>NO DATE CLIENT</v>
      </c>
      <c r="Q54" s="2" t="str">
        <f>IF(ISTEXT(Manquant[[#This Row],[Date de réapprovisionnement]]),Manquant[[#This Row],[Date de réapprovisionnement]],"")</f>
        <v>Attente AR</v>
      </c>
      <c r="R54" s="2" t="str">
        <f>IF(ISTEXT(Manquant[[#This Row],[Date de réappro estimée]]),Manquant[[#This Row],[Date de réappro estimée]],"")</f>
        <v/>
      </c>
      <c r="S54" s="2" t="str">
        <f>IF((Manquant[Commentaires]=""),"",Manquant[Commentaires])</f>
        <v/>
      </c>
      <c r="T54" s="10" t="str">
        <f>Manquant[Commentaires1]&amp;CHAR(10)&amp;Manquant[Commentaires2]&amp;CHAR(10)&amp;Manquant[Commentaires3]</f>
        <v xml:space="preserve">Attente AR
</v>
      </c>
    </row>
    <row r="55" spans="1:20" ht="45" hidden="1" x14ac:dyDescent="0.25">
      <c r="A55" s="1" t="s">
        <v>649</v>
      </c>
      <c r="B55" s="1" t="s">
        <v>650</v>
      </c>
      <c r="C55" s="2">
        <v>43598</v>
      </c>
      <c r="D55" s="1">
        <v>71246999</v>
      </c>
      <c r="E55" s="1" t="s">
        <v>126</v>
      </c>
      <c r="F55" s="1">
        <v>186398612</v>
      </c>
      <c r="G55" s="1" t="s">
        <v>127</v>
      </c>
      <c r="H55" s="1" t="s">
        <v>15</v>
      </c>
      <c r="I55" s="2">
        <v>43594</v>
      </c>
      <c r="J55" s="2"/>
      <c r="K55" s="1" t="s">
        <v>16</v>
      </c>
      <c r="L55" s="2">
        <f>IF(ISNUMBER(Manquant[[#This Row],[Date de réapprovisionnement]]),Manquant[[#This Row],[Date de réapprovisionnement]],"")</f>
        <v>43594</v>
      </c>
      <c r="M55" s="2" t="str">
        <f>IF(ISNUMBER(Manquant[[#This Row],[Date de réappro estimée]]),Manquant[[#This Row],[Date de réappro estimée]],"")</f>
        <v/>
      </c>
      <c r="N55" s="2">
        <f>IF(Manquant[[#This Row],[DATE Réappro]]="",(IF(Manquant[[#This Row],[Date Estimée]]="","NO DATE",Manquant[[#This Row],[Date Estimée]])),Manquant[[#This Row],[DATE Réappro]])</f>
        <v>43594</v>
      </c>
      <c r="O55" s="2" t="str">
        <f>IF((VLOOKUP(Manquant[[#This Row],[Composé]],Planning!E:M,9,FALSE))=0,"",(VLOOKUP(Manquant[[#This Row],[Composé]],Planning!E:M,9,FALSE)))</f>
        <v/>
      </c>
      <c r="P55" s="1" t="str">
        <f>IF(Manquant[[#This Row],[Besoin Client]]="","NO DATE CLIENT",(IF(Manquant[[#This Row],[DATE]]="NO DATE",TRUE,(IF(Manquant[[#This Row],[Besoin Client]]-Manquant[[#This Row],[DATE]]&lt;25,TRUE,"")))))</f>
        <v>NO DATE CLIENT</v>
      </c>
      <c r="Q55" s="2" t="str">
        <f>IF(ISTEXT(Manquant[[#This Row],[Date de réapprovisionnement]]),Manquant[[#This Row],[Date de réapprovisionnement]],"")</f>
        <v/>
      </c>
      <c r="R55" s="2" t="str">
        <f>IF(ISTEXT(Manquant[[#This Row],[Date de réappro estimée]]),Manquant[[#This Row],[Date de réappro estimée]],"")</f>
        <v/>
      </c>
      <c r="S55" s="2" t="str">
        <f>IF((Manquant[Commentaires]=""),"",Manquant[Commentaires])</f>
        <v/>
      </c>
      <c r="T55" s="10" t="str">
        <f>Manquant[Commentaires1]&amp;CHAR(10)&amp;Manquant[Commentaires2]&amp;CHAR(10)&amp;Manquant[Commentaires3]</f>
        <v xml:space="preserve">
</v>
      </c>
    </row>
    <row r="56" spans="1:20" ht="45" hidden="1" x14ac:dyDescent="0.25">
      <c r="A56" s="1" t="s">
        <v>649</v>
      </c>
      <c r="B56" s="1" t="s">
        <v>650</v>
      </c>
      <c r="C56" s="2">
        <v>43598</v>
      </c>
      <c r="D56" s="1">
        <v>71246999</v>
      </c>
      <c r="E56" s="1" t="s">
        <v>78</v>
      </c>
      <c r="F56" s="1">
        <v>186492605</v>
      </c>
      <c r="G56" s="1" t="s">
        <v>79</v>
      </c>
      <c r="H56" s="1" t="s">
        <v>15</v>
      </c>
      <c r="I56" s="2">
        <v>43585</v>
      </c>
      <c r="J56" s="2"/>
      <c r="K56" s="1" t="s">
        <v>16</v>
      </c>
      <c r="L56" s="2">
        <f>IF(ISNUMBER(Manquant[[#This Row],[Date de réapprovisionnement]]),Manquant[[#This Row],[Date de réapprovisionnement]],"")</f>
        <v>43585</v>
      </c>
      <c r="M56" s="2" t="str">
        <f>IF(ISNUMBER(Manquant[[#This Row],[Date de réappro estimée]]),Manquant[[#This Row],[Date de réappro estimée]],"")</f>
        <v/>
      </c>
      <c r="N56" s="2">
        <f>IF(Manquant[[#This Row],[DATE Réappro]]="",(IF(Manquant[[#This Row],[Date Estimée]]="","NO DATE",Manquant[[#This Row],[Date Estimée]])),Manquant[[#This Row],[DATE Réappro]])</f>
        <v>43585</v>
      </c>
      <c r="O56" s="2" t="str">
        <f>IF((VLOOKUP(Manquant[[#This Row],[Composé]],Planning!E:M,9,FALSE))=0,"",(VLOOKUP(Manquant[[#This Row],[Composé]],Planning!E:M,9,FALSE)))</f>
        <v/>
      </c>
      <c r="P56" s="1" t="str">
        <f>IF(Manquant[[#This Row],[Besoin Client]]="","NO DATE CLIENT",(IF(Manquant[[#This Row],[DATE]]="NO DATE",TRUE,(IF(Manquant[[#This Row],[Besoin Client]]-Manquant[[#This Row],[DATE]]&lt;25,TRUE,"")))))</f>
        <v>NO DATE CLIENT</v>
      </c>
      <c r="Q56" s="2" t="str">
        <f>IF(ISTEXT(Manquant[[#This Row],[Date de réapprovisionnement]]),Manquant[[#This Row],[Date de réapprovisionnement]],"")</f>
        <v/>
      </c>
      <c r="R56" s="2" t="str">
        <f>IF(ISTEXT(Manquant[[#This Row],[Date de réappro estimée]]),Manquant[[#This Row],[Date de réappro estimée]],"")</f>
        <v/>
      </c>
      <c r="S56" s="2" t="str">
        <f>IF((Manquant[Commentaires]=""),"",Manquant[Commentaires])</f>
        <v/>
      </c>
      <c r="T56" s="10" t="str">
        <f>Manquant[Commentaires1]&amp;CHAR(10)&amp;Manquant[Commentaires2]&amp;CHAR(10)&amp;Manquant[Commentaires3]</f>
        <v xml:space="preserve">
</v>
      </c>
    </row>
    <row r="57" spans="1:20" ht="45" hidden="1" x14ac:dyDescent="0.25">
      <c r="A57" s="1" t="s">
        <v>649</v>
      </c>
      <c r="B57" s="1" t="s">
        <v>650</v>
      </c>
      <c r="C57" s="2">
        <v>43598</v>
      </c>
      <c r="D57" s="1">
        <v>71246999</v>
      </c>
      <c r="E57" s="1" t="s">
        <v>882</v>
      </c>
      <c r="F57" s="1">
        <v>189187433</v>
      </c>
      <c r="G57" s="1" t="s">
        <v>883</v>
      </c>
      <c r="H57" s="1" t="s">
        <v>15</v>
      </c>
      <c r="I57" s="2">
        <v>43591</v>
      </c>
      <c r="J57" s="2"/>
      <c r="K57" s="1" t="s">
        <v>16</v>
      </c>
      <c r="L57" s="2">
        <f>IF(ISNUMBER(Manquant[[#This Row],[Date de réapprovisionnement]]),Manquant[[#This Row],[Date de réapprovisionnement]],"")</f>
        <v>43591</v>
      </c>
      <c r="M57" s="2" t="str">
        <f>IF(ISNUMBER(Manquant[[#This Row],[Date de réappro estimée]]),Manquant[[#This Row],[Date de réappro estimée]],"")</f>
        <v/>
      </c>
      <c r="N57" s="2">
        <f>IF(Manquant[[#This Row],[DATE Réappro]]="",(IF(Manquant[[#This Row],[Date Estimée]]="","NO DATE",Manquant[[#This Row],[Date Estimée]])),Manquant[[#This Row],[DATE Réappro]])</f>
        <v>43591</v>
      </c>
      <c r="O57" s="2" t="str">
        <f>IF((VLOOKUP(Manquant[[#This Row],[Composé]],Planning!E:M,9,FALSE))=0,"",(VLOOKUP(Manquant[[#This Row],[Composé]],Planning!E:M,9,FALSE)))</f>
        <v/>
      </c>
      <c r="P57" s="1" t="str">
        <f>IF(Manquant[[#This Row],[Besoin Client]]="","NO DATE CLIENT",(IF(Manquant[[#This Row],[DATE]]="NO DATE",TRUE,(IF(Manquant[[#This Row],[Besoin Client]]-Manquant[[#This Row],[DATE]]&lt;25,TRUE,"")))))</f>
        <v>NO DATE CLIENT</v>
      </c>
      <c r="Q57" s="2" t="str">
        <f>IF(ISTEXT(Manquant[[#This Row],[Date de réapprovisionnement]]),Manquant[[#This Row],[Date de réapprovisionnement]],"")</f>
        <v/>
      </c>
      <c r="R57" s="2" t="str">
        <f>IF(ISTEXT(Manquant[[#This Row],[Date de réappro estimée]]),Manquant[[#This Row],[Date de réappro estimée]],"")</f>
        <v/>
      </c>
      <c r="S57" s="2" t="str">
        <f>IF((Manquant[Commentaires]=""),"",Manquant[Commentaires])</f>
        <v/>
      </c>
      <c r="T57" s="10" t="str">
        <f>Manquant[Commentaires1]&amp;CHAR(10)&amp;Manquant[Commentaires2]&amp;CHAR(10)&amp;Manquant[Commentaires3]</f>
        <v xml:space="preserve">
</v>
      </c>
    </row>
    <row r="58" spans="1:20" ht="45" hidden="1" x14ac:dyDescent="0.25">
      <c r="A58" s="1" t="s">
        <v>649</v>
      </c>
      <c r="B58" s="1" t="s">
        <v>650</v>
      </c>
      <c r="C58" s="2">
        <v>43598</v>
      </c>
      <c r="D58" s="1">
        <v>71246999</v>
      </c>
      <c r="E58" s="1" t="s">
        <v>860</v>
      </c>
      <c r="F58" s="1">
        <v>191625313</v>
      </c>
      <c r="G58" s="1" t="s">
        <v>861</v>
      </c>
      <c r="H58" s="1" t="s">
        <v>15</v>
      </c>
      <c r="I58" s="2">
        <v>43619</v>
      </c>
      <c r="J58" s="2"/>
      <c r="K58" s="1" t="s">
        <v>16</v>
      </c>
      <c r="L58" s="2">
        <f>IF(ISNUMBER(Manquant[[#This Row],[Date de réapprovisionnement]]),Manquant[[#This Row],[Date de réapprovisionnement]],"")</f>
        <v>43619</v>
      </c>
      <c r="M58" s="2" t="str">
        <f>IF(ISNUMBER(Manquant[[#This Row],[Date de réappro estimée]]),Manquant[[#This Row],[Date de réappro estimée]],"")</f>
        <v/>
      </c>
      <c r="N58" s="2">
        <f>IF(Manquant[[#This Row],[DATE Réappro]]="",(IF(Manquant[[#This Row],[Date Estimée]]="","NO DATE",Manquant[[#This Row],[Date Estimée]])),Manquant[[#This Row],[DATE Réappro]])</f>
        <v>43619</v>
      </c>
      <c r="O58" s="2" t="str">
        <f>IF((VLOOKUP(Manquant[[#This Row],[Composé]],Planning!E:M,9,FALSE))=0,"",(VLOOKUP(Manquant[[#This Row],[Composé]],Planning!E:M,9,FALSE)))</f>
        <v/>
      </c>
      <c r="P58" s="1" t="str">
        <f>IF(Manquant[[#This Row],[Besoin Client]]="","NO DATE CLIENT",(IF(Manquant[[#This Row],[DATE]]="NO DATE",TRUE,(IF(Manquant[[#This Row],[Besoin Client]]-Manquant[[#This Row],[DATE]]&lt;25,TRUE,"")))))</f>
        <v>NO DATE CLIENT</v>
      </c>
      <c r="Q58" s="2" t="str">
        <f>IF(ISTEXT(Manquant[[#This Row],[Date de réapprovisionnement]]),Manquant[[#This Row],[Date de réapprovisionnement]],"")</f>
        <v/>
      </c>
      <c r="R58" s="2" t="str">
        <f>IF(ISTEXT(Manquant[[#This Row],[Date de réappro estimée]]),Manquant[[#This Row],[Date de réappro estimée]],"")</f>
        <v/>
      </c>
      <c r="S58" s="2" t="str">
        <f>IF((Manquant[Commentaires]=""),"",Manquant[Commentaires])</f>
        <v/>
      </c>
      <c r="T58" s="10" t="str">
        <f>Manquant[Commentaires1]&amp;CHAR(10)&amp;Manquant[Commentaires2]&amp;CHAR(10)&amp;Manquant[Commentaires3]</f>
        <v xml:space="preserve">
</v>
      </c>
    </row>
    <row r="59" spans="1:20" ht="45" hidden="1" x14ac:dyDescent="0.25">
      <c r="A59" s="1" t="s">
        <v>649</v>
      </c>
      <c r="B59" s="1" t="s">
        <v>650</v>
      </c>
      <c r="C59" s="2">
        <v>43598</v>
      </c>
      <c r="D59" s="1">
        <v>71246999</v>
      </c>
      <c r="E59" s="1" t="s">
        <v>110</v>
      </c>
      <c r="F59" s="1">
        <v>191745722</v>
      </c>
      <c r="G59" s="1" t="s">
        <v>111</v>
      </c>
      <c r="H59" s="1" t="s">
        <v>15</v>
      </c>
      <c r="I59" s="2">
        <v>43591</v>
      </c>
      <c r="J59" s="2"/>
      <c r="K59" s="1" t="s">
        <v>16</v>
      </c>
      <c r="L59" s="2">
        <f>IF(ISNUMBER(Manquant[[#This Row],[Date de réapprovisionnement]]),Manquant[[#This Row],[Date de réapprovisionnement]],"")</f>
        <v>43591</v>
      </c>
      <c r="M59" s="2" t="str">
        <f>IF(ISNUMBER(Manquant[[#This Row],[Date de réappro estimée]]),Manquant[[#This Row],[Date de réappro estimée]],"")</f>
        <v/>
      </c>
      <c r="N59" s="2">
        <f>IF(Manquant[[#This Row],[DATE Réappro]]="",(IF(Manquant[[#This Row],[Date Estimée]]="","NO DATE",Manquant[[#This Row],[Date Estimée]])),Manquant[[#This Row],[DATE Réappro]])</f>
        <v>43591</v>
      </c>
      <c r="O59" s="2" t="str">
        <f>IF((VLOOKUP(Manquant[[#This Row],[Composé]],Planning!E:M,9,FALSE))=0,"",(VLOOKUP(Manquant[[#This Row],[Composé]],Planning!E:M,9,FALSE)))</f>
        <v/>
      </c>
      <c r="P59" s="1" t="str">
        <f>IF(Manquant[[#This Row],[Besoin Client]]="","NO DATE CLIENT",(IF(Manquant[[#This Row],[DATE]]="NO DATE",TRUE,(IF(Manquant[[#This Row],[Besoin Client]]-Manquant[[#This Row],[DATE]]&lt;25,TRUE,"")))))</f>
        <v>NO DATE CLIENT</v>
      </c>
      <c r="Q59" s="2" t="str">
        <f>IF(ISTEXT(Manquant[[#This Row],[Date de réapprovisionnement]]),Manquant[[#This Row],[Date de réapprovisionnement]],"")</f>
        <v/>
      </c>
      <c r="R59" s="2" t="str">
        <f>IF(ISTEXT(Manquant[[#This Row],[Date de réappro estimée]]),Manquant[[#This Row],[Date de réappro estimée]],"")</f>
        <v/>
      </c>
      <c r="S59" s="2" t="str">
        <f>IF((Manquant[Commentaires]=""),"",Manquant[Commentaires])</f>
        <v/>
      </c>
      <c r="T59" s="10" t="str">
        <f>Manquant[Commentaires1]&amp;CHAR(10)&amp;Manquant[Commentaires2]&amp;CHAR(10)&amp;Manquant[Commentaires3]</f>
        <v xml:space="preserve">
</v>
      </c>
    </row>
    <row r="60" spans="1:20" ht="45" hidden="1" x14ac:dyDescent="0.25">
      <c r="A60" s="1" t="s">
        <v>649</v>
      </c>
      <c r="B60" s="1" t="s">
        <v>650</v>
      </c>
      <c r="C60" s="2">
        <v>43598</v>
      </c>
      <c r="D60" s="1">
        <v>71246999</v>
      </c>
      <c r="E60" s="1" t="s">
        <v>862</v>
      </c>
      <c r="F60" s="1">
        <v>191819217</v>
      </c>
      <c r="G60" s="1" t="s">
        <v>863</v>
      </c>
      <c r="H60" s="1" t="s">
        <v>15</v>
      </c>
      <c r="I60" s="2">
        <v>43595</v>
      </c>
      <c r="J60" s="2"/>
      <c r="K60" s="1" t="s">
        <v>16</v>
      </c>
      <c r="L60" s="2">
        <f>IF(ISNUMBER(Manquant[[#This Row],[Date de réapprovisionnement]]),Manquant[[#This Row],[Date de réapprovisionnement]],"")</f>
        <v>43595</v>
      </c>
      <c r="M60" s="2" t="str">
        <f>IF(ISNUMBER(Manquant[[#This Row],[Date de réappro estimée]]),Manquant[[#This Row],[Date de réappro estimée]],"")</f>
        <v/>
      </c>
      <c r="N60" s="2">
        <f>IF(Manquant[[#This Row],[DATE Réappro]]="",(IF(Manquant[[#This Row],[Date Estimée]]="","NO DATE",Manquant[[#This Row],[Date Estimée]])),Manquant[[#This Row],[DATE Réappro]])</f>
        <v>43595</v>
      </c>
      <c r="O60" s="2" t="str">
        <f>IF((VLOOKUP(Manquant[[#This Row],[Composé]],Planning!E:M,9,FALSE))=0,"",(VLOOKUP(Manquant[[#This Row],[Composé]],Planning!E:M,9,FALSE)))</f>
        <v/>
      </c>
      <c r="P60" s="1" t="str">
        <f>IF(Manquant[[#This Row],[Besoin Client]]="","NO DATE CLIENT",(IF(Manquant[[#This Row],[DATE]]="NO DATE",TRUE,(IF(Manquant[[#This Row],[Besoin Client]]-Manquant[[#This Row],[DATE]]&lt;25,TRUE,"")))))</f>
        <v>NO DATE CLIENT</v>
      </c>
      <c r="Q60" s="2" t="str">
        <f>IF(ISTEXT(Manquant[[#This Row],[Date de réapprovisionnement]]),Manquant[[#This Row],[Date de réapprovisionnement]],"")</f>
        <v/>
      </c>
      <c r="R60" s="2" t="str">
        <f>IF(ISTEXT(Manquant[[#This Row],[Date de réappro estimée]]),Manquant[[#This Row],[Date de réappro estimée]],"")</f>
        <v/>
      </c>
      <c r="S60" s="2" t="str">
        <f>IF((Manquant[Commentaires]=""),"",Manquant[Commentaires])</f>
        <v/>
      </c>
      <c r="T60" s="10" t="str">
        <f>Manquant[Commentaires1]&amp;CHAR(10)&amp;Manquant[Commentaires2]&amp;CHAR(10)&amp;Manquant[Commentaires3]</f>
        <v xml:space="preserve">
</v>
      </c>
    </row>
    <row r="61" spans="1:20" ht="45" hidden="1" x14ac:dyDescent="0.25">
      <c r="A61" s="1" t="s">
        <v>649</v>
      </c>
      <c r="B61" s="1" t="s">
        <v>650</v>
      </c>
      <c r="C61" s="2">
        <v>43612</v>
      </c>
      <c r="D61" s="1">
        <v>71246999</v>
      </c>
      <c r="E61" s="1" t="s">
        <v>884</v>
      </c>
      <c r="F61" s="1" t="s">
        <v>884</v>
      </c>
      <c r="G61" s="1" t="s">
        <v>885</v>
      </c>
      <c r="H61" s="1" t="s">
        <v>427</v>
      </c>
      <c r="I61" s="2" t="s">
        <v>428</v>
      </c>
      <c r="J61" s="2"/>
      <c r="K61" s="1" t="s">
        <v>16</v>
      </c>
      <c r="L61" s="2" t="str">
        <f>IF(ISNUMBER(Manquant[[#This Row],[Date de réapprovisionnement]]),Manquant[[#This Row],[Date de réapprovisionnement]],"")</f>
        <v/>
      </c>
      <c r="M61" s="2" t="str">
        <f>IF(ISNUMBER(Manquant[[#This Row],[Date de réappro estimée]]),Manquant[[#This Row],[Date de réappro estimée]],"")</f>
        <v/>
      </c>
      <c r="N61" s="2" t="str">
        <f>IF(Manquant[[#This Row],[DATE Réappro]]="",(IF(Manquant[[#This Row],[Date Estimée]]="","NO DATE",Manquant[[#This Row],[Date Estimée]])),Manquant[[#This Row],[DATE Réappro]])</f>
        <v>NO DATE</v>
      </c>
      <c r="O61" s="2" t="str">
        <f>IF((VLOOKUP(Manquant[[#This Row],[Composé]],Planning!E:M,9,FALSE))=0,"",(VLOOKUP(Manquant[[#This Row],[Composé]],Planning!E:M,9,FALSE)))</f>
        <v/>
      </c>
      <c r="P61" s="1" t="str">
        <f>IF(Manquant[[#This Row],[Besoin Client]]="","NO DATE CLIENT",(IF(Manquant[[#This Row],[DATE]]="NO DATE",TRUE,(IF(Manquant[[#This Row],[Besoin Client]]-Manquant[[#This Row],[DATE]]&lt;25,TRUE,"")))))</f>
        <v>NO DATE CLIENT</v>
      </c>
      <c r="Q61" s="2" t="str">
        <f>IF(ISTEXT(Manquant[[#This Row],[Date de réapprovisionnement]]),Manquant[[#This Row],[Date de réapprovisionnement]],"")</f>
        <v>MKP</v>
      </c>
      <c r="R61" s="2" t="str">
        <f>IF(ISTEXT(Manquant[[#This Row],[Date de réappro estimée]]),Manquant[[#This Row],[Date de réappro estimée]],"")</f>
        <v/>
      </c>
      <c r="S61" s="2" t="str">
        <f>IF((Manquant[Commentaires]=""),"",Manquant[Commentaires])</f>
        <v/>
      </c>
      <c r="T61" s="10" t="str">
        <f>Manquant[Commentaires1]&amp;CHAR(10)&amp;Manquant[Commentaires2]&amp;CHAR(10)&amp;Manquant[Commentaires3]</f>
        <v xml:space="preserve">MKP
</v>
      </c>
    </row>
    <row r="62" spans="1:20" ht="45" hidden="1" x14ac:dyDescent="0.25">
      <c r="A62" s="1" t="s">
        <v>649</v>
      </c>
      <c r="B62" s="1" t="s">
        <v>650</v>
      </c>
      <c r="C62" s="2">
        <v>43598</v>
      </c>
      <c r="D62" s="1">
        <v>71246999</v>
      </c>
      <c r="E62" s="1" t="s">
        <v>886</v>
      </c>
      <c r="F62" s="1">
        <v>191957942</v>
      </c>
      <c r="G62" s="1" t="s">
        <v>887</v>
      </c>
      <c r="H62" s="1" t="s">
        <v>15</v>
      </c>
      <c r="I62" s="2">
        <v>43614</v>
      </c>
      <c r="J62" s="2"/>
      <c r="K62" s="1" t="s">
        <v>16</v>
      </c>
      <c r="L62" s="2">
        <f>IF(ISNUMBER(Manquant[[#This Row],[Date de réapprovisionnement]]),Manquant[[#This Row],[Date de réapprovisionnement]],"")</f>
        <v>43614</v>
      </c>
      <c r="M62" s="2" t="str">
        <f>IF(ISNUMBER(Manquant[[#This Row],[Date de réappro estimée]]),Manquant[[#This Row],[Date de réappro estimée]],"")</f>
        <v/>
      </c>
      <c r="N62" s="2">
        <f>IF(Manquant[[#This Row],[DATE Réappro]]="",(IF(Manquant[[#This Row],[Date Estimée]]="","NO DATE",Manquant[[#This Row],[Date Estimée]])),Manquant[[#This Row],[DATE Réappro]])</f>
        <v>43614</v>
      </c>
      <c r="O62" s="2" t="str">
        <f>IF((VLOOKUP(Manquant[[#This Row],[Composé]],Planning!E:M,9,FALSE))=0,"",(VLOOKUP(Manquant[[#This Row],[Composé]],Planning!E:M,9,FALSE)))</f>
        <v/>
      </c>
      <c r="P62" s="1" t="str">
        <f>IF(Manquant[[#This Row],[Besoin Client]]="","NO DATE CLIENT",(IF(Manquant[[#This Row],[DATE]]="NO DATE",TRUE,(IF(Manquant[[#This Row],[Besoin Client]]-Manquant[[#This Row],[DATE]]&lt;25,TRUE,"")))))</f>
        <v>NO DATE CLIENT</v>
      </c>
      <c r="Q62" s="2" t="str">
        <f>IF(ISTEXT(Manquant[[#This Row],[Date de réapprovisionnement]]),Manquant[[#This Row],[Date de réapprovisionnement]],"")</f>
        <v/>
      </c>
      <c r="R62" s="2" t="str">
        <f>IF(ISTEXT(Manquant[[#This Row],[Date de réappro estimée]]),Manquant[[#This Row],[Date de réappro estimée]],"")</f>
        <v/>
      </c>
      <c r="S62" s="2" t="str">
        <f>IF((Manquant[Commentaires]=""),"",Manquant[Commentaires])</f>
        <v/>
      </c>
      <c r="T62" s="10" t="str">
        <f>Manquant[Commentaires1]&amp;CHAR(10)&amp;Manquant[Commentaires2]&amp;CHAR(10)&amp;Manquant[Commentaires3]</f>
        <v xml:space="preserve">
</v>
      </c>
    </row>
    <row r="63" spans="1:20" ht="45" hidden="1" x14ac:dyDescent="0.25">
      <c r="A63" s="1" t="s">
        <v>649</v>
      </c>
      <c r="B63" s="1" t="s">
        <v>650</v>
      </c>
      <c r="C63" s="2">
        <v>43598</v>
      </c>
      <c r="D63" s="1">
        <v>71246999</v>
      </c>
      <c r="E63" s="1" t="s">
        <v>144</v>
      </c>
      <c r="F63" s="1">
        <v>192734468</v>
      </c>
      <c r="G63" s="1" t="s">
        <v>145</v>
      </c>
      <c r="H63" s="1" t="s">
        <v>15</v>
      </c>
      <c r="I63" s="2">
        <v>43601</v>
      </c>
      <c r="J63" s="2"/>
      <c r="K63" s="1" t="s">
        <v>16</v>
      </c>
      <c r="L63" s="2">
        <f>IF(ISNUMBER(Manquant[[#This Row],[Date de réapprovisionnement]]),Manquant[[#This Row],[Date de réapprovisionnement]],"")</f>
        <v>43601</v>
      </c>
      <c r="M63" s="2" t="str">
        <f>IF(ISNUMBER(Manquant[[#This Row],[Date de réappro estimée]]),Manquant[[#This Row],[Date de réappro estimée]],"")</f>
        <v/>
      </c>
      <c r="N63" s="2">
        <f>IF(Manquant[[#This Row],[DATE Réappro]]="",(IF(Manquant[[#This Row],[Date Estimée]]="","NO DATE",Manquant[[#This Row],[Date Estimée]])),Manquant[[#This Row],[DATE Réappro]])</f>
        <v>43601</v>
      </c>
      <c r="O63" s="2" t="str">
        <f>IF((VLOOKUP(Manquant[[#This Row],[Composé]],Planning!E:M,9,FALSE))=0,"",(VLOOKUP(Manquant[[#This Row],[Composé]],Planning!E:M,9,FALSE)))</f>
        <v/>
      </c>
      <c r="P63" s="1" t="str">
        <f>IF(Manquant[[#This Row],[Besoin Client]]="","NO DATE CLIENT",(IF(Manquant[[#This Row],[DATE]]="NO DATE",TRUE,(IF(Manquant[[#This Row],[Besoin Client]]-Manquant[[#This Row],[DATE]]&lt;25,TRUE,"")))))</f>
        <v>NO DATE CLIENT</v>
      </c>
      <c r="Q63" s="2" t="str">
        <f>IF(ISTEXT(Manquant[[#This Row],[Date de réapprovisionnement]]),Manquant[[#This Row],[Date de réapprovisionnement]],"")</f>
        <v/>
      </c>
      <c r="R63" s="2" t="str">
        <f>IF(ISTEXT(Manquant[[#This Row],[Date de réappro estimée]]),Manquant[[#This Row],[Date de réappro estimée]],"")</f>
        <v/>
      </c>
      <c r="S63" s="2" t="str">
        <f>IF((Manquant[Commentaires]=""),"",Manquant[Commentaires])</f>
        <v/>
      </c>
      <c r="T63" s="10" t="str">
        <f>Manquant[Commentaires1]&amp;CHAR(10)&amp;Manquant[Commentaires2]&amp;CHAR(10)&amp;Manquant[Commentaires3]</f>
        <v xml:space="preserve">
</v>
      </c>
    </row>
    <row r="64" spans="1:20" ht="45" hidden="1" x14ac:dyDescent="0.25">
      <c r="A64" s="1" t="s">
        <v>649</v>
      </c>
      <c r="B64" s="1" t="s">
        <v>650</v>
      </c>
      <c r="C64" s="2">
        <v>43598</v>
      </c>
      <c r="D64" s="1">
        <v>71246999</v>
      </c>
      <c r="E64" s="1" t="s">
        <v>864</v>
      </c>
      <c r="F64" s="1">
        <v>192808119</v>
      </c>
      <c r="G64" s="1" t="s">
        <v>865</v>
      </c>
      <c r="H64" s="1" t="s">
        <v>15</v>
      </c>
      <c r="I64" s="2">
        <v>43595</v>
      </c>
      <c r="J64" s="2"/>
      <c r="K64" s="1" t="s">
        <v>16</v>
      </c>
      <c r="L64" s="2">
        <f>IF(ISNUMBER(Manquant[[#This Row],[Date de réapprovisionnement]]),Manquant[[#This Row],[Date de réapprovisionnement]],"")</f>
        <v>43595</v>
      </c>
      <c r="M64" s="2" t="str">
        <f>IF(ISNUMBER(Manquant[[#This Row],[Date de réappro estimée]]),Manquant[[#This Row],[Date de réappro estimée]],"")</f>
        <v/>
      </c>
      <c r="N64" s="2">
        <f>IF(Manquant[[#This Row],[DATE Réappro]]="",(IF(Manquant[[#This Row],[Date Estimée]]="","NO DATE",Manquant[[#This Row],[Date Estimée]])),Manquant[[#This Row],[DATE Réappro]])</f>
        <v>43595</v>
      </c>
      <c r="O64" s="2" t="str">
        <f>IF((VLOOKUP(Manquant[[#This Row],[Composé]],Planning!E:M,9,FALSE))=0,"",(VLOOKUP(Manquant[[#This Row],[Composé]],Planning!E:M,9,FALSE)))</f>
        <v/>
      </c>
      <c r="P64" s="1" t="str">
        <f>IF(Manquant[[#This Row],[Besoin Client]]="","NO DATE CLIENT",(IF(Manquant[[#This Row],[DATE]]="NO DATE",TRUE,(IF(Manquant[[#This Row],[Besoin Client]]-Manquant[[#This Row],[DATE]]&lt;25,TRUE,"")))))</f>
        <v>NO DATE CLIENT</v>
      </c>
      <c r="Q64" s="2" t="str">
        <f>IF(ISTEXT(Manquant[[#This Row],[Date de réapprovisionnement]]),Manquant[[#This Row],[Date de réapprovisionnement]],"")</f>
        <v/>
      </c>
      <c r="R64" s="2" t="str">
        <f>IF(ISTEXT(Manquant[[#This Row],[Date de réappro estimée]]),Manquant[[#This Row],[Date de réappro estimée]],"")</f>
        <v/>
      </c>
      <c r="S64" s="2" t="str">
        <f>IF((Manquant[Commentaires]=""),"",Manquant[Commentaires])</f>
        <v/>
      </c>
      <c r="T64" s="10" t="str">
        <f>Manquant[Commentaires1]&amp;CHAR(10)&amp;Manquant[Commentaires2]&amp;CHAR(10)&amp;Manquant[Commentaires3]</f>
        <v xml:space="preserve">
</v>
      </c>
    </row>
    <row r="65" spans="1:20" ht="45" hidden="1" x14ac:dyDescent="0.25">
      <c r="A65" s="1" t="s">
        <v>649</v>
      </c>
      <c r="B65" s="1" t="s">
        <v>650</v>
      </c>
      <c r="C65" s="2">
        <v>43598</v>
      </c>
      <c r="D65" s="1">
        <v>71246999</v>
      </c>
      <c r="E65" s="1">
        <v>192821881</v>
      </c>
      <c r="F65" s="1">
        <v>192821881</v>
      </c>
      <c r="G65" s="1" t="s">
        <v>888</v>
      </c>
      <c r="H65" s="1" t="s">
        <v>427</v>
      </c>
      <c r="I65" s="2" t="s">
        <v>428</v>
      </c>
      <c r="J65" s="2"/>
      <c r="K65" s="1" t="s">
        <v>16</v>
      </c>
      <c r="L65" s="2" t="str">
        <f>IF(ISNUMBER(Manquant[[#This Row],[Date de réapprovisionnement]]),Manquant[[#This Row],[Date de réapprovisionnement]],"")</f>
        <v/>
      </c>
      <c r="M65" s="2" t="str">
        <f>IF(ISNUMBER(Manquant[[#This Row],[Date de réappro estimée]]),Manquant[[#This Row],[Date de réappro estimée]],"")</f>
        <v/>
      </c>
      <c r="N65" s="2" t="str">
        <f>IF(Manquant[[#This Row],[DATE Réappro]]="",(IF(Manquant[[#This Row],[Date Estimée]]="","NO DATE",Manquant[[#This Row],[Date Estimée]])),Manquant[[#This Row],[DATE Réappro]])</f>
        <v>NO DATE</v>
      </c>
      <c r="O65" s="2" t="str">
        <f>IF((VLOOKUP(Manquant[[#This Row],[Composé]],Planning!E:M,9,FALSE))=0,"",(VLOOKUP(Manquant[[#This Row],[Composé]],Planning!E:M,9,FALSE)))</f>
        <v/>
      </c>
      <c r="P65" s="1" t="str">
        <f>IF(Manquant[[#This Row],[Besoin Client]]="","NO DATE CLIENT",(IF(Manquant[[#This Row],[DATE]]="NO DATE",TRUE,(IF(Manquant[[#This Row],[Besoin Client]]-Manquant[[#This Row],[DATE]]&lt;25,TRUE,"")))))</f>
        <v>NO DATE CLIENT</v>
      </c>
      <c r="Q65" s="2" t="str">
        <f>IF(ISTEXT(Manquant[[#This Row],[Date de réapprovisionnement]]),Manquant[[#This Row],[Date de réapprovisionnement]],"")</f>
        <v>MKP</v>
      </c>
      <c r="R65" s="2" t="str">
        <f>IF(ISTEXT(Manquant[[#This Row],[Date de réappro estimée]]),Manquant[[#This Row],[Date de réappro estimée]],"")</f>
        <v/>
      </c>
      <c r="S65" s="2" t="str">
        <f>IF((Manquant[Commentaires]=""),"",Manquant[Commentaires])</f>
        <v/>
      </c>
      <c r="T65" s="10" t="str">
        <f>Manquant[Commentaires1]&amp;CHAR(10)&amp;Manquant[Commentaires2]&amp;CHAR(10)&amp;Manquant[Commentaires3]</f>
        <v xml:space="preserve">MKP
</v>
      </c>
    </row>
    <row r="66" spans="1:20" ht="45" hidden="1" x14ac:dyDescent="0.25">
      <c r="A66" s="1" t="s">
        <v>649</v>
      </c>
      <c r="B66" s="1" t="s">
        <v>650</v>
      </c>
      <c r="C66" s="2">
        <v>43598</v>
      </c>
      <c r="D66" s="1">
        <v>71246999</v>
      </c>
      <c r="E66" s="1" t="s">
        <v>889</v>
      </c>
      <c r="F66" s="1">
        <v>192847265</v>
      </c>
      <c r="G66" s="1" t="s">
        <v>890</v>
      </c>
      <c r="H66" s="1" t="s">
        <v>15</v>
      </c>
      <c r="I66" s="2">
        <v>43630</v>
      </c>
      <c r="J66" s="2"/>
      <c r="K66" s="1" t="s">
        <v>16</v>
      </c>
      <c r="L66" s="2">
        <f>IF(ISNUMBER(Manquant[[#This Row],[Date de réapprovisionnement]]),Manquant[[#This Row],[Date de réapprovisionnement]],"")</f>
        <v>43630</v>
      </c>
      <c r="M66" s="2" t="str">
        <f>IF(ISNUMBER(Manquant[[#This Row],[Date de réappro estimée]]),Manquant[[#This Row],[Date de réappro estimée]],"")</f>
        <v/>
      </c>
      <c r="N66" s="2">
        <f>IF(Manquant[[#This Row],[DATE Réappro]]="",(IF(Manquant[[#This Row],[Date Estimée]]="","NO DATE",Manquant[[#This Row],[Date Estimée]])),Manquant[[#This Row],[DATE Réappro]])</f>
        <v>43630</v>
      </c>
      <c r="O66" s="2" t="str">
        <f>IF((VLOOKUP(Manquant[[#This Row],[Composé]],Planning!E:M,9,FALSE))=0,"",(VLOOKUP(Manquant[[#This Row],[Composé]],Planning!E:M,9,FALSE)))</f>
        <v/>
      </c>
      <c r="P66" s="1" t="str">
        <f>IF(Manquant[[#This Row],[Besoin Client]]="","NO DATE CLIENT",(IF(Manquant[[#This Row],[DATE]]="NO DATE",TRUE,(IF(Manquant[[#This Row],[Besoin Client]]-Manquant[[#This Row],[DATE]]&lt;25,TRUE,"")))))</f>
        <v>NO DATE CLIENT</v>
      </c>
      <c r="Q66" s="2" t="str">
        <f>IF(ISTEXT(Manquant[[#This Row],[Date de réapprovisionnement]]),Manquant[[#This Row],[Date de réapprovisionnement]],"")</f>
        <v/>
      </c>
      <c r="R66" s="2" t="str">
        <f>IF(ISTEXT(Manquant[[#This Row],[Date de réappro estimée]]),Manquant[[#This Row],[Date de réappro estimée]],"")</f>
        <v/>
      </c>
      <c r="S66" s="2" t="str">
        <f>IF((Manquant[Commentaires]=""),"",Manquant[Commentaires])</f>
        <v/>
      </c>
      <c r="T66" s="10" t="str">
        <f>Manquant[Commentaires1]&amp;CHAR(10)&amp;Manquant[Commentaires2]&amp;CHAR(10)&amp;Manquant[Commentaires3]</f>
        <v xml:space="preserve">
</v>
      </c>
    </row>
    <row r="67" spans="1:20" ht="45" hidden="1" x14ac:dyDescent="0.25">
      <c r="A67" s="1" t="s">
        <v>649</v>
      </c>
      <c r="B67" s="1" t="s">
        <v>650</v>
      </c>
      <c r="C67" s="2">
        <v>43598</v>
      </c>
      <c r="D67" s="1">
        <v>71246999</v>
      </c>
      <c r="E67" s="1" t="s">
        <v>891</v>
      </c>
      <c r="F67" s="1">
        <v>192858362</v>
      </c>
      <c r="G67" s="1" t="s">
        <v>892</v>
      </c>
      <c r="H67" s="1" t="s">
        <v>15</v>
      </c>
      <c r="I67" s="2">
        <v>43605</v>
      </c>
      <c r="J67" s="2"/>
      <c r="K67" s="1" t="s">
        <v>16</v>
      </c>
      <c r="L67" s="2">
        <f>IF(ISNUMBER(Manquant[[#This Row],[Date de réapprovisionnement]]),Manquant[[#This Row],[Date de réapprovisionnement]],"")</f>
        <v>43605</v>
      </c>
      <c r="M67" s="2" t="str">
        <f>IF(ISNUMBER(Manquant[[#This Row],[Date de réappro estimée]]),Manquant[[#This Row],[Date de réappro estimée]],"")</f>
        <v/>
      </c>
      <c r="N67" s="2">
        <f>IF(Manquant[[#This Row],[DATE Réappro]]="",(IF(Manquant[[#This Row],[Date Estimée]]="","NO DATE",Manquant[[#This Row],[Date Estimée]])),Manquant[[#This Row],[DATE Réappro]])</f>
        <v>43605</v>
      </c>
      <c r="O67" s="2" t="str">
        <f>IF((VLOOKUP(Manquant[[#This Row],[Composé]],Planning!E:M,9,FALSE))=0,"",(VLOOKUP(Manquant[[#This Row],[Composé]],Planning!E:M,9,FALSE)))</f>
        <v/>
      </c>
      <c r="P67" s="1" t="str">
        <f>IF(Manquant[[#This Row],[Besoin Client]]="","NO DATE CLIENT",(IF(Manquant[[#This Row],[DATE]]="NO DATE",TRUE,(IF(Manquant[[#This Row],[Besoin Client]]-Manquant[[#This Row],[DATE]]&lt;25,TRUE,"")))))</f>
        <v>NO DATE CLIENT</v>
      </c>
      <c r="Q67" s="2" t="str">
        <f>IF(ISTEXT(Manquant[[#This Row],[Date de réapprovisionnement]]),Manquant[[#This Row],[Date de réapprovisionnement]],"")</f>
        <v/>
      </c>
      <c r="R67" s="2" t="str">
        <f>IF(ISTEXT(Manquant[[#This Row],[Date de réappro estimée]]),Manquant[[#This Row],[Date de réappro estimée]],"")</f>
        <v/>
      </c>
      <c r="S67" s="2" t="str">
        <f>IF((Manquant[Commentaires]=""),"",Manquant[Commentaires])</f>
        <v/>
      </c>
      <c r="T67" s="10" t="str">
        <f>Manquant[Commentaires1]&amp;CHAR(10)&amp;Manquant[Commentaires2]&amp;CHAR(10)&amp;Manquant[Commentaires3]</f>
        <v xml:space="preserve">
</v>
      </c>
    </row>
    <row r="68" spans="1:20" ht="45" hidden="1" x14ac:dyDescent="0.25">
      <c r="A68" s="1" t="s">
        <v>649</v>
      </c>
      <c r="B68" s="1" t="s">
        <v>650</v>
      </c>
      <c r="C68" s="2">
        <v>43598</v>
      </c>
      <c r="D68" s="1">
        <v>71246999</v>
      </c>
      <c r="E68" s="1" t="s">
        <v>893</v>
      </c>
      <c r="F68" s="1">
        <v>193020558</v>
      </c>
      <c r="G68" s="1" t="s">
        <v>894</v>
      </c>
      <c r="H68" s="1" t="s">
        <v>427</v>
      </c>
      <c r="I68" s="2" t="s">
        <v>514</v>
      </c>
      <c r="J68" s="2"/>
      <c r="K68" s="1" t="s">
        <v>16</v>
      </c>
      <c r="L68" s="2" t="str">
        <f>IF(ISNUMBER(Manquant[[#This Row],[Date de réapprovisionnement]]),Manquant[[#This Row],[Date de réapprovisionnement]],"")</f>
        <v/>
      </c>
      <c r="M68" s="2" t="str">
        <f>IF(ISNUMBER(Manquant[[#This Row],[Date de réappro estimée]]),Manquant[[#This Row],[Date de réappro estimée]],"")</f>
        <v/>
      </c>
      <c r="N68" s="2" t="str">
        <f>IF(Manquant[[#This Row],[DATE Réappro]]="",(IF(Manquant[[#This Row],[Date Estimée]]="","NO DATE",Manquant[[#This Row],[Date Estimée]])),Manquant[[#This Row],[DATE Réappro]])</f>
        <v>NO DATE</v>
      </c>
      <c r="O68" s="2" t="str">
        <f>IF((VLOOKUP(Manquant[[#This Row],[Composé]],Planning!E:M,9,FALSE))=0,"",(VLOOKUP(Manquant[[#This Row],[Composé]],Planning!E:M,9,FALSE)))</f>
        <v/>
      </c>
      <c r="P68" s="1" t="str">
        <f>IF(Manquant[[#This Row],[Besoin Client]]="","NO DATE CLIENT",(IF(Manquant[[#This Row],[DATE]]="NO DATE",TRUE,(IF(Manquant[[#This Row],[Besoin Client]]-Manquant[[#This Row],[DATE]]&lt;25,TRUE,"")))))</f>
        <v>NO DATE CLIENT</v>
      </c>
      <c r="Q68" s="2" t="str">
        <f>IF(ISTEXT(Manquant[[#This Row],[Date de réapprovisionnement]]),Manquant[[#This Row],[Date de réapprovisionnement]],"")</f>
        <v>Série</v>
      </c>
      <c r="R68" s="2" t="str">
        <f>IF(ISTEXT(Manquant[[#This Row],[Date de réappro estimée]]),Manquant[[#This Row],[Date de réappro estimée]],"")</f>
        <v/>
      </c>
      <c r="S68" s="2" t="str">
        <f>IF((Manquant[Commentaires]=""),"",Manquant[Commentaires])</f>
        <v/>
      </c>
      <c r="T68" s="10" t="str">
        <f>Manquant[Commentaires1]&amp;CHAR(10)&amp;Manquant[Commentaires2]&amp;CHAR(10)&amp;Manquant[Commentaires3]</f>
        <v xml:space="preserve">Série
</v>
      </c>
    </row>
    <row r="69" spans="1:20" ht="45" hidden="1" x14ac:dyDescent="0.25">
      <c r="A69" s="1" t="s">
        <v>649</v>
      </c>
      <c r="B69" s="1" t="s">
        <v>650</v>
      </c>
      <c r="C69" s="2">
        <v>43598</v>
      </c>
      <c r="D69" s="1">
        <v>71246999</v>
      </c>
      <c r="E69" s="1" t="s">
        <v>895</v>
      </c>
      <c r="F69" s="1">
        <v>193206054</v>
      </c>
      <c r="G69" s="1" t="s">
        <v>896</v>
      </c>
      <c r="H69" s="1" t="s">
        <v>427</v>
      </c>
      <c r="I69" s="2" t="s">
        <v>514</v>
      </c>
      <c r="J69" s="2"/>
      <c r="K69" s="1" t="s">
        <v>16</v>
      </c>
      <c r="L69" s="2" t="str">
        <f>IF(ISNUMBER(Manquant[[#This Row],[Date de réapprovisionnement]]),Manquant[[#This Row],[Date de réapprovisionnement]],"")</f>
        <v/>
      </c>
      <c r="M69" s="2" t="str">
        <f>IF(ISNUMBER(Manquant[[#This Row],[Date de réappro estimée]]),Manquant[[#This Row],[Date de réappro estimée]],"")</f>
        <v/>
      </c>
      <c r="N69" s="2" t="str">
        <f>IF(Manquant[[#This Row],[DATE Réappro]]="",(IF(Manquant[[#This Row],[Date Estimée]]="","NO DATE",Manquant[[#This Row],[Date Estimée]])),Manquant[[#This Row],[DATE Réappro]])</f>
        <v>NO DATE</v>
      </c>
      <c r="O69" s="2" t="str">
        <f>IF((VLOOKUP(Manquant[[#This Row],[Composé]],Planning!E:M,9,FALSE))=0,"",(VLOOKUP(Manquant[[#This Row],[Composé]],Planning!E:M,9,FALSE)))</f>
        <v/>
      </c>
      <c r="P69" s="1" t="str">
        <f>IF(Manquant[[#This Row],[Besoin Client]]="","NO DATE CLIENT",(IF(Manquant[[#This Row],[DATE]]="NO DATE",TRUE,(IF(Manquant[[#This Row],[Besoin Client]]-Manquant[[#This Row],[DATE]]&lt;25,TRUE,"")))))</f>
        <v>NO DATE CLIENT</v>
      </c>
      <c r="Q69" s="2" t="str">
        <f>IF(ISTEXT(Manquant[[#This Row],[Date de réapprovisionnement]]),Manquant[[#This Row],[Date de réapprovisionnement]],"")</f>
        <v>Série</v>
      </c>
      <c r="R69" s="2" t="str">
        <f>IF(ISTEXT(Manquant[[#This Row],[Date de réappro estimée]]),Manquant[[#This Row],[Date de réappro estimée]],"")</f>
        <v/>
      </c>
      <c r="S69" s="2" t="str">
        <f>IF((Manquant[Commentaires]=""),"",Manquant[Commentaires])</f>
        <v/>
      </c>
      <c r="T69" s="10" t="str">
        <f>Manquant[Commentaires1]&amp;CHAR(10)&amp;Manquant[Commentaires2]&amp;CHAR(10)&amp;Manquant[Commentaires3]</f>
        <v xml:space="preserve">Série
</v>
      </c>
    </row>
    <row r="70" spans="1:20" ht="45" hidden="1" x14ac:dyDescent="0.25">
      <c r="A70" s="1" t="s">
        <v>649</v>
      </c>
      <c r="B70" s="1" t="s">
        <v>650</v>
      </c>
      <c r="C70" s="2">
        <v>43598</v>
      </c>
      <c r="D70" s="1">
        <v>71246999</v>
      </c>
      <c r="E70" s="1">
        <v>193208735</v>
      </c>
      <c r="F70" s="1">
        <v>193208735</v>
      </c>
      <c r="G70" s="1" t="s">
        <v>897</v>
      </c>
      <c r="H70" s="1" t="s">
        <v>550</v>
      </c>
      <c r="J70" s="2"/>
      <c r="K70" s="1" t="s">
        <v>16</v>
      </c>
      <c r="L70" s="2" t="str">
        <f>IF(ISNUMBER(Manquant[[#This Row],[Date de réapprovisionnement]]),Manquant[[#This Row],[Date de réapprovisionnement]],"")</f>
        <v/>
      </c>
      <c r="M70" s="2" t="str">
        <f>IF(ISNUMBER(Manquant[[#This Row],[Date de réappro estimée]]),Manquant[[#This Row],[Date de réappro estimée]],"")</f>
        <v/>
      </c>
      <c r="N70" s="2" t="str">
        <f>IF(Manquant[[#This Row],[DATE Réappro]]="",(IF(Manquant[[#This Row],[Date Estimée]]="","NO DATE",Manquant[[#This Row],[Date Estimée]])),Manquant[[#This Row],[DATE Réappro]])</f>
        <v>NO DATE</v>
      </c>
      <c r="O70" s="2" t="str">
        <f>IF((VLOOKUP(Manquant[[#This Row],[Composé]],Planning!E:M,9,FALSE))=0,"",(VLOOKUP(Manquant[[#This Row],[Composé]],Planning!E:M,9,FALSE)))</f>
        <v/>
      </c>
      <c r="P70" s="1" t="str">
        <f>IF(Manquant[[#This Row],[Besoin Client]]="","NO DATE CLIENT",(IF(Manquant[[#This Row],[DATE]]="NO DATE",TRUE,(IF(Manquant[[#This Row],[Besoin Client]]-Manquant[[#This Row],[DATE]]&lt;25,TRUE,"")))))</f>
        <v>NO DATE CLIENT</v>
      </c>
      <c r="Q70" s="2" t="str">
        <f>IF(ISTEXT(Manquant[[#This Row],[Date de réapprovisionnement]]),Manquant[[#This Row],[Date de réapprovisionnement]],"")</f>
        <v/>
      </c>
      <c r="R70" s="2" t="str">
        <f>IF(ISTEXT(Manquant[[#This Row],[Date de réappro estimée]]),Manquant[[#This Row],[Date de réappro estimée]],"")</f>
        <v/>
      </c>
      <c r="S70" s="2" t="str">
        <f>IF((Manquant[Commentaires]=""),"",Manquant[Commentaires])</f>
        <v/>
      </c>
      <c r="T70" s="10" t="str">
        <f>Manquant[Commentaires1]&amp;CHAR(10)&amp;Manquant[Commentaires2]&amp;CHAR(10)&amp;Manquant[Commentaires3]</f>
        <v xml:space="preserve">
</v>
      </c>
    </row>
    <row r="71" spans="1:20" ht="45" hidden="1" x14ac:dyDescent="0.25">
      <c r="A71" s="1" t="s">
        <v>649</v>
      </c>
      <c r="B71" s="1" t="s">
        <v>650</v>
      </c>
      <c r="C71" s="2">
        <v>43598</v>
      </c>
      <c r="D71" s="1">
        <v>71246999</v>
      </c>
      <c r="E71" s="1" t="s">
        <v>866</v>
      </c>
      <c r="F71" s="1">
        <v>193287249</v>
      </c>
      <c r="G71" s="1" t="s">
        <v>867</v>
      </c>
      <c r="H71" s="1" t="s">
        <v>15</v>
      </c>
      <c r="I71" s="2">
        <v>43585</v>
      </c>
      <c r="J71" s="2"/>
      <c r="K71" s="1" t="s">
        <v>16</v>
      </c>
      <c r="L71" s="2">
        <f>IF(ISNUMBER(Manquant[[#This Row],[Date de réapprovisionnement]]),Manquant[[#This Row],[Date de réapprovisionnement]],"")</f>
        <v>43585</v>
      </c>
      <c r="M71" s="2" t="str">
        <f>IF(ISNUMBER(Manquant[[#This Row],[Date de réappro estimée]]),Manquant[[#This Row],[Date de réappro estimée]],"")</f>
        <v/>
      </c>
      <c r="N71" s="2">
        <f>IF(Manquant[[#This Row],[DATE Réappro]]="",(IF(Manquant[[#This Row],[Date Estimée]]="","NO DATE",Manquant[[#This Row],[Date Estimée]])),Manquant[[#This Row],[DATE Réappro]])</f>
        <v>43585</v>
      </c>
      <c r="O71" s="2" t="str">
        <f>IF((VLOOKUP(Manquant[[#This Row],[Composé]],Planning!E:M,9,FALSE))=0,"",(VLOOKUP(Manquant[[#This Row],[Composé]],Planning!E:M,9,FALSE)))</f>
        <v/>
      </c>
      <c r="P71" s="1" t="str">
        <f>IF(Manquant[[#This Row],[Besoin Client]]="","NO DATE CLIENT",(IF(Manquant[[#This Row],[DATE]]="NO DATE",TRUE,(IF(Manquant[[#This Row],[Besoin Client]]-Manquant[[#This Row],[DATE]]&lt;25,TRUE,"")))))</f>
        <v>NO DATE CLIENT</v>
      </c>
      <c r="Q71" s="2" t="str">
        <f>IF(ISTEXT(Manquant[[#This Row],[Date de réapprovisionnement]]),Manquant[[#This Row],[Date de réapprovisionnement]],"")</f>
        <v/>
      </c>
      <c r="R71" s="2" t="str">
        <f>IF(ISTEXT(Manquant[[#This Row],[Date de réappro estimée]]),Manquant[[#This Row],[Date de réappro estimée]],"")</f>
        <v/>
      </c>
      <c r="S71" s="2" t="str">
        <f>IF((Manquant[Commentaires]=""),"",Manquant[Commentaires])</f>
        <v/>
      </c>
      <c r="T71" s="10" t="str">
        <f>Manquant[Commentaires1]&amp;CHAR(10)&amp;Manquant[Commentaires2]&amp;CHAR(10)&amp;Manquant[Commentaires3]</f>
        <v xml:space="preserve">
</v>
      </c>
    </row>
    <row r="72" spans="1:20" ht="45" hidden="1" x14ac:dyDescent="0.25">
      <c r="A72" s="1" t="s">
        <v>649</v>
      </c>
      <c r="B72" s="1" t="s">
        <v>650</v>
      </c>
      <c r="C72" s="2">
        <v>43598</v>
      </c>
      <c r="D72" s="1">
        <v>71246999</v>
      </c>
      <c r="E72" s="1">
        <v>193326319</v>
      </c>
      <c r="F72" s="1">
        <v>193326319</v>
      </c>
      <c r="G72" s="1" t="s">
        <v>898</v>
      </c>
      <c r="H72" s="1" t="s">
        <v>427</v>
      </c>
      <c r="I72" s="2" t="s">
        <v>514</v>
      </c>
      <c r="J72" s="2"/>
      <c r="K72" s="1" t="s">
        <v>16</v>
      </c>
      <c r="L72" s="2" t="str">
        <f>IF(ISNUMBER(Manquant[[#This Row],[Date de réapprovisionnement]]),Manquant[[#This Row],[Date de réapprovisionnement]],"")</f>
        <v/>
      </c>
      <c r="M72" s="2" t="str">
        <f>IF(ISNUMBER(Manquant[[#This Row],[Date de réappro estimée]]),Manquant[[#This Row],[Date de réappro estimée]],"")</f>
        <v/>
      </c>
      <c r="N72" s="2" t="str">
        <f>IF(Manquant[[#This Row],[DATE Réappro]]="",(IF(Manquant[[#This Row],[Date Estimée]]="","NO DATE",Manquant[[#This Row],[Date Estimée]])),Manquant[[#This Row],[DATE Réappro]])</f>
        <v>NO DATE</v>
      </c>
      <c r="O72" s="2" t="str">
        <f>IF((VLOOKUP(Manquant[[#This Row],[Composé]],Planning!E:M,9,FALSE))=0,"",(VLOOKUP(Manquant[[#This Row],[Composé]],Planning!E:M,9,FALSE)))</f>
        <v/>
      </c>
      <c r="P72" s="1" t="str">
        <f>IF(Manquant[[#This Row],[Besoin Client]]="","NO DATE CLIENT",(IF(Manquant[[#This Row],[DATE]]="NO DATE",TRUE,(IF(Manquant[[#This Row],[Besoin Client]]-Manquant[[#This Row],[DATE]]&lt;25,TRUE,"")))))</f>
        <v>NO DATE CLIENT</v>
      </c>
      <c r="Q72" s="2" t="str">
        <f>IF(ISTEXT(Manquant[[#This Row],[Date de réapprovisionnement]]),Manquant[[#This Row],[Date de réapprovisionnement]],"")</f>
        <v>Série</v>
      </c>
      <c r="R72" s="2" t="str">
        <f>IF(ISTEXT(Manquant[[#This Row],[Date de réappro estimée]]),Manquant[[#This Row],[Date de réappro estimée]],"")</f>
        <v/>
      </c>
      <c r="S72" s="2" t="str">
        <f>IF((Manquant[Commentaires]=""),"",Manquant[Commentaires])</f>
        <v/>
      </c>
      <c r="T72" s="10" t="str">
        <f>Manquant[Commentaires1]&amp;CHAR(10)&amp;Manquant[Commentaires2]&amp;CHAR(10)&amp;Manquant[Commentaires3]</f>
        <v xml:space="preserve">Série
</v>
      </c>
    </row>
    <row r="73" spans="1:20" ht="45" hidden="1" x14ac:dyDescent="0.25">
      <c r="A73" s="1" t="s">
        <v>649</v>
      </c>
      <c r="B73" s="1" t="s">
        <v>650</v>
      </c>
      <c r="C73" s="2">
        <v>43598</v>
      </c>
      <c r="D73" s="1">
        <v>71246999</v>
      </c>
      <c r="E73" s="1" t="s">
        <v>899</v>
      </c>
      <c r="F73" s="1">
        <v>193345447</v>
      </c>
      <c r="G73" s="1" t="s">
        <v>900</v>
      </c>
      <c r="H73" s="1" t="s">
        <v>427</v>
      </c>
      <c r="I73" s="2" t="s">
        <v>514</v>
      </c>
      <c r="J73" s="2"/>
      <c r="K73" s="1" t="s">
        <v>16</v>
      </c>
      <c r="L73" s="2" t="str">
        <f>IF(ISNUMBER(Manquant[[#This Row],[Date de réapprovisionnement]]),Manquant[[#This Row],[Date de réapprovisionnement]],"")</f>
        <v/>
      </c>
      <c r="M73" s="2" t="str">
        <f>IF(ISNUMBER(Manquant[[#This Row],[Date de réappro estimée]]),Manquant[[#This Row],[Date de réappro estimée]],"")</f>
        <v/>
      </c>
      <c r="N73" s="2" t="str">
        <f>IF(Manquant[[#This Row],[DATE Réappro]]="",(IF(Manquant[[#This Row],[Date Estimée]]="","NO DATE",Manquant[[#This Row],[Date Estimée]])),Manquant[[#This Row],[DATE Réappro]])</f>
        <v>NO DATE</v>
      </c>
      <c r="O73" s="2" t="str">
        <f>IF((VLOOKUP(Manquant[[#This Row],[Composé]],Planning!E:M,9,FALSE))=0,"",(VLOOKUP(Manquant[[#This Row],[Composé]],Planning!E:M,9,FALSE)))</f>
        <v/>
      </c>
      <c r="P73" s="1" t="str">
        <f>IF(Manquant[[#This Row],[Besoin Client]]="","NO DATE CLIENT",(IF(Manquant[[#This Row],[DATE]]="NO DATE",TRUE,(IF(Manquant[[#This Row],[Besoin Client]]-Manquant[[#This Row],[DATE]]&lt;25,TRUE,"")))))</f>
        <v>NO DATE CLIENT</v>
      </c>
      <c r="Q73" s="2" t="str">
        <f>IF(ISTEXT(Manquant[[#This Row],[Date de réapprovisionnement]]),Manquant[[#This Row],[Date de réapprovisionnement]],"")</f>
        <v>Série</v>
      </c>
      <c r="R73" s="2" t="str">
        <f>IF(ISTEXT(Manquant[[#This Row],[Date de réappro estimée]]),Manquant[[#This Row],[Date de réappro estimée]],"")</f>
        <v/>
      </c>
      <c r="S73" s="2" t="str">
        <f>IF((Manquant[Commentaires]=""),"",Manquant[Commentaires])</f>
        <v/>
      </c>
      <c r="T73" s="10" t="str">
        <f>Manquant[Commentaires1]&amp;CHAR(10)&amp;Manquant[Commentaires2]&amp;CHAR(10)&amp;Manquant[Commentaires3]</f>
        <v xml:space="preserve">Série
</v>
      </c>
    </row>
    <row r="74" spans="1:20" ht="45" hidden="1" x14ac:dyDescent="0.25">
      <c r="A74" s="1" t="s">
        <v>649</v>
      </c>
      <c r="B74" s="1" t="s">
        <v>650</v>
      </c>
      <c r="C74" s="2">
        <v>43598</v>
      </c>
      <c r="D74" s="1">
        <v>71246999</v>
      </c>
      <c r="E74" s="1" t="s">
        <v>868</v>
      </c>
      <c r="F74" s="1">
        <v>193350922</v>
      </c>
      <c r="G74" s="1" t="s">
        <v>869</v>
      </c>
      <c r="H74" s="1" t="s">
        <v>15</v>
      </c>
      <c r="I74" s="2">
        <v>43588</v>
      </c>
      <c r="J74" s="2"/>
      <c r="K74" s="1" t="s">
        <v>16</v>
      </c>
      <c r="L74" s="2">
        <f>IF(ISNUMBER(Manquant[[#This Row],[Date de réapprovisionnement]]),Manquant[[#This Row],[Date de réapprovisionnement]],"")</f>
        <v>43588</v>
      </c>
      <c r="M74" s="2" t="str">
        <f>IF(ISNUMBER(Manquant[[#This Row],[Date de réappro estimée]]),Manquant[[#This Row],[Date de réappro estimée]],"")</f>
        <v/>
      </c>
      <c r="N74" s="2">
        <f>IF(Manquant[[#This Row],[DATE Réappro]]="",(IF(Manquant[[#This Row],[Date Estimée]]="","NO DATE",Manquant[[#This Row],[Date Estimée]])),Manquant[[#This Row],[DATE Réappro]])</f>
        <v>43588</v>
      </c>
      <c r="O74" s="2" t="str">
        <f>IF((VLOOKUP(Manquant[[#This Row],[Composé]],Planning!E:M,9,FALSE))=0,"",(VLOOKUP(Manquant[[#This Row],[Composé]],Planning!E:M,9,FALSE)))</f>
        <v/>
      </c>
      <c r="P74" s="1" t="str">
        <f>IF(Manquant[[#This Row],[Besoin Client]]="","NO DATE CLIENT",(IF(Manquant[[#This Row],[DATE]]="NO DATE",TRUE,(IF(Manquant[[#This Row],[Besoin Client]]-Manquant[[#This Row],[DATE]]&lt;25,TRUE,"")))))</f>
        <v>NO DATE CLIENT</v>
      </c>
      <c r="Q74" s="2" t="str">
        <f>IF(ISTEXT(Manquant[[#This Row],[Date de réapprovisionnement]]),Manquant[[#This Row],[Date de réapprovisionnement]],"")</f>
        <v/>
      </c>
      <c r="R74" s="2" t="str">
        <f>IF(ISTEXT(Manquant[[#This Row],[Date de réappro estimée]]),Manquant[[#This Row],[Date de réappro estimée]],"")</f>
        <v/>
      </c>
      <c r="S74" s="2" t="str">
        <f>IF((Manquant[Commentaires]=""),"",Manquant[Commentaires])</f>
        <v/>
      </c>
      <c r="T74" s="10" t="str">
        <f>Manquant[Commentaires1]&amp;CHAR(10)&amp;Manquant[Commentaires2]&amp;CHAR(10)&amp;Manquant[Commentaires3]</f>
        <v xml:space="preserve">
</v>
      </c>
    </row>
    <row r="75" spans="1:20" ht="45" hidden="1" x14ac:dyDescent="0.25">
      <c r="A75" s="1" t="s">
        <v>649</v>
      </c>
      <c r="B75" s="1" t="s">
        <v>650</v>
      </c>
      <c r="C75" s="2">
        <v>43598</v>
      </c>
      <c r="D75" s="1">
        <v>71246999</v>
      </c>
      <c r="E75" s="1" t="s">
        <v>48</v>
      </c>
      <c r="F75" s="1">
        <v>193429558</v>
      </c>
      <c r="G75" s="1" t="s">
        <v>49</v>
      </c>
      <c r="H75" s="1" t="s">
        <v>15</v>
      </c>
      <c r="I75" s="2">
        <v>43584</v>
      </c>
      <c r="J75" s="2"/>
      <c r="K75" s="1" t="s">
        <v>16</v>
      </c>
      <c r="L75" s="2">
        <f>IF(ISNUMBER(Manquant[[#This Row],[Date de réapprovisionnement]]),Manquant[[#This Row],[Date de réapprovisionnement]],"")</f>
        <v>43584</v>
      </c>
      <c r="M75" s="2" t="str">
        <f>IF(ISNUMBER(Manquant[[#This Row],[Date de réappro estimée]]),Manquant[[#This Row],[Date de réappro estimée]],"")</f>
        <v/>
      </c>
      <c r="N75" s="2">
        <f>IF(Manquant[[#This Row],[DATE Réappro]]="",(IF(Manquant[[#This Row],[Date Estimée]]="","NO DATE",Manquant[[#This Row],[Date Estimée]])),Manquant[[#This Row],[DATE Réappro]])</f>
        <v>43584</v>
      </c>
      <c r="O75" s="2" t="str">
        <f>IF((VLOOKUP(Manquant[[#This Row],[Composé]],Planning!E:M,9,FALSE))=0,"",(VLOOKUP(Manquant[[#This Row],[Composé]],Planning!E:M,9,FALSE)))</f>
        <v/>
      </c>
      <c r="P75" s="1" t="str">
        <f>IF(Manquant[[#This Row],[Besoin Client]]="","NO DATE CLIENT",(IF(Manquant[[#This Row],[DATE]]="NO DATE",TRUE,(IF(Manquant[[#This Row],[Besoin Client]]-Manquant[[#This Row],[DATE]]&lt;25,TRUE,"")))))</f>
        <v>NO DATE CLIENT</v>
      </c>
      <c r="Q75" s="2" t="str">
        <f>IF(ISTEXT(Manquant[[#This Row],[Date de réapprovisionnement]]),Manquant[[#This Row],[Date de réapprovisionnement]],"")</f>
        <v/>
      </c>
      <c r="R75" s="2" t="str">
        <f>IF(ISTEXT(Manquant[[#This Row],[Date de réappro estimée]]),Manquant[[#This Row],[Date de réappro estimée]],"")</f>
        <v/>
      </c>
      <c r="S75" s="2" t="str">
        <f>IF((Manquant[Commentaires]=""),"",Manquant[Commentaires])</f>
        <v/>
      </c>
      <c r="T75" s="10" t="str">
        <f>Manquant[Commentaires1]&amp;CHAR(10)&amp;Manquant[Commentaires2]&amp;CHAR(10)&amp;Manquant[Commentaires3]</f>
        <v xml:space="preserve">
</v>
      </c>
    </row>
    <row r="76" spans="1:20" ht="45" hidden="1" x14ac:dyDescent="0.25">
      <c r="A76" s="1" t="s">
        <v>649</v>
      </c>
      <c r="B76" s="1" t="s">
        <v>650</v>
      </c>
      <c r="C76" s="2">
        <v>43612</v>
      </c>
      <c r="D76" s="1">
        <v>71246999</v>
      </c>
      <c r="E76" s="1" t="s">
        <v>872</v>
      </c>
      <c r="F76" s="1" t="s">
        <v>872</v>
      </c>
      <c r="G76" s="1" t="s">
        <v>873</v>
      </c>
      <c r="H76" s="1" t="s">
        <v>427</v>
      </c>
      <c r="I76" s="2" t="s">
        <v>428</v>
      </c>
      <c r="J76" s="2"/>
      <c r="K76" s="1" t="s">
        <v>16</v>
      </c>
      <c r="L76" s="2" t="str">
        <f>IF(ISNUMBER(Manquant[[#This Row],[Date de réapprovisionnement]]),Manquant[[#This Row],[Date de réapprovisionnement]],"")</f>
        <v/>
      </c>
      <c r="M76" s="2" t="str">
        <f>IF(ISNUMBER(Manquant[[#This Row],[Date de réappro estimée]]),Manquant[[#This Row],[Date de réappro estimée]],"")</f>
        <v/>
      </c>
      <c r="N76" s="2" t="str">
        <f>IF(Manquant[[#This Row],[DATE Réappro]]="",(IF(Manquant[[#This Row],[Date Estimée]]="","NO DATE",Manquant[[#This Row],[Date Estimée]])),Manquant[[#This Row],[DATE Réappro]])</f>
        <v>NO DATE</v>
      </c>
      <c r="O76" s="2" t="str">
        <f>IF((VLOOKUP(Manquant[[#This Row],[Composé]],Planning!E:M,9,FALSE))=0,"",(VLOOKUP(Manquant[[#This Row],[Composé]],Planning!E:M,9,FALSE)))</f>
        <v/>
      </c>
      <c r="P76" s="1" t="str">
        <f>IF(Manquant[[#This Row],[Besoin Client]]="","NO DATE CLIENT",(IF(Manquant[[#This Row],[DATE]]="NO DATE",TRUE,(IF(Manquant[[#This Row],[Besoin Client]]-Manquant[[#This Row],[DATE]]&lt;25,TRUE,"")))))</f>
        <v>NO DATE CLIENT</v>
      </c>
      <c r="Q76" s="2" t="str">
        <f>IF(ISTEXT(Manquant[[#This Row],[Date de réapprovisionnement]]),Manquant[[#This Row],[Date de réapprovisionnement]],"")</f>
        <v>MKP</v>
      </c>
      <c r="R76" s="2" t="str">
        <f>IF(ISTEXT(Manquant[[#This Row],[Date de réappro estimée]]),Manquant[[#This Row],[Date de réappro estimée]],"")</f>
        <v/>
      </c>
      <c r="S76" s="2" t="str">
        <f>IF((Manquant[Commentaires]=""),"",Manquant[Commentaires])</f>
        <v/>
      </c>
      <c r="T76" s="10" t="str">
        <f>Manquant[Commentaires1]&amp;CHAR(10)&amp;Manquant[Commentaires2]&amp;CHAR(10)&amp;Manquant[Commentaires3]</f>
        <v xml:space="preserve">MKP
</v>
      </c>
    </row>
    <row r="77" spans="1:20" ht="45" hidden="1" x14ac:dyDescent="0.25">
      <c r="A77" s="1" t="s">
        <v>649</v>
      </c>
      <c r="B77" s="1" t="s">
        <v>650</v>
      </c>
      <c r="C77" s="2">
        <v>43612</v>
      </c>
      <c r="D77" s="1">
        <v>71246999</v>
      </c>
      <c r="E77" s="1"/>
      <c r="F77" s="1" t="s">
        <v>874</v>
      </c>
      <c r="G77" s="1" t="s">
        <v>875</v>
      </c>
      <c r="H77" s="1" t="s">
        <v>15</v>
      </c>
      <c r="I77" s="2">
        <v>43588</v>
      </c>
      <c r="J77" s="2"/>
      <c r="K77" s="1" t="s">
        <v>16</v>
      </c>
      <c r="L77" s="2">
        <f>IF(ISNUMBER(Manquant[[#This Row],[Date de réapprovisionnement]]),Manquant[[#This Row],[Date de réapprovisionnement]],"")</f>
        <v>43588</v>
      </c>
      <c r="M77" s="2" t="str">
        <f>IF(ISNUMBER(Manquant[[#This Row],[Date de réappro estimée]]),Manquant[[#This Row],[Date de réappro estimée]],"")</f>
        <v/>
      </c>
      <c r="N77" s="2">
        <f>IF(Manquant[[#This Row],[DATE Réappro]]="",(IF(Manquant[[#This Row],[Date Estimée]]="","NO DATE",Manquant[[#This Row],[Date Estimée]])),Manquant[[#This Row],[DATE Réappro]])</f>
        <v>43588</v>
      </c>
      <c r="O77" s="2" t="str">
        <f>IF((VLOOKUP(Manquant[[#This Row],[Composé]],Planning!E:M,9,FALSE))=0,"",(VLOOKUP(Manquant[[#This Row],[Composé]],Planning!E:M,9,FALSE)))</f>
        <v/>
      </c>
      <c r="P77" s="1" t="str">
        <f>IF(Manquant[[#This Row],[Besoin Client]]="","NO DATE CLIENT",(IF(Manquant[[#This Row],[DATE]]="NO DATE",TRUE,(IF(Manquant[[#This Row],[Besoin Client]]-Manquant[[#This Row],[DATE]]&lt;25,TRUE,"")))))</f>
        <v>NO DATE CLIENT</v>
      </c>
      <c r="Q77" s="2" t="str">
        <f>IF(ISTEXT(Manquant[[#This Row],[Date de réapprovisionnement]]),Manquant[[#This Row],[Date de réapprovisionnement]],"")</f>
        <v/>
      </c>
      <c r="R77" s="2" t="str">
        <f>IF(ISTEXT(Manquant[[#This Row],[Date de réappro estimée]]),Manquant[[#This Row],[Date de réappro estimée]],"")</f>
        <v/>
      </c>
      <c r="S77" s="2" t="str">
        <f>IF((Manquant[Commentaires]=""),"",Manquant[Commentaires])</f>
        <v/>
      </c>
      <c r="T77" s="10" t="str">
        <f>Manquant[Commentaires1]&amp;CHAR(10)&amp;Manquant[Commentaires2]&amp;CHAR(10)&amp;Manquant[Commentaires3]</f>
        <v xml:space="preserve">
</v>
      </c>
    </row>
    <row r="78" spans="1:20" ht="45" hidden="1" x14ac:dyDescent="0.25">
      <c r="A78" s="1" t="s">
        <v>649</v>
      </c>
      <c r="B78" s="1" t="s">
        <v>650</v>
      </c>
      <c r="C78" s="2">
        <v>43612</v>
      </c>
      <c r="D78" s="1">
        <v>71246999</v>
      </c>
      <c r="E78" s="1"/>
      <c r="F78" s="1" t="s">
        <v>876</v>
      </c>
      <c r="G78" s="1" t="s">
        <v>877</v>
      </c>
      <c r="H78" s="1" t="s">
        <v>15</v>
      </c>
      <c r="I78" s="2">
        <v>43598</v>
      </c>
      <c r="J78" s="2"/>
      <c r="K78" s="1" t="s">
        <v>16</v>
      </c>
      <c r="L78" s="2">
        <f>IF(ISNUMBER(Manquant[[#This Row],[Date de réapprovisionnement]]),Manquant[[#This Row],[Date de réapprovisionnement]],"")</f>
        <v>43598</v>
      </c>
      <c r="M78" s="2" t="str">
        <f>IF(ISNUMBER(Manquant[[#This Row],[Date de réappro estimée]]),Manquant[[#This Row],[Date de réappro estimée]],"")</f>
        <v/>
      </c>
      <c r="N78" s="2">
        <f>IF(Manquant[[#This Row],[DATE Réappro]]="",(IF(Manquant[[#This Row],[Date Estimée]]="","NO DATE",Manquant[[#This Row],[Date Estimée]])),Manquant[[#This Row],[DATE Réappro]])</f>
        <v>43598</v>
      </c>
      <c r="O78" s="2" t="str">
        <f>IF((VLOOKUP(Manquant[[#This Row],[Composé]],Planning!E:M,9,FALSE))=0,"",(VLOOKUP(Manquant[[#This Row],[Composé]],Planning!E:M,9,FALSE)))</f>
        <v/>
      </c>
      <c r="P78" s="1" t="str">
        <f>IF(Manquant[[#This Row],[Besoin Client]]="","NO DATE CLIENT",(IF(Manquant[[#This Row],[DATE]]="NO DATE",TRUE,(IF(Manquant[[#This Row],[Besoin Client]]-Manquant[[#This Row],[DATE]]&lt;25,TRUE,"")))))</f>
        <v>NO DATE CLIENT</v>
      </c>
      <c r="Q78" s="2" t="str">
        <f>IF(ISTEXT(Manquant[[#This Row],[Date de réapprovisionnement]]),Manquant[[#This Row],[Date de réapprovisionnement]],"")</f>
        <v/>
      </c>
      <c r="R78" s="2" t="str">
        <f>IF(ISTEXT(Manquant[[#This Row],[Date de réappro estimée]]),Manquant[[#This Row],[Date de réappro estimée]],"")</f>
        <v/>
      </c>
      <c r="S78" s="2" t="str">
        <f>IF((Manquant[Commentaires]=""),"",Manquant[Commentaires])</f>
        <v/>
      </c>
      <c r="T78" s="10" t="str">
        <f>Manquant[Commentaires1]&amp;CHAR(10)&amp;Manquant[Commentaires2]&amp;CHAR(10)&amp;Manquant[Commentaires3]</f>
        <v xml:space="preserve">
</v>
      </c>
    </row>
    <row r="79" spans="1:20" ht="45" hidden="1" x14ac:dyDescent="0.25">
      <c r="A79" s="1" t="s">
        <v>649</v>
      </c>
      <c r="B79" s="1" t="s">
        <v>650</v>
      </c>
      <c r="C79" s="2">
        <v>43612</v>
      </c>
      <c r="D79" s="1">
        <v>71246999</v>
      </c>
      <c r="E79" s="1" t="s">
        <v>901</v>
      </c>
      <c r="F79" s="1" t="s">
        <v>901</v>
      </c>
      <c r="G79" s="1" t="s">
        <v>902</v>
      </c>
      <c r="H79" s="1" t="s">
        <v>427</v>
      </c>
      <c r="I79" s="2" t="s">
        <v>428</v>
      </c>
      <c r="J79" s="2"/>
      <c r="K79" s="1" t="s">
        <v>16</v>
      </c>
      <c r="L79" s="2" t="str">
        <f>IF(ISNUMBER(Manquant[[#This Row],[Date de réapprovisionnement]]),Manquant[[#This Row],[Date de réapprovisionnement]],"")</f>
        <v/>
      </c>
      <c r="M79" s="2" t="str">
        <f>IF(ISNUMBER(Manquant[[#This Row],[Date de réappro estimée]]),Manquant[[#This Row],[Date de réappro estimée]],"")</f>
        <v/>
      </c>
      <c r="N79" s="2" t="str">
        <f>IF(Manquant[[#This Row],[DATE Réappro]]="",(IF(Manquant[[#This Row],[Date Estimée]]="","NO DATE",Manquant[[#This Row],[Date Estimée]])),Manquant[[#This Row],[DATE Réappro]])</f>
        <v>NO DATE</v>
      </c>
      <c r="O79" s="2" t="str">
        <f>IF((VLOOKUP(Manquant[[#This Row],[Composé]],Planning!E:M,9,FALSE))=0,"",(VLOOKUP(Manquant[[#This Row],[Composé]],Planning!E:M,9,FALSE)))</f>
        <v/>
      </c>
      <c r="P79" s="1" t="str">
        <f>IF(Manquant[[#This Row],[Besoin Client]]="","NO DATE CLIENT",(IF(Manquant[[#This Row],[DATE]]="NO DATE",TRUE,(IF(Manquant[[#This Row],[Besoin Client]]-Manquant[[#This Row],[DATE]]&lt;25,TRUE,"")))))</f>
        <v>NO DATE CLIENT</v>
      </c>
      <c r="Q79" s="2" t="str">
        <f>IF(ISTEXT(Manquant[[#This Row],[Date de réapprovisionnement]]),Manquant[[#This Row],[Date de réapprovisionnement]],"")</f>
        <v>MKP</v>
      </c>
      <c r="R79" s="2" t="str">
        <f>IF(ISTEXT(Manquant[[#This Row],[Date de réappro estimée]]),Manquant[[#This Row],[Date de réappro estimée]],"")</f>
        <v/>
      </c>
      <c r="S79" s="2" t="str">
        <f>IF((Manquant[Commentaires]=""),"",Manquant[Commentaires])</f>
        <v/>
      </c>
      <c r="T79" s="10" t="str">
        <f>Manquant[Commentaires1]&amp;CHAR(10)&amp;Manquant[Commentaires2]&amp;CHAR(10)&amp;Manquant[Commentaires3]</f>
        <v xml:space="preserve">MKP
</v>
      </c>
    </row>
    <row r="80" spans="1:20" ht="45" hidden="1" x14ac:dyDescent="0.25">
      <c r="A80" s="1" t="s">
        <v>649</v>
      </c>
      <c r="B80" s="1" t="s">
        <v>650</v>
      </c>
      <c r="C80" s="2">
        <v>43612</v>
      </c>
      <c r="D80" s="1">
        <v>71246999</v>
      </c>
      <c r="E80" s="1"/>
      <c r="F80" s="1" t="s">
        <v>880</v>
      </c>
      <c r="G80" s="1" t="s">
        <v>881</v>
      </c>
      <c r="H80" s="1" t="s">
        <v>213</v>
      </c>
      <c r="I80" s="2" t="s">
        <v>214</v>
      </c>
      <c r="J80" s="2">
        <v>43588</v>
      </c>
      <c r="K80" s="1" t="s">
        <v>16</v>
      </c>
      <c r="L80" s="2" t="str">
        <f>IF(ISNUMBER(Manquant[[#This Row],[Date de réapprovisionnement]]),Manquant[[#This Row],[Date de réapprovisionnement]],"")</f>
        <v/>
      </c>
      <c r="M80" s="2">
        <f>IF(ISNUMBER(Manquant[[#This Row],[Date de réappro estimée]]),Manquant[[#This Row],[Date de réappro estimée]],"")</f>
        <v>43588</v>
      </c>
      <c r="N80" s="2">
        <f>IF(Manquant[[#This Row],[DATE Réappro]]="",(IF(Manquant[[#This Row],[Date Estimée]]="","NO DATE",Manquant[[#This Row],[Date Estimée]])),Manquant[[#This Row],[DATE Réappro]])</f>
        <v>43588</v>
      </c>
      <c r="O80" s="2" t="str">
        <f>IF((VLOOKUP(Manquant[[#This Row],[Composé]],Planning!E:M,9,FALSE))=0,"",(VLOOKUP(Manquant[[#This Row],[Composé]],Planning!E:M,9,FALSE)))</f>
        <v/>
      </c>
      <c r="P80" s="1" t="str">
        <f>IF(Manquant[[#This Row],[Besoin Client]]="","NO DATE CLIENT",(IF(Manquant[[#This Row],[DATE]]="NO DATE",TRUE,(IF(Manquant[[#This Row],[Besoin Client]]-Manquant[[#This Row],[DATE]]&lt;25,TRUE,"")))))</f>
        <v>NO DATE CLIENT</v>
      </c>
      <c r="Q80" s="2" t="str">
        <f>IF(ISTEXT(Manquant[[#This Row],[Date de réapprovisionnement]]),Manquant[[#This Row],[Date de réapprovisionnement]],"")</f>
        <v>Attente AR</v>
      </c>
      <c r="R80" s="2" t="str">
        <f>IF(ISTEXT(Manquant[[#This Row],[Date de réappro estimée]]),Manquant[[#This Row],[Date de réappro estimée]],"")</f>
        <v/>
      </c>
      <c r="S80" s="2" t="str">
        <f>IF((Manquant[Commentaires]=""),"",Manquant[Commentaires])</f>
        <v/>
      </c>
      <c r="T80" s="10" t="str">
        <f>Manquant[Commentaires1]&amp;CHAR(10)&amp;Manquant[Commentaires2]&amp;CHAR(10)&amp;Manquant[Commentaires3]</f>
        <v xml:space="preserve">Attente AR
</v>
      </c>
    </row>
    <row r="81" spans="1:20" ht="45" hidden="1" x14ac:dyDescent="0.25">
      <c r="A81" s="1" t="s">
        <v>64</v>
      </c>
      <c r="B81" s="1" t="s">
        <v>65</v>
      </c>
      <c r="C81" s="2">
        <v>43598</v>
      </c>
      <c r="D81" s="1">
        <v>71255811</v>
      </c>
      <c r="E81" s="1" t="s">
        <v>66</v>
      </c>
      <c r="F81" s="1">
        <v>193578301</v>
      </c>
      <c r="G81" s="1" t="s">
        <v>67</v>
      </c>
      <c r="H81" s="1" t="s">
        <v>15</v>
      </c>
      <c r="I81" s="2">
        <v>43585</v>
      </c>
      <c r="J81" s="2"/>
      <c r="K81" s="1" t="s">
        <v>16</v>
      </c>
      <c r="L81" s="2">
        <f>IF(ISNUMBER(Manquant[[#This Row],[Date de réapprovisionnement]]),Manquant[[#This Row],[Date de réapprovisionnement]],"")</f>
        <v>43585</v>
      </c>
      <c r="M81" s="2" t="str">
        <f>IF(ISNUMBER(Manquant[[#This Row],[Date de réappro estimée]]),Manquant[[#This Row],[Date de réappro estimée]],"")</f>
        <v/>
      </c>
      <c r="N81" s="2">
        <f>IF(Manquant[[#This Row],[DATE Réappro]]="",(IF(Manquant[[#This Row],[Date Estimée]]="","NO DATE",Manquant[[#This Row],[Date Estimée]])),Manquant[[#This Row],[DATE Réappro]])</f>
        <v>43585</v>
      </c>
      <c r="O81" s="2" t="str">
        <f>IF((VLOOKUP(Manquant[[#This Row],[Composé]],Planning!E:M,9,FALSE))=0,"",(VLOOKUP(Manquant[[#This Row],[Composé]],Planning!E:M,9,FALSE)))</f>
        <v/>
      </c>
      <c r="P81" s="1" t="str">
        <f>IF(Manquant[[#This Row],[Besoin Client]]="","NO DATE CLIENT",(IF(Manquant[[#This Row],[DATE]]="NO DATE",TRUE,(IF(Manquant[[#This Row],[Besoin Client]]-Manquant[[#This Row],[DATE]]&lt;25,TRUE,"")))))</f>
        <v>NO DATE CLIENT</v>
      </c>
      <c r="Q81" s="2" t="str">
        <f>IF(ISTEXT(Manquant[[#This Row],[Date de réapprovisionnement]]),Manquant[[#This Row],[Date de réapprovisionnement]],"")</f>
        <v/>
      </c>
      <c r="R81" s="2" t="str">
        <f>IF(ISTEXT(Manquant[[#This Row],[Date de réappro estimée]]),Manquant[[#This Row],[Date de réappro estimée]],"")</f>
        <v/>
      </c>
      <c r="S81" s="2" t="str">
        <f>IF((Manquant[Commentaires]=""),"",Manquant[Commentaires])</f>
        <v/>
      </c>
      <c r="T81" s="10" t="str">
        <f>Manquant[Commentaires1]&amp;CHAR(10)&amp;Manquant[Commentaires2]&amp;CHAR(10)&amp;Manquant[Commentaires3]</f>
        <v xml:space="preserve">
</v>
      </c>
    </row>
    <row r="82" spans="1:20" ht="45" hidden="1" x14ac:dyDescent="0.25">
      <c r="A82" s="1" t="s">
        <v>64</v>
      </c>
      <c r="B82" s="1" t="s">
        <v>65</v>
      </c>
      <c r="C82" s="2">
        <v>43602</v>
      </c>
      <c r="D82" s="1">
        <v>71255811</v>
      </c>
      <c r="E82" s="1" t="s">
        <v>425</v>
      </c>
      <c r="F82" s="1" t="s">
        <v>425</v>
      </c>
      <c r="G82" s="1" t="s">
        <v>426</v>
      </c>
      <c r="H82" s="1" t="s">
        <v>427</v>
      </c>
      <c r="I82" s="2" t="s">
        <v>428</v>
      </c>
      <c r="J82" s="2"/>
      <c r="K82" s="1" t="s">
        <v>16</v>
      </c>
      <c r="L82" s="2" t="str">
        <f>IF(ISNUMBER(Manquant[[#This Row],[Date de réapprovisionnement]]),Manquant[[#This Row],[Date de réapprovisionnement]],"")</f>
        <v/>
      </c>
      <c r="M82" s="2" t="str">
        <f>IF(ISNUMBER(Manquant[[#This Row],[Date de réappro estimée]]),Manquant[[#This Row],[Date de réappro estimée]],"")</f>
        <v/>
      </c>
      <c r="N82" s="2" t="str">
        <f>IF(Manquant[[#This Row],[DATE Réappro]]="",(IF(Manquant[[#This Row],[Date Estimée]]="","NO DATE",Manquant[[#This Row],[Date Estimée]])),Manquant[[#This Row],[DATE Réappro]])</f>
        <v>NO DATE</v>
      </c>
      <c r="O82" s="2" t="str">
        <f>IF((VLOOKUP(Manquant[[#This Row],[Composé]],Planning!E:M,9,FALSE))=0,"",(VLOOKUP(Manquant[[#This Row],[Composé]],Planning!E:M,9,FALSE)))</f>
        <v/>
      </c>
      <c r="P82" s="1" t="str">
        <f>IF(Manquant[[#This Row],[Besoin Client]]="","NO DATE CLIENT",(IF(Manquant[[#This Row],[DATE]]="NO DATE",TRUE,(IF(Manquant[[#This Row],[Besoin Client]]-Manquant[[#This Row],[DATE]]&lt;25,TRUE,"")))))</f>
        <v>NO DATE CLIENT</v>
      </c>
      <c r="Q82" s="2" t="str">
        <f>IF(ISTEXT(Manquant[[#This Row],[Date de réapprovisionnement]]),Manquant[[#This Row],[Date de réapprovisionnement]],"")</f>
        <v>MKP</v>
      </c>
      <c r="R82" s="2" t="str">
        <f>IF(ISTEXT(Manquant[[#This Row],[Date de réappro estimée]]),Manquant[[#This Row],[Date de réappro estimée]],"")</f>
        <v/>
      </c>
      <c r="S82" s="2" t="str">
        <f>IF((Manquant[Commentaires]=""),"",Manquant[Commentaires])</f>
        <v/>
      </c>
      <c r="T82" s="10" t="str">
        <f>Manquant[Commentaires1]&amp;CHAR(10)&amp;Manquant[Commentaires2]&amp;CHAR(10)&amp;Manquant[Commentaires3]</f>
        <v xml:space="preserve">MKP
</v>
      </c>
    </row>
    <row r="83" spans="1:20" ht="45" hidden="1" x14ac:dyDescent="0.25">
      <c r="A83" s="1" t="s">
        <v>17</v>
      </c>
      <c r="B83" s="1" t="s">
        <v>18</v>
      </c>
      <c r="C83" s="2">
        <v>43682</v>
      </c>
      <c r="D83" s="1">
        <v>71258284</v>
      </c>
      <c r="E83" s="1" t="s">
        <v>19</v>
      </c>
      <c r="F83" s="1">
        <v>192649169</v>
      </c>
      <c r="G83" s="1" t="s">
        <v>20</v>
      </c>
      <c r="H83" s="1" t="s">
        <v>15</v>
      </c>
      <c r="I83" s="2">
        <v>43762</v>
      </c>
      <c r="J83" s="2"/>
      <c r="K83" s="1" t="s">
        <v>16</v>
      </c>
      <c r="L83" s="2">
        <f>IF(ISNUMBER(Manquant[[#This Row],[Date de réapprovisionnement]]),Manquant[[#This Row],[Date de réapprovisionnement]],"")</f>
        <v>43762</v>
      </c>
      <c r="M83" s="2" t="str">
        <f>IF(ISNUMBER(Manquant[[#This Row],[Date de réappro estimée]]),Manquant[[#This Row],[Date de réappro estimée]],"")</f>
        <v/>
      </c>
      <c r="N83" s="2">
        <f>IF(Manquant[[#This Row],[DATE Réappro]]="",(IF(Manquant[[#This Row],[Date Estimée]]="","NO DATE",Manquant[[#This Row],[Date Estimée]])),Manquant[[#This Row],[DATE Réappro]])</f>
        <v>43762</v>
      </c>
      <c r="O83" s="2">
        <f>IF((VLOOKUP(Manquant[[#This Row],[Composé]],Planning!E:M,9,FALSE))=0,"",(VLOOKUP(Manquant[[#This Row],[Composé]],Planning!E:M,9,FALSE)))</f>
        <v>43710</v>
      </c>
      <c r="P83" s="1" t="b">
        <f>IF(Manquant[[#This Row],[Besoin Client]]="","NO DATE CLIENT",(IF(Manquant[[#This Row],[DATE]]="NO DATE",TRUE,(IF(Manquant[[#This Row],[Besoin Client]]-Manquant[[#This Row],[DATE]]&lt;25,TRUE,"")))))</f>
        <v>1</v>
      </c>
      <c r="Q83" s="2" t="str">
        <f>IF(ISTEXT(Manquant[[#This Row],[Date de réapprovisionnement]]),Manquant[[#This Row],[Date de réapprovisionnement]],"")</f>
        <v/>
      </c>
      <c r="R83" s="2" t="str">
        <f>IF(ISTEXT(Manquant[[#This Row],[Date de réappro estimée]]),Manquant[[#This Row],[Date de réappro estimée]],"")</f>
        <v/>
      </c>
      <c r="S83" s="2" t="str">
        <f>IF((Manquant[Commentaires]=""),"",Manquant[Commentaires])</f>
        <v/>
      </c>
      <c r="T83" s="10" t="str">
        <f>Manquant[Commentaires1]&amp;CHAR(10)&amp;Manquant[Commentaires2]&amp;CHAR(10)&amp;Manquant[Commentaires3]</f>
        <v xml:space="preserve">
</v>
      </c>
    </row>
    <row r="84" spans="1:20" ht="45" hidden="1" x14ac:dyDescent="0.25">
      <c r="A84" s="1" t="s">
        <v>17</v>
      </c>
      <c r="B84" s="1" t="s">
        <v>18</v>
      </c>
      <c r="C84" s="2">
        <v>43682</v>
      </c>
      <c r="D84" s="1">
        <v>71258284</v>
      </c>
      <c r="E84" s="1" t="s">
        <v>36</v>
      </c>
      <c r="F84" s="1">
        <v>192841271</v>
      </c>
      <c r="G84" s="1" t="s">
        <v>37</v>
      </c>
      <c r="H84" s="1" t="s">
        <v>15</v>
      </c>
      <c r="I84" s="2">
        <v>43584</v>
      </c>
      <c r="J84" s="2"/>
      <c r="K84" s="1" t="s">
        <v>16</v>
      </c>
      <c r="L84" s="2">
        <f>IF(ISNUMBER(Manquant[[#This Row],[Date de réapprovisionnement]]),Manquant[[#This Row],[Date de réapprovisionnement]],"")</f>
        <v>43584</v>
      </c>
      <c r="M84" s="2" t="str">
        <f>IF(ISNUMBER(Manquant[[#This Row],[Date de réappro estimée]]),Manquant[[#This Row],[Date de réappro estimée]],"")</f>
        <v/>
      </c>
      <c r="N84" s="2">
        <f>IF(Manquant[[#This Row],[DATE Réappro]]="",(IF(Manquant[[#This Row],[Date Estimée]]="","NO DATE",Manquant[[#This Row],[Date Estimée]])),Manquant[[#This Row],[DATE Réappro]])</f>
        <v>43584</v>
      </c>
      <c r="O84" s="2">
        <f>IF((VLOOKUP(Manquant[[#This Row],[Composé]],Planning!E:M,9,FALSE))=0,"",(VLOOKUP(Manquant[[#This Row],[Composé]],Planning!E:M,9,FALSE)))</f>
        <v>43710</v>
      </c>
      <c r="P84" s="1" t="str">
        <f>IF(Manquant[[#This Row],[Besoin Client]]="","NO DATE CLIENT",(IF(Manquant[[#This Row],[DATE]]="NO DATE",TRUE,(IF(Manquant[[#This Row],[Besoin Client]]-Manquant[[#This Row],[DATE]]&lt;25,TRUE,"")))))</f>
        <v/>
      </c>
      <c r="Q84" s="2" t="str">
        <f>IF(ISTEXT(Manquant[[#This Row],[Date de réapprovisionnement]]),Manquant[[#This Row],[Date de réapprovisionnement]],"")</f>
        <v/>
      </c>
      <c r="R84" s="2" t="str">
        <f>IF(ISTEXT(Manquant[[#This Row],[Date de réappro estimée]]),Manquant[[#This Row],[Date de réappro estimée]],"")</f>
        <v/>
      </c>
      <c r="S84" s="2" t="str">
        <f>IF((Manquant[Commentaires]=""),"",Manquant[Commentaires])</f>
        <v/>
      </c>
      <c r="T84" s="10" t="str">
        <f>Manquant[Commentaires1]&amp;CHAR(10)&amp;Manquant[Commentaires2]&amp;CHAR(10)&amp;Manquant[Commentaires3]</f>
        <v xml:space="preserve">
</v>
      </c>
    </row>
    <row r="85" spans="1:20" ht="45" hidden="1" x14ac:dyDescent="0.25">
      <c r="A85" s="1" t="s">
        <v>17</v>
      </c>
      <c r="B85" s="1" t="s">
        <v>18</v>
      </c>
      <c r="C85" s="2">
        <v>43682</v>
      </c>
      <c r="D85" s="1">
        <v>71258284</v>
      </c>
      <c r="E85" s="1" t="s">
        <v>219</v>
      </c>
      <c r="F85" s="1">
        <v>193566575</v>
      </c>
      <c r="G85" s="1" t="s">
        <v>220</v>
      </c>
      <c r="H85" s="1" t="s">
        <v>213</v>
      </c>
      <c r="I85" s="2" t="s">
        <v>214</v>
      </c>
      <c r="J85" s="2">
        <v>43588</v>
      </c>
      <c r="K85" s="1" t="s">
        <v>16</v>
      </c>
      <c r="L85" s="2" t="str">
        <f>IF(ISNUMBER(Manquant[[#This Row],[Date de réapprovisionnement]]),Manquant[[#This Row],[Date de réapprovisionnement]],"")</f>
        <v/>
      </c>
      <c r="M85" s="2">
        <f>IF(ISNUMBER(Manquant[[#This Row],[Date de réappro estimée]]),Manquant[[#This Row],[Date de réappro estimée]],"")</f>
        <v>43588</v>
      </c>
      <c r="N85" s="2">
        <f>IF(Manquant[[#This Row],[DATE Réappro]]="",(IF(Manquant[[#This Row],[Date Estimée]]="","NO DATE",Manquant[[#This Row],[Date Estimée]])),Manquant[[#This Row],[DATE Réappro]])</f>
        <v>43588</v>
      </c>
      <c r="O85" s="2">
        <f>IF((VLOOKUP(Manquant[[#This Row],[Composé]],Planning!E:M,9,FALSE))=0,"",(VLOOKUP(Manquant[[#This Row],[Composé]],Planning!E:M,9,FALSE)))</f>
        <v>43710</v>
      </c>
      <c r="P85" s="1" t="str">
        <f>IF(Manquant[[#This Row],[Besoin Client]]="","NO DATE CLIENT",(IF(Manquant[[#This Row],[DATE]]="NO DATE",TRUE,(IF(Manquant[[#This Row],[Besoin Client]]-Manquant[[#This Row],[DATE]]&lt;25,TRUE,"")))))</f>
        <v/>
      </c>
      <c r="Q85" s="2" t="str">
        <f>IF(ISTEXT(Manquant[[#This Row],[Date de réapprovisionnement]]),Manquant[[#This Row],[Date de réapprovisionnement]],"")</f>
        <v>Attente AR</v>
      </c>
      <c r="R85" s="2" t="str">
        <f>IF(ISTEXT(Manquant[[#This Row],[Date de réappro estimée]]),Manquant[[#This Row],[Date de réappro estimée]],"")</f>
        <v/>
      </c>
      <c r="S85" s="2" t="str">
        <f>IF((Manquant[Commentaires]=""),"",Manquant[Commentaires])</f>
        <v/>
      </c>
      <c r="T85" s="10" t="str">
        <f>Manquant[Commentaires1]&amp;CHAR(10)&amp;Manquant[Commentaires2]&amp;CHAR(10)&amp;Manquant[Commentaires3]</f>
        <v xml:space="preserve">Attente AR
</v>
      </c>
    </row>
    <row r="86" spans="1:20" ht="45" hidden="1" x14ac:dyDescent="0.25">
      <c r="A86" s="1" t="s">
        <v>17</v>
      </c>
      <c r="B86" s="1" t="s">
        <v>18</v>
      </c>
      <c r="C86" s="2">
        <v>43682</v>
      </c>
      <c r="D86" s="1">
        <v>71258284</v>
      </c>
      <c r="E86" s="1" t="s">
        <v>98</v>
      </c>
      <c r="F86" s="1">
        <v>193569224</v>
      </c>
      <c r="G86" s="1" t="s">
        <v>99</v>
      </c>
      <c r="H86" s="1" t="s">
        <v>15</v>
      </c>
      <c r="I86" s="2">
        <v>43588</v>
      </c>
      <c r="J86" s="2"/>
      <c r="K86" s="1" t="s">
        <v>16</v>
      </c>
      <c r="L86" s="2">
        <f>IF(ISNUMBER(Manquant[[#This Row],[Date de réapprovisionnement]]),Manquant[[#This Row],[Date de réapprovisionnement]],"")</f>
        <v>43588</v>
      </c>
      <c r="M86" s="2" t="str">
        <f>IF(ISNUMBER(Manquant[[#This Row],[Date de réappro estimée]]),Manquant[[#This Row],[Date de réappro estimée]],"")</f>
        <v/>
      </c>
      <c r="N86" s="2">
        <f>IF(Manquant[[#This Row],[DATE Réappro]]="",(IF(Manquant[[#This Row],[Date Estimée]]="","NO DATE",Manquant[[#This Row],[Date Estimée]])),Manquant[[#This Row],[DATE Réappro]])</f>
        <v>43588</v>
      </c>
      <c r="O86" s="2">
        <f>IF((VLOOKUP(Manquant[[#This Row],[Composé]],Planning!E:M,9,FALSE))=0,"",(VLOOKUP(Manquant[[#This Row],[Composé]],Planning!E:M,9,FALSE)))</f>
        <v>43710</v>
      </c>
      <c r="P86" s="1" t="str">
        <f>IF(Manquant[[#This Row],[Besoin Client]]="","NO DATE CLIENT",(IF(Manquant[[#This Row],[DATE]]="NO DATE",TRUE,(IF(Manquant[[#This Row],[Besoin Client]]-Manquant[[#This Row],[DATE]]&lt;25,TRUE,"")))))</f>
        <v/>
      </c>
      <c r="Q86" s="2" t="str">
        <f>IF(ISTEXT(Manquant[[#This Row],[Date de réapprovisionnement]]),Manquant[[#This Row],[Date de réapprovisionnement]],"")</f>
        <v/>
      </c>
      <c r="R86" s="2" t="str">
        <f>IF(ISTEXT(Manquant[[#This Row],[Date de réappro estimée]]),Manquant[[#This Row],[Date de réappro estimée]],"")</f>
        <v/>
      </c>
      <c r="S86" s="2" t="str">
        <f>IF((Manquant[Commentaires]=""),"",Manquant[Commentaires])</f>
        <v/>
      </c>
      <c r="T86" s="10" t="str">
        <f>Manquant[Commentaires1]&amp;CHAR(10)&amp;Manquant[Commentaires2]&amp;CHAR(10)&amp;Manquant[Commentaires3]</f>
        <v xml:space="preserve">
</v>
      </c>
    </row>
    <row r="87" spans="1:20" ht="45" hidden="1" x14ac:dyDescent="0.25">
      <c r="A87" s="1" t="s">
        <v>17</v>
      </c>
      <c r="B87" s="1" t="s">
        <v>18</v>
      </c>
      <c r="C87" s="2">
        <v>43682</v>
      </c>
      <c r="D87" s="1">
        <v>71258284</v>
      </c>
      <c r="E87" s="1" t="s">
        <v>429</v>
      </c>
      <c r="F87" s="1">
        <v>193570467</v>
      </c>
      <c r="G87" s="1" t="s">
        <v>430</v>
      </c>
      <c r="H87" s="1" t="s">
        <v>427</v>
      </c>
      <c r="I87" s="2" t="s">
        <v>428</v>
      </c>
      <c r="J87" s="2"/>
      <c r="K87" s="1" t="s">
        <v>265</v>
      </c>
      <c r="L87" s="2" t="str">
        <f>IF(ISNUMBER(Manquant[[#This Row],[Date de réapprovisionnement]]),Manquant[[#This Row],[Date de réapprovisionnement]],"")</f>
        <v/>
      </c>
      <c r="M87" s="2" t="str">
        <f>IF(ISNUMBER(Manquant[[#This Row],[Date de réappro estimée]]),Manquant[[#This Row],[Date de réappro estimée]],"")</f>
        <v/>
      </c>
      <c r="N87" s="2" t="str">
        <f>IF(Manquant[[#This Row],[DATE Réappro]]="",(IF(Manquant[[#This Row],[Date Estimée]]="","NO DATE",Manquant[[#This Row],[Date Estimée]])),Manquant[[#This Row],[DATE Réappro]])</f>
        <v>NO DATE</v>
      </c>
      <c r="O87" s="2">
        <f>IF((VLOOKUP(Manquant[[#This Row],[Composé]],Planning!E:M,9,FALSE))=0,"",(VLOOKUP(Manquant[[#This Row],[Composé]],Planning!E:M,9,FALSE)))</f>
        <v>43710</v>
      </c>
      <c r="P87" s="1" t="b">
        <f>IF(Manquant[[#This Row],[Besoin Client]]="","NO DATE CLIENT",(IF(Manquant[[#This Row],[DATE]]="NO DATE",TRUE,(IF(Manquant[[#This Row],[Besoin Client]]-Manquant[[#This Row],[DATE]]&lt;25,TRUE,"")))))</f>
        <v>1</v>
      </c>
      <c r="Q87" s="2" t="str">
        <f>IF(ISTEXT(Manquant[[#This Row],[Date de réapprovisionnement]]),Manquant[[#This Row],[Date de réapprovisionnement]],"")</f>
        <v>MKP</v>
      </c>
      <c r="R87" s="2" t="str">
        <f>IF(ISTEXT(Manquant[[#This Row],[Date de réappro estimée]]),Manquant[[#This Row],[Date de réappro estimée]],"")</f>
        <v/>
      </c>
      <c r="S87" s="2" t="str">
        <f>IF((Manquant[Commentaires]=""),"",Manquant[Commentaires])</f>
        <v>Cotation Mouser en cours 24/04</v>
      </c>
      <c r="T87" s="10" t="str">
        <f>Manquant[Commentaires1]&amp;CHAR(10)&amp;Manquant[Commentaires2]&amp;CHAR(10)&amp;Manquant[Commentaires3]</f>
        <v>MKP
Cotation Mouser en cours 24/04</v>
      </c>
    </row>
    <row r="88" spans="1:20" ht="45" hidden="1" x14ac:dyDescent="0.25">
      <c r="A88" s="1" t="s">
        <v>17</v>
      </c>
      <c r="B88" s="1" t="s">
        <v>18</v>
      </c>
      <c r="C88" s="2">
        <v>43682</v>
      </c>
      <c r="D88" s="1">
        <v>71258284</v>
      </c>
      <c r="E88" s="1" t="s">
        <v>431</v>
      </c>
      <c r="F88" s="1">
        <v>193571229</v>
      </c>
      <c r="G88" s="1" t="s">
        <v>432</v>
      </c>
      <c r="H88" s="1" t="s">
        <v>427</v>
      </c>
      <c r="I88" s="2" t="s">
        <v>428</v>
      </c>
      <c r="J88" s="2"/>
      <c r="K88" s="1" t="s">
        <v>265</v>
      </c>
      <c r="L88" s="2" t="str">
        <f>IF(ISNUMBER(Manquant[[#This Row],[Date de réapprovisionnement]]),Manquant[[#This Row],[Date de réapprovisionnement]],"")</f>
        <v/>
      </c>
      <c r="M88" s="2" t="str">
        <f>IF(ISNUMBER(Manquant[[#This Row],[Date de réappro estimée]]),Manquant[[#This Row],[Date de réappro estimée]],"")</f>
        <v/>
      </c>
      <c r="N88" s="2" t="str">
        <f>IF(Manquant[[#This Row],[DATE Réappro]]="",(IF(Manquant[[#This Row],[Date Estimée]]="","NO DATE",Manquant[[#This Row],[Date Estimée]])),Manquant[[#This Row],[DATE Réappro]])</f>
        <v>NO DATE</v>
      </c>
      <c r="O88" s="2">
        <f>IF((VLOOKUP(Manquant[[#This Row],[Composé]],Planning!E:M,9,FALSE))=0,"",(VLOOKUP(Manquant[[#This Row],[Composé]],Planning!E:M,9,FALSE)))</f>
        <v>43710</v>
      </c>
      <c r="P88" s="1" t="b">
        <f>IF(Manquant[[#This Row],[Besoin Client]]="","NO DATE CLIENT",(IF(Manquant[[#This Row],[DATE]]="NO DATE",TRUE,(IF(Manquant[[#This Row],[Besoin Client]]-Manquant[[#This Row],[DATE]]&lt;25,TRUE,"")))))</f>
        <v>1</v>
      </c>
      <c r="Q88" s="2" t="str">
        <f>IF(ISTEXT(Manquant[[#This Row],[Date de réapprovisionnement]]),Manquant[[#This Row],[Date de réapprovisionnement]],"")</f>
        <v>MKP</v>
      </c>
      <c r="R88" s="2" t="str">
        <f>IF(ISTEXT(Manquant[[#This Row],[Date de réappro estimée]]),Manquant[[#This Row],[Date de réappro estimée]],"")</f>
        <v/>
      </c>
      <c r="S88" s="2" t="str">
        <f>IF((Manquant[Commentaires]=""),"",Manquant[Commentaires])</f>
        <v>Cotation Mouser en cours 24/04</v>
      </c>
      <c r="T88" s="10" t="str">
        <f>Manquant[Commentaires1]&amp;CHAR(10)&amp;Manquant[Commentaires2]&amp;CHAR(10)&amp;Manquant[Commentaires3]</f>
        <v>MKP
Cotation Mouser en cours 24/04</v>
      </c>
    </row>
    <row r="89" spans="1:20" ht="45" hidden="1" x14ac:dyDescent="0.25">
      <c r="A89" s="1" t="s">
        <v>17</v>
      </c>
      <c r="B89" s="1" t="s">
        <v>18</v>
      </c>
      <c r="C89" s="2">
        <v>43703</v>
      </c>
      <c r="D89" s="1">
        <v>71258284</v>
      </c>
      <c r="E89" s="1" t="s">
        <v>433</v>
      </c>
      <c r="F89" s="1" t="s">
        <v>433</v>
      </c>
      <c r="G89" s="1" t="s">
        <v>434</v>
      </c>
      <c r="H89" s="1" t="s">
        <v>427</v>
      </c>
      <c r="I89" s="2" t="s">
        <v>428</v>
      </c>
      <c r="J89" s="2"/>
      <c r="K89" s="1" t="s">
        <v>265</v>
      </c>
      <c r="L89" s="2" t="str">
        <f>IF(ISNUMBER(Manquant[[#This Row],[Date de réapprovisionnement]]),Manquant[[#This Row],[Date de réapprovisionnement]],"")</f>
        <v/>
      </c>
      <c r="M89" s="2" t="str">
        <f>IF(ISNUMBER(Manquant[[#This Row],[Date de réappro estimée]]),Manquant[[#This Row],[Date de réappro estimée]],"")</f>
        <v/>
      </c>
      <c r="N89" s="2" t="str">
        <f>IF(Manquant[[#This Row],[DATE Réappro]]="",(IF(Manquant[[#This Row],[Date Estimée]]="","NO DATE",Manquant[[#This Row],[Date Estimée]])),Manquant[[#This Row],[DATE Réappro]])</f>
        <v>NO DATE</v>
      </c>
      <c r="O89" s="2">
        <f>IF((VLOOKUP(Manquant[[#This Row],[Composé]],Planning!E:M,9,FALSE))=0,"",(VLOOKUP(Manquant[[#This Row],[Composé]],Planning!E:M,9,FALSE)))</f>
        <v>43710</v>
      </c>
      <c r="P89" s="1" t="b">
        <f>IF(Manquant[[#This Row],[Besoin Client]]="","NO DATE CLIENT",(IF(Manquant[[#This Row],[DATE]]="NO DATE",TRUE,(IF(Manquant[[#This Row],[Besoin Client]]-Manquant[[#This Row],[DATE]]&lt;25,TRUE,"")))))</f>
        <v>1</v>
      </c>
      <c r="Q89" s="2" t="str">
        <f>IF(ISTEXT(Manquant[[#This Row],[Date de réapprovisionnement]]),Manquant[[#This Row],[Date de réapprovisionnement]],"")</f>
        <v>MKP</v>
      </c>
      <c r="R89" s="2" t="str">
        <f>IF(ISTEXT(Manquant[[#This Row],[Date de réappro estimée]]),Manquant[[#This Row],[Date de réappro estimée]],"")</f>
        <v/>
      </c>
      <c r="S89" s="2" t="str">
        <f>IF((Manquant[Commentaires]=""),"",Manquant[Commentaires])</f>
        <v>Cotation Mouser en cours 24/04</v>
      </c>
      <c r="T89" s="10" t="str">
        <f>Manquant[Commentaires1]&amp;CHAR(10)&amp;Manquant[Commentaires2]&amp;CHAR(10)&amp;Manquant[Commentaires3]</f>
        <v>MKP
Cotation Mouser en cours 24/04</v>
      </c>
    </row>
    <row r="90" spans="1:20" ht="45" hidden="1" x14ac:dyDescent="0.25">
      <c r="A90" s="1" t="s">
        <v>17</v>
      </c>
      <c r="B90" s="1" t="s">
        <v>18</v>
      </c>
      <c r="C90" s="2">
        <v>43682</v>
      </c>
      <c r="D90" s="1">
        <v>71258284</v>
      </c>
      <c r="E90" s="1" t="s">
        <v>199</v>
      </c>
      <c r="F90" s="1">
        <v>193573781</v>
      </c>
      <c r="G90" s="1" t="s">
        <v>200</v>
      </c>
      <c r="H90" s="1" t="s">
        <v>15</v>
      </c>
      <c r="I90" s="2">
        <v>43642</v>
      </c>
      <c r="J90" s="2"/>
      <c r="K90" s="1" t="s">
        <v>16</v>
      </c>
      <c r="L90" s="2">
        <f>IF(ISNUMBER(Manquant[[#This Row],[Date de réapprovisionnement]]),Manquant[[#This Row],[Date de réapprovisionnement]],"")</f>
        <v>43642</v>
      </c>
      <c r="M90" s="2" t="str">
        <f>IF(ISNUMBER(Manquant[[#This Row],[Date de réappro estimée]]),Manquant[[#This Row],[Date de réappro estimée]],"")</f>
        <v/>
      </c>
      <c r="N90" s="2">
        <f>IF(Manquant[[#This Row],[DATE Réappro]]="",(IF(Manquant[[#This Row],[Date Estimée]]="","NO DATE",Manquant[[#This Row],[Date Estimée]])),Manquant[[#This Row],[DATE Réappro]])</f>
        <v>43642</v>
      </c>
      <c r="O90" s="2">
        <f>IF((VLOOKUP(Manquant[[#This Row],[Composé]],Planning!E:M,9,FALSE))=0,"",(VLOOKUP(Manquant[[#This Row],[Composé]],Planning!E:M,9,FALSE)))</f>
        <v>43710</v>
      </c>
      <c r="P90" s="1" t="str">
        <f>IF(Manquant[[#This Row],[Besoin Client]]="","NO DATE CLIENT",(IF(Manquant[[#This Row],[DATE]]="NO DATE",TRUE,(IF(Manquant[[#This Row],[Besoin Client]]-Manquant[[#This Row],[DATE]]&lt;25,TRUE,"")))))</f>
        <v/>
      </c>
      <c r="Q90" s="2" t="str">
        <f>IF(ISTEXT(Manquant[[#This Row],[Date de réapprovisionnement]]),Manquant[[#This Row],[Date de réapprovisionnement]],"")</f>
        <v/>
      </c>
      <c r="R90" s="2" t="str">
        <f>IF(ISTEXT(Manquant[[#This Row],[Date de réappro estimée]]),Manquant[[#This Row],[Date de réappro estimée]],"")</f>
        <v/>
      </c>
      <c r="S90" s="2" t="str">
        <f>IF((Manquant[Commentaires]=""),"",Manquant[Commentaires])</f>
        <v/>
      </c>
      <c r="T90" s="10" t="str">
        <f>Manquant[Commentaires1]&amp;CHAR(10)&amp;Manquant[Commentaires2]&amp;CHAR(10)&amp;Manquant[Commentaires3]</f>
        <v xml:space="preserve">
</v>
      </c>
    </row>
    <row r="91" spans="1:20" ht="45" hidden="1" x14ac:dyDescent="0.25">
      <c r="A91" s="1" t="s">
        <v>17</v>
      </c>
      <c r="B91" s="1" t="s">
        <v>18</v>
      </c>
      <c r="C91" s="2">
        <v>43703</v>
      </c>
      <c r="D91" s="1">
        <v>71258284</v>
      </c>
      <c r="E91" s="1" t="s">
        <v>435</v>
      </c>
      <c r="F91" s="1" t="s">
        <v>435</v>
      </c>
      <c r="G91" s="1" t="s">
        <v>337</v>
      </c>
      <c r="H91" s="1" t="s">
        <v>427</v>
      </c>
      <c r="I91" s="2" t="s">
        <v>428</v>
      </c>
      <c r="J91" s="2"/>
      <c r="K91" s="1" t="s">
        <v>210</v>
      </c>
      <c r="L91" s="2" t="str">
        <f>IF(ISNUMBER(Manquant[[#This Row],[Date de réapprovisionnement]]),Manquant[[#This Row],[Date de réapprovisionnement]],"")</f>
        <v/>
      </c>
      <c r="M91" s="2" t="str">
        <f>IF(ISNUMBER(Manquant[[#This Row],[Date de réappro estimée]]),Manquant[[#This Row],[Date de réappro estimée]],"")</f>
        <v/>
      </c>
      <c r="N91" s="2" t="str">
        <f>IF(Manquant[[#This Row],[DATE Réappro]]="",(IF(Manquant[[#This Row],[Date Estimée]]="","NO DATE",Manquant[[#This Row],[Date Estimée]])),Manquant[[#This Row],[DATE Réappro]])</f>
        <v>NO DATE</v>
      </c>
      <c r="O91" s="2">
        <f>IF((VLOOKUP(Manquant[[#This Row],[Composé]],Planning!E:M,9,FALSE))=0,"",(VLOOKUP(Manquant[[#This Row],[Composé]],Planning!E:M,9,FALSE)))</f>
        <v>43710</v>
      </c>
      <c r="P91" s="1" t="b">
        <f>IF(Manquant[[#This Row],[Besoin Client]]="","NO DATE CLIENT",(IF(Manquant[[#This Row],[DATE]]="NO DATE",TRUE,(IF(Manquant[[#This Row],[Besoin Client]]-Manquant[[#This Row],[DATE]]&lt;25,TRUE,"")))))</f>
        <v>1</v>
      </c>
      <c r="Q91" s="2" t="str">
        <f>IF(ISTEXT(Manquant[[#This Row],[Date de réapprovisionnement]]),Manquant[[#This Row],[Date de réapprovisionnement]],"")</f>
        <v>MKP</v>
      </c>
      <c r="R91" s="2" t="str">
        <f>IF(ISTEXT(Manquant[[#This Row],[Date de réappro estimée]]),Manquant[[#This Row],[Date de réappro estimée]],"")</f>
        <v/>
      </c>
      <c r="S91" s="2" t="str">
        <f>IF((Manquant[Commentaires]=""),"",Manquant[Commentaires])</f>
        <v>Cotation Broker en cours 24/04</v>
      </c>
      <c r="T91" s="10" t="str">
        <f>Manquant[Commentaires1]&amp;CHAR(10)&amp;Manquant[Commentaires2]&amp;CHAR(10)&amp;Manquant[Commentaires3]</f>
        <v>MKP
Cotation Broker en cours 24/04</v>
      </c>
    </row>
    <row r="92" spans="1:20" ht="45" hidden="1" x14ac:dyDescent="0.25">
      <c r="A92" s="1" t="s">
        <v>17</v>
      </c>
      <c r="B92" s="1" t="s">
        <v>18</v>
      </c>
      <c r="C92" s="2">
        <v>43682</v>
      </c>
      <c r="D92" s="1">
        <v>71258284</v>
      </c>
      <c r="E92" s="1" t="s">
        <v>436</v>
      </c>
      <c r="F92" s="1">
        <v>193579189</v>
      </c>
      <c r="G92" s="1" t="s">
        <v>437</v>
      </c>
      <c r="H92" s="1" t="s">
        <v>427</v>
      </c>
      <c r="I92" s="2" t="s">
        <v>428</v>
      </c>
      <c r="J92" s="2"/>
      <c r="K92" s="1" t="s">
        <v>438</v>
      </c>
      <c r="L92" s="2" t="str">
        <f>IF(ISNUMBER(Manquant[[#This Row],[Date de réapprovisionnement]]),Manquant[[#This Row],[Date de réapprovisionnement]],"")</f>
        <v/>
      </c>
      <c r="M92" s="2" t="str">
        <f>IF(ISNUMBER(Manquant[[#This Row],[Date de réappro estimée]]),Manquant[[#This Row],[Date de réappro estimée]],"")</f>
        <v/>
      </c>
      <c r="N92" s="2" t="str">
        <f>IF(Manquant[[#This Row],[DATE Réappro]]="",(IF(Manquant[[#This Row],[Date Estimée]]="","NO DATE",Manquant[[#This Row],[Date Estimée]])),Manquant[[#This Row],[DATE Réappro]])</f>
        <v>NO DATE</v>
      </c>
      <c r="O92" s="2">
        <f>IF((VLOOKUP(Manquant[[#This Row],[Composé]],Planning!E:M,9,FALSE))=0,"",(VLOOKUP(Manquant[[#This Row],[Composé]],Planning!E:M,9,FALSE)))</f>
        <v>43710</v>
      </c>
      <c r="P92" s="1" t="b">
        <f>IF(Manquant[[#This Row],[Besoin Client]]="","NO DATE CLIENT",(IF(Manquant[[#This Row],[DATE]]="NO DATE",TRUE,(IF(Manquant[[#This Row],[Besoin Client]]-Manquant[[#This Row],[DATE]]&lt;25,TRUE,"")))))</f>
        <v>1</v>
      </c>
      <c r="Q92" s="2" t="str">
        <f>IF(ISTEXT(Manquant[[#This Row],[Date de réapprovisionnement]]),Manquant[[#This Row],[Date de réapprovisionnement]],"")</f>
        <v>MKP</v>
      </c>
      <c r="R92" s="2" t="str">
        <f>IF(ISTEXT(Manquant[[#This Row],[Date de réappro estimée]]),Manquant[[#This Row],[Date de réappro estimée]],"")</f>
        <v/>
      </c>
      <c r="S92" s="2" t="str">
        <f>IF((Manquant[Commentaires]=""),"",Manquant[Commentaires])</f>
        <v>MOQ de 1360 pièces / attente validation alternative</v>
      </c>
      <c r="T92" s="10" t="str">
        <f>Manquant[Commentaires1]&amp;CHAR(10)&amp;Manquant[Commentaires2]&amp;CHAR(10)&amp;Manquant[Commentaires3]</f>
        <v>MKP
MOQ de 1360 pièces / attente validation alternative</v>
      </c>
    </row>
    <row r="93" spans="1:20" ht="45" hidden="1" x14ac:dyDescent="0.25">
      <c r="A93" s="1" t="s">
        <v>17</v>
      </c>
      <c r="B93" s="1" t="s">
        <v>18</v>
      </c>
      <c r="C93" s="2">
        <v>43682</v>
      </c>
      <c r="D93" s="1">
        <v>71258284</v>
      </c>
      <c r="E93" s="1" t="s">
        <v>221</v>
      </c>
      <c r="F93" s="1">
        <v>193581043</v>
      </c>
      <c r="G93" s="1" t="s">
        <v>222</v>
      </c>
      <c r="H93" s="1" t="s">
        <v>213</v>
      </c>
      <c r="I93" s="2" t="s">
        <v>214</v>
      </c>
      <c r="J93" s="2">
        <v>43588</v>
      </c>
      <c r="K93" s="1" t="s">
        <v>16</v>
      </c>
      <c r="L93" s="2" t="str">
        <f>IF(ISNUMBER(Manquant[[#This Row],[Date de réapprovisionnement]]),Manquant[[#This Row],[Date de réapprovisionnement]],"")</f>
        <v/>
      </c>
      <c r="M93" s="2">
        <f>IF(ISNUMBER(Manquant[[#This Row],[Date de réappro estimée]]),Manquant[[#This Row],[Date de réappro estimée]],"")</f>
        <v>43588</v>
      </c>
      <c r="N93" s="2">
        <f>IF(Manquant[[#This Row],[DATE Réappro]]="",(IF(Manquant[[#This Row],[Date Estimée]]="","NO DATE",Manquant[[#This Row],[Date Estimée]])),Manquant[[#This Row],[DATE Réappro]])</f>
        <v>43588</v>
      </c>
      <c r="O93" s="2">
        <f>IF((VLOOKUP(Manquant[[#This Row],[Composé]],Planning!E:M,9,FALSE))=0,"",(VLOOKUP(Manquant[[#This Row],[Composé]],Planning!E:M,9,FALSE)))</f>
        <v>43710</v>
      </c>
      <c r="P93" s="1" t="str">
        <f>IF(Manquant[[#This Row],[Besoin Client]]="","NO DATE CLIENT",(IF(Manquant[[#This Row],[DATE]]="NO DATE",TRUE,(IF(Manquant[[#This Row],[Besoin Client]]-Manquant[[#This Row],[DATE]]&lt;25,TRUE,"")))))</f>
        <v/>
      </c>
      <c r="Q93" s="2" t="str">
        <f>IF(ISTEXT(Manquant[[#This Row],[Date de réapprovisionnement]]),Manquant[[#This Row],[Date de réapprovisionnement]],"")</f>
        <v>Attente AR</v>
      </c>
      <c r="R93" s="2" t="str">
        <f>IF(ISTEXT(Manquant[[#This Row],[Date de réappro estimée]]),Manquant[[#This Row],[Date de réappro estimée]],"")</f>
        <v/>
      </c>
      <c r="S93" s="2" t="str">
        <f>IF((Manquant[Commentaires]=""),"",Manquant[Commentaires])</f>
        <v/>
      </c>
      <c r="T93" s="10" t="str">
        <f>Manquant[Commentaires1]&amp;CHAR(10)&amp;Manquant[Commentaires2]&amp;CHAR(10)&amp;Manquant[Commentaires3]</f>
        <v xml:space="preserve">Attente AR
</v>
      </c>
    </row>
    <row r="94" spans="1:20" ht="45" hidden="1" x14ac:dyDescent="0.25">
      <c r="A94" s="1" t="s">
        <v>17</v>
      </c>
      <c r="B94" s="1" t="s">
        <v>18</v>
      </c>
      <c r="C94" s="2">
        <v>43682</v>
      </c>
      <c r="D94" s="1">
        <v>71258284</v>
      </c>
      <c r="E94" s="1" t="s">
        <v>223</v>
      </c>
      <c r="F94" s="1">
        <v>193582227</v>
      </c>
      <c r="G94" s="1" t="s">
        <v>224</v>
      </c>
      <c r="H94" s="1" t="s">
        <v>213</v>
      </c>
      <c r="I94" s="2" t="s">
        <v>214</v>
      </c>
      <c r="J94" s="2">
        <v>43588</v>
      </c>
      <c r="K94" s="1" t="s">
        <v>16</v>
      </c>
      <c r="L94" s="2" t="str">
        <f>IF(ISNUMBER(Manquant[[#This Row],[Date de réapprovisionnement]]),Manquant[[#This Row],[Date de réapprovisionnement]],"")</f>
        <v/>
      </c>
      <c r="M94" s="2">
        <f>IF(ISNUMBER(Manquant[[#This Row],[Date de réappro estimée]]),Manquant[[#This Row],[Date de réappro estimée]],"")</f>
        <v>43588</v>
      </c>
      <c r="N94" s="2">
        <f>IF(Manquant[[#This Row],[DATE Réappro]]="",(IF(Manquant[[#This Row],[Date Estimée]]="","NO DATE",Manquant[[#This Row],[Date Estimée]])),Manquant[[#This Row],[DATE Réappro]])</f>
        <v>43588</v>
      </c>
      <c r="O94" s="2">
        <f>IF((VLOOKUP(Manquant[[#This Row],[Composé]],Planning!E:M,9,FALSE))=0,"",(VLOOKUP(Manquant[[#This Row],[Composé]],Planning!E:M,9,FALSE)))</f>
        <v>43710</v>
      </c>
      <c r="P94" s="1" t="str">
        <f>IF(Manquant[[#This Row],[Besoin Client]]="","NO DATE CLIENT",(IF(Manquant[[#This Row],[DATE]]="NO DATE",TRUE,(IF(Manquant[[#This Row],[Besoin Client]]-Manquant[[#This Row],[DATE]]&lt;25,TRUE,"")))))</f>
        <v/>
      </c>
      <c r="Q94" s="2" t="str">
        <f>IF(ISTEXT(Manquant[[#This Row],[Date de réapprovisionnement]]),Manquant[[#This Row],[Date de réapprovisionnement]],"")</f>
        <v>Attente AR</v>
      </c>
      <c r="R94" s="2" t="str">
        <f>IF(ISTEXT(Manquant[[#This Row],[Date de réappro estimée]]),Manquant[[#This Row],[Date de réappro estimée]],"")</f>
        <v/>
      </c>
      <c r="S94" s="2" t="str">
        <f>IF((Manquant[Commentaires]=""),"",Manquant[Commentaires])</f>
        <v/>
      </c>
      <c r="T94" s="10" t="str">
        <f>Manquant[Commentaires1]&amp;CHAR(10)&amp;Manquant[Commentaires2]&amp;CHAR(10)&amp;Manquant[Commentaires3]</f>
        <v xml:space="preserve">Attente AR
</v>
      </c>
    </row>
    <row r="95" spans="1:20" ht="45" hidden="1" x14ac:dyDescent="0.25">
      <c r="A95" s="1" t="s">
        <v>17</v>
      </c>
      <c r="B95" s="1" t="s">
        <v>18</v>
      </c>
      <c r="C95" s="2">
        <v>43682</v>
      </c>
      <c r="D95" s="1">
        <v>71258284</v>
      </c>
      <c r="E95" s="1" t="s">
        <v>225</v>
      </c>
      <c r="F95" s="1">
        <v>193582652</v>
      </c>
      <c r="G95" s="1" t="s">
        <v>226</v>
      </c>
      <c r="H95" s="1" t="s">
        <v>213</v>
      </c>
      <c r="I95" s="2" t="s">
        <v>214</v>
      </c>
      <c r="J95" s="2">
        <v>43588</v>
      </c>
      <c r="K95" s="1" t="s">
        <v>16</v>
      </c>
      <c r="L95" s="2" t="str">
        <f>IF(ISNUMBER(Manquant[[#This Row],[Date de réapprovisionnement]]),Manquant[[#This Row],[Date de réapprovisionnement]],"")</f>
        <v/>
      </c>
      <c r="M95" s="2">
        <f>IF(ISNUMBER(Manquant[[#This Row],[Date de réappro estimée]]),Manquant[[#This Row],[Date de réappro estimée]],"")</f>
        <v>43588</v>
      </c>
      <c r="N95" s="2">
        <f>IF(Manquant[[#This Row],[DATE Réappro]]="",(IF(Manquant[[#This Row],[Date Estimée]]="","NO DATE",Manquant[[#This Row],[Date Estimée]])),Manquant[[#This Row],[DATE Réappro]])</f>
        <v>43588</v>
      </c>
      <c r="O95" s="2">
        <f>IF((VLOOKUP(Manquant[[#This Row],[Composé]],Planning!E:M,9,FALSE))=0,"",(VLOOKUP(Manquant[[#This Row],[Composé]],Planning!E:M,9,FALSE)))</f>
        <v>43710</v>
      </c>
      <c r="P95" s="1" t="str">
        <f>IF(Manquant[[#This Row],[Besoin Client]]="","NO DATE CLIENT",(IF(Manquant[[#This Row],[DATE]]="NO DATE",TRUE,(IF(Manquant[[#This Row],[Besoin Client]]-Manquant[[#This Row],[DATE]]&lt;25,TRUE,"")))))</f>
        <v/>
      </c>
      <c r="Q95" s="2" t="str">
        <f>IF(ISTEXT(Manquant[[#This Row],[Date de réapprovisionnement]]),Manquant[[#This Row],[Date de réapprovisionnement]],"")</f>
        <v>Attente AR</v>
      </c>
      <c r="R95" s="2" t="str">
        <f>IF(ISTEXT(Manquant[[#This Row],[Date de réappro estimée]]),Manquant[[#This Row],[Date de réappro estimée]],"")</f>
        <v/>
      </c>
      <c r="S95" s="2" t="str">
        <f>IF((Manquant[Commentaires]=""),"",Manquant[Commentaires])</f>
        <v/>
      </c>
      <c r="T95" s="10" t="str">
        <f>Manquant[Commentaires1]&amp;CHAR(10)&amp;Manquant[Commentaires2]&amp;CHAR(10)&amp;Manquant[Commentaires3]</f>
        <v xml:space="preserve">Attente AR
</v>
      </c>
    </row>
    <row r="96" spans="1:20" ht="45" hidden="1" x14ac:dyDescent="0.25">
      <c r="A96" s="1" t="s">
        <v>17</v>
      </c>
      <c r="B96" s="1" t="s">
        <v>18</v>
      </c>
      <c r="C96" s="2">
        <v>43682</v>
      </c>
      <c r="D96" s="1">
        <v>71258284</v>
      </c>
      <c r="E96" s="1" t="s">
        <v>439</v>
      </c>
      <c r="F96" s="1">
        <v>193587855</v>
      </c>
      <c r="G96" s="1" t="s">
        <v>440</v>
      </c>
      <c r="H96" s="1" t="s">
        <v>427</v>
      </c>
      <c r="I96" s="2" t="s">
        <v>428</v>
      </c>
      <c r="J96" s="2"/>
      <c r="K96" s="1" t="s">
        <v>265</v>
      </c>
      <c r="L96" s="2" t="str">
        <f>IF(ISNUMBER(Manquant[[#This Row],[Date de réapprovisionnement]]),Manquant[[#This Row],[Date de réapprovisionnement]],"")</f>
        <v/>
      </c>
      <c r="M96" s="2" t="str">
        <f>IF(ISNUMBER(Manquant[[#This Row],[Date de réappro estimée]]),Manquant[[#This Row],[Date de réappro estimée]],"")</f>
        <v/>
      </c>
      <c r="N96" s="2" t="str">
        <f>IF(Manquant[[#This Row],[DATE Réappro]]="",(IF(Manquant[[#This Row],[Date Estimée]]="","NO DATE",Manquant[[#This Row],[Date Estimée]])),Manquant[[#This Row],[DATE Réappro]])</f>
        <v>NO DATE</v>
      </c>
      <c r="O96" s="2">
        <f>IF((VLOOKUP(Manquant[[#This Row],[Composé]],Planning!E:M,9,FALSE))=0,"",(VLOOKUP(Manquant[[#This Row],[Composé]],Planning!E:M,9,FALSE)))</f>
        <v>43710</v>
      </c>
      <c r="P96" s="1" t="b">
        <f>IF(Manquant[[#This Row],[Besoin Client]]="","NO DATE CLIENT",(IF(Manquant[[#This Row],[DATE]]="NO DATE",TRUE,(IF(Manquant[[#This Row],[Besoin Client]]-Manquant[[#This Row],[DATE]]&lt;25,TRUE,"")))))</f>
        <v>1</v>
      </c>
      <c r="Q96" s="2" t="str">
        <f>IF(ISTEXT(Manquant[[#This Row],[Date de réapprovisionnement]]),Manquant[[#This Row],[Date de réapprovisionnement]],"")</f>
        <v>MKP</v>
      </c>
      <c r="R96" s="2" t="str">
        <f>IF(ISTEXT(Manquant[[#This Row],[Date de réappro estimée]]),Manquant[[#This Row],[Date de réappro estimée]],"")</f>
        <v/>
      </c>
      <c r="S96" s="2" t="str">
        <f>IF((Manquant[Commentaires]=""),"",Manquant[Commentaires])</f>
        <v>Cotation Mouser en cours 24/04</v>
      </c>
      <c r="T96" s="10" t="str">
        <f>Manquant[Commentaires1]&amp;CHAR(10)&amp;Manquant[Commentaires2]&amp;CHAR(10)&amp;Manquant[Commentaires3]</f>
        <v>MKP
Cotation Mouser en cours 24/04</v>
      </c>
    </row>
    <row r="97" spans="1:20" ht="45" hidden="1" x14ac:dyDescent="0.25">
      <c r="A97" s="1" t="s">
        <v>17</v>
      </c>
      <c r="B97" s="1" t="s">
        <v>18</v>
      </c>
      <c r="C97" s="2">
        <v>43682</v>
      </c>
      <c r="D97" s="1">
        <v>71258284</v>
      </c>
      <c r="E97" s="1" t="s">
        <v>441</v>
      </c>
      <c r="F97" s="1">
        <v>193589721</v>
      </c>
      <c r="G97" s="1" t="s">
        <v>442</v>
      </c>
      <c r="H97" s="1" t="s">
        <v>427</v>
      </c>
      <c r="I97" s="2" t="s">
        <v>428</v>
      </c>
      <c r="J97" s="2"/>
      <c r="K97" s="1" t="s">
        <v>210</v>
      </c>
      <c r="L97" s="2" t="str">
        <f>IF(ISNUMBER(Manquant[[#This Row],[Date de réapprovisionnement]]),Manquant[[#This Row],[Date de réapprovisionnement]],"")</f>
        <v/>
      </c>
      <c r="M97" s="2" t="str">
        <f>IF(ISNUMBER(Manquant[[#This Row],[Date de réappro estimée]]),Manquant[[#This Row],[Date de réappro estimée]],"")</f>
        <v/>
      </c>
      <c r="N97" s="2" t="str">
        <f>IF(Manquant[[#This Row],[DATE Réappro]]="",(IF(Manquant[[#This Row],[Date Estimée]]="","NO DATE",Manquant[[#This Row],[Date Estimée]])),Manquant[[#This Row],[DATE Réappro]])</f>
        <v>NO DATE</v>
      </c>
      <c r="O97" s="2">
        <f>IF((VLOOKUP(Manquant[[#This Row],[Composé]],Planning!E:M,9,FALSE))=0,"",(VLOOKUP(Manquant[[#This Row],[Composé]],Planning!E:M,9,FALSE)))</f>
        <v>43710</v>
      </c>
      <c r="P97" s="1" t="b">
        <f>IF(Manquant[[#This Row],[Besoin Client]]="","NO DATE CLIENT",(IF(Manquant[[#This Row],[DATE]]="NO DATE",TRUE,(IF(Manquant[[#This Row],[Besoin Client]]-Manquant[[#This Row],[DATE]]&lt;25,TRUE,"")))))</f>
        <v>1</v>
      </c>
      <c r="Q97" s="2" t="str">
        <f>IF(ISTEXT(Manquant[[#This Row],[Date de réapprovisionnement]]),Manquant[[#This Row],[Date de réapprovisionnement]],"")</f>
        <v>MKP</v>
      </c>
      <c r="R97" s="2" t="str">
        <f>IF(ISTEXT(Manquant[[#This Row],[Date de réappro estimée]]),Manquant[[#This Row],[Date de réappro estimée]],"")</f>
        <v/>
      </c>
      <c r="S97" s="2" t="str">
        <f>IF((Manquant[Commentaires]=""),"",Manquant[Commentaires])</f>
        <v>Cotation Broker en cours 24/04</v>
      </c>
      <c r="T97" s="10" t="str">
        <f>Manquant[Commentaires1]&amp;CHAR(10)&amp;Manquant[Commentaires2]&amp;CHAR(10)&amp;Manquant[Commentaires3]</f>
        <v>MKP
Cotation Broker en cours 24/04</v>
      </c>
    </row>
    <row r="98" spans="1:20" ht="45" hidden="1" x14ac:dyDescent="0.25">
      <c r="A98" s="1" t="s">
        <v>17</v>
      </c>
      <c r="B98" s="1" t="s">
        <v>18</v>
      </c>
      <c r="C98" s="2">
        <v>43682</v>
      </c>
      <c r="D98" s="1">
        <v>71258284</v>
      </c>
      <c r="E98" s="1" t="s">
        <v>443</v>
      </c>
      <c r="F98" s="1">
        <v>193602318</v>
      </c>
      <c r="G98" s="1" t="s">
        <v>444</v>
      </c>
      <c r="H98" s="1" t="s">
        <v>427</v>
      </c>
      <c r="I98" s="2" t="s">
        <v>428</v>
      </c>
      <c r="J98" s="2"/>
      <c r="K98" s="1" t="s">
        <v>265</v>
      </c>
      <c r="L98" s="2" t="str">
        <f>IF(ISNUMBER(Manquant[[#This Row],[Date de réapprovisionnement]]),Manquant[[#This Row],[Date de réapprovisionnement]],"")</f>
        <v/>
      </c>
      <c r="M98" s="2" t="str">
        <f>IF(ISNUMBER(Manquant[[#This Row],[Date de réappro estimée]]),Manquant[[#This Row],[Date de réappro estimée]],"")</f>
        <v/>
      </c>
      <c r="N98" s="2" t="str">
        <f>IF(Manquant[[#This Row],[DATE Réappro]]="",(IF(Manquant[[#This Row],[Date Estimée]]="","NO DATE",Manquant[[#This Row],[Date Estimée]])),Manquant[[#This Row],[DATE Réappro]])</f>
        <v>NO DATE</v>
      </c>
      <c r="O98" s="2">
        <f>IF((VLOOKUP(Manquant[[#This Row],[Composé]],Planning!E:M,9,FALSE))=0,"",(VLOOKUP(Manquant[[#This Row],[Composé]],Planning!E:M,9,FALSE)))</f>
        <v>43710</v>
      </c>
      <c r="P98" s="1" t="b">
        <f>IF(Manquant[[#This Row],[Besoin Client]]="","NO DATE CLIENT",(IF(Manquant[[#This Row],[DATE]]="NO DATE",TRUE,(IF(Manquant[[#This Row],[Besoin Client]]-Manquant[[#This Row],[DATE]]&lt;25,TRUE,"")))))</f>
        <v>1</v>
      </c>
      <c r="Q98" s="2" t="str">
        <f>IF(ISTEXT(Manquant[[#This Row],[Date de réapprovisionnement]]),Manquant[[#This Row],[Date de réapprovisionnement]],"")</f>
        <v>MKP</v>
      </c>
      <c r="R98" s="2" t="str">
        <f>IF(ISTEXT(Manquant[[#This Row],[Date de réappro estimée]]),Manquant[[#This Row],[Date de réappro estimée]],"")</f>
        <v/>
      </c>
      <c r="S98" s="2" t="str">
        <f>IF((Manquant[Commentaires]=""),"",Manquant[Commentaires])</f>
        <v>Cotation Mouser en cours 24/04</v>
      </c>
      <c r="T98" s="10" t="str">
        <f>Manquant[Commentaires1]&amp;CHAR(10)&amp;Manquant[Commentaires2]&amp;CHAR(10)&amp;Manquant[Commentaires3]</f>
        <v>MKP
Cotation Mouser en cours 24/04</v>
      </c>
    </row>
    <row r="99" spans="1:20" ht="45" hidden="1" x14ac:dyDescent="0.25">
      <c r="A99" s="1" t="s">
        <v>17</v>
      </c>
      <c r="B99" s="1" t="s">
        <v>18</v>
      </c>
      <c r="C99" s="2">
        <v>43682</v>
      </c>
      <c r="D99" s="1">
        <v>71258284</v>
      </c>
      <c r="E99" s="1" t="s">
        <v>445</v>
      </c>
      <c r="F99" s="1">
        <v>193606543</v>
      </c>
      <c r="G99" s="1" t="s">
        <v>446</v>
      </c>
      <c r="H99" s="1" t="s">
        <v>427</v>
      </c>
      <c r="I99" s="2" t="s">
        <v>428</v>
      </c>
      <c r="J99" s="2"/>
      <c r="K99" s="1" t="s">
        <v>210</v>
      </c>
      <c r="L99" s="2" t="str">
        <f>IF(ISNUMBER(Manquant[[#This Row],[Date de réapprovisionnement]]),Manquant[[#This Row],[Date de réapprovisionnement]],"")</f>
        <v/>
      </c>
      <c r="M99" s="2" t="str">
        <f>IF(ISNUMBER(Manquant[[#This Row],[Date de réappro estimée]]),Manquant[[#This Row],[Date de réappro estimée]],"")</f>
        <v/>
      </c>
      <c r="N99" s="2" t="str">
        <f>IF(Manquant[[#This Row],[DATE Réappro]]="",(IF(Manquant[[#This Row],[Date Estimée]]="","NO DATE",Manquant[[#This Row],[Date Estimée]])),Manquant[[#This Row],[DATE Réappro]])</f>
        <v>NO DATE</v>
      </c>
      <c r="O99" s="2">
        <f>IF((VLOOKUP(Manquant[[#This Row],[Composé]],Planning!E:M,9,FALSE))=0,"",(VLOOKUP(Manquant[[#This Row],[Composé]],Planning!E:M,9,FALSE)))</f>
        <v>43710</v>
      </c>
      <c r="P99" s="1" t="b">
        <f>IF(Manquant[[#This Row],[Besoin Client]]="","NO DATE CLIENT",(IF(Manquant[[#This Row],[DATE]]="NO DATE",TRUE,(IF(Manquant[[#This Row],[Besoin Client]]-Manquant[[#This Row],[DATE]]&lt;25,TRUE,"")))))</f>
        <v>1</v>
      </c>
      <c r="Q99" s="2" t="str">
        <f>IF(ISTEXT(Manquant[[#This Row],[Date de réapprovisionnement]]),Manquant[[#This Row],[Date de réapprovisionnement]],"")</f>
        <v>MKP</v>
      </c>
      <c r="R99" s="2" t="str">
        <f>IF(ISTEXT(Manquant[[#This Row],[Date de réappro estimée]]),Manquant[[#This Row],[Date de réappro estimée]],"")</f>
        <v/>
      </c>
      <c r="S99" s="2" t="str">
        <f>IF((Manquant[Commentaires]=""),"",Manquant[Commentaires])</f>
        <v>Cotation Broker en cours 24/04</v>
      </c>
      <c r="T99" s="10" t="str">
        <f>Manquant[Commentaires1]&amp;CHAR(10)&amp;Manquant[Commentaires2]&amp;CHAR(10)&amp;Manquant[Commentaires3]</f>
        <v>MKP
Cotation Broker en cours 24/04</v>
      </c>
    </row>
    <row r="100" spans="1:20" ht="45" hidden="1" x14ac:dyDescent="0.25">
      <c r="A100" s="1" t="s">
        <v>17</v>
      </c>
      <c r="B100" s="1" t="s">
        <v>18</v>
      </c>
      <c r="C100" s="2">
        <v>43682</v>
      </c>
      <c r="D100" s="1">
        <v>71258284</v>
      </c>
      <c r="E100" s="1" t="s">
        <v>447</v>
      </c>
      <c r="F100" s="1">
        <v>193606564</v>
      </c>
      <c r="G100" s="1" t="s">
        <v>448</v>
      </c>
      <c r="H100" s="1" t="s">
        <v>427</v>
      </c>
      <c r="I100" s="2" t="s">
        <v>428</v>
      </c>
      <c r="J100" s="2"/>
      <c r="K100" s="1" t="s">
        <v>210</v>
      </c>
      <c r="L100" s="2" t="str">
        <f>IF(ISNUMBER(Manquant[[#This Row],[Date de réapprovisionnement]]),Manquant[[#This Row],[Date de réapprovisionnement]],"")</f>
        <v/>
      </c>
      <c r="M100" s="2" t="str">
        <f>IF(ISNUMBER(Manquant[[#This Row],[Date de réappro estimée]]),Manquant[[#This Row],[Date de réappro estimée]],"")</f>
        <v/>
      </c>
      <c r="N100" s="2" t="str">
        <f>IF(Manquant[[#This Row],[DATE Réappro]]="",(IF(Manquant[[#This Row],[Date Estimée]]="","NO DATE",Manquant[[#This Row],[Date Estimée]])),Manquant[[#This Row],[DATE Réappro]])</f>
        <v>NO DATE</v>
      </c>
      <c r="O100" s="2">
        <f>IF((VLOOKUP(Manquant[[#This Row],[Composé]],Planning!E:M,9,FALSE))=0,"",(VLOOKUP(Manquant[[#This Row],[Composé]],Planning!E:M,9,FALSE)))</f>
        <v>43710</v>
      </c>
      <c r="P100" s="1" t="b">
        <f>IF(Manquant[[#This Row],[Besoin Client]]="","NO DATE CLIENT",(IF(Manquant[[#This Row],[DATE]]="NO DATE",TRUE,(IF(Manquant[[#This Row],[Besoin Client]]-Manquant[[#This Row],[DATE]]&lt;25,TRUE,"")))))</f>
        <v>1</v>
      </c>
      <c r="Q100" s="2" t="str">
        <f>IF(ISTEXT(Manquant[[#This Row],[Date de réapprovisionnement]]),Manquant[[#This Row],[Date de réapprovisionnement]],"")</f>
        <v>MKP</v>
      </c>
      <c r="R100" s="2" t="str">
        <f>IF(ISTEXT(Manquant[[#This Row],[Date de réappro estimée]]),Manquant[[#This Row],[Date de réappro estimée]],"")</f>
        <v/>
      </c>
      <c r="S100" s="2" t="str">
        <f>IF((Manquant[Commentaires]=""),"",Manquant[Commentaires])</f>
        <v>Cotation Broker en cours 24/04</v>
      </c>
      <c r="T100" s="10" t="str">
        <f>Manquant[Commentaires1]&amp;CHAR(10)&amp;Manquant[Commentaires2]&amp;CHAR(10)&amp;Manquant[Commentaires3]</f>
        <v>MKP
Cotation Broker en cours 24/04</v>
      </c>
    </row>
    <row r="101" spans="1:20" ht="45" hidden="1" x14ac:dyDescent="0.25">
      <c r="A101" s="1" t="s">
        <v>17</v>
      </c>
      <c r="B101" s="1" t="s">
        <v>18</v>
      </c>
      <c r="C101" s="2">
        <v>43682</v>
      </c>
      <c r="D101" s="1">
        <v>71258284</v>
      </c>
      <c r="E101" s="1" t="s">
        <v>449</v>
      </c>
      <c r="F101" s="1">
        <v>193606593</v>
      </c>
      <c r="G101" s="1" t="s">
        <v>450</v>
      </c>
      <c r="H101" s="1" t="s">
        <v>427</v>
      </c>
      <c r="I101" s="2" t="s">
        <v>428</v>
      </c>
      <c r="J101" s="2"/>
      <c r="K101" s="1" t="s">
        <v>210</v>
      </c>
      <c r="L101" s="2" t="str">
        <f>IF(ISNUMBER(Manquant[[#This Row],[Date de réapprovisionnement]]),Manquant[[#This Row],[Date de réapprovisionnement]],"")</f>
        <v/>
      </c>
      <c r="M101" s="2" t="str">
        <f>IF(ISNUMBER(Manquant[[#This Row],[Date de réappro estimée]]),Manquant[[#This Row],[Date de réappro estimée]],"")</f>
        <v/>
      </c>
      <c r="N101" s="2" t="str">
        <f>IF(Manquant[[#This Row],[DATE Réappro]]="",(IF(Manquant[[#This Row],[Date Estimée]]="","NO DATE",Manquant[[#This Row],[Date Estimée]])),Manquant[[#This Row],[DATE Réappro]])</f>
        <v>NO DATE</v>
      </c>
      <c r="O101" s="2">
        <f>IF((VLOOKUP(Manquant[[#This Row],[Composé]],Planning!E:M,9,FALSE))=0,"",(VLOOKUP(Manquant[[#This Row],[Composé]],Planning!E:M,9,FALSE)))</f>
        <v>43710</v>
      </c>
      <c r="P101" s="1" t="b">
        <f>IF(Manquant[[#This Row],[Besoin Client]]="","NO DATE CLIENT",(IF(Manquant[[#This Row],[DATE]]="NO DATE",TRUE,(IF(Manquant[[#This Row],[Besoin Client]]-Manquant[[#This Row],[DATE]]&lt;25,TRUE,"")))))</f>
        <v>1</v>
      </c>
      <c r="Q101" s="2" t="str">
        <f>IF(ISTEXT(Manquant[[#This Row],[Date de réapprovisionnement]]),Manquant[[#This Row],[Date de réapprovisionnement]],"")</f>
        <v>MKP</v>
      </c>
      <c r="R101" s="2" t="str">
        <f>IF(ISTEXT(Manquant[[#This Row],[Date de réappro estimée]]),Manquant[[#This Row],[Date de réappro estimée]],"")</f>
        <v/>
      </c>
      <c r="S101" s="2" t="str">
        <f>IF((Manquant[Commentaires]=""),"",Manquant[Commentaires])</f>
        <v>Cotation Broker en cours 24/04</v>
      </c>
      <c r="T101" s="10" t="str">
        <f>Manquant[Commentaires1]&amp;CHAR(10)&amp;Manquant[Commentaires2]&amp;CHAR(10)&amp;Manquant[Commentaires3]</f>
        <v>MKP
Cotation Broker en cours 24/04</v>
      </c>
    </row>
    <row r="102" spans="1:20" ht="45" hidden="1" x14ac:dyDescent="0.25">
      <c r="A102" s="1" t="s">
        <v>17</v>
      </c>
      <c r="B102" s="1" t="s">
        <v>18</v>
      </c>
      <c r="C102" s="2">
        <v>43682</v>
      </c>
      <c r="D102" s="1">
        <v>71258284</v>
      </c>
      <c r="E102" s="1" t="s">
        <v>451</v>
      </c>
      <c r="F102" s="1">
        <v>193606618</v>
      </c>
      <c r="G102" s="1" t="s">
        <v>452</v>
      </c>
      <c r="H102" s="1" t="s">
        <v>427</v>
      </c>
      <c r="I102" s="2" t="s">
        <v>428</v>
      </c>
      <c r="J102" s="2"/>
      <c r="K102" s="1" t="s">
        <v>210</v>
      </c>
      <c r="L102" s="2" t="str">
        <f>IF(ISNUMBER(Manquant[[#This Row],[Date de réapprovisionnement]]),Manquant[[#This Row],[Date de réapprovisionnement]],"")</f>
        <v/>
      </c>
      <c r="M102" s="2" t="str">
        <f>IF(ISNUMBER(Manquant[[#This Row],[Date de réappro estimée]]),Manquant[[#This Row],[Date de réappro estimée]],"")</f>
        <v/>
      </c>
      <c r="N102" s="2" t="str">
        <f>IF(Manquant[[#This Row],[DATE Réappro]]="",(IF(Manquant[[#This Row],[Date Estimée]]="","NO DATE",Manquant[[#This Row],[Date Estimée]])),Manquant[[#This Row],[DATE Réappro]])</f>
        <v>NO DATE</v>
      </c>
      <c r="O102" s="2">
        <f>IF((VLOOKUP(Manquant[[#This Row],[Composé]],Planning!E:M,9,FALSE))=0,"",(VLOOKUP(Manquant[[#This Row],[Composé]],Planning!E:M,9,FALSE)))</f>
        <v>43710</v>
      </c>
      <c r="P102" s="1" t="b">
        <f>IF(Manquant[[#This Row],[Besoin Client]]="","NO DATE CLIENT",(IF(Manquant[[#This Row],[DATE]]="NO DATE",TRUE,(IF(Manquant[[#This Row],[Besoin Client]]-Manquant[[#This Row],[DATE]]&lt;25,TRUE,"")))))</f>
        <v>1</v>
      </c>
      <c r="Q102" s="2" t="str">
        <f>IF(ISTEXT(Manquant[[#This Row],[Date de réapprovisionnement]]),Manquant[[#This Row],[Date de réapprovisionnement]],"")</f>
        <v>MKP</v>
      </c>
      <c r="R102" s="2" t="str">
        <f>IF(ISTEXT(Manquant[[#This Row],[Date de réappro estimée]]),Manquant[[#This Row],[Date de réappro estimée]],"")</f>
        <v/>
      </c>
      <c r="S102" s="2" t="str">
        <f>IF((Manquant[Commentaires]=""),"",Manquant[Commentaires])</f>
        <v>Cotation Broker en cours 24/04</v>
      </c>
      <c r="T102" s="10" t="str">
        <f>Manquant[Commentaires1]&amp;CHAR(10)&amp;Manquant[Commentaires2]&amp;CHAR(10)&amp;Manquant[Commentaires3]</f>
        <v>MKP
Cotation Broker en cours 24/04</v>
      </c>
    </row>
    <row r="103" spans="1:20" ht="45" hidden="1" x14ac:dyDescent="0.25">
      <c r="A103" s="1" t="s">
        <v>17</v>
      </c>
      <c r="B103" s="1" t="s">
        <v>18</v>
      </c>
      <c r="C103" s="2">
        <v>43682</v>
      </c>
      <c r="D103" s="1">
        <v>71258284</v>
      </c>
      <c r="E103" s="1" t="s">
        <v>453</v>
      </c>
      <c r="F103" s="1">
        <v>193608229</v>
      </c>
      <c r="G103" s="1" t="s">
        <v>454</v>
      </c>
      <c r="H103" s="1" t="s">
        <v>213</v>
      </c>
      <c r="I103" s="2" t="s">
        <v>214</v>
      </c>
      <c r="J103" s="2">
        <v>43668</v>
      </c>
      <c r="K103" s="1" t="s">
        <v>455</v>
      </c>
      <c r="L103" s="2" t="str">
        <f>IF(ISNUMBER(Manquant[[#This Row],[Date de réapprovisionnement]]),Manquant[[#This Row],[Date de réapprovisionnement]],"")</f>
        <v/>
      </c>
      <c r="M103" s="2">
        <f>IF(ISNUMBER(Manquant[[#This Row],[Date de réappro estimée]]),Manquant[[#This Row],[Date de réappro estimée]],"")</f>
        <v>43668</v>
      </c>
      <c r="N103" s="2">
        <f>IF(Manquant[[#This Row],[DATE Réappro]]="",(IF(Manquant[[#This Row],[Date Estimée]]="","NO DATE",Manquant[[#This Row],[Date Estimée]])),Manquant[[#This Row],[DATE Réappro]])</f>
        <v>43668</v>
      </c>
      <c r="O103" s="2">
        <f>IF((VLOOKUP(Manquant[[#This Row],[Composé]],Planning!E:M,9,FALSE))=0,"",(VLOOKUP(Manquant[[#This Row],[Composé]],Planning!E:M,9,FALSE)))</f>
        <v>43710</v>
      </c>
      <c r="P103" s="1" t="str">
        <f>IF(Manquant[[#This Row],[Besoin Client]]="","NO DATE CLIENT",(IF(Manquant[[#This Row],[DATE]]="NO DATE",TRUE,(IF(Manquant[[#This Row],[Besoin Client]]-Manquant[[#This Row],[DATE]]&lt;25,TRUE,"")))))</f>
        <v/>
      </c>
      <c r="Q103" s="2" t="str">
        <f>IF(ISTEXT(Manquant[[#This Row],[Date de réapprovisionnement]]),Manquant[[#This Row],[Date de réapprovisionnement]],"")</f>
        <v>Attente AR</v>
      </c>
      <c r="R103" s="2" t="str">
        <f>IF(ISTEXT(Manquant[[#This Row],[Date de réappro estimée]]),Manquant[[#This Row],[Date de réappro estimée]],"")</f>
        <v/>
      </c>
      <c r="S103" s="2" t="str">
        <f>IF((Manquant[Commentaires]=""),"",Manquant[Commentaires])</f>
        <v>Attente retour Jauch Q 25.0-JXS21P4-8-30/50-T3-FU-LF besoin 42 / Relance le 26/04</v>
      </c>
      <c r="T103" s="10" t="str">
        <f>Manquant[Commentaires1]&amp;CHAR(10)&amp;Manquant[Commentaires2]&amp;CHAR(10)&amp;Manquant[Commentaires3]</f>
        <v>Attente AR
Attente retour Jauch Q 25.0-JXS21P4-8-30/50-T3-FU-LF besoin 42 / Relance le 26/04</v>
      </c>
    </row>
    <row r="104" spans="1:20" ht="45" hidden="1" x14ac:dyDescent="0.25">
      <c r="A104" s="1" t="s">
        <v>17</v>
      </c>
      <c r="B104" s="1" t="s">
        <v>18</v>
      </c>
      <c r="C104" s="2">
        <v>43682</v>
      </c>
      <c r="D104" s="1">
        <v>71258284</v>
      </c>
      <c r="E104" s="1" t="s">
        <v>456</v>
      </c>
      <c r="F104" s="1">
        <v>193610005</v>
      </c>
      <c r="G104" s="1" t="s">
        <v>457</v>
      </c>
      <c r="H104" s="1" t="s">
        <v>427</v>
      </c>
      <c r="I104" s="2" t="s">
        <v>428</v>
      </c>
      <c r="J104" s="2"/>
      <c r="K104" s="1" t="s">
        <v>210</v>
      </c>
      <c r="L104" s="2" t="str">
        <f>IF(ISNUMBER(Manquant[[#This Row],[Date de réapprovisionnement]]),Manquant[[#This Row],[Date de réapprovisionnement]],"")</f>
        <v/>
      </c>
      <c r="M104" s="2" t="str">
        <f>IF(ISNUMBER(Manquant[[#This Row],[Date de réappro estimée]]),Manquant[[#This Row],[Date de réappro estimée]],"")</f>
        <v/>
      </c>
      <c r="N104" s="2" t="str">
        <f>IF(Manquant[[#This Row],[DATE Réappro]]="",(IF(Manquant[[#This Row],[Date Estimée]]="","NO DATE",Manquant[[#This Row],[Date Estimée]])),Manquant[[#This Row],[DATE Réappro]])</f>
        <v>NO DATE</v>
      </c>
      <c r="O104" s="2">
        <f>IF((VLOOKUP(Manquant[[#This Row],[Composé]],Planning!E:M,9,FALSE))=0,"",(VLOOKUP(Manquant[[#This Row],[Composé]],Planning!E:M,9,FALSE)))</f>
        <v>43710</v>
      </c>
      <c r="P104" s="1" t="b">
        <f>IF(Manquant[[#This Row],[Besoin Client]]="","NO DATE CLIENT",(IF(Manquant[[#This Row],[DATE]]="NO DATE",TRUE,(IF(Manquant[[#This Row],[Besoin Client]]-Manquant[[#This Row],[DATE]]&lt;25,TRUE,"")))))</f>
        <v>1</v>
      </c>
      <c r="Q104" s="2" t="str">
        <f>IF(ISTEXT(Manquant[[#This Row],[Date de réapprovisionnement]]),Manquant[[#This Row],[Date de réapprovisionnement]],"")</f>
        <v>MKP</v>
      </c>
      <c r="R104" s="2" t="str">
        <f>IF(ISTEXT(Manquant[[#This Row],[Date de réappro estimée]]),Manquant[[#This Row],[Date de réappro estimée]],"")</f>
        <v/>
      </c>
      <c r="S104" s="2" t="str">
        <f>IF((Manquant[Commentaires]=""),"",Manquant[Commentaires])</f>
        <v>Cotation Broker en cours 24/04</v>
      </c>
      <c r="T104" s="10" t="str">
        <f>Manquant[Commentaires1]&amp;CHAR(10)&amp;Manquant[Commentaires2]&amp;CHAR(10)&amp;Manquant[Commentaires3]</f>
        <v>MKP
Cotation Broker en cours 24/04</v>
      </c>
    </row>
    <row r="105" spans="1:20" ht="45" hidden="1" x14ac:dyDescent="0.25">
      <c r="A105" s="1" t="s">
        <v>17</v>
      </c>
      <c r="B105" s="1" t="s">
        <v>18</v>
      </c>
      <c r="C105" s="2">
        <v>43682</v>
      </c>
      <c r="D105" s="1">
        <v>71258284</v>
      </c>
      <c r="E105" s="1" t="s">
        <v>458</v>
      </c>
      <c r="F105" s="1">
        <v>193610258</v>
      </c>
      <c r="G105" s="1" t="s">
        <v>459</v>
      </c>
      <c r="H105" s="1" t="s">
        <v>427</v>
      </c>
      <c r="I105" s="2" t="s">
        <v>428</v>
      </c>
      <c r="J105" s="2"/>
      <c r="K105" s="1" t="s">
        <v>265</v>
      </c>
      <c r="L105" s="2" t="str">
        <f>IF(ISNUMBER(Manquant[[#This Row],[Date de réapprovisionnement]]),Manquant[[#This Row],[Date de réapprovisionnement]],"")</f>
        <v/>
      </c>
      <c r="M105" s="2" t="str">
        <f>IF(ISNUMBER(Manquant[[#This Row],[Date de réappro estimée]]),Manquant[[#This Row],[Date de réappro estimée]],"")</f>
        <v/>
      </c>
      <c r="N105" s="2" t="str">
        <f>IF(Manquant[[#This Row],[DATE Réappro]]="",(IF(Manquant[[#This Row],[Date Estimée]]="","NO DATE",Manquant[[#This Row],[Date Estimée]])),Manquant[[#This Row],[DATE Réappro]])</f>
        <v>NO DATE</v>
      </c>
      <c r="O105" s="2">
        <f>IF((VLOOKUP(Manquant[[#This Row],[Composé]],Planning!E:M,9,FALSE))=0,"",(VLOOKUP(Manquant[[#This Row],[Composé]],Planning!E:M,9,FALSE)))</f>
        <v>43710</v>
      </c>
      <c r="P105" s="1" t="b">
        <f>IF(Manquant[[#This Row],[Besoin Client]]="","NO DATE CLIENT",(IF(Manquant[[#This Row],[DATE]]="NO DATE",TRUE,(IF(Manquant[[#This Row],[Besoin Client]]-Manquant[[#This Row],[DATE]]&lt;25,TRUE,"")))))</f>
        <v>1</v>
      </c>
      <c r="Q105" s="2" t="str">
        <f>IF(ISTEXT(Manquant[[#This Row],[Date de réapprovisionnement]]),Manquant[[#This Row],[Date de réapprovisionnement]],"")</f>
        <v>MKP</v>
      </c>
      <c r="R105" s="2" t="str">
        <f>IF(ISTEXT(Manquant[[#This Row],[Date de réappro estimée]]),Manquant[[#This Row],[Date de réappro estimée]],"")</f>
        <v/>
      </c>
      <c r="S105" s="2" t="str">
        <f>IF((Manquant[Commentaires]=""),"",Manquant[Commentaires])</f>
        <v>Cotation Mouser en cours 24/04</v>
      </c>
      <c r="T105" s="10" t="str">
        <f>Manquant[Commentaires1]&amp;CHAR(10)&amp;Manquant[Commentaires2]&amp;CHAR(10)&amp;Manquant[Commentaires3]</f>
        <v>MKP
Cotation Mouser en cours 24/04</v>
      </c>
    </row>
    <row r="106" spans="1:20" ht="45" hidden="1" x14ac:dyDescent="0.25">
      <c r="A106" s="1" t="s">
        <v>17</v>
      </c>
      <c r="B106" s="1" t="s">
        <v>18</v>
      </c>
      <c r="C106" s="2">
        <v>43703</v>
      </c>
      <c r="D106" s="1">
        <v>71258284</v>
      </c>
      <c r="E106" s="1" t="s">
        <v>460</v>
      </c>
      <c r="F106" s="1" t="s">
        <v>460</v>
      </c>
      <c r="G106" s="1" t="s">
        <v>461</v>
      </c>
      <c r="H106" s="1" t="s">
        <v>427</v>
      </c>
      <c r="I106" s="2" t="s">
        <v>428</v>
      </c>
      <c r="J106" s="2"/>
      <c r="K106" s="1" t="s">
        <v>16</v>
      </c>
      <c r="L106" s="2" t="str">
        <f>IF(ISNUMBER(Manquant[[#This Row],[Date de réapprovisionnement]]),Manquant[[#This Row],[Date de réapprovisionnement]],"")</f>
        <v/>
      </c>
      <c r="M106" s="2" t="str">
        <f>IF(ISNUMBER(Manquant[[#This Row],[Date de réappro estimée]]),Manquant[[#This Row],[Date de réappro estimée]],"")</f>
        <v/>
      </c>
      <c r="N106" s="2" t="str">
        <f>IF(Manquant[[#This Row],[DATE Réappro]]="",(IF(Manquant[[#This Row],[Date Estimée]]="","NO DATE",Manquant[[#This Row],[Date Estimée]])),Manquant[[#This Row],[DATE Réappro]])</f>
        <v>NO DATE</v>
      </c>
      <c r="O106" s="2">
        <f>IF((VLOOKUP(Manquant[[#This Row],[Composé]],Planning!E:M,9,FALSE))=0,"",(VLOOKUP(Manquant[[#This Row],[Composé]],Planning!E:M,9,FALSE)))</f>
        <v>43710</v>
      </c>
      <c r="P106" s="1" t="b">
        <f>IF(Manquant[[#This Row],[Besoin Client]]="","NO DATE CLIENT",(IF(Manquant[[#This Row],[DATE]]="NO DATE",TRUE,(IF(Manquant[[#This Row],[Besoin Client]]-Manquant[[#This Row],[DATE]]&lt;25,TRUE,"")))))</f>
        <v>1</v>
      </c>
      <c r="Q106" s="2" t="str">
        <f>IF(ISTEXT(Manquant[[#This Row],[Date de réapprovisionnement]]),Manquant[[#This Row],[Date de réapprovisionnement]],"")</f>
        <v>MKP</v>
      </c>
      <c r="R106" s="2" t="str">
        <f>IF(ISTEXT(Manquant[[#This Row],[Date de réappro estimée]]),Manquant[[#This Row],[Date de réappro estimée]],"")</f>
        <v/>
      </c>
      <c r="S106" s="2" t="str">
        <f>IF((Manquant[Commentaires]=""),"",Manquant[Commentaires])</f>
        <v/>
      </c>
      <c r="T106" s="10" t="str">
        <f>Manquant[Commentaires1]&amp;CHAR(10)&amp;Manquant[Commentaires2]&amp;CHAR(10)&amp;Manquant[Commentaires3]</f>
        <v xml:space="preserve">MKP
</v>
      </c>
    </row>
    <row r="107" spans="1:20" ht="45" hidden="1" x14ac:dyDescent="0.25">
      <c r="A107" s="1" t="s">
        <v>17</v>
      </c>
      <c r="B107" s="1" t="s">
        <v>18</v>
      </c>
      <c r="C107" s="2">
        <v>43703</v>
      </c>
      <c r="D107" s="1">
        <v>71258284</v>
      </c>
      <c r="E107" s="1" t="s">
        <v>462</v>
      </c>
      <c r="F107" s="1" t="s">
        <v>462</v>
      </c>
      <c r="G107" s="1" t="s">
        <v>463</v>
      </c>
      <c r="H107" s="1" t="s">
        <v>427</v>
      </c>
      <c r="I107" s="2" t="s">
        <v>428</v>
      </c>
      <c r="J107" s="2"/>
      <c r="K107" s="1" t="s">
        <v>265</v>
      </c>
      <c r="L107" s="2" t="str">
        <f>IF(ISNUMBER(Manquant[[#This Row],[Date de réapprovisionnement]]),Manquant[[#This Row],[Date de réapprovisionnement]],"")</f>
        <v/>
      </c>
      <c r="M107" s="2" t="str">
        <f>IF(ISNUMBER(Manquant[[#This Row],[Date de réappro estimée]]),Manquant[[#This Row],[Date de réappro estimée]],"")</f>
        <v/>
      </c>
      <c r="N107" s="2" t="str">
        <f>IF(Manquant[[#This Row],[DATE Réappro]]="",(IF(Manquant[[#This Row],[Date Estimée]]="","NO DATE",Manquant[[#This Row],[Date Estimée]])),Manquant[[#This Row],[DATE Réappro]])</f>
        <v>NO DATE</v>
      </c>
      <c r="O107" s="2">
        <f>IF((VLOOKUP(Manquant[[#This Row],[Composé]],Planning!E:M,9,FALSE))=0,"",(VLOOKUP(Manquant[[#This Row],[Composé]],Planning!E:M,9,FALSE)))</f>
        <v>43710</v>
      </c>
      <c r="P107" s="1" t="b">
        <f>IF(Manquant[[#This Row],[Besoin Client]]="","NO DATE CLIENT",(IF(Manquant[[#This Row],[DATE]]="NO DATE",TRUE,(IF(Manquant[[#This Row],[Besoin Client]]-Manquant[[#This Row],[DATE]]&lt;25,TRUE,"")))))</f>
        <v>1</v>
      </c>
      <c r="Q107" s="2" t="str">
        <f>IF(ISTEXT(Manquant[[#This Row],[Date de réapprovisionnement]]),Manquant[[#This Row],[Date de réapprovisionnement]],"")</f>
        <v>MKP</v>
      </c>
      <c r="R107" s="2" t="str">
        <f>IF(ISTEXT(Manquant[[#This Row],[Date de réappro estimée]]),Manquant[[#This Row],[Date de réappro estimée]],"")</f>
        <v/>
      </c>
      <c r="S107" s="2" t="str">
        <f>IF((Manquant[Commentaires]=""),"",Manquant[Commentaires])</f>
        <v>Cotation Mouser en cours 24/04</v>
      </c>
      <c r="T107" s="10" t="str">
        <f>Manquant[Commentaires1]&amp;CHAR(10)&amp;Manquant[Commentaires2]&amp;CHAR(10)&amp;Manquant[Commentaires3]</f>
        <v>MKP
Cotation Mouser en cours 24/04</v>
      </c>
    </row>
    <row r="108" spans="1:20" ht="45" hidden="1" x14ac:dyDescent="0.25">
      <c r="A108" s="1" t="s">
        <v>17</v>
      </c>
      <c r="B108" s="1" t="s">
        <v>18</v>
      </c>
      <c r="C108" s="2">
        <v>43703</v>
      </c>
      <c r="D108" s="1">
        <v>71258284</v>
      </c>
      <c r="E108" s="1" t="s">
        <v>464</v>
      </c>
      <c r="F108" s="1" t="s">
        <v>464</v>
      </c>
      <c r="G108" s="1" t="s">
        <v>465</v>
      </c>
      <c r="H108" s="1" t="s">
        <v>427</v>
      </c>
      <c r="I108" s="2" t="s">
        <v>428</v>
      </c>
      <c r="J108" s="2"/>
      <c r="K108" s="1" t="s">
        <v>265</v>
      </c>
      <c r="L108" s="2" t="str">
        <f>IF(ISNUMBER(Manquant[[#This Row],[Date de réapprovisionnement]]),Manquant[[#This Row],[Date de réapprovisionnement]],"")</f>
        <v/>
      </c>
      <c r="M108" s="2" t="str">
        <f>IF(ISNUMBER(Manquant[[#This Row],[Date de réappro estimée]]),Manquant[[#This Row],[Date de réappro estimée]],"")</f>
        <v/>
      </c>
      <c r="N108" s="2" t="str">
        <f>IF(Manquant[[#This Row],[DATE Réappro]]="",(IF(Manquant[[#This Row],[Date Estimée]]="","NO DATE",Manquant[[#This Row],[Date Estimée]])),Manquant[[#This Row],[DATE Réappro]])</f>
        <v>NO DATE</v>
      </c>
      <c r="O108" s="2">
        <f>IF((VLOOKUP(Manquant[[#This Row],[Composé]],Planning!E:M,9,FALSE))=0,"",(VLOOKUP(Manquant[[#This Row],[Composé]],Planning!E:M,9,FALSE)))</f>
        <v>43710</v>
      </c>
      <c r="P108" s="1" t="b">
        <f>IF(Manquant[[#This Row],[Besoin Client]]="","NO DATE CLIENT",(IF(Manquant[[#This Row],[DATE]]="NO DATE",TRUE,(IF(Manquant[[#This Row],[Besoin Client]]-Manquant[[#This Row],[DATE]]&lt;25,TRUE,"")))))</f>
        <v>1</v>
      </c>
      <c r="Q108" s="2" t="str">
        <f>IF(ISTEXT(Manquant[[#This Row],[Date de réapprovisionnement]]),Manquant[[#This Row],[Date de réapprovisionnement]],"")</f>
        <v>MKP</v>
      </c>
      <c r="R108" s="2" t="str">
        <f>IF(ISTEXT(Manquant[[#This Row],[Date de réappro estimée]]),Manquant[[#This Row],[Date de réappro estimée]],"")</f>
        <v/>
      </c>
      <c r="S108" s="2" t="str">
        <f>IF((Manquant[Commentaires]=""),"",Manquant[Commentaires])</f>
        <v>Cotation Mouser en cours 24/04</v>
      </c>
      <c r="T108" s="10" t="str">
        <f>Manquant[Commentaires1]&amp;CHAR(10)&amp;Manquant[Commentaires2]&amp;CHAR(10)&amp;Manquant[Commentaires3]</f>
        <v>MKP
Cotation Mouser en cours 24/04</v>
      </c>
    </row>
    <row r="109" spans="1:20" ht="45" hidden="1" x14ac:dyDescent="0.25">
      <c r="A109" s="1" t="s">
        <v>17</v>
      </c>
      <c r="B109" s="1" t="s">
        <v>18</v>
      </c>
      <c r="C109" s="2">
        <v>43703</v>
      </c>
      <c r="D109" s="1">
        <v>71258284</v>
      </c>
      <c r="E109" s="1" t="s">
        <v>466</v>
      </c>
      <c r="F109" s="1" t="s">
        <v>466</v>
      </c>
      <c r="G109" s="1" t="s">
        <v>467</v>
      </c>
      <c r="H109" s="1" t="s">
        <v>427</v>
      </c>
      <c r="I109" s="2" t="s">
        <v>428</v>
      </c>
      <c r="J109" s="2"/>
      <c r="K109" s="1" t="s">
        <v>265</v>
      </c>
      <c r="L109" s="2" t="str">
        <f>IF(ISNUMBER(Manquant[[#This Row],[Date de réapprovisionnement]]),Manquant[[#This Row],[Date de réapprovisionnement]],"")</f>
        <v/>
      </c>
      <c r="M109" s="2" t="str">
        <f>IF(ISNUMBER(Manquant[[#This Row],[Date de réappro estimée]]),Manquant[[#This Row],[Date de réappro estimée]],"")</f>
        <v/>
      </c>
      <c r="N109" s="2" t="str">
        <f>IF(Manquant[[#This Row],[DATE Réappro]]="",(IF(Manquant[[#This Row],[Date Estimée]]="","NO DATE",Manquant[[#This Row],[Date Estimée]])),Manquant[[#This Row],[DATE Réappro]])</f>
        <v>NO DATE</v>
      </c>
      <c r="O109" s="2">
        <f>IF((VLOOKUP(Manquant[[#This Row],[Composé]],Planning!E:M,9,FALSE))=0,"",(VLOOKUP(Manquant[[#This Row],[Composé]],Planning!E:M,9,FALSE)))</f>
        <v>43710</v>
      </c>
      <c r="P109" s="1" t="b">
        <f>IF(Manquant[[#This Row],[Besoin Client]]="","NO DATE CLIENT",(IF(Manquant[[#This Row],[DATE]]="NO DATE",TRUE,(IF(Manquant[[#This Row],[Besoin Client]]-Manquant[[#This Row],[DATE]]&lt;25,TRUE,"")))))</f>
        <v>1</v>
      </c>
      <c r="Q109" s="2" t="str">
        <f>IF(ISTEXT(Manquant[[#This Row],[Date de réapprovisionnement]]),Manquant[[#This Row],[Date de réapprovisionnement]],"")</f>
        <v>MKP</v>
      </c>
      <c r="R109" s="2" t="str">
        <f>IF(ISTEXT(Manquant[[#This Row],[Date de réappro estimée]]),Manquant[[#This Row],[Date de réappro estimée]],"")</f>
        <v/>
      </c>
      <c r="S109" s="2" t="str">
        <f>IF((Manquant[Commentaires]=""),"",Manquant[Commentaires])</f>
        <v>Cotation Mouser en cours 24/04</v>
      </c>
      <c r="T109" s="10" t="str">
        <f>Manquant[Commentaires1]&amp;CHAR(10)&amp;Manquant[Commentaires2]&amp;CHAR(10)&amp;Manquant[Commentaires3]</f>
        <v>MKP
Cotation Mouser en cours 24/04</v>
      </c>
    </row>
    <row r="110" spans="1:20" ht="45" hidden="1" x14ac:dyDescent="0.25">
      <c r="A110" s="1" t="s">
        <v>150</v>
      </c>
      <c r="B110" s="1" t="s">
        <v>151</v>
      </c>
      <c r="C110" s="2">
        <v>43584</v>
      </c>
      <c r="D110" s="1">
        <v>71263146</v>
      </c>
      <c r="E110" s="1"/>
      <c r="F110" s="1" t="s">
        <v>152</v>
      </c>
      <c r="G110" s="1" t="s">
        <v>153</v>
      </c>
      <c r="H110" s="1" t="s">
        <v>15</v>
      </c>
      <c r="I110" s="2">
        <v>43602</v>
      </c>
      <c r="J110" s="2"/>
      <c r="K110" s="1" t="s">
        <v>16</v>
      </c>
      <c r="L110" s="2">
        <f>IF(ISNUMBER(Manquant[[#This Row],[Date de réapprovisionnement]]),Manquant[[#This Row],[Date de réapprovisionnement]],"")</f>
        <v>43602</v>
      </c>
      <c r="M110" s="2" t="str">
        <f>IF(ISNUMBER(Manquant[[#This Row],[Date de réappro estimée]]),Manquant[[#This Row],[Date de réappro estimée]],"")</f>
        <v/>
      </c>
      <c r="N110" s="2">
        <f>IF(Manquant[[#This Row],[DATE Réappro]]="",(IF(Manquant[[#This Row],[Date Estimée]]="","NO DATE",Manquant[[#This Row],[Date Estimée]])),Manquant[[#This Row],[DATE Réappro]])</f>
        <v>43602</v>
      </c>
      <c r="O110" s="2">
        <f>IF((VLOOKUP(Manquant[[#This Row],[Composé]],Planning!E:M,9,FALSE))=0,"",(VLOOKUP(Manquant[[#This Row],[Composé]],Planning!E:M,9,FALSE)))</f>
        <v>43585</v>
      </c>
      <c r="P110" s="1" t="b">
        <f>IF(Manquant[[#This Row],[Besoin Client]]="","NO DATE CLIENT",(IF(Manquant[[#This Row],[DATE]]="NO DATE",TRUE,(IF(Manquant[[#This Row],[Besoin Client]]-Manquant[[#This Row],[DATE]]&lt;25,TRUE,"")))))</f>
        <v>1</v>
      </c>
      <c r="Q110" s="2" t="str">
        <f>IF(ISTEXT(Manquant[[#This Row],[Date de réapprovisionnement]]),Manquant[[#This Row],[Date de réapprovisionnement]],"")</f>
        <v/>
      </c>
      <c r="R110" s="2" t="str">
        <f>IF(ISTEXT(Manquant[[#This Row],[Date de réappro estimée]]),Manquant[[#This Row],[Date de réappro estimée]],"")</f>
        <v/>
      </c>
      <c r="S110" s="2" t="str">
        <f>IF((Manquant[Commentaires]=""),"",Manquant[Commentaires])</f>
        <v/>
      </c>
      <c r="T110" s="10" t="str">
        <f>Manquant[Commentaires1]&amp;CHAR(10)&amp;Manquant[Commentaires2]&amp;CHAR(10)&amp;Manquant[Commentaires3]</f>
        <v xml:space="preserve">
</v>
      </c>
    </row>
    <row r="111" spans="1:20" ht="45" hidden="1" x14ac:dyDescent="0.25">
      <c r="A111" s="1" t="s">
        <v>38</v>
      </c>
      <c r="B111" s="1" t="s">
        <v>39</v>
      </c>
      <c r="C111" s="2">
        <v>43578</v>
      </c>
      <c r="D111" s="1">
        <v>71264863</v>
      </c>
      <c r="E111" s="1" t="s">
        <v>40</v>
      </c>
      <c r="F111" s="1">
        <v>193571662</v>
      </c>
      <c r="G111" s="1" t="s">
        <v>41</v>
      </c>
      <c r="H111" s="1" t="s">
        <v>15</v>
      </c>
      <c r="I111" s="2">
        <v>43584</v>
      </c>
      <c r="J111" s="2"/>
      <c r="K111" s="1" t="s">
        <v>16</v>
      </c>
      <c r="L111" s="2">
        <f>IF(ISNUMBER(Manquant[[#This Row],[Date de réapprovisionnement]]),Manquant[[#This Row],[Date de réapprovisionnement]],"")</f>
        <v>43584</v>
      </c>
      <c r="M111" s="2" t="str">
        <f>IF(ISNUMBER(Manquant[[#This Row],[Date de réappro estimée]]),Manquant[[#This Row],[Date de réappro estimée]],"")</f>
        <v/>
      </c>
      <c r="N111" s="2">
        <f>IF(Manquant[[#This Row],[DATE Réappro]]="",(IF(Manquant[[#This Row],[Date Estimée]]="","NO DATE",Manquant[[#This Row],[Date Estimée]])),Manquant[[#This Row],[DATE Réappro]])</f>
        <v>43584</v>
      </c>
      <c r="O111" s="2" t="str">
        <f>IF((VLOOKUP(Manquant[[#This Row],[Composé]],Planning!E:M,9,FALSE))=0,"",(VLOOKUP(Manquant[[#This Row],[Composé]],Planning!E:M,9,FALSE)))</f>
        <v/>
      </c>
      <c r="P111" s="1" t="str">
        <f>IF(Manquant[[#This Row],[Besoin Client]]="","NO DATE CLIENT",(IF(Manquant[[#This Row],[DATE]]="NO DATE",TRUE,(IF(Manquant[[#This Row],[Besoin Client]]-Manquant[[#This Row],[DATE]]&lt;25,TRUE,"")))))</f>
        <v>NO DATE CLIENT</v>
      </c>
      <c r="Q111" s="2" t="str">
        <f>IF(ISTEXT(Manquant[[#This Row],[Date de réapprovisionnement]]),Manquant[[#This Row],[Date de réapprovisionnement]],"")</f>
        <v/>
      </c>
      <c r="R111" s="2" t="str">
        <f>IF(ISTEXT(Manquant[[#This Row],[Date de réappro estimée]]),Manquant[[#This Row],[Date de réappro estimée]],"")</f>
        <v/>
      </c>
      <c r="S111" s="2" t="str">
        <f>IF((Manquant[Commentaires]=""),"",Manquant[Commentaires])</f>
        <v/>
      </c>
      <c r="T111" s="10" t="str">
        <f>Manquant[Commentaires1]&amp;CHAR(10)&amp;Manquant[Commentaires2]&amp;CHAR(10)&amp;Manquant[Commentaires3]</f>
        <v xml:space="preserve">
</v>
      </c>
    </row>
    <row r="112" spans="1:20" ht="45" hidden="1" x14ac:dyDescent="0.25">
      <c r="A112" s="1" t="s">
        <v>38</v>
      </c>
      <c r="B112" s="1" t="s">
        <v>39</v>
      </c>
      <c r="C112" s="2">
        <v>43585</v>
      </c>
      <c r="D112" s="1">
        <v>71264863</v>
      </c>
      <c r="E112" s="1" t="s">
        <v>468</v>
      </c>
      <c r="F112" s="1" t="s">
        <v>468</v>
      </c>
      <c r="G112" s="1" t="s">
        <v>469</v>
      </c>
      <c r="H112" s="1" t="s">
        <v>427</v>
      </c>
      <c r="I112" s="2" t="s">
        <v>428</v>
      </c>
      <c r="J112" s="2"/>
      <c r="K112" s="1" t="s">
        <v>16</v>
      </c>
      <c r="L112" s="2" t="str">
        <f>IF(ISNUMBER(Manquant[[#This Row],[Date de réapprovisionnement]]),Manquant[[#This Row],[Date de réapprovisionnement]],"")</f>
        <v/>
      </c>
      <c r="M112" s="2" t="str">
        <f>IF(ISNUMBER(Manquant[[#This Row],[Date de réappro estimée]]),Manquant[[#This Row],[Date de réappro estimée]],"")</f>
        <v/>
      </c>
      <c r="N112" s="2" t="str">
        <f>IF(Manquant[[#This Row],[DATE Réappro]]="",(IF(Manquant[[#This Row],[Date Estimée]]="","NO DATE",Manquant[[#This Row],[Date Estimée]])),Manquant[[#This Row],[DATE Réappro]])</f>
        <v>NO DATE</v>
      </c>
      <c r="O112" s="2" t="str">
        <f>IF((VLOOKUP(Manquant[[#This Row],[Composé]],Planning!E:M,9,FALSE))=0,"",(VLOOKUP(Manquant[[#This Row],[Composé]],Planning!E:M,9,FALSE)))</f>
        <v/>
      </c>
      <c r="P112" s="1" t="str">
        <f>IF(Manquant[[#This Row],[Besoin Client]]="","NO DATE CLIENT",(IF(Manquant[[#This Row],[DATE]]="NO DATE",TRUE,(IF(Manquant[[#This Row],[Besoin Client]]-Manquant[[#This Row],[DATE]]&lt;25,TRUE,"")))))</f>
        <v>NO DATE CLIENT</v>
      </c>
      <c r="Q112" s="2" t="str">
        <f>IF(ISTEXT(Manquant[[#This Row],[Date de réapprovisionnement]]),Manquant[[#This Row],[Date de réapprovisionnement]],"")</f>
        <v>MKP</v>
      </c>
      <c r="R112" s="2" t="str">
        <f>IF(ISTEXT(Manquant[[#This Row],[Date de réappro estimée]]),Manquant[[#This Row],[Date de réappro estimée]],"")</f>
        <v/>
      </c>
      <c r="S112" s="2" t="str">
        <f>IF((Manquant[Commentaires]=""),"",Manquant[Commentaires])</f>
        <v/>
      </c>
      <c r="T112" s="10" t="str">
        <f>Manquant[Commentaires1]&amp;CHAR(10)&amp;Manquant[Commentaires2]&amp;CHAR(10)&amp;Manquant[Commentaires3]</f>
        <v xml:space="preserve">MKP
</v>
      </c>
    </row>
    <row r="113" spans="1:20" ht="45" hidden="1" x14ac:dyDescent="0.25">
      <c r="A113" s="1" t="s">
        <v>38</v>
      </c>
      <c r="B113" s="1" t="s">
        <v>39</v>
      </c>
      <c r="C113" s="2">
        <v>43585</v>
      </c>
      <c r="D113" s="1">
        <v>71264863</v>
      </c>
      <c r="E113" s="1" t="s">
        <v>511</v>
      </c>
      <c r="F113" s="1" t="s">
        <v>511</v>
      </c>
      <c r="G113" s="1" t="s">
        <v>512</v>
      </c>
      <c r="H113" s="1" t="s">
        <v>513</v>
      </c>
      <c r="I113" s="2" t="s">
        <v>514</v>
      </c>
      <c r="J113" s="2"/>
      <c r="K113" s="1" t="s">
        <v>265</v>
      </c>
      <c r="L113" s="2" t="str">
        <f>IF(ISNUMBER(Manquant[[#This Row],[Date de réapprovisionnement]]),Manquant[[#This Row],[Date de réapprovisionnement]],"")</f>
        <v/>
      </c>
      <c r="M113" s="2" t="str">
        <f>IF(ISNUMBER(Manquant[[#This Row],[Date de réappro estimée]]),Manquant[[#This Row],[Date de réappro estimée]],"")</f>
        <v/>
      </c>
      <c r="N113" s="2" t="str">
        <f>IF(Manquant[[#This Row],[DATE Réappro]]="",(IF(Manquant[[#This Row],[Date Estimée]]="","NO DATE",Manquant[[#This Row],[Date Estimée]])),Manquant[[#This Row],[DATE Réappro]])</f>
        <v>NO DATE</v>
      </c>
      <c r="O113" s="2" t="str">
        <f>IF((VLOOKUP(Manquant[[#This Row],[Composé]],Planning!E:M,9,FALSE))=0,"",(VLOOKUP(Manquant[[#This Row],[Composé]],Planning!E:M,9,FALSE)))</f>
        <v/>
      </c>
      <c r="P113" s="1" t="str">
        <f>IF(Manquant[[#This Row],[Besoin Client]]="","NO DATE CLIENT",(IF(Manquant[[#This Row],[DATE]]="NO DATE",TRUE,(IF(Manquant[[#This Row],[Besoin Client]]-Manquant[[#This Row],[DATE]]&lt;25,TRUE,"")))))</f>
        <v>NO DATE CLIENT</v>
      </c>
      <c r="Q113" s="2" t="str">
        <f>IF(ISTEXT(Manquant[[#This Row],[Date de réapprovisionnement]]),Manquant[[#This Row],[Date de réapprovisionnement]],"")</f>
        <v>Série</v>
      </c>
      <c r="R113" s="2" t="str">
        <f>IF(ISTEXT(Manquant[[#This Row],[Date de réappro estimée]]),Manquant[[#This Row],[Date de réappro estimée]],"")</f>
        <v/>
      </c>
      <c r="S113" s="2" t="str">
        <f>IF((Manquant[Commentaires]=""),"",Manquant[Commentaires])</f>
        <v>Cotation Mouser en cours 24/04</v>
      </c>
      <c r="T113" s="10" t="str">
        <f>Manquant[Commentaires1]&amp;CHAR(10)&amp;Manquant[Commentaires2]&amp;CHAR(10)&amp;Manquant[Commentaires3]</f>
        <v>Série
Cotation Mouser en cours 24/04</v>
      </c>
    </row>
    <row r="114" spans="1:20" ht="45" hidden="1" x14ac:dyDescent="0.25">
      <c r="A114" s="1" t="s">
        <v>42</v>
      </c>
      <c r="B114" s="1" t="s">
        <v>43</v>
      </c>
      <c r="C114" s="2">
        <v>43600</v>
      </c>
      <c r="D114" s="1">
        <v>71267622</v>
      </c>
      <c r="E114" s="1" t="s">
        <v>36</v>
      </c>
      <c r="F114" s="1">
        <v>192841271</v>
      </c>
      <c r="G114" s="1" t="s">
        <v>37</v>
      </c>
      <c r="H114" s="1" t="s">
        <v>15</v>
      </c>
      <c r="I114" s="2">
        <v>43584</v>
      </c>
      <c r="J114" s="2"/>
      <c r="K114" s="1" t="s">
        <v>16</v>
      </c>
      <c r="L114" s="2">
        <f>IF(ISNUMBER(Manquant[[#This Row],[Date de réapprovisionnement]]),Manquant[[#This Row],[Date de réapprovisionnement]],"")</f>
        <v>43584</v>
      </c>
      <c r="M114" s="2" t="str">
        <f>IF(ISNUMBER(Manquant[[#This Row],[Date de réappro estimée]]),Manquant[[#This Row],[Date de réappro estimée]],"")</f>
        <v/>
      </c>
      <c r="N114" s="2">
        <f>IF(Manquant[[#This Row],[DATE Réappro]]="",(IF(Manquant[[#This Row],[Date Estimée]]="","NO DATE",Manquant[[#This Row],[Date Estimée]])),Manquant[[#This Row],[DATE Réappro]])</f>
        <v>43584</v>
      </c>
      <c r="O114" s="2" t="str">
        <f>IF((VLOOKUP(Manquant[[#This Row],[Composé]],Planning!E:M,9,FALSE))=0,"",(VLOOKUP(Manquant[[#This Row],[Composé]],Planning!E:M,9,FALSE)))</f>
        <v/>
      </c>
      <c r="P114" s="1" t="str">
        <f>IF(Manquant[[#This Row],[Besoin Client]]="","NO DATE CLIENT",(IF(Manquant[[#This Row],[DATE]]="NO DATE",TRUE,(IF(Manquant[[#This Row],[Besoin Client]]-Manquant[[#This Row],[DATE]]&lt;25,TRUE,"")))))</f>
        <v>NO DATE CLIENT</v>
      </c>
      <c r="Q114" s="2" t="str">
        <f>IF(ISTEXT(Manquant[[#This Row],[Date de réapprovisionnement]]),Manquant[[#This Row],[Date de réapprovisionnement]],"")</f>
        <v/>
      </c>
      <c r="R114" s="2" t="str">
        <f>IF(ISTEXT(Manquant[[#This Row],[Date de réappro estimée]]),Manquant[[#This Row],[Date de réappro estimée]],"")</f>
        <v/>
      </c>
      <c r="S114" s="2" t="str">
        <f>IF((Manquant[Commentaires]=""),"",Manquant[Commentaires])</f>
        <v/>
      </c>
      <c r="T114" s="10" t="str">
        <f>Manquant[Commentaires1]&amp;CHAR(10)&amp;Manquant[Commentaires2]&amp;CHAR(10)&amp;Manquant[Commentaires3]</f>
        <v xml:space="preserve">
</v>
      </c>
    </row>
    <row r="115" spans="1:20" ht="45" hidden="1" x14ac:dyDescent="0.25">
      <c r="A115" s="1" t="s">
        <v>42</v>
      </c>
      <c r="B115" s="1" t="s">
        <v>43</v>
      </c>
      <c r="C115" s="2">
        <v>43600</v>
      </c>
      <c r="D115" s="1">
        <v>71267622</v>
      </c>
      <c r="E115" s="1" t="s">
        <v>219</v>
      </c>
      <c r="F115" s="1">
        <v>193566575</v>
      </c>
      <c r="G115" s="1" t="s">
        <v>220</v>
      </c>
      <c r="H115" s="1" t="s">
        <v>213</v>
      </c>
      <c r="I115" s="2" t="s">
        <v>214</v>
      </c>
      <c r="J115" s="2">
        <v>43588</v>
      </c>
      <c r="K115" s="1" t="s">
        <v>16</v>
      </c>
      <c r="L115" s="2" t="str">
        <f>IF(ISNUMBER(Manquant[[#This Row],[Date de réapprovisionnement]]),Manquant[[#This Row],[Date de réapprovisionnement]],"")</f>
        <v/>
      </c>
      <c r="M115" s="2">
        <f>IF(ISNUMBER(Manquant[[#This Row],[Date de réappro estimée]]),Manquant[[#This Row],[Date de réappro estimée]],"")</f>
        <v>43588</v>
      </c>
      <c r="N115" s="2">
        <f>IF(Manquant[[#This Row],[DATE Réappro]]="",(IF(Manquant[[#This Row],[Date Estimée]]="","NO DATE",Manquant[[#This Row],[Date Estimée]])),Manquant[[#This Row],[DATE Réappro]])</f>
        <v>43588</v>
      </c>
      <c r="O115" s="2" t="str">
        <f>IF((VLOOKUP(Manquant[[#This Row],[Composé]],Planning!E:M,9,FALSE))=0,"",(VLOOKUP(Manquant[[#This Row],[Composé]],Planning!E:M,9,FALSE)))</f>
        <v/>
      </c>
      <c r="P115" s="1" t="str">
        <f>IF(Manquant[[#This Row],[Besoin Client]]="","NO DATE CLIENT",(IF(Manquant[[#This Row],[DATE]]="NO DATE",TRUE,(IF(Manquant[[#This Row],[Besoin Client]]-Manquant[[#This Row],[DATE]]&lt;25,TRUE,"")))))</f>
        <v>NO DATE CLIENT</v>
      </c>
      <c r="Q115" s="2" t="str">
        <f>IF(ISTEXT(Manquant[[#This Row],[Date de réapprovisionnement]]),Manquant[[#This Row],[Date de réapprovisionnement]],"")</f>
        <v>Attente AR</v>
      </c>
      <c r="R115" s="2" t="str">
        <f>IF(ISTEXT(Manquant[[#This Row],[Date de réappro estimée]]),Manquant[[#This Row],[Date de réappro estimée]],"")</f>
        <v/>
      </c>
      <c r="S115" s="2" t="str">
        <f>IF((Manquant[Commentaires]=""),"",Manquant[Commentaires])</f>
        <v/>
      </c>
      <c r="T115" s="10" t="str">
        <f>Manquant[Commentaires1]&amp;CHAR(10)&amp;Manquant[Commentaires2]&amp;CHAR(10)&amp;Manquant[Commentaires3]</f>
        <v xml:space="preserve">Attente AR
</v>
      </c>
    </row>
    <row r="116" spans="1:20" ht="45" hidden="1" x14ac:dyDescent="0.25">
      <c r="A116" s="1" t="s">
        <v>42</v>
      </c>
      <c r="B116" s="1" t="s">
        <v>43</v>
      </c>
      <c r="C116" s="2">
        <v>43600</v>
      </c>
      <c r="D116" s="1">
        <v>71267622</v>
      </c>
      <c r="E116" s="1" t="s">
        <v>98</v>
      </c>
      <c r="F116" s="1">
        <v>193569224</v>
      </c>
      <c r="G116" s="1" t="s">
        <v>99</v>
      </c>
      <c r="H116" s="1" t="s">
        <v>15</v>
      </c>
      <c r="I116" s="2">
        <v>43588</v>
      </c>
      <c r="J116" s="2"/>
      <c r="K116" s="1" t="s">
        <v>16</v>
      </c>
      <c r="L116" s="2">
        <f>IF(ISNUMBER(Manquant[[#This Row],[Date de réapprovisionnement]]),Manquant[[#This Row],[Date de réapprovisionnement]],"")</f>
        <v>43588</v>
      </c>
      <c r="M116" s="2" t="str">
        <f>IF(ISNUMBER(Manquant[[#This Row],[Date de réappro estimée]]),Manquant[[#This Row],[Date de réappro estimée]],"")</f>
        <v/>
      </c>
      <c r="N116" s="2">
        <f>IF(Manquant[[#This Row],[DATE Réappro]]="",(IF(Manquant[[#This Row],[Date Estimée]]="","NO DATE",Manquant[[#This Row],[Date Estimée]])),Manquant[[#This Row],[DATE Réappro]])</f>
        <v>43588</v>
      </c>
      <c r="O116" s="2" t="str">
        <f>IF((VLOOKUP(Manquant[[#This Row],[Composé]],Planning!E:M,9,FALSE))=0,"",(VLOOKUP(Manquant[[#This Row],[Composé]],Planning!E:M,9,FALSE)))</f>
        <v/>
      </c>
      <c r="P116" s="1" t="str">
        <f>IF(Manquant[[#This Row],[Besoin Client]]="","NO DATE CLIENT",(IF(Manquant[[#This Row],[DATE]]="NO DATE",TRUE,(IF(Manquant[[#This Row],[Besoin Client]]-Manquant[[#This Row],[DATE]]&lt;25,TRUE,"")))))</f>
        <v>NO DATE CLIENT</v>
      </c>
      <c r="Q116" s="2" t="str">
        <f>IF(ISTEXT(Manquant[[#This Row],[Date de réapprovisionnement]]),Manquant[[#This Row],[Date de réapprovisionnement]],"")</f>
        <v/>
      </c>
      <c r="R116" s="2" t="str">
        <f>IF(ISTEXT(Manquant[[#This Row],[Date de réappro estimée]]),Manquant[[#This Row],[Date de réappro estimée]],"")</f>
        <v/>
      </c>
      <c r="S116" s="2" t="str">
        <f>IF((Manquant[Commentaires]=""),"",Manquant[Commentaires])</f>
        <v/>
      </c>
      <c r="T116" s="10" t="str">
        <f>Manquant[Commentaires1]&amp;CHAR(10)&amp;Manquant[Commentaires2]&amp;CHAR(10)&amp;Manquant[Commentaires3]</f>
        <v xml:space="preserve">
</v>
      </c>
    </row>
    <row r="117" spans="1:20" ht="45" hidden="1" x14ac:dyDescent="0.25">
      <c r="A117" s="1" t="s">
        <v>42</v>
      </c>
      <c r="B117" s="1" t="s">
        <v>43</v>
      </c>
      <c r="C117" s="2">
        <v>43600</v>
      </c>
      <c r="D117" s="1">
        <v>71267622</v>
      </c>
      <c r="E117" s="1" t="s">
        <v>431</v>
      </c>
      <c r="F117" s="1">
        <v>193571229</v>
      </c>
      <c r="G117" s="1" t="s">
        <v>432</v>
      </c>
      <c r="H117" s="1" t="s">
        <v>427</v>
      </c>
      <c r="I117" s="2" t="s">
        <v>428</v>
      </c>
      <c r="J117" s="2"/>
      <c r="K117" s="1" t="s">
        <v>265</v>
      </c>
      <c r="L117" s="2" t="str">
        <f>IF(ISNUMBER(Manquant[[#This Row],[Date de réapprovisionnement]]),Manquant[[#This Row],[Date de réapprovisionnement]],"")</f>
        <v/>
      </c>
      <c r="M117" s="2" t="str">
        <f>IF(ISNUMBER(Manquant[[#This Row],[Date de réappro estimée]]),Manquant[[#This Row],[Date de réappro estimée]],"")</f>
        <v/>
      </c>
      <c r="N117" s="2" t="str">
        <f>IF(Manquant[[#This Row],[DATE Réappro]]="",(IF(Manquant[[#This Row],[Date Estimée]]="","NO DATE",Manquant[[#This Row],[Date Estimée]])),Manquant[[#This Row],[DATE Réappro]])</f>
        <v>NO DATE</v>
      </c>
      <c r="O117" s="2" t="str">
        <f>IF((VLOOKUP(Manquant[[#This Row],[Composé]],Planning!E:M,9,FALSE))=0,"",(VLOOKUP(Manquant[[#This Row],[Composé]],Planning!E:M,9,FALSE)))</f>
        <v/>
      </c>
      <c r="P117" s="1" t="str">
        <f>IF(Manquant[[#This Row],[Besoin Client]]="","NO DATE CLIENT",(IF(Manquant[[#This Row],[DATE]]="NO DATE",TRUE,(IF(Manquant[[#This Row],[Besoin Client]]-Manquant[[#This Row],[DATE]]&lt;25,TRUE,"")))))</f>
        <v>NO DATE CLIENT</v>
      </c>
      <c r="Q117" s="2" t="str">
        <f>IF(ISTEXT(Manquant[[#This Row],[Date de réapprovisionnement]]),Manquant[[#This Row],[Date de réapprovisionnement]],"")</f>
        <v>MKP</v>
      </c>
      <c r="R117" s="2" t="str">
        <f>IF(ISTEXT(Manquant[[#This Row],[Date de réappro estimée]]),Manquant[[#This Row],[Date de réappro estimée]],"")</f>
        <v/>
      </c>
      <c r="S117" s="2" t="str">
        <f>IF((Manquant[Commentaires]=""),"",Manquant[Commentaires])</f>
        <v>Cotation Mouser en cours 24/04</v>
      </c>
      <c r="T117" s="10" t="str">
        <f>Manquant[Commentaires1]&amp;CHAR(10)&amp;Manquant[Commentaires2]&amp;CHAR(10)&amp;Manquant[Commentaires3]</f>
        <v>MKP
Cotation Mouser en cours 24/04</v>
      </c>
    </row>
    <row r="118" spans="1:20" ht="45" hidden="1" x14ac:dyDescent="0.25">
      <c r="A118" s="1" t="s">
        <v>42</v>
      </c>
      <c r="B118" s="1" t="s">
        <v>43</v>
      </c>
      <c r="C118" s="2">
        <v>43609</v>
      </c>
      <c r="D118" s="1">
        <v>71267622</v>
      </c>
      <c r="E118" s="1"/>
      <c r="F118" s="1" t="s">
        <v>227</v>
      </c>
      <c r="G118" s="1" t="s">
        <v>228</v>
      </c>
      <c r="H118" s="1" t="s">
        <v>213</v>
      </c>
      <c r="I118" s="2" t="s">
        <v>214</v>
      </c>
      <c r="J118" s="2">
        <v>43587</v>
      </c>
      <c r="K118" s="1" t="s">
        <v>16</v>
      </c>
      <c r="L118" s="2" t="str">
        <f>IF(ISNUMBER(Manquant[[#This Row],[Date de réapprovisionnement]]),Manquant[[#This Row],[Date de réapprovisionnement]],"")</f>
        <v/>
      </c>
      <c r="M118" s="2">
        <f>IF(ISNUMBER(Manquant[[#This Row],[Date de réappro estimée]]),Manquant[[#This Row],[Date de réappro estimée]],"")</f>
        <v>43587</v>
      </c>
      <c r="N118" s="2">
        <f>IF(Manquant[[#This Row],[DATE Réappro]]="",(IF(Manquant[[#This Row],[Date Estimée]]="","NO DATE",Manquant[[#This Row],[Date Estimée]])),Manquant[[#This Row],[DATE Réappro]])</f>
        <v>43587</v>
      </c>
      <c r="O118" s="2" t="str">
        <f>IF((VLOOKUP(Manquant[[#This Row],[Composé]],Planning!E:M,9,FALSE))=0,"",(VLOOKUP(Manquant[[#This Row],[Composé]],Planning!E:M,9,FALSE)))</f>
        <v/>
      </c>
      <c r="P118" s="1" t="str">
        <f>IF(Manquant[[#This Row],[Besoin Client]]="","NO DATE CLIENT",(IF(Manquant[[#This Row],[DATE]]="NO DATE",TRUE,(IF(Manquant[[#This Row],[Besoin Client]]-Manquant[[#This Row],[DATE]]&lt;25,TRUE,"")))))</f>
        <v>NO DATE CLIENT</v>
      </c>
      <c r="Q118" s="2" t="str">
        <f>IF(ISTEXT(Manquant[[#This Row],[Date de réapprovisionnement]]),Manquant[[#This Row],[Date de réapprovisionnement]],"")</f>
        <v>Attente AR</v>
      </c>
      <c r="R118" s="2" t="str">
        <f>IF(ISTEXT(Manquant[[#This Row],[Date de réappro estimée]]),Manquant[[#This Row],[Date de réappro estimée]],"")</f>
        <v/>
      </c>
      <c r="S118" s="2" t="str">
        <f>IF((Manquant[Commentaires]=""),"",Manquant[Commentaires])</f>
        <v/>
      </c>
      <c r="T118" s="10" t="str">
        <f>Manquant[Commentaires1]&amp;CHAR(10)&amp;Manquant[Commentaires2]&amp;CHAR(10)&amp;Manquant[Commentaires3]</f>
        <v xml:space="preserve">Attente AR
</v>
      </c>
    </row>
    <row r="119" spans="1:20" ht="45" hidden="1" x14ac:dyDescent="0.25">
      <c r="A119" s="1" t="s">
        <v>42</v>
      </c>
      <c r="B119" s="1" t="s">
        <v>43</v>
      </c>
      <c r="C119" s="2">
        <v>43600</v>
      </c>
      <c r="D119" s="1">
        <v>71267622</v>
      </c>
      <c r="E119" s="1" t="s">
        <v>199</v>
      </c>
      <c r="F119" s="1">
        <v>193573781</v>
      </c>
      <c r="G119" s="1" t="s">
        <v>200</v>
      </c>
      <c r="H119" s="1" t="s">
        <v>15</v>
      </c>
      <c r="I119" s="2">
        <v>43642</v>
      </c>
      <c r="J119" s="2"/>
      <c r="K119" s="1" t="s">
        <v>16</v>
      </c>
      <c r="L119" s="2">
        <f>IF(ISNUMBER(Manquant[[#This Row],[Date de réapprovisionnement]]),Manquant[[#This Row],[Date de réapprovisionnement]],"")</f>
        <v>43642</v>
      </c>
      <c r="M119" s="2" t="str">
        <f>IF(ISNUMBER(Manquant[[#This Row],[Date de réappro estimée]]),Manquant[[#This Row],[Date de réappro estimée]],"")</f>
        <v/>
      </c>
      <c r="N119" s="2">
        <f>IF(Manquant[[#This Row],[DATE Réappro]]="",(IF(Manquant[[#This Row],[Date Estimée]]="","NO DATE",Manquant[[#This Row],[Date Estimée]])),Manquant[[#This Row],[DATE Réappro]])</f>
        <v>43642</v>
      </c>
      <c r="O119" s="2" t="str">
        <f>IF((VLOOKUP(Manquant[[#This Row],[Composé]],Planning!E:M,9,FALSE))=0,"",(VLOOKUP(Manquant[[#This Row],[Composé]],Planning!E:M,9,FALSE)))</f>
        <v/>
      </c>
      <c r="P119" s="1" t="str">
        <f>IF(Manquant[[#This Row],[Besoin Client]]="","NO DATE CLIENT",(IF(Manquant[[#This Row],[DATE]]="NO DATE",TRUE,(IF(Manquant[[#This Row],[Besoin Client]]-Manquant[[#This Row],[DATE]]&lt;25,TRUE,"")))))</f>
        <v>NO DATE CLIENT</v>
      </c>
      <c r="Q119" s="2" t="str">
        <f>IF(ISTEXT(Manquant[[#This Row],[Date de réapprovisionnement]]),Manquant[[#This Row],[Date de réapprovisionnement]],"")</f>
        <v/>
      </c>
      <c r="R119" s="2" t="str">
        <f>IF(ISTEXT(Manquant[[#This Row],[Date de réappro estimée]]),Manquant[[#This Row],[Date de réappro estimée]],"")</f>
        <v/>
      </c>
      <c r="S119" s="2" t="str">
        <f>IF((Manquant[Commentaires]=""),"",Manquant[Commentaires])</f>
        <v/>
      </c>
      <c r="T119" s="10" t="str">
        <f>Manquant[Commentaires1]&amp;CHAR(10)&amp;Manquant[Commentaires2]&amp;CHAR(10)&amp;Manquant[Commentaires3]</f>
        <v xml:space="preserve">
</v>
      </c>
    </row>
    <row r="120" spans="1:20" ht="45" hidden="1" x14ac:dyDescent="0.25">
      <c r="A120" s="1" t="s">
        <v>42</v>
      </c>
      <c r="B120" s="1" t="s">
        <v>43</v>
      </c>
      <c r="C120" s="2">
        <v>43600</v>
      </c>
      <c r="D120" s="1">
        <v>71267622</v>
      </c>
      <c r="E120" s="1" t="s">
        <v>221</v>
      </c>
      <c r="F120" s="1">
        <v>193581043</v>
      </c>
      <c r="G120" s="1" t="s">
        <v>222</v>
      </c>
      <c r="H120" s="1" t="s">
        <v>213</v>
      </c>
      <c r="I120" s="2" t="s">
        <v>214</v>
      </c>
      <c r="J120" s="2">
        <v>43588</v>
      </c>
      <c r="K120" s="1" t="s">
        <v>16</v>
      </c>
      <c r="L120" s="2" t="str">
        <f>IF(ISNUMBER(Manquant[[#This Row],[Date de réapprovisionnement]]),Manquant[[#This Row],[Date de réapprovisionnement]],"")</f>
        <v/>
      </c>
      <c r="M120" s="2">
        <f>IF(ISNUMBER(Manquant[[#This Row],[Date de réappro estimée]]),Manquant[[#This Row],[Date de réappro estimée]],"")</f>
        <v>43588</v>
      </c>
      <c r="N120" s="2">
        <f>IF(Manquant[[#This Row],[DATE Réappro]]="",(IF(Manquant[[#This Row],[Date Estimée]]="","NO DATE",Manquant[[#This Row],[Date Estimée]])),Manquant[[#This Row],[DATE Réappro]])</f>
        <v>43588</v>
      </c>
      <c r="O120" s="2" t="str">
        <f>IF((VLOOKUP(Manquant[[#This Row],[Composé]],Planning!E:M,9,FALSE))=0,"",(VLOOKUP(Manquant[[#This Row],[Composé]],Planning!E:M,9,FALSE)))</f>
        <v/>
      </c>
      <c r="P120" s="1" t="str">
        <f>IF(Manquant[[#This Row],[Besoin Client]]="","NO DATE CLIENT",(IF(Manquant[[#This Row],[DATE]]="NO DATE",TRUE,(IF(Manquant[[#This Row],[Besoin Client]]-Manquant[[#This Row],[DATE]]&lt;25,TRUE,"")))))</f>
        <v>NO DATE CLIENT</v>
      </c>
      <c r="Q120" s="2" t="str">
        <f>IF(ISTEXT(Manquant[[#This Row],[Date de réapprovisionnement]]),Manquant[[#This Row],[Date de réapprovisionnement]],"")</f>
        <v>Attente AR</v>
      </c>
      <c r="R120" s="2" t="str">
        <f>IF(ISTEXT(Manquant[[#This Row],[Date de réappro estimée]]),Manquant[[#This Row],[Date de réappro estimée]],"")</f>
        <v/>
      </c>
      <c r="S120" s="2" t="str">
        <f>IF((Manquant[Commentaires]=""),"",Manquant[Commentaires])</f>
        <v/>
      </c>
      <c r="T120" s="10" t="str">
        <f>Manquant[Commentaires1]&amp;CHAR(10)&amp;Manquant[Commentaires2]&amp;CHAR(10)&amp;Manquant[Commentaires3]</f>
        <v xml:space="preserve">Attente AR
</v>
      </c>
    </row>
    <row r="121" spans="1:20" ht="45" hidden="1" x14ac:dyDescent="0.25">
      <c r="A121" s="1" t="s">
        <v>42</v>
      </c>
      <c r="B121" s="1" t="s">
        <v>43</v>
      </c>
      <c r="C121" s="2">
        <v>43600</v>
      </c>
      <c r="D121" s="1">
        <v>71267622</v>
      </c>
      <c r="E121" s="1" t="s">
        <v>223</v>
      </c>
      <c r="F121" s="1">
        <v>193582227</v>
      </c>
      <c r="G121" s="1" t="s">
        <v>224</v>
      </c>
      <c r="H121" s="1" t="s">
        <v>213</v>
      </c>
      <c r="I121" s="2" t="s">
        <v>214</v>
      </c>
      <c r="J121" s="2">
        <v>43588</v>
      </c>
      <c r="K121" s="1" t="s">
        <v>16</v>
      </c>
      <c r="L121" s="2" t="str">
        <f>IF(ISNUMBER(Manquant[[#This Row],[Date de réapprovisionnement]]),Manquant[[#This Row],[Date de réapprovisionnement]],"")</f>
        <v/>
      </c>
      <c r="M121" s="2">
        <f>IF(ISNUMBER(Manquant[[#This Row],[Date de réappro estimée]]),Manquant[[#This Row],[Date de réappro estimée]],"")</f>
        <v>43588</v>
      </c>
      <c r="N121" s="2">
        <f>IF(Manquant[[#This Row],[DATE Réappro]]="",(IF(Manquant[[#This Row],[Date Estimée]]="","NO DATE",Manquant[[#This Row],[Date Estimée]])),Manquant[[#This Row],[DATE Réappro]])</f>
        <v>43588</v>
      </c>
      <c r="O121" s="2" t="str">
        <f>IF((VLOOKUP(Manquant[[#This Row],[Composé]],Planning!E:M,9,FALSE))=0,"",(VLOOKUP(Manquant[[#This Row],[Composé]],Planning!E:M,9,FALSE)))</f>
        <v/>
      </c>
      <c r="P121" s="1" t="str">
        <f>IF(Manquant[[#This Row],[Besoin Client]]="","NO DATE CLIENT",(IF(Manquant[[#This Row],[DATE]]="NO DATE",TRUE,(IF(Manquant[[#This Row],[Besoin Client]]-Manquant[[#This Row],[DATE]]&lt;25,TRUE,"")))))</f>
        <v>NO DATE CLIENT</v>
      </c>
      <c r="Q121" s="2" t="str">
        <f>IF(ISTEXT(Manquant[[#This Row],[Date de réapprovisionnement]]),Manquant[[#This Row],[Date de réapprovisionnement]],"")</f>
        <v>Attente AR</v>
      </c>
      <c r="R121" s="2" t="str">
        <f>IF(ISTEXT(Manquant[[#This Row],[Date de réappro estimée]]),Manquant[[#This Row],[Date de réappro estimée]],"")</f>
        <v/>
      </c>
      <c r="S121" s="2" t="str">
        <f>IF((Manquant[Commentaires]=""),"",Manquant[Commentaires])</f>
        <v/>
      </c>
      <c r="T121" s="10" t="str">
        <f>Manquant[Commentaires1]&amp;CHAR(10)&amp;Manquant[Commentaires2]&amp;CHAR(10)&amp;Manquant[Commentaires3]</f>
        <v xml:space="preserve">Attente AR
</v>
      </c>
    </row>
    <row r="122" spans="1:20" ht="45" hidden="1" x14ac:dyDescent="0.25">
      <c r="A122" s="1" t="s">
        <v>42</v>
      </c>
      <c r="B122" s="1" t="s">
        <v>43</v>
      </c>
      <c r="C122" s="2">
        <v>43600</v>
      </c>
      <c r="D122" s="1">
        <v>71267622</v>
      </c>
      <c r="E122" s="1" t="s">
        <v>225</v>
      </c>
      <c r="F122" s="1">
        <v>193582652</v>
      </c>
      <c r="G122" s="1" t="s">
        <v>226</v>
      </c>
      <c r="H122" s="1" t="s">
        <v>213</v>
      </c>
      <c r="I122" s="2" t="s">
        <v>214</v>
      </c>
      <c r="J122" s="2">
        <v>43588</v>
      </c>
      <c r="K122" s="1" t="s">
        <v>16</v>
      </c>
      <c r="L122" s="2" t="str">
        <f>IF(ISNUMBER(Manquant[[#This Row],[Date de réapprovisionnement]]),Manquant[[#This Row],[Date de réapprovisionnement]],"")</f>
        <v/>
      </c>
      <c r="M122" s="2">
        <f>IF(ISNUMBER(Manquant[[#This Row],[Date de réappro estimée]]),Manquant[[#This Row],[Date de réappro estimée]],"")</f>
        <v>43588</v>
      </c>
      <c r="N122" s="2">
        <f>IF(Manquant[[#This Row],[DATE Réappro]]="",(IF(Manquant[[#This Row],[Date Estimée]]="","NO DATE",Manquant[[#This Row],[Date Estimée]])),Manquant[[#This Row],[DATE Réappro]])</f>
        <v>43588</v>
      </c>
      <c r="O122" s="2" t="str">
        <f>IF((VLOOKUP(Manquant[[#This Row],[Composé]],Planning!E:M,9,FALSE))=0,"",(VLOOKUP(Manquant[[#This Row],[Composé]],Planning!E:M,9,FALSE)))</f>
        <v/>
      </c>
      <c r="P122" s="1" t="str">
        <f>IF(Manquant[[#This Row],[Besoin Client]]="","NO DATE CLIENT",(IF(Manquant[[#This Row],[DATE]]="NO DATE",TRUE,(IF(Manquant[[#This Row],[Besoin Client]]-Manquant[[#This Row],[DATE]]&lt;25,TRUE,"")))))</f>
        <v>NO DATE CLIENT</v>
      </c>
      <c r="Q122" s="2" t="str">
        <f>IF(ISTEXT(Manquant[[#This Row],[Date de réapprovisionnement]]),Manquant[[#This Row],[Date de réapprovisionnement]],"")</f>
        <v>Attente AR</v>
      </c>
      <c r="R122" s="2" t="str">
        <f>IF(ISTEXT(Manquant[[#This Row],[Date de réappro estimée]]),Manquant[[#This Row],[Date de réappro estimée]],"")</f>
        <v/>
      </c>
      <c r="S122" s="2" t="str">
        <f>IF((Manquant[Commentaires]=""),"",Manquant[Commentaires])</f>
        <v/>
      </c>
      <c r="T122" s="10" t="str">
        <f>Manquant[Commentaires1]&amp;CHAR(10)&amp;Manquant[Commentaires2]&amp;CHAR(10)&amp;Manquant[Commentaires3]</f>
        <v xml:space="preserve">Attente AR
</v>
      </c>
    </row>
    <row r="123" spans="1:20" ht="45" hidden="1" x14ac:dyDescent="0.25">
      <c r="A123" s="1" t="s">
        <v>42</v>
      </c>
      <c r="B123" s="1" t="s">
        <v>43</v>
      </c>
      <c r="C123" s="2">
        <v>43600</v>
      </c>
      <c r="D123" s="1">
        <v>71267622</v>
      </c>
      <c r="E123" s="1" t="s">
        <v>443</v>
      </c>
      <c r="F123" s="1">
        <v>193602318</v>
      </c>
      <c r="G123" s="1" t="s">
        <v>444</v>
      </c>
      <c r="H123" s="1" t="s">
        <v>427</v>
      </c>
      <c r="I123" s="2" t="s">
        <v>428</v>
      </c>
      <c r="J123" s="2"/>
      <c r="K123" s="1" t="s">
        <v>265</v>
      </c>
      <c r="L123" s="2" t="str">
        <f>IF(ISNUMBER(Manquant[[#This Row],[Date de réapprovisionnement]]),Manquant[[#This Row],[Date de réapprovisionnement]],"")</f>
        <v/>
      </c>
      <c r="M123" s="2" t="str">
        <f>IF(ISNUMBER(Manquant[[#This Row],[Date de réappro estimée]]),Manquant[[#This Row],[Date de réappro estimée]],"")</f>
        <v/>
      </c>
      <c r="N123" s="2" t="str">
        <f>IF(Manquant[[#This Row],[DATE Réappro]]="",(IF(Manquant[[#This Row],[Date Estimée]]="","NO DATE",Manquant[[#This Row],[Date Estimée]])),Manquant[[#This Row],[DATE Réappro]])</f>
        <v>NO DATE</v>
      </c>
      <c r="O123" s="2" t="str">
        <f>IF((VLOOKUP(Manquant[[#This Row],[Composé]],Planning!E:M,9,FALSE))=0,"",(VLOOKUP(Manquant[[#This Row],[Composé]],Planning!E:M,9,FALSE)))</f>
        <v/>
      </c>
      <c r="P123" s="1" t="str">
        <f>IF(Manquant[[#This Row],[Besoin Client]]="","NO DATE CLIENT",(IF(Manquant[[#This Row],[DATE]]="NO DATE",TRUE,(IF(Manquant[[#This Row],[Besoin Client]]-Manquant[[#This Row],[DATE]]&lt;25,TRUE,"")))))</f>
        <v>NO DATE CLIENT</v>
      </c>
      <c r="Q123" s="2" t="str">
        <f>IF(ISTEXT(Manquant[[#This Row],[Date de réapprovisionnement]]),Manquant[[#This Row],[Date de réapprovisionnement]],"")</f>
        <v>MKP</v>
      </c>
      <c r="R123" s="2" t="str">
        <f>IF(ISTEXT(Manquant[[#This Row],[Date de réappro estimée]]),Manquant[[#This Row],[Date de réappro estimée]],"")</f>
        <v/>
      </c>
      <c r="S123" s="2" t="str">
        <f>IF((Manquant[Commentaires]=""),"",Manquant[Commentaires])</f>
        <v>Cotation Mouser en cours 24/04</v>
      </c>
      <c r="T123" s="10" t="str">
        <f>Manquant[Commentaires1]&amp;CHAR(10)&amp;Manquant[Commentaires2]&amp;CHAR(10)&amp;Manquant[Commentaires3]</f>
        <v>MKP
Cotation Mouser en cours 24/04</v>
      </c>
    </row>
    <row r="124" spans="1:20" ht="45" hidden="1" x14ac:dyDescent="0.25">
      <c r="A124" s="1" t="s">
        <v>42</v>
      </c>
      <c r="B124" s="1" t="s">
        <v>43</v>
      </c>
      <c r="C124" s="2">
        <v>43600</v>
      </c>
      <c r="D124" s="1">
        <v>71267622</v>
      </c>
      <c r="E124" s="1" t="s">
        <v>456</v>
      </c>
      <c r="F124" s="1">
        <v>193610005</v>
      </c>
      <c r="G124" s="1" t="s">
        <v>457</v>
      </c>
      <c r="H124" s="1" t="s">
        <v>427</v>
      </c>
      <c r="I124" s="2" t="s">
        <v>428</v>
      </c>
      <c r="J124" s="2"/>
      <c r="K124" s="1" t="s">
        <v>210</v>
      </c>
      <c r="L124" s="2" t="str">
        <f>IF(ISNUMBER(Manquant[[#This Row],[Date de réapprovisionnement]]),Manquant[[#This Row],[Date de réapprovisionnement]],"")</f>
        <v/>
      </c>
      <c r="M124" s="2" t="str">
        <f>IF(ISNUMBER(Manquant[[#This Row],[Date de réappro estimée]]),Manquant[[#This Row],[Date de réappro estimée]],"")</f>
        <v/>
      </c>
      <c r="N124" s="2" t="str">
        <f>IF(Manquant[[#This Row],[DATE Réappro]]="",(IF(Manquant[[#This Row],[Date Estimée]]="","NO DATE",Manquant[[#This Row],[Date Estimée]])),Manquant[[#This Row],[DATE Réappro]])</f>
        <v>NO DATE</v>
      </c>
      <c r="O124" s="2" t="str">
        <f>IF((VLOOKUP(Manquant[[#This Row],[Composé]],Planning!E:M,9,FALSE))=0,"",(VLOOKUP(Manquant[[#This Row],[Composé]],Planning!E:M,9,FALSE)))</f>
        <v/>
      </c>
      <c r="P124" s="1" t="str">
        <f>IF(Manquant[[#This Row],[Besoin Client]]="","NO DATE CLIENT",(IF(Manquant[[#This Row],[DATE]]="NO DATE",TRUE,(IF(Manquant[[#This Row],[Besoin Client]]-Manquant[[#This Row],[DATE]]&lt;25,TRUE,"")))))</f>
        <v>NO DATE CLIENT</v>
      </c>
      <c r="Q124" s="2" t="str">
        <f>IF(ISTEXT(Manquant[[#This Row],[Date de réapprovisionnement]]),Manquant[[#This Row],[Date de réapprovisionnement]],"")</f>
        <v>MKP</v>
      </c>
      <c r="R124" s="2" t="str">
        <f>IF(ISTEXT(Manquant[[#This Row],[Date de réappro estimée]]),Manquant[[#This Row],[Date de réappro estimée]],"")</f>
        <v/>
      </c>
      <c r="S124" s="2" t="str">
        <f>IF((Manquant[Commentaires]=""),"",Manquant[Commentaires])</f>
        <v>Cotation Broker en cours 24/04</v>
      </c>
      <c r="T124" s="10" t="str">
        <f>Manquant[Commentaires1]&amp;CHAR(10)&amp;Manquant[Commentaires2]&amp;CHAR(10)&amp;Manquant[Commentaires3]</f>
        <v>MKP
Cotation Broker en cours 24/04</v>
      </c>
    </row>
    <row r="125" spans="1:20" ht="45" hidden="1" x14ac:dyDescent="0.25">
      <c r="A125" s="1" t="s">
        <v>42</v>
      </c>
      <c r="B125" s="1" t="s">
        <v>43</v>
      </c>
      <c r="C125" s="2">
        <v>43600</v>
      </c>
      <c r="D125" s="1">
        <v>71267622</v>
      </c>
      <c r="E125" s="1" t="s">
        <v>458</v>
      </c>
      <c r="F125" s="1">
        <v>193610258</v>
      </c>
      <c r="G125" s="1" t="s">
        <v>459</v>
      </c>
      <c r="H125" s="1" t="s">
        <v>427</v>
      </c>
      <c r="I125" s="2" t="s">
        <v>428</v>
      </c>
      <c r="J125" s="2"/>
      <c r="K125" s="1" t="s">
        <v>265</v>
      </c>
      <c r="L125" s="2" t="str">
        <f>IF(ISNUMBER(Manquant[[#This Row],[Date de réapprovisionnement]]),Manquant[[#This Row],[Date de réapprovisionnement]],"")</f>
        <v/>
      </c>
      <c r="M125" s="2" t="str">
        <f>IF(ISNUMBER(Manquant[[#This Row],[Date de réappro estimée]]),Manquant[[#This Row],[Date de réappro estimée]],"")</f>
        <v/>
      </c>
      <c r="N125" s="2" t="str">
        <f>IF(Manquant[[#This Row],[DATE Réappro]]="",(IF(Manquant[[#This Row],[Date Estimée]]="","NO DATE",Manquant[[#This Row],[Date Estimée]])),Manquant[[#This Row],[DATE Réappro]])</f>
        <v>NO DATE</v>
      </c>
      <c r="O125" s="2" t="str">
        <f>IF((VLOOKUP(Manquant[[#This Row],[Composé]],Planning!E:M,9,FALSE))=0,"",(VLOOKUP(Manquant[[#This Row],[Composé]],Planning!E:M,9,FALSE)))</f>
        <v/>
      </c>
      <c r="P125" s="1" t="str">
        <f>IF(Manquant[[#This Row],[Besoin Client]]="","NO DATE CLIENT",(IF(Manquant[[#This Row],[DATE]]="NO DATE",TRUE,(IF(Manquant[[#This Row],[Besoin Client]]-Manquant[[#This Row],[DATE]]&lt;25,TRUE,"")))))</f>
        <v>NO DATE CLIENT</v>
      </c>
      <c r="Q125" s="2" t="str">
        <f>IF(ISTEXT(Manquant[[#This Row],[Date de réapprovisionnement]]),Manquant[[#This Row],[Date de réapprovisionnement]],"")</f>
        <v>MKP</v>
      </c>
      <c r="R125" s="2" t="str">
        <f>IF(ISTEXT(Manquant[[#This Row],[Date de réappro estimée]]),Manquant[[#This Row],[Date de réappro estimée]],"")</f>
        <v/>
      </c>
      <c r="S125" s="2" t="str">
        <f>IF((Manquant[Commentaires]=""),"",Manquant[Commentaires])</f>
        <v>Cotation Mouser en cours 24/04</v>
      </c>
      <c r="T125" s="10" t="str">
        <f>Manquant[Commentaires1]&amp;CHAR(10)&amp;Manquant[Commentaires2]&amp;CHAR(10)&amp;Manquant[Commentaires3]</f>
        <v>MKP
Cotation Mouser en cours 24/04</v>
      </c>
    </row>
    <row r="126" spans="1:20" ht="45" hidden="1" x14ac:dyDescent="0.25">
      <c r="A126" s="1" t="s">
        <v>42</v>
      </c>
      <c r="B126" s="1" t="s">
        <v>43</v>
      </c>
      <c r="C126" s="2">
        <v>43609</v>
      </c>
      <c r="D126" s="1">
        <v>71267622</v>
      </c>
      <c r="E126" s="1"/>
      <c r="F126" s="1" t="s">
        <v>470</v>
      </c>
      <c r="G126" s="1" t="s">
        <v>471</v>
      </c>
      <c r="H126" s="1" t="s">
        <v>213</v>
      </c>
      <c r="I126" s="2" t="s">
        <v>214</v>
      </c>
      <c r="J126" s="2">
        <v>43605</v>
      </c>
      <c r="K126" s="1" t="s">
        <v>16</v>
      </c>
      <c r="L126" s="2" t="str">
        <f>IF(ISNUMBER(Manquant[[#This Row],[Date de réapprovisionnement]]),Manquant[[#This Row],[Date de réapprovisionnement]],"")</f>
        <v/>
      </c>
      <c r="M126" s="2">
        <f>IF(ISNUMBER(Manquant[[#This Row],[Date de réappro estimée]]),Manquant[[#This Row],[Date de réappro estimée]],"")</f>
        <v>43605</v>
      </c>
      <c r="N126" s="2">
        <f>IF(Manquant[[#This Row],[DATE Réappro]]="",(IF(Manquant[[#This Row],[Date Estimée]]="","NO DATE",Manquant[[#This Row],[Date Estimée]])),Manquant[[#This Row],[DATE Réappro]])</f>
        <v>43605</v>
      </c>
      <c r="O126" s="2" t="str">
        <f>IF((VLOOKUP(Manquant[[#This Row],[Composé]],Planning!E:M,9,FALSE))=0,"",(VLOOKUP(Manquant[[#This Row],[Composé]],Planning!E:M,9,FALSE)))</f>
        <v/>
      </c>
      <c r="P126" s="1" t="str">
        <f>IF(Manquant[[#This Row],[Besoin Client]]="","NO DATE CLIENT",(IF(Manquant[[#This Row],[DATE]]="NO DATE",TRUE,(IF(Manquant[[#This Row],[Besoin Client]]-Manquant[[#This Row],[DATE]]&lt;25,TRUE,"")))))</f>
        <v>NO DATE CLIENT</v>
      </c>
      <c r="Q126" s="2" t="str">
        <f>IF(ISTEXT(Manquant[[#This Row],[Date de réapprovisionnement]]),Manquant[[#This Row],[Date de réapprovisionnement]],"")</f>
        <v>Attente AR</v>
      </c>
      <c r="R126" s="2" t="str">
        <f>IF(ISTEXT(Manquant[[#This Row],[Date de réappro estimée]]),Manquant[[#This Row],[Date de réappro estimée]],"")</f>
        <v/>
      </c>
      <c r="S126" s="2" t="str">
        <f>IF((Manquant[Commentaires]=""),"",Manquant[Commentaires])</f>
        <v/>
      </c>
      <c r="T126" s="10" t="str">
        <f>Manquant[Commentaires1]&amp;CHAR(10)&amp;Manquant[Commentaires2]&amp;CHAR(10)&amp;Manquant[Commentaires3]</f>
        <v xml:space="preserve">Attente AR
</v>
      </c>
    </row>
    <row r="127" spans="1:20" ht="45" hidden="1" x14ac:dyDescent="0.25">
      <c r="A127" s="1" t="s">
        <v>759</v>
      </c>
      <c r="B127" s="1" t="s">
        <v>760</v>
      </c>
      <c r="C127" s="2">
        <v>43612</v>
      </c>
      <c r="D127" s="1">
        <v>71268838</v>
      </c>
      <c r="E127" s="1" t="s">
        <v>903</v>
      </c>
      <c r="F127" s="1">
        <v>193526810</v>
      </c>
      <c r="G127" s="1" t="s">
        <v>904</v>
      </c>
      <c r="H127" s="1" t="s">
        <v>15</v>
      </c>
      <c r="I127" s="2">
        <v>43609</v>
      </c>
      <c r="J127" s="2"/>
      <c r="K127" s="1" t="s">
        <v>16</v>
      </c>
      <c r="L127" s="2">
        <f>IF(ISNUMBER(Manquant[[#This Row],[Date de réapprovisionnement]]),Manquant[[#This Row],[Date de réapprovisionnement]],"")</f>
        <v>43609</v>
      </c>
      <c r="M127" s="2" t="str">
        <f>IF(ISNUMBER(Manquant[[#This Row],[Date de réappro estimée]]),Manquant[[#This Row],[Date de réappro estimée]],"")</f>
        <v/>
      </c>
      <c r="N127" s="2">
        <f>IF(Manquant[[#This Row],[DATE Réappro]]="",(IF(Manquant[[#This Row],[Date Estimée]]="","NO DATE",Manquant[[#This Row],[Date Estimée]])),Manquant[[#This Row],[DATE Réappro]])</f>
        <v>43609</v>
      </c>
      <c r="O127" s="2">
        <f>IF((VLOOKUP(Manquant[[#This Row],[Composé]],Planning!E:M,9,FALSE))=0,"",(VLOOKUP(Manquant[[#This Row],[Composé]],Planning!E:M,9,FALSE)))</f>
        <v>43631</v>
      </c>
      <c r="P127" s="1" t="b">
        <f>IF(Manquant[[#This Row],[Besoin Client]]="","NO DATE CLIENT",(IF(Manquant[[#This Row],[DATE]]="NO DATE",TRUE,(IF(Manquant[[#This Row],[Besoin Client]]-Manquant[[#This Row],[DATE]]&lt;25,TRUE,"")))))</f>
        <v>1</v>
      </c>
      <c r="Q127" s="2" t="str">
        <f>IF(ISTEXT(Manquant[[#This Row],[Date de réapprovisionnement]]),Manquant[[#This Row],[Date de réapprovisionnement]],"")</f>
        <v/>
      </c>
      <c r="R127" s="2" t="str">
        <f>IF(ISTEXT(Manquant[[#This Row],[Date de réappro estimée]]),Manquant[[#This Row],[Date de réappro estimée]],"")</f>
        <v/>
      </c>
      <c r="S127" s="2" t="str">
        <f>IF((Manquant[Commentaires]=""),"",Manquant[Commentaires])</f>
        <v/>
      </c>
      <c r="T127" s="10" t="str">
        <f>Manquant[Commentaires1]&amp;CHAR(10)&amp;Manquant[Commentaires2]&amp;CHAR(10)&amp;Manquant[Commentaires3]</f>
        <v xml:space="preserve">
</v>
      </c>
    </row>
    <row r="128" spans="1:20" ht="45" hidden="1" x14ac:dyDescent="0.25">
      <c r="A128" s="1" t="s">
        <v>759</v>
      </c>
      <c r="B128" s="1" t="s">
        <v>760</v>
      </c>
      <c r="C128" s="2">
        <v>43612</v>
      </c>
      <c r="D128" s="1">
        <v>71268838</v>
      </c>
      <c r="E128" s="1" t="s">
        <v>905</v>
      </c>
      <c r="F128" s="1">
        <v>193586452</v>
      </c>
      <c r="G128" s="1" t="s">
        <v>906</v>
      </c>
      <c r="H128" s="1" t="s">
        <v>15</v>
      </c>
      <c r="I128" s="2">
        <v>43619</v>
      </c>
      <c r="J128" s="2"/>
      <c r="K128" s="1" t="s">
        <v>16</v>
      </c>
      <c r="L128" s="2">
        <f>IF(ISNUMBER(Manquant[[#This Row],[Date de réapprovisionnement]]),Manquant[[#This Row],[Date de réapprovisionnement]],"")</f>
        <v>43619</v>
      </c>
      <c r="M128" s="2" t="str">
        <f>IF(ISNUMBER(Manquant[[#This Row],[Date de réappro estimée]]),Manquant[[#This Row],[Date de réappro estimée]],"")</f>
        <v/>
      </c>
      <c r="N128" s="2">
        <f>IF(Manquant[[#This Row],[DATE Réappro]]="",(IF(Manquant[[#This Row],[Date Estimée]]="","NO DATE",Manquant[[#This Row],[Date Estimée]])),Manquant[[#This Row],[DATE Réappro]])</f>
        <v>43619</v>
      </c>
      <c r="O128" s="2">
        <f>IF((VLOOKUP(Manquant[[#This Row],[Composé]],Planning!E:M,9,FALSE))=0,"",(VLOOKUP(Manquant[[#This Row],[Composé]],Planning!E:M,9,FALSE)))</f>
        <v>43631</v>
      </c>
      <c r="P128" s="1" t="b">
        <f>IF(Manquant[[#This Row],[Besoin Client]]="","NO DATE CLIENT",(IF(Manquant[[#This Row],[DATE]]="NO DATE",TRUE,(IF(Manquant[[#This Row],[Besoin Client]]-Manquant[[#This Row],[DATE]]&lt;25,TRUE,"")))))</f>
        <v>1</v>
      </c>
      <c r="Q128" s="2" t="str">
        <f>IF(ISTEXT(Manquant[[#This Row],[Date de réapprovisionnement]]),Manquant[[#This Row],[Date de réapprovisionnement]],"")</f>
        <v/>
      </c>
      <c r="R128" s="2" t="str">
        <f>IF(ISTEXT(Manquant[[#This Row],[Date de réappro estimée]]),Manquant[[#This Row],[Date de réappro estimée]],"")</f>
        <v/>
      </c>
      <c r="S128" s="2" t="str">
        <f>IF((Manquant[Commentaires]=""),"",Manquant[Commentaires])</f>
        <v/>
      </c>
      <c r="T128" s="10" t="str">
        <f>Manquant[Commentaires1]&amp;CHAR(10)&amp;Manquant[Commentaires2]&amp;CHAR(10)&amp;Manquant[Commentaires3]</f>
        <v xml:space="preserve">
</v>
      </c>
    </row>
    <row r="129" spans="1:20" ht="45" hidden="1" x14ac:dyDescent="0.25">
      <c r="A129" s="1" t="s">
        <v>759</v>
      </c>
      <c r="B129" s="1" t="s">
        <v>760</v>
      </c>
      <c r="C129" s="2">
        <v>43612</v>
      </c>
      <c r="D129" s="1">
        <v>71268838</v>
      </c>
      <c r="E129" s="1" t="s">
        <v>907</v>
      </c>
      <c r="F129" s="1">
        <v>193588183</v>
      </c>
      <c r="G129" s="1" t="s">
        <v>908</v>
      </c>
      <c r="H129" s="1" t="s">
        <v>15</v>
      </c>
      <c r="I129" s="2">
        <v>43619</v>
      </c>
      <c r="J129" s="2"/>
      <c r="K129" s="1" t="s">
        <v>16</v>
      </c>
      <c r="L129" s="2">
        <f>IF(ISNUMBER(Manquant[[#This Row],[Date de réapprovisionnement]]),Manquant[[#This Row],[Date de réapprovisionnement]],"")</f>
        <v>43619</v>
      </c>
      <c r="M129" s="2" t="str">
        <f>IF(ISNUMBER(Manquant[[#This Row],[Date de réappro estimée]]),Manquant[[#This Row],[Date de réappro estimée]],"")</f>
        <v/>
      </c>
      <c r="N129" s="2">
        <f>IF(Manquant[[#This Row],[DATE Réappro]]="",(IF(Manquant[[#This Row],[Date Estimée]]="","NO DATE",Manquant[[#This Row],[Date Estimée]])),Manquant[[#This Row],[DATE Réappro]])</f>
        <v>43619</v>
      </c>
      <c r="O129" s="2">
        <f>IF((VLOOKUP(Manquant[[#This Row],[Composé]],Planning!E:M,9,FALSE))=0,"",(VLOOKUP(Manquant[[#This Row],[Composé]],Planning!E:M,9,FALSE)))</f>
        <v>43631</v>
      </c>
      <c r="P129" s="1" t="b">
        <f>IF(Manquant[[#This Row],[Besoin Client]]="","NO DATE CLIENT",(IF(Manquant[[#This Row],[DATE]]="NO DATE",TRUE,(IF(Manquant[[#This Row],[Besoin Client]]-Manquant[[#This Row],[DATE]]&lt;25,TRUE,"")))))</f>
        <v>1</v>
      </c>
      <c r="Q129" s="2" t="str">
        <f>IF(ISTEXT(Manquant[[#This Row],[Date de réapprovisionnement]]),Manquant[[#This Row],[Date de réapprovisionnement]],"")</f>
        <v/>
      </c>
      <c r="R129" s="2" t="str">
        <f>IF(ISTEXT(Manquant[[#This Row],[Date de réappro estimée]]),Manquant[[#This Row],[Date de réappro estimée]],"")</f>
        <v/>
      </c>
      <c r="S129" s="2" t="str">
        <f>IF((Manquant[Commentaires]=""),"",Manquant[Commentaires])</f>
        <v/>
      </c>
      <c r="T129" s="10" t="str">
        <f>Manquant[Commentaires1]&amp;CHAR(10)&amp;Manquant[Commentaires2]&amp;CHAR(10)&amp;Manquant[Commentaires3]</f>
        <v xml:space="preserve">
</v>
      </c>
    </row>
    <row r="130" spans="1:20" ht="45" hidden="1" x14ac:dyDescent="0.25">
      <c r="A130" s="1" t="s">
        <v>759</v>
      </c>
      <c r="B130" s="1" t="s">
        <v>760</v>
      </c>
      <c r="C130" s="2">
        <v>43627</v>
      </c>
      <c r="D130" s="1">
        <v>71268838</v>
      </c>
      <c r="E130" s="1" t="s">
        <v>909</v>
      </c>
      <c r="F130" s="1" t="s">
        <v>909</v>
      </c>
      <c r="G130" s="1" t="s">
        <v>910</v>
      </c>
      <c r="H130" s="1" t="s">
        <v>427</v>
      </c>
      <c r="I130" s="2" t="s">
        <v>428</v>
      </c>
      <c r="J130" s="2"/>
      <c r="K130" s="1" t="s">
        <v>16</v>
      </c>
      <c r="L130" s="2" t="str">
        <f>IF(ISNUMBER(Manquant[[#This Row],[Date de réapprovisionnement]]),Manquant[[#This Row],[Date de réapprovisionnement]],"")</f>
        <v/>
      </c>
      <c r="M130" s="2" t="str">
        <f>IF(ISNUMBER(Manquant[[#This Row],[Date de réappro estimée]]),Manquant[[#This Row],[Date de réappro estimée]],"")</f>
        <v/>
      </c>
      <c r="N130" s="2" t="str">
        <f>IF(Manquant[[#This Row],[DATE Réappro]]="",(IF(Manquant[[#This Row],[Date Estimée]]="","NO DATE",Manquant[[#This Row],[Date Estimée]])),Manquant[[#This Row],[DATE Réappro]])</f>
        <v>NO DATE</v>
      </c>
      <c r="O130" s="2">
        <f>IF((VLOOKUP(Manquant[[#This Row],[Composé]],Planning!E:M,9,FALSE))=0,"",(VLOOKUP(Manquant[[#This Row],[Composé]],Planning!E:M,9,FALSE)))</f>
        <v>43631</v>
      </c>
      <c r="P130" s="1" t="b">
        <f>IF(Manquant[[#This Row],[Besoin Client]]="","NO DATE CLIENT",(IF(Manquant[[#This Row],[DATE]]="NO DATE",TRUE,(IF(Manquant[[#This Row],[Besoin Client]]-Manquant[[#This Row],[DATE]]&lt;25,TRUE,"")))))</f>
        <v>1</v>
      </c>
      <c r="Q130" s="2" t="str">
        <f>IF(ISTEXT(Manquant[[#This Row],[Date de réapprovisionnement]]),Manquant[[#This Row],[Date de réapprovisionnement]],"")</f>
        <v>MKP</v>
      </c>
      <c r="R130" s="2" t="str">
        <f>IF(ISTEXT(Manquant[[#This Row],[Date de réappro estimée]]),Manquant[[#This Row],[Date de réappro estimée]],"")</f>
        <v/>
      </c>
      <c r="S130" s="2" t="str">
        <f>IF((Manquant[Commentaires]=""),"",Manquant[Commentaires])</f>
        <v/>
      </c>
      <c r="T130" s="10" t="str">
        <f>Manquant[Commentaires1]&amp;CHAR(10)&amp;Manquant[Commentaires2]&amp;CHAR(10)&amp;Manquant[Commentaires3]</f>
        <v xml:space="preserve">MKP
</v>
      </c>
    </row>
    <row r="131" spans="1:20" ht="45" hidden="1" x14ac:dyDescent="0.25">
      <c r="A131" s="1" t="s">
        <v>68</v>
      </c>
      <c r="B131" s="1" t="s">
        <v>69</v>
      </c>
      <c r="C131" s="2">
        <v>43608</v>
      </c>
      <c r="D131" s="1">
        <v>71269231</v>
      </c>
      <c r="E131" s="1" t="s">
        <v>88</v>
      </c>
      <c r="F131" s="1">
        <v>193588435</v>
      </c>
      <c r="G131" s="1" t="s">
        <v>89</v>
      </c>
      <c r="H131" s="1" t="s">
        <v>15</v>
      </c>
      <c r="I131" s="2">
        <v>43586</v>
      </c>
      <c r="J131" s="2"/>
      <c r="K131" s="1" t="s">
        <v>16</v>
      </c>
      <c r="L131" s="2">
        <f>IF(ISNUMBER(Manquant[[#This Row],[Date de réapprovisionnement]]),Manquant[[#This Row],[Date de réapprovisionnement]],"")</f>
        <v>43586</v>
      </c>
      <c r="M131" s="2" t="str">
        <f>IF(ISNUMBER(Manquant[[#This Row],[Date de réappro estimée]]),Manquant[[#This Row],[Date de réappro estimée]],"")</f>
        <v/>
      </c>
      <c r="N131" s="2">
        <f>IF(Manquant[[#This Row],[DATE Réappro]]="",(IF(Manquant[[#This Row],[Date Estimée]]="","NO DATE",Manquant[[#This Row],[Date Estimée]])),Manquant[[#This Row],[DATE Réappro]])</f>
        <v>43586</v>
      </c>
      <c r="O131" s="2">
        <f>IF((VLOOKUP(Manquant[[#This Row],[Composé]],Planning!E:M,9,FALSE))=0,"",(VLOOKUP(Manquant[[#This Row],[Composé]],Planning!E:M,9,FALSE)))</f>
        <v>43631</v>
      </c>
      <c r="P131" s="1" t="str">
        <f>IF(Manquant[[#This Row],[Besoin Client]]="","NO DATE CLIENT",(IF(Manquant[[#This Row],[DATE]]="NO DATE",TRUE,(IF(Manquant[[#This Row],[Besoin Client]]-Manquant[[#This Row],[DATE]]&lt;25,TRUE,"")))))</f>
        <v/>
      </c>
      <c r="Q131" s="2" t="str">
        <f>IF(ISTEXT(Manquant[[#This Row],[Date de réapprovisionnement]]),Manquant[[#This Row],[Date de réapprovisionnement]],"")</f>
        <v/>
      </c>
      <c r="R131" s="2" t="str">
        <f>IF(ISTEXT(Manquant[[#This Row],[Date de réappro estimée]]),Manquant[[#This Row],[Date de réappro estimée]],"")</f>
        <v/>
      </c>
      <c r="S131" s="2" t="str">
        <f>IF((Manquant[Commentaires]=""),"",Manquant[Commentaires])</f>
        <v/>
      </c>
      <c r="T131" s="10" t="str">
        <f>Manquant[Commentaires1]&amp;CHAR(10)&amp;Manquant[Commentaires2]&amp;CHAR(10)&amp;Manquant[Commentaires3]</f>
        <v xml:space="preserve">
</v>
      </c>
    </row>
    <row r="132" spans="1:20" ht="45" hidden="1" x14ac:dyDescent="0.25">
      <c r="A132" s="1" t="s">
        <v>68</v>
      </c>
      <c r="B132" s="1" t="s">
        <v>69</v>
      </c>
      <c r="C132" s="2">
        <v>43608</v>
      </c>
      <c r="D132" s="1">
        <v>71269231</v>
      </c>
      <c r="E132" s="1" t="s">
        <v>70</v>
      </c>
      <c r="F132" s="1">
        <v>193591180</v>
      </c>
      <c r="G132" s="1" t="s">
        <v>71</v>
      </c>
      <c r="H132" s="1" t="s">
        <v>15</v>
      </c>
      <c r="I132" s="2">
        <v>43585</v>
      </c>
      <c r="J132" s="2"/>
      <c r="K132" s="1" t="s">
        <v>16</v>
      </c>
      <c r="L132" s="2">
        <f>IF(ISNUMBER(Manquant[[#This Row],[Date de réapprovisionnement]]),Manquant[[#This Row],[Date de réapprovisionnement]],"")</f>
        <v>43585</v>
      </c>
      <c r="M132" s="2" t="str">
        <f>IF(ISNUMBER(Manquant[[#This Row],[Date de réappro estimée]]),Manquant[[#This Row],[Date de réappro estimée]],"")</f>
        <v/>
      </c>
      <c r="N132" s="2">
        <f>IF(Manquant[[#This Row],[DATE Réappro]]="",(IF(Manquant[[#This Row],[Date Estimée]]="","NO DATE",Manquant[[#This Row],[Date Estimée]])),Manquant[[#This Row],[DATE Réappro]])</f>
        <v>43585</v>
      </c>
      <c r="O132" s="2">
        <f>IF((VLOOKUP(Manquant[[#This Row],[Composé]],Planning!E:M,9,FALSE))=0,"",(VLOOKUP(Manquant[[#This Row],[Composé]],Planning!E:M,9,FALSE)))</f>
        <v>43631</v>
      </c>
      <c r="P132" s="1" t="str">
        <f>IF(Manquant[[#This Row],[Besoin Client]]="","NO DATE CLIENT",(IF(Manquant[[#This Row],[DATE]]="NO DATE",TRUE,(IF(Manquant[[#This Row],[Besoin Client]]-Manquant[[#This Row],[DATE]]&lt;25,TRUE,"")))))</f>
        <v/>
      </c>
      <c r="Q132" s="2" t="str">
        <f>IF(ISTEXT(Manquant[[#This Row],[Date de réapprovisionnement]]),Manquant[[#This Row],[Date de réapprovisionnement]],"")</f>
        <v/>
      </c>
      <c r="R132" s="2" t="str">
        <f>IF(ISTEXT(Manquant[[#This Row],[Date de réappro estimée]]),Manquant[[#This Row],[Date de réappro estimée]],"")</f>
        <v/>
      </c>
      <c r="S132" s="2" t="str">
        <f>IF((Manquant[Commentaires]=""),"",Manquant[Commentaires])</f>
        <v/>
      </c>
      <c r="T132" s="10" t="str">
        <f>Manquant[Commentaires1]&amp;CHAR(10)&amp;Manquant[Commentaires2]&amp;CHAR(10)&amp;Manquant[Commentaires3]</f>
        <v xml:space="preserve">
</v>
      </c>
    </row>
    <row r="133" spans="1:20" ht="45" hidden="1" x14ac:dyDescent="0.25">
      <c r="A133" s="1" t="s">
        <v>68</v>
      </c>
      <c r="B133" s="1" t="s">
        <v>69</v>
      </c>
      <c r="C133" s="2">
        <v>43620</v>
      </c>
      <c r="D133" s="1">
        <v>71269231</v>
      </c>
      <c r="E133" s="1"/>
      <c r="F133" s="1" t="s">
        <v>276</v>
      </c>
      <c r="G133" s="1" t="s">
        <v>277</v>
      </c>
      <c r="H133" s="1"/>
      <c r="I133" s="2" t="s">
        <v>278</v>
      </c>
      <c r="J133" s="2"/>
      <c r="K133" s="1" t="s">
        <v>16</v>
      </c>
      <c r="L133" s="2" t="str">
        <f>IF(ISNUMBER(Manquant[[#This Row],[Date de réapprovisionnement]]),Manquant[[#This Row],[Date de réapprovisionnement]],"")</f>
        <v/>
      </c>
      <c r="M133" s="2" t="str">
        <f>IF(ISNUMBER(Manquant[[#This Row],[Date de réappro estimée]]),Manquant[[#This Row],[Date de réappro estimée]],"")</f>
        <v/>
      </c>
      <c r="N133" s="2" t="str">
        <f>IF(Manquant[[#This Row],[DATE Réappro]]="",(IF(Manquant[[#This Row],[Date Estimée]]="","NO DATE",Manquant[[#This Row],[Date Estimée]])),Manquant[[#This Row],[DATE Réappro]])</f>
        <v>NO DATE</v>
      </c>
      <c r="O133" s="2">
        <f>IF((VLOOKUP(Manquant[[#This Row],[Composé]],Planning!E:M,9,FALSE))=0,"",(VLOOKUP(Manquant[[#This Row],[Composé]],Planning!E:M,9,FALSE)))</f>
        <v>43631</v>
      </c>
      <c r="P133" s="1" t="b">
        <f>IF(Manquant[[#This Row],[Besoin Client]]="","NO DATE CLIENT",(IF(Manquant[[#This Row],[DATE]]="NO DATE",TRUE,(IF(Manquant[[#This Row],[Besoin Client]]-Manquant[[#This Row],[DATE]]&lt;25,TRUE,"")))))</f>
        <v>1</v>
      </c>
      <c r="Q133" s="2" t="str">
        <f>IF(ISTEXT(Manquant[[#This Row],[Date de réapprovisionnement]]),Manquant[[#This Row],[Date de réapprovisionnement]],"")</f>
        <v>Attente création DA</v>
      </c>
      <c r="R133" s="2" t="str">
        <f>IF(ISTEXT(Manquant[[#This Row],[Date de réappro estimée]]),Manquant[[#This Row],[Date de réappro estimée]],"")</f>
        <v/>
      </c>
      <c r="S133" s="2" t="str">
        <f>IF((Manquant[Commentaires]=""),"",Manquant[Commentaires])</f>
        <v/>
      </c>
      <c r="T133" s="10" t="str">
        <f>Manquant[Commentaires1]&amp;CHAR(10)&amp;Manquant[Commentaires2]&amp;CHAR(10)&amp;Manquant[Commentaires3]</f>
        <v xml:space="preserve">Attente création DA
</v>
      </c>
    </row>
    <row r="134" spans="1:20" ht="45" hidden="1" x14ac:dyDescent="0.25">
      <c r="A134" s="1" t="s">
        <v>72</v>
      </c>
      <c r="B134" s="1" t="s">
        <v>73</v>
      </c>
      <c r="C134" s="2">
        <v>43587</v>
      </c>
      <c r="D134" s="1">
        <v>71269232</v>
      </c>
      <c r="E134" s="1" t="s">
        <v>74</v>
      </c>
      <c r="F134" s="1">
        <v>188414419</v>
      </c>
      <c r="G134" s="1" t="s">
        <v>75</v>
      </c>
      <c r="H134" s="1" t="s">
        <v>15</v>
      </c>
      <c r="I134" s="2">
        <v>43585</v>
      </c>
      <c r="J134" s="2"/>
      <c r="K134" s="1" t="s">
        <v>16</v>
      </c>
      <c r="L134" s="2">
        <f>IF(ISNUMBER(Manquant[[#This Row],[Date de réapprovisionnement]]),Manquant[[#This Row],[Date de réapprovisionnement]],"")</f>
        <v>43585</v>
      </c>
      <c r="M134" s="2" t="str">
        <f>IF(ISNUMBER(Manquant[[#This Row],[Date de réappro estimée]]),Manquant[[#This Row],[Date de réappro estimée]],"")</f>
        <v/>
      </c>
      <c r="N134" s="2">
        <f>IF(Manquant[[#This Row],[DATE Réappro]]="",(IF(Manquant[[#This Row],[Date Estimée]]="","NO DATE",Manquant[[#This Row],[Date Estimée]])),Manquant[[#This Row],[DATE Réappro]])</f>
        <v>43585</v>
      </c>
      <c r="O134" s="2">
        <f>IF((VLOOKUP(Manquant[[#This Row],[Composé]],Planning!E:M,9,FALSE))=0,"",(VLOOKUP(Manquant[[#This Row],[Composé]],Planning!E:M,9,FALSE)))</f>
        <v>43631</v>
      </c>
      <c r="P134" s="1" t="str">
        <f>IF(Manquant[[#This Row],[Besoin Client]]="","NO DATE CLIENT",(IF(Manquant[[#This Row],[DATE]]="NO DATE",TRUE,(IF(Manquant[[#This Row],[Besoin Client]]-Manquant[[#This Row],[DATE]]&lt;25,TRUE,"")))))</f>
        <v/>
      </c>
      <c r="Q134" s="2" t="str">
        <f>IF(ISTEXT(Manquant[[#This Row],[Date de réapprovisionnement]]),Manquant[[#This Row],[Date de réapprovisionnement]],"")</f>
        <v/>
      </c>
      <c r="R134" s="2" t="str">
        <f>IF(ISTEXT(Manquant[[#This Row],[Date de réappro estimée]]),Manquant[[#This Row],[Date de réappro estimée]],"")</f>
        <v/>
      </c>
      <c r="S134" s="2" t="str">
        <f>IF((Manquant[Commentaires]=""),"",Manquant[Commentaires])</f>
        <v/>
      </c>
      <c r="T134" s="10" t="str">
        <f>Manquant[Commentaires1]&amp;CHAR(10)&amp;Manquant[Commentaires2]&amp;CHAR(10)&amp;Manquant[Commentaires3]</f>
        <v xml:space="preserve">
</v>
      </c>
    </row>
    <row r="135" spans="1:20" ht="45" hidden="1" x14ac:dyDescent="0.25">
      <c r="A135" s="1" t="s">
        <v>72</v>
      </c>
      <c r="B135" s="1" t="s">
        <v>73</v>
      </c>
      <c r="C135" s="2">
        <v>43587</v>
      </c>
      <c r="D135" s="1">
        <v>71269232</v>
      </c>
      <c r="E135" s="1" t="s">
        <v>106</v>
      </c>
      <c r="F135" s="1">
        <v>191886859</v>
      </c>
      <c r="G135" s="1" t="s">
        <v>107</v>
      </c>
      <c r="H135" s="1" t="s">
        <v>15</v>
      </c>
      <c r="I135" s="2">
        <v>43591</v>
      </c>
      <c r="J135" s="2"/>
      <c r="K135" s="1" t="s">
        <v>16</v>
      </c>
      <c r="L135" s="2">
        <f>IF(ISNUMBER(Manquant[[#This Row],[Date de réapprovisionnement]]),Manquant[[#This Row],[Date de réapprovisionnement]],"")</f>
        <v>43591</v>
      </c>
      <c r="M135" s="2" t="str">
        <f>IF(ISNUMBER(Manquant[[#This Row],[Date de réappro estimée]]),Manquant[[#This Row],[Date de réappro estimée]],"")</f>
        <v/>
      </c>
      <c r="N135" s="2">
        <f>IF(Manquant[[#This Row],[DATE Réappro]]="",(IF(Manquant[[#This Row],[Date Estimée]]="","NO DATE",Manquant[[#This Row],[Date Estimée]])),Manquant[[#This Row],[DATE Réappro]])</f>
        <v>43591</v>
      </c>
      <c r="O135" s="2">
        <f>IF((VLOOKUP(Manquant[[#This Row],[Composé]],Planning!E:M,9,FALSE))=0,"",(VLOOKUP(Manquant[[#This Row],[Composé]],Planning!E:M,9,FALSE)))</f>
        <v>43631</v>
      </c>
      <c r="P135" s="1" t="str">
        <f>IF(Manquant[[#This Row],[Besoin Client]]="","NO DATE CLIENT",(IF(Manquant[[#This Row],[DATE]]="NO DATE",TRUE,(IF(Manquant[[#This Row],[Besoin Client]]-Manquant[[#This Row],[DATE]]&lt;25,TRUE,"")))))</f>
        <v/>
      </c>
      <c r="Q135" s="2" t="str">
        <f>IF(ISTEXT(Manquant[[#This Row],[Date de réapprovisionnement]]),Manquant[[#This Row],[Date de réapprovisionnement]],"")</f>
        <v/>
      </c>
      <c r="R135" s="2" t="str">
        <f>IF(ISTEXT(Manquant[[#This Row],[Date de réappro estimée]]),Manquant[[#This Row],[Date de réappro estimée]],"")</f>
        <v/>
      </c>
      <c r="S135" s="2" t="str">
        <f>IF((Manquant[Commentaires]=""),"",Manquant[Commentaires])</f>
        <v/>
      </c>
      <c r="T135" s="10" t="str">
        <f>Manquant[Commentaires1]&amp;CHAR(10)&amp;Manquant[Commentaires2]&amp;CHAR(10)&amp;Manquant[Commentaires3]</f>
        <v xml:space="preserve">
</v>
      </c>
    </row>
    <row r="136" spans="1:20" ht="45" hidden="1" x14ac:dyDescent="0.25">
      <c r="A136" s="1" t="s">
        <v>72</v>
      </c>
      <c r="B136" s="1" t="s">
        <v>73</v>
      </c>
      <c r="C136" s="2">
        <v>43587</v>
      </c>
      <c r="D136" s="1">
        <v>71269232</v>
      </c>
      <c r="E136" s="1" t="s">
        <v>196</v>
      </c>
      <c r="F136" s="1">
        <v>192788333</v>
      </c>
      <c r="G136" s="1" t="s">
        <v>197</v>
      </c>
      <c r="H136" s="1" t="s">
        <v>15</v>
      </c>
      <c r="I136" s="2">
        <v>43641</v>
      </c>
      <c r="J136" s="2"/>
      <c r="K136" s="1" t="s">
        <v>198</v>
      </c>
      <c r="L136" s="2">
        <f>IF(ISNUMBER(Manquant[[#This Row],[Date de réapprovisionnement]]),Manquant[[#This Row],[Date de réapprovisionnement]],"")</f>
        <v>43641</v>
      </c>
      <c r="M136" s="2" t="str">
        <f>IF(ISNUMBER(Manquant[[#This Row],[Date de réappro estimée]]),Manquant[[#This Row],[Date de réappro estimée]],"")</f>
        <v/>
      </c>
      <c r="N136" s="2">
        <f>IF(Manquant[[#This Row],[DATE Réappro]]="",(IF(Manquant[[#This Row],[Date Estimée]]="","NO DATE",Manquant[[#This Row],[Date Estimée]])),Manquant[[#This Row],[DATE Réappro]])</f>
        <v>43641</v>
      </c>
      <c r="O136" s="2">
        <f>IF((VLOOKUP(Manquant[[#This Row],[Composé]],Planning!E:M,9,FALSE))=0,"",(VLOOKUP(Manquant[[#This Row],[Composé]],Planning!E:M,9,FALSE)))</f>
        <v>43631</v>
      </c>
      <c r="P136" s="1" t="b">
        <f>IF(Manquant[[#This Row],[Besoin Client]]="","NO DATE CLIENT",(IF(Manquant[[#This Row],[DATE]]="NO DATE",TRUE,(IF(Manquant[[#This Row],[Besoin Client]]-Manquant[[#This Row],[DATE]]&lt;25,TRUE,"")))))</f>
        <v>1</v>
      </c>
      <c r="Q136" s="2" t="str">
        <f>IF(ISTEXT(Manquant[[#This Row],[Date de réapprovisionnement]]),Manquant[[#This Row],[Date de réapprovisionnement]],"")</f>
        <v/>
      </c>
      <c r="R136" s="2" t="str">
        <f>IF(ISTEXT(Manquant[[#This Row],[Date de réappro estimée]]),Manquant[[#This Row],[Date de réappro estimée]],"")</f>
        <v/>
      </c>
      <c r="S136" s="2" t="str">
        <f>IF((Manquant[Commentaires]=""),"",Manquant[Commentaires])</f>
        <v>Alternative : RG1005N-6191-W-T1 / ERA-2AEB6191X dispo Mouser (attente validation)</v>
      </c>
      <c r="T136" s="10" t="str">
        <f>Manquant[Commentaires1]&amp;CHAR(10)&amp;Manquant[Commentaires2]&amp;CHAR(10)&amp;Manquant[Commentaires3]</f>
        <v xml:space="preserve">
Alternative : RG1005N-6191-W-T1 / ERA-2AEB6191X dispo Mouser (attente validation)</v>
      </c>
    </row>
    <row r="137" spans="1:20" ht="45" hidden="1" x14ac:dyDescent="0.25">
      <c r="A137" s="1" t="s">
        <v>72</v>
      </c>
      <c r="B137" s="1" t="s">
        <v>73</v>
      </c>
      <c r="C137" s="2">
        <v>43587</v>
      </c>
      <c r="D137" s="1">
        <v>71269232</v>
      </c>
      <c r="E137" s="1" t="s">
        <v>70</v>
      </c>
      <c r="F137" s="1">
        <v>193591180</v>
      </c>
      <c r="G137" s="1" t="s">
        <v>71</v>
      </c>
      <c r="H137" s="1" t="s">
        <v>15</v>
      </c>
      <c r="I137" s="2">
        <v>43585</v>
      </c>
      <c r="J137" s="2"/>
      <c r="K137" s="1" t="s">
        <v>16</v>
      </c>
      <c r="L137" s="2">
        <f>IF(ISNUMBER(Manquant[[#This Row],[Date de réapprovisionnement]]),Manquant[[#This Row],[Date de réapprovisionnement]],"")</f>
        <v>43585</v>
      </c>
      <c r="M137" s="2" t="str">
        <f>IF(ISNUMBER(Manquant[[#This Row],[Date de réappro estimée]]),Manquant[[#This Row],[Date de réappro estimée]],"")</f>
        <v/>
      </c>
      <c r="N137" s="2">
        <f>IF(Manquant[[#This Row],[DATE Réappro]]="",(IF(Manquant[[#This Row],[Date Estimée]]="","NO DATE",Manquant[[#This Row],[Date Estimée]])),Manquant[[#This Row],[DATE Réappro]])</f>
        <v>43585</v>
      </c>
      <c r="O137" s="2">
        <f>IF((VLOOKUP(Manquant[[#This Row],[Composé]],Planning!E:M,9,FALSE))=0,"",(VLOOKUP(Manquant[[#This Row],[Composé]],Planning!E:M,9,FALSE)))</f>
        <v>43631</v>
      </c>
      <c r="P137" s="1" t="str">
        <f>IF(Manquant[[#This Row],[Besoin Client]]="","NO DATE CLIENT",(IF(Manquant[[#This Row],[DATE]]="NO DATE",TRUE,(IF(Manquant[[#This Row],[Besoin Client]]-Manquant[[#This Row],[DATE]]&lt;25,TRUE,"")))))</f>
        <v/>
      </c>
      <c r="Q137" s="2" t="str">
        <f>IF(ISTEXT(Manquant[[#This Row],[Date de réapprovisionnement]]),Manquant[[#This Row],[Date de réapprovisionnement]],"")</f>
        <v/>
      </c>
      <c r="R137" s="2" t="str">
        <f>IF(ISTEXT(Manquant[[#This Row],[Date de réappro estimée]]),Manquant[[#This Row],[Date de réappro estimée]],"")</f>
        <v/>
      </c>
      <c r="S137" s="2" t="str">
        <f>IF((Manquant[Commentaires]=""),"",Manquant[Commentaires])</f>
        <v/>
      </c>
      <c r="T137" s="10" t="str">
        <f>Manquant[Commentaires1]&amp;CHAR(10)&amp;Manquant[Commentaires2]&amp;CHAR(10)&amp;Manquant[Commentaires3]</f>
        <v xml:space="preserve">
</v>
      </c>
    </row>
    <row r="138" spans="1:20" ht="45" hidden="1" x14ac:dyDescent="0.25">
      <c r="A138" s="1" t="s">
        <v>72</v>
      </c>
      <c r="B138" s="1" t="s">
        <v>73</v>
      </c>
      <c r="C138" s="2">
        <v>43587</v>
      </c>
      <c r="D138" s="1">
        <v>71269232</v>
      </c>
      <c r="E138" s="1">
        <v>193601340</v>
      </c>
      <c r="F138" s="1">
        <v>193601340</v>
      </c>
      <c r="G138" s="1" t="s">
        <v>280</v>
      </c>
      <c r="H138" s="1" t="s">
        <v>427</v>
      </c>
      <c r="I138" s="2" t="s">
        <v>514</v>
      </c>
      <c r="J138" s="2"/>
      <c r="K138" s="1" t="s">
        <v>16</v>
      </c>
      <c r="L138" s="2" t="str">
        <f>IF(ISNUMBER(Manquant[[#This Row],[Date de réapprovisionnement]]),Manquant[[#This Row],[Date de réapprovisionnement]],"")</f>
        <v/>
      </c>
      <c r="M138" s="2" t="str">
        <f>IF(ISNUMBER(Manquant[[#This Row],[Date de réappro estimée]]),Manquant[[#This Row],[Date de réappro estimée]],"")</f>
        <v/>
      </c>
      <c r="N138" s="2" t="str">
        <f>IF(Manquant[[#This Row],[DATE Réappro]]="",(IF(Manquant[[#This Row],[Date Estimée]]="","NO DATE",Manquant[[#This Row],[Date Estimée]])),Manquant[[#This Row],[DATE Réappro]])</f>
        <v>NO DATE</v>
      </c>
      <c r="O138" s="2">
        <f>IF((VLOOKUP(Manquant[[#This Row],[Composé]],Planning!E:M,9,FALSE))=0,"",(VLOOKUP(Manquant[[#This Row],[Composé]],Planning!E:M,9,FALSE)))</f>
        <v>43631</v>
      </c>
      <c r="P138" s="1" t="b">
        <f>IF(Manquant[[#This Row],[Besoin Client]]="","NO DATE CLIENT",(IF(Manquant[[#This Row],[DATE]]="NO DATE",TRUE,(IF(Manquant[[#This Row],[Besoin Client]]-Manquant[[#This Row],[DATE]]&lt;25,TRUE,"")))))</f>
        <v>1</v>
      </c>
      <c r="Q138" s="2" t="str">
        <f>IF(ISTEXT(Manquant[[#This Row],[Date de réapprovisionnement]]),Manquant[[#This Row],[Date de réapprovisionnement]],"")</f>
        <v>Série</v>
      </c>
      <c r="R138" s="2" t="str">
        <f>IF(ISTEXT(Manquant[[#This Row],[Date de réappro estimée]]),Manquant[[#This Row],[Date de réappro estimée]],"")</f>
        <v/>
      </c>
      <c r="S138" s="2" t="str">
        <f>IF((Manquant[Commentaires]=""),"",Manquant[Commentaires])</f>
        <v/>
      </c>
      <c r="T138" s="10" t="str">
        <f>Manquant[Commentaires1]&amp;CHAR(10)&amp;Manquant[Commentaires2]&amp;CHAR(10)&amp;Manquant[Commentaires3]</f>
        <v xml:space="preserve">Série
</v>
      </c>
    </row>
    <row r="139" spans="1:20" ht="45" hidden="1" x14ac:dyDescent="0.25">
      <c r="A139" s="1" t="s">
        <v>72</v>
      </c>
      <c r="B139" s="1" t="s">
        <v>73</v>
      </c>
      <c r="C139" s="2">
        <v>43598</v>
      </c>
      <c r="D139" s="1">
        <v>71269232</v>
      </c>
      <c r="E139" s="1" t="s">
        <v>472</v>
      </c>
      <c r="F139" s="1" t="s">
        <v>472</v>
      </c>
      <c r="G139" s="1" t="s">
        <v>473</v>
      </c>
      <c r="H139" s="1" t="s">
        <v>427</v>
      </c>
      <c r="I139" s="2" t="s">
        <v>428</v>
      </c>
      <c r="J139" s="2"/>
      <c r="K139" s="1" t="s">
        <v>16</v>
      </c>
      <c r="L139" s="2" t="str">
        <f>IF(ISNUMBER(Manquant[[#This Row],[Date de réapprovisionnement]]),Manquant[[#This Row],[Date de réapprovisionnement]],"")</f>
        <v/>
      </c>
      <c r="M139" s="2" t="str">
        <f>IF(ISNUMBER(Manquant[[#This Row],[Date de réappro estimée]]),Manquant[[#This Row],[Date de réappro estimée]],"")</f>
        <v/>
      </c>
      <c r="N139" s="2" t="str">
        <f>IF(Manquant[[#This Row],[DATE Réappro]]="",(IF(Manquant[[#This Row],[Date Estimée]]="","NO DATE",Manquant[[#This Row],[Date Estimée]])),Manquant[[#This Row],[DATE Réappro]])</f>
        <v>NO DATE</v>
      </c>
      <c r="O139" s="2">
        <f>IF((VLOOKUP(Manquant[[#This Row],[Composé]],Planning!E:M,9,FALSE))=0,"",(VLOOKUP(Manquant[[#This Row],[Composé]],Planning!E:M,9,FALSE)))</f>
        <v>43631</v>
      </c>
      <c r="P139" s="1" t="b">
        <f>IF(Manquant[[#This Row],[Besoin Client]]="","NO DATE CLIENT",(IF(Manquant[[#This Row],[DATE]]="NO DATE",TRUE,(IF(Manquant[[#This Row],[Besoin Client]]-Manquant[[#This Row],[DATE]]&lt;25,TRUE,"")))))</f>
        <v>1</v>
      </c>
      <c r="Q139" s="2" t="str">
        <f>IF(ISTEXT(Manquant[[#This Row],[Date de réapprovisionnement]]),Manquant[[#This Row],[Date de réapprovisionnement]],"")</f>
        <v>MKP</v>
      </c>
      <c r="R139" s="2" t="str">
        <f>IF(ISTEXT(Manquant[[#This Row],[Date de réappro estimée]]),Manquant[[#This Row],[Date de réappro estimée]],"")</f>
        <v/>
      </c>
      <c r="S139" s="2" t="str">
        <f>IF((Manquant[Commentaires]=""),"",Manquant[Commentaires])</f>
        <v/>
      </c>
      <c r="T139" s="10" t="str">
        <f>Manquant[Commentaires1]&amp;CHAR(10)&amp;Manquant[Commentaires2]&amp;CHAR(10)&amp;Manquant[Commentaires3]</f>
        <v xml:space="preserve">MKP
</v>
      </c>
    </row>
    <row r="140" spans="1:20" ht="45" hidden="1" x14ac:dyDescent="0.25">
      <c r="A140" s="1" t="s">
        <v>176</v>
      </c>
      <c r="B140" s="1" t="s">
        <v>177</v>
      </c>
      <c r="C140" s="2">
        <v>43587</v>
      </c>
      <c r="D140" s="1">
        <v>71269233</v>
      </c>
      <c r="E140" s="1" t="s">
        <v>178</v>
      </c>
      <c r="F140" s="1">
        <v>193586324</v>
      </c>
      <c r="G140" s="1" t="s">
        <v>179</v>
      </c>
      <c r="H140" s="1" t="s">
        <v>15</v>
      </c>
      <c r="I140" s="2">
        <v>43619</v>
      </c>
      <c r="J140" s="2"/>
      <c r="K140" s="1" t="s">
        <v>16</v>
      </c>
      <c r="L140" s="2">
        <f>IF(ISNUMBER(Manquant[[#This Row],[Date de réapprovisionnement]]),Manquant[[#This Row],[Date de réapprovisionnement]],"")</f>
        <v>43619</v>
      </c>
      <c r="M140" s="2" t="str">
        <f>IF(ISNUMBER(Manquant[[#This Row],[Date de réappro estimée]]),Manquant[[#This Row],[Date de réappro estimée]],"")</f>
        <v/>
      </c>
      <c r="N140" s="2">
        <f>IF(Manquant[[#This Row],[DATE Réappro]]="",(IF(Manquant[[#This Row],[Date Estimée]]="","NO DATE",Manquant[[#This Row],[Date Estimée]])),Manquant[[#This Row],[DATE Réappro]])</f>
        <v>43619</v>
      </c>
      <c r="O140" s="2">
        <f>IF((VLOOKUP(Manquant[[#This Row],[Composé]],Planning!E:M,9,FALSE))=0,"",(VLOOKUP(Manquant[[#This Row],[Composé]],Planning!E:M,9,FALSE)))</f>
        <v>43631</v>
      </c>
      <c r="P140" s="1" t="b">
        <f>IF(Manquant[[#This Row],[Besoin Client]]="","NO DATE CLIENT",(IF(Manquant[[#This Row],[DATE]]="NO DATE",TRUE,(IF(Manquant[[#This Row],[Besoin Client]]-Manquant[[#This Row],[DATE]]&lt;25,TRUE,"")))))</f>
        <v>1</v>
      </c>
      <c r="Q140" s="2" t="str">
        <f>IF(ISTEXT(Manquant[[#This Row],[Date de réapprovisionnement]]),Manquant[[#This Row],[Date de réapprovisionnement]],"")</f>
        <v/>
      </c>
      <c r="R140" s="2" t="str">
        <f>IF(ISTEXT(Manquant[[#This Row],[Date de réappro estimée]]),Manquant[[#This Row],[Date de réappro estimée]],"")</f>
        <v/>
      </c>
      <c r="S140" s="2" t="str">
        <f>IF((Manquant[Commentaires]=""),"",Manquant[Commentaires])</f>
        <v/>
      </c>
      <c r="T140" s="10" t="str">
        <f>Manquant[Commentaires1]&amp;CHAR(10)&amp;Manquant[Commentaires2]&amp;CHAR(10)&amp;Manquant[Commentaires3]</f>
        <v xml:space="preserve">
</v>
      </c>
    </row>
    <row r="141" spans="1:20" ht="45" hidden="1" x14ac:dyDescent="0.25">
      <c r="A141" s="1" t="s">
        <v>176</v>
      </c>
      <c r="B141" s="1" t="s">
        <v>177</v>
      </c>
      <c r="C141" s="2">
        <v>43587</v>
      </c>
      <c r="D141" s="1">
        <v>71269233</v>
      </c>
      <c r="E141" s="1" t="s">
        <v>180</v>
      </c>
      <c r="F141" s="1">
        <v>193586366</v>
      </c>
      <c r="G141" s="1" t="s">
        <v>181</v>
      </c>
      <c r="H141" s="1" t="s">
        <v>15</v>
      </c>
      <c r="I141" s="2">
        <v>43619</v>
      </c>
      <c r="J141" s="2"/>
      <c r="K141" s="1" t="s">
        <v>16</v>
      </c>
      <c r="L141" s="2">
        <f>IF(ISNUMBER(Manquant[[#This Row],[Date de réapprovisionnement]]),Manquant[[#This Row],[Date de réapprovisionnement]],"")</f>
        <v>43619</v>
      </c>
      <c r="M141" s="2" t="str">
        <f>IF(ISNUMBER(Manquant[[#This Row],[Date de réappro estimée]]),Manquant[[#This Row],[Date de réappro estimée]],"")</f>
        <v/>
      </c>
      <c r="N141" s="2">
        <f>IF(Manquant[[#This Row],[DATE Réappro]]="",(IF(Manquant[[#This Row],[Date Estimée]]="","NO DATE",Manquant[[#This Row],[Date Estimée]])),Manquant[[#This Row],[DATE Réappro]])</f>
        <v>43619</v>
      </c>
      <c r="O141" s="2">
        <f>IF((VLOOKUP(Manquant[[#This Row],[Composé]],Planning!E:M,9,FALSE))=0,"",(VLOOKUP(Manquant[[#This Row],[Composé]],Planning!E:M,9,FALSE)))</f>
        <v>43631</v>
      </c>
      <c r="P141" s="1" t="b">
        <f>IF(Manquant[[#This Row],[Besoin Client]]="","NO DATE CLIENT",(IF(Manquant[[#This Row],[DATE]]="NO DATE",TRUE,(IF(Manquant[[#This Row],[Besoin Client]]-Manquant[[#This Row],[DATE]]&lt;25,TRUE,"")))))</f>
        <v>1</v>
      </c>
      <c r="Q141" s="2" t="str">
        <f>IF(ISTEXT(Manquant[[#This Row],[Date de réapprovisionnement]]),Manquant[[#This Row],[Date de réapprovisionnement]],"")</f>
        <v/>
      </c>
      <c r="R141" s="2" t="str">
        <f>IF(ISTEXT(Manquant[[#This Row],[Date de réappro estimée]]),Manquant[[#This Row],[Date de réappro estimée]],"")</f>
        <v/>
      </c>
      <c r="S141" s="2" t="str">
        <f>IF((Manquant[Commentaires]=""),"",Manquant[Commentaires])</f>
        <v/>
      </c>
      <c r="T141" s="10" t="str">
        <f>Manquant[Commentaires1]&amp;CHAR(10)&amp;Manquant[Commentaires2]&amp;CHAR(10)&amp;Manquant[Commentaires3]</f>
        <v xml:space="preserve">
</v>
      </c>
    </row>
    <row r="142" spans="1:20" ht="45" hidden="1" x14ac:dyDescent="0.25">
      <c r="A142" s="1" t="s">
        <v>176</v>
      </c>
      <c r="B142" s="1" t="s">
        <v>177</v>
      </c>
      <c r="C142" s="2">
        <v>43598</v>
      </c>
      <c r="D142" s="1">
        <v>71269233</v>
      </c>
      <c r="E142" s="1" t="s">
        <v>474</v>
      </c>
      <c r="F142" s="1" t="s">
        <v>474</v>
      </c>
      <c r="G142" s="1" t="s">
        <v>475</v>
      </c>
      <c r="H142" s="1" t="s">
        <v>427</v>
      </c>
      <c r="I142" s="2" t="s">
        <v>428</v>
      </c>
      <c r="J142" s="2"/>
      <c r="K142" s="1" t="s">
        <v>16</v>
      </c>
      <c r="L142" s="2" t="str">
        <f>IF(ISNUMBER(Manquant[[#This Row],[Date de réapprovisionnement]]),Manquant[[#This Row],[Date de réapprovisionnement]],"")</f>
        <v/>
      </c>
      <c r="M142" s="2" t="str">
        <f>IF(ISNUMBER(Manquant[[#This Row],[Date de réappro estimée]]),Manquant[[#This Row],[Date de réappro estimée]],"")</f>
        <v/>
      </c>
      <c r="N142" s="2" t="str">
        <f>IF(Manquant[[#This Row],[DATE Réappro]]="",(IF(Manquant[[#This Row],[Date Estimée]]="","NO DATE",Manquant[[#This Row],[Date Estimée]])),Manquant[[#This Row],[DATE Réappro]])</f>
        <v>NO DATE</v>
      </c>
      <c r="O142" s="2">
        <f>IF((VLOOKUP(Manquant[[#This Row],[Composé]],Planning!E:M,9,FALSE))=0,"",(VLOOKUP(Manquant[[#This Row],[Composé]],Planning!E:M,9,FALSE)))</f>
        <v>43631</v>
      </c>
      <c r="P142" s="1" t="b">
        <f>IF(Manquant[[#This Row],[Besoin Client]]="","NO DATE CLIENT",(IF(Manquant[[#This Row],[DATE]]="NO DATE",TRUE,(IF(Manquant[[#This Row],[Besoin Client]]-Manquant[[#This Row],[DATE]]&lt;25,TRUE,"")))))</f>
        <v>1</v>
      </c>
      <c r="Q142" s="2" t="str">
        <f>IF(ISTEXT(Manquant[[#This Row],[Date de réapprovisionnement]]),Manquant[[#This Row],[Date de réapprovisionnement]],"")</f>
        <v>MKP</v>
      </c>
      <c r="R142" s="2" t="str">
        <f>IF(ISTEXT(Manquant[[#This Row],[Date de réappro estimée]]),Manquant[[#This Row],[Date de réappro estimée]],"")</f>
        <v/>
      </c>
      <c r="S142" s="2" t="str">
        <f>IF((Manquant[Commentaires]=""),"",Manquant[Commentaires])</f>
        <v/>
      </c>
      <c r="T142" s="10" t="str">
        <f>Manquant[Commentaires1]&amp;CHAR(10)&amp;Manquant[Commentaires2]&amp;CHAR(10)&amp;Manquant[Commentaires3]</f>
        <v xml:space="preserve">MKP
</v>
      </c>
    </row>
    <row r="143" spans="1:20" ht="45" hidden="1" x14ac:dyDescent="0.25">
      <c r="A143" s="1" t="s">
        <v>44</v>
      </c>
      <c r="B143" s="1" t="s">
        <v>45</v>
      </c>
      <c r="C143" s="2">
        <v>43587</v>
      </c>
      <c r="D143" s="1">
        <v>71269414</v>
      </c>
      <c r="E143" s="1" t="s">
        <v>36</v>
      </c>
      <c r="F143" s="1">
        <v>192841271</v>
      </c>
      <c r="G143" s="1" t="s">
        <v>37</v>
      </c>
      <c r="H143" s="1" t="s">
        <v>15</v>
      </c>
      <c r="I143" s="2">
        <v>43584</v>
      </c>
      <c r="J143" s="2"/>
      <c r="K143" s="1" t="s">
        <v>16</v>
      </c>
      <c r="L143" s="2">
        <f>IF(ISNUMBER(Manquant[[#This Row],[Date de réapprovisionnement]]),Manquant[[#This Row],[Date de réapprovisionnement]],"")</f>
        <v>43584</v>
      </c>
      <c r="M143" s="2" t="str">
        <f>IF(ISNUMBER(Manquant[[#This Row],[Date de réappro estimée]]),Manquant[[#This Row],[Date de réappro estimée]],"")</f>
        <v/>
      </c>
      <c r="N143" s="2">
        <f>IF(Manquant[[#This Row],[DATE Réappro]]="",(IF(Manquant[[#This Row],[Date Estimée]]="","NO DATE",Manquant[[#This Row],[Date Estimée]])),Manquant[[#This Row],[DATE Réappro]])</f>
        <v>43584</v>
      </c>
      <c r="O143" s="2" t="str">
        <f>IF((VLOOKUP(Manquant[[#This Row],[Composé]],Planning!E:M,9,FALSE))=0,"",(VLOOKUP(Manquant[[#This Row],[Composé]],Planning!E:M,9,FALSE)))</f>
        <v/>
      </c>
      <c r="P143" s="1" t="str">
        <f>IF(Manquant[[#This Row],[Besoin Client]]="","NO DATE CLIENT",(IF(Manquant[[#This Row],[DATE]]="NO DATE",TRUE,(IF(Manquant[[#This Row],[Besoin Client]]-Manquant[[#This Row],[DATE]]&lt;25,TRUE,"")))))</f>
        <v>NO DATE CLIENT</v>
      </c>
      <c r="Q143" s="2" t="str">
        <f>IF(ISTEXT(Manquant[[#This Row],[Date de réapprovisionnement]]),Manquant[[#This Row],[Date de réapprovisionnement]],"")</f>
        <v/>
      </c>
      <c r="R143" s="2" t="str">
        <f>IF(ISTEXT(Manquant[[#This Row],[Date de réappro estimée]]),Manquant[[#This Row],[Date de réappro estimée]],"")</f>
        <v/>
      </c>
      <c r="S143" s="2" t="str">
        <f>IF((Manquant[Commentaires]=""),"",Manquant[Commentaires])</f>
        <v/>
      </c>
      <c r="T143" s="10" t="str">
        <f>Manquant[Commentaires1]&amp;CHAR(10)&amp;Manquant[Commentaires2]&amp;CHAR(10)&amp;Manquant[Commentaires3]</f>
        <v xml:space="preserve">
</v>
      </c>
    </row>
    <row r="144" spans="1:20" ht="60" hidden="1" x14ac:dyDescent="0.25">
      <c r="A144" s="1" t="s">
        <v>44</v>
      </c>
      <c r="B144" s="1" t="s">
        <v>45</v>
      </c>
      <c r="C144" s="2">
        <v>43587</v>
      </c>
      <c r="D144" s="1">
        <v>71269414</v>
      </c>
      <c r="E144" s="1" t="s">
        <v>476</v>
      </c>
      <c r="F144" s="1">
        <v>193570066</v>
      </c>
      <c r="G144" s="1" t="s">
        <v>477</v>
      </c>
      <c r="H144" s="1" t="s">
        <v>427</v>
      </c>
      <c r="I144" s="2" t="s">
        <v>428</v>
      </c>
      <c r="J144" s="2"/>
      <c r="K144" s="1" t="s">
        <v>478</v>
      </c>
      <c r="L144" s="2" t="str">
        <f>IF(ISNUMBER(Manquant[[#This Row],[Date de réapprovisionnement]]),Manquant[[#This Row],[Date de réapprovisionnement]],"")</f>
        <v/>
      </c>
      <c r="M144" s="2" t="str">
        <f>IF(ISNUMBER(Manquant[[#This Row],[Date de réappro estimée]]),Manquant[[#This Row],[Date de réappro estimée]],"")</f>
        <v/>
      </c>
      <c r="N144" s="2" t="str">
        <f>IF(Manquant[[#This Row],[DATE Réappro]]="",(IF(Manquant[[#This Row],[Date Estimée]]="","NO DATE",Manquant[[#This Row],[Date Estimée]])),Manquant[[#This Row],[DATE Réappro]])</f>
        <v>NO DATE</v>
      </c>
      <c r="O144" s="2" t="str">
        <f>IF((VLOOKUP(Manquant[[#This Row],[Composé]],Planning!E:M,9,FALSE))=0,"",(VLOOKUP(Manquant[[#This Row],[Composé]],Planning!E:M,9,FALSE)))</f>
        <v/>
      </c>
      <c r="P144" s="1" t="str">
        <f>IF(Manquant[[#This Row],[Besoin Client]]="","NO DATE CLIENT",(IF(Manquant[[#This Row],[DATE]]="NO DATE",TRUE,(IF(Manquant[[#This Row],[Besoin Client]]-Manquant[[#This Row],[DATE]]&lt;25,TRUE,"")))))</f>
        <v>NO DATE CLIENT</v>
      </c>
      <c r="Q144" s="2" t="str">
        <f>IF(ISTEXT(Manquant[[#This Row],[Date de réapprovisionnement]]),Manquant[[#This Row],[Date de réapprovisionnement]],"")</f>
        <v>MKP</v>
      </c>
      <c r="R144" s="2" t="str">
        <f>IF(ISTEXT(Manquant[[#This Row],[Date de réappro estimée]]),Manquant[[#This Row],[Date de réappro estimée]],"")</f>
        <v/>
      </c>
      <c r="S144" s="2" t="str">
        <f>IF((Manquant[Commentaires]=""),"",Manquant[Commentaires])</f>
        <v>Non dispo / C0805C471JCGACAUTO cotation Mouser QA9C3F9 / attente validation alternative</v>
      </c>
      <c r="T144" s="10" t="str">
        <f>Manquant[Commentaires1]&amp;CHAR(10)&amp;Manquant[Commentaires2]&amp;CHAR(10)&amp;Manquant[Commentaires3]</f>
        <v>MKP
Non dispo / C0805C471JCGACAUTO cotation Mouser QA9C3F9 / attente validation alternative</v>
      </c>
    </row>
    <row r="145" spans="1:20" ht="45" hidden="1" x14ac:dyDescent="0.25">
      <c r="A145" s="1" t="s">
        <v>44</v>
      </c>
      <c r="B145" s="1" t="s">
        <v>45</v>
      </c>
      <c r="C145" s="2">
        <v>43594</v>
      </c>
      <c r="D145" s="1">
        <v>71269414</v>
      </c>
      <c r="E145" s="1"/>
      <c r="F145" s="1" t="s">
        <v>108</v>
      </c>
      <c r="G145" s="1" t="s">
        <v>109</v>
      </c>
      <c r="H145" s="1" t="s">
        <v>15</v>
      </c>
      <c r="I145" s="2">
        <v>43591</v>
      </c>
      <c r="J145" s="2"/>
      <c r="K145" s="1" t="s">
        <v>16</v>
      </c>
      <c r="L145" s="2">
        <f>IF(ISNUMBER(Manquant[[#This Row],[Date de réapprovisionnement]]),Manquant[[#This Row],[Date de réapprovisionnement]],"")</f>
        <v>43591</v>
      </c>
      <c r="M145" s="2" t="str">
        <f>IF(ISNUMBER(Manquant[[#This Row],[Date de réappro estimée]]),Manquant[[#This Row],[Date de réappro estimée]],"")</f>
        <v/>
      </c>
      <c r="N145" s="2">
        <f>IF(Manquant[[#This Row],[DATE Réappro]]="",(IF(Manquant[[#This Row],[Date Estimée]]="","NO DATE",Manquant[[#This Row],[Date Estimée]])),Manquant[[#This Row],[DATE Réappro]])</f>
        <v>43591</v>
      </c>
      <c r="O145" s="2" t="str">
        <f>IF((VLOOKUP(Manquant[[#This Row],[Composé]],Planning!E:M,9,FALSE))=0,"",(VLOOKUP(Manquant[[#This Row],[Composé]],Planning!E:M,9,FALSE)))</f>
        <v/>
      </c>
      <c r="P145" s="1" t="str">
        <f>IF(Manquant[[#This Row],[Besoin Client]]="","NO DATE CLIENT",(IF(Manquant[[#This Row],[DATE]]="NO DATE",TRUE,(IF(Manquant[[#This Row],[Besoin Client]]-Manquant[[#This Row],[DATE]]&lt;25,TRUE,"")))))</f>
        <v>NO DATE CLIENT</v>
      </c>
      <c r="Q145" s="2" t="str">
        <f>IF(ISTEXT(Manquant[[#This Row],[Date de réapprovisionnement]]),Manquant[[#This Row],[Date de réapprovisionnement]],"")</f>
        <v/>
      </c>
      <c r="R145" s="2" t="str">
        <f>IF(ISTEXT(Manquant[[#This Row],[Date de réappro estimée]]),Manquant[[#This Row],[Date de réappro estimée]],"")</f>
        <v/>
      </c>
      <c r="S145" s="2" t="str">
        <f>IF((Manquant[Commentaires]=""),"",Manquant[Commentaires])</f>
        <v/>
      </c>
      <c r="T145" s="10" t="str">
        <f>Manquant[Commentaires1]&amp;CHAR(10)&amp;Manquant[Commentaires2]&amp;CHAR(10)&amp;Manquant[Commentaires3]</f>
        <v xml:space="preserve">
</v>
      </c>
    </row>
    <row r="146" spans="1:20" ht="45" hidden="1" x14ac:dyDescent="0.25">
      <c r="A146" s="1" t="s">
        <v>21</v>
      </c>
      <c r="B146" s="1" t="s">
        <v>22</v>
      </c>
      <c r="C146" s="2">
        <v>43587</v>
      </c>
      <c r="D146" s="1">
        <v>71269503</v>
      </c>
      <c r="E146" s="1" t="s">
        <v>76</v>
      </c>
      <c r="F146" s="1">
        <v>191741386</v>
      </c>
      <c r="G146" s="1" t="s">
        <v>77</v>
      </c>
      <c r="H146" s="1" t="s">
        <v>15</v>
      </c>
      <c r="I146" s="2">
        <v>43585</v>
      </c>
      <c r="J146" s="2"/>
      <c r="K146" s="1" t="s">
        <v>16</v>
      </c>
      <c r="L146" s="2">
        <f>IF(ISNUMBER(Manquant[[#This Row],[Date de réapprovisionnement]]),Manquant[[#This Row],[Date de réapprovisionnement]],"")</f>
        <v>43585</v>
      </c>
      <c r="M146" s="2" t="str">
        <f>IF(ISNUMBER(Manquant[[#This Row],[Date de réappro estimée]]),Manquant[[#This Row],[Date de réappro estimée]],"")</f>
        <v/>
      </c>
      <c r="N146" s="2">
        <f>IF(Manquant[[#This Row],[DATE Réappro]]="",(IF(Manquant[[#This Row],[Date Estimée]]="","NO DATE",Manquant[[#This Row],[Date Estimée]])),Manquant[[#This Row],[DATE Réappro]])</f>
        <v>43585</v>
      </c>
      <c r="O146" s="2" t="str">
        <f>IF((VLOOKUP(Manquant[[#This Row],[Composé]],Planning!E:M,9,FALSE))=0,"",(VLOOKUP(Manquant[[#This Row],[Composé]],Planning!E:M,9,FALSE)))</f>
        <v/>
      </c>
      <c r="P146" s="1" t="str">
        <f>IF(Manquant[[#This Row],[Besoin Client]]="","NO DATE CLIENT",(IF(Manquant[[#This Row],[DATE]]="NO DATE",TRUE,(IF(Manquant[[#This Row],[Besoin Client]]-Manquant[[#This Row],[DATE]]&lt;25,TRUE,"")))))</f>
        <v>NO DATE CLIENT</v>
      </c>
      <c r="Q146" s="2" t="str">
        <f>IF(ISTEXT(Manquant[[#This Row],[Date de réapprovisionnement]]),Manquant[[#This Row],[Date de réapprovisionnement]],"")</f>
        <v/>
      </c>
      <c r="R146" s="2" t="str">
        <f>IF(ISTEXT(Manquant[[#This Row],[Date de réappro estimée]]),Manquant[[#This Row],[Date de réappro estimée]],"")</f>
        <v/>
      </c>
      <c r="S146" s="2" t="str">
        <f>IF((Manquant[Commentaires]=""),"",Manquant[Commentaires])</f>
        <v/>
      </c>
      <c r="T146" s="10" t="str">
        <f>Manquant[Commentaires1]&amp;CHAR(10)&amp;Manquant[Commentaires2]&amp;CHAR(10)&amp;Manquant[Commentaires3]</f>
        <v xml:space="preserve">
</v>
      </c>
    </row>
    <row r="147" spans="1:20" ht="45" hidden="1" x14ac:dyDescent="0.25">
      <c r="A147" s="1" t="s">
        <v>21</v>
      </c>
      <c r="B147" s="1" t="s">
        <v>22</v>
      </c>
      <c r="C147" s="2">
        <v>43587</v>
      </c>
      <c r="D147" s="1">
        <v>71269503</v>
      </c>
      <c r="E147" s="1" t="s">
        <v>160</v>
      </c>
      <c r="F147" s="1">
        <v>192804801</v>
      </c>
      <c r="G147" s="1" t="s">
        <v>161</v>
      </c>
      <c r="H147" s="1" t="s">
        <v>15</v>
      </c>
      <c r="I147" s="2">
        <v>43606</v>
      </c>
      <c r="J147" s="2"/>
      <c r="K147" s="1" t="s">
        <v>16</v>
      </c>
      <c r="L147" s="2">
        <f>IF(ISNUMBER(Manquant[[#This Row],[Date de réapprovisionnement]]),Manquant[[#This Row],[Date de réapprovisionnement]],"")</f>
        <v>43606</v>
      </c>
      <c r="M147" s="2" t="str">
        <f>IF(ISNUMBER(Manquant[[#This Row],[Date de réappro estimée]]),Manquant[[#This Row],[Date de réappro estimée]],"")</f>
        <v/>
      </c>
      <c r="N147" s="2">
        <f>IF(Manquant[[#This Row],[DATE Réappro]]="",(IF(Manquant[[#This Row],[Date Estimée]]="","NO DATE",Manquant[[#This Row],[Date Estimée]])),Manquant[[#This Row],[DATE Réappro]])</f>
        <v>43606</v>
      </c>
      <c r="O147" s="2" t="str">
        <f>IF((VLOOKUP(Manquant[[#This Row],[Composé]],Planning!E:M,9,FALSE))=0,"",(VLOOKUP(Manquant[[#This Row],[Composé]],Planning!E:M,9,FALSE)))</f>
        <v/>
      </c>
      <c r="P147" s="1" t="str">
        <f>IF(Manquant[[#This Row],[Besoin Client]]="","NO DATE CLIENT",(IF(Manquant[[#This Row],[DATE]]="NO DATE",TRUE,(IF(Manquant[[#This Row],[Besoin Client]]-Manquant[[#This Row],[DATE]]&lt;25,TRUE,"")))))</f>
        <v>NO DATE CLIENT</v>
      </c>
      <c r="Q147" s="2" t="str">
        <f>IF(ISTEXT(Manquant[[#This Row],[Date de réapprovisionnement]]),Manquant[[#This Row],[Date de réapprovisionnement]],"")</f>
        <v/>
      </c>
      <c r="R147" s="2" t="str">
        <f>IF(ISTEXT(Manquant[[#This Row],[Date de réappro estimée]]),Manquant[[#This Row],[Date de réappro estimée]],"")</f>
        <v/>
      </c>
      <c r="S147" s="2" t="str">
        <f>IF((Manquant[Commentaires]=""),"",Manquant[Commentaires])</f>
        <v/>
      </c>
      <c r="T147" s="10" t="str">
        <f>Manquant[Commentaires1]&amp;CHAR(10)&amp;Manquant[Commentaires2]&amp;CHAR(10)&amp;Manquant[Commentaires3]</f>
        <v xml:space="preserve">
</v>
      </c>
    </row>
    <row r="148" spans="1:20" ht="45" hidden="1" x14ac:dyDescent="0.25">
      <c r="A148" s="1" t="s">
        <v>21</v>
      </c>
      <c r="B148" s="1" t="s">
        <v>22</v>
      </c>
      <c r="C148" s="2">
        <v>43587</v>
      </c>
      <c r="D148" s="1">
        <v>71269503</v>
      </c>
      <c r="E148" s="1" t="s">
        <v>36</v>
      </c>
      <c r="F148" s="1">
        <v>192841271</v>
      </c>
      <c r="G148" s="1" t="s">
        <v>37</v>
      </c>
      <c r="H148" s="1" t="s">
        <v>15</v>
      </c>
      <c r="I148" s="2">
        <v>43584</v>
      </c>
      <c r="J148" s="2"/>
      <c r="K148" s="1" t="s">
        <v>16</v>
      </c>
      <c r="L148" s="2">
        <f>IF(ISNUMBER(Manquant[[#This Row],[Date de réapprovisionnement]]),Manquant[[#This Row],[Date de réapprovisionnement]],"")</f>
        <v>43584</v>
      </c>
      <c r="M148" s="2" t="str">
        <f>IF(ISNUMBER(Manquant[[#This Row],[Date de réappro estimée]]),Manquant[[#This Row],[Date de réappro estimée]],"")</f>
        <v/>
      </c>
      <c r="N148" s="2">
        <f>IF(Manquant[[#This Row],[DATE Réappro]]="",(IF(Manquant[[#This Row],[Date Estimée]]="","NO DATE",Manquant[[#This Row],[Date Estimée]])),Manquant[[#This Row],[DATE Réappro]])</f>
        <v>43584</v>
      </c>
      <c r="O148" s="2" t="str">
        <f>IF((VLOOKUP(Manquant[[#This Row],[Composé]],Planning!E:M,9,FALSE))=0,"",(VLOOKUP(Manquant[[#This Row],[Composé]],Planning!E:M,9,FALSE)))</f>
        <v/>
      </c>
      <c r="P148" s="1" t="str">
        <f>IF(Manquant[[#This Row],[Besoin Client]]="","NO DATE CLIENT",(IF(Manquant[[#This Row],[DATE]]="NO DATE",TRUE,(IF(Manquant[[#This Row],[Besoin Client]]-Manquant[[#This Row],[DATE]]&lt;25,TRUE,"")))))</f>
        <v>NO DATE CLIENT</v>
      </c>
      <c r="Q148" s="2" t="str">
        <f>IF(ISTEXT(Manquant[[#This Row],[Date de réapprovisionnement]]),Manquant[[#This Row],[Date de réapprovisionnement]],"")</f>
        <v/>
      </c>
      <c r="R148" s="2" t="str">
        <f>IF(ISTEXT(Manquant[[#This Row],[Date de réappro estimée]]),Manquant[[#This Row],[Date de réappro estimée]],"")</f>
        <v/>
      </c>
      <c r="S148" s="2" t="str">
        <f>IF((Manquant[Commentaires]=""),"",Manquant[Commentaires])</f>
        <v/>
      </c>
      <c r="T148" s="10" t="str">
        <f>Manquant[Commentaires1]&amp;CHAR(10)&amp;Manquant[Commentaires2]&amp;CHAR(10)&amp;Manquant[Commentaires3]</f>
        <v xml:space="preserve">
</v>
      </c>
    </row>
    <row r="149" spans="1:20" ht="45" hidden="1" x14ac:dyDescent="0.25">
      <c r="A149" s="1" t="s">
        <v>21</v>
      </c>
      <c r="B149" s="1" t="s">
        <v>22</v>
      </c>
      <c r="C149" s="2">
        <v>43587</v>
      </c>
      <c r="D149" s="1">
        <v>71269503</v>
      </c>
      <c r="E149" s="1" t="s">
        <v>100</v>
      </c>
      <c r="F149" s="1">
        <v>193264311</v>
      </c>
      <c r="G149" s="1" t="s">
        <v>101</v>
      </c>
      <c r="H149" s="1" t="s">
        <v>15</v>
      </c>
      <c r="I149" s="2">
        <v>43588</v>
      </c>
      <c r="J149" s="2"/>
      <c r="K149" s="1" t="s">
        <v>16</v>
      </c>
      <c r="L149" s="2">
        <f>IF(ISNUMBER(Manquant[[#This Row],[Date de réapprovisionnement]]),Manquant[[#This Row],[Date de réapprovisionnement]],"")</f>
        <v>43588</v>
      </c>
      <c r="M149" s="2" t="str">
        <f>IF(ISNUMBER(Manquant[[#This Row],[Date de réappro estimée]]),Manquant[[#This Row],[Date de réappro estimée]],"")</f>
        <v/>
      </c>
      <c r="N149" s="2">
        <f>IF(Manquant[[#This Row],[DATE Réappro]]="",(IF(Manquant[[#This Row],[Date Estimée]]="","NO DATE",Manquant[[#This Row],[Date Estimée]])),Manquant[[#This Row],[DATE Réappro]])</f>
        <v>43588</v>
      </c>
      <c r="O149" s="2" t="str">
        <f>IF((VLOOKUP(Manquant[[#This Row],[Composé]],Planning!E:M,9,FALSE))=0,"",(VLOOKUP(Manquant[[#This Row],[Composé]],Planning!E:M,9,FALSE)))</f>
        <v/>
      </c>
      <c r="P149" s="1" t="str">
        <f>IF(Manquant[[#This Row],[Besoin Client]]="","NO DATE CLIENT",(IF(Manquant[[#This Row],[DATE]]="NO DATE",TRUE,(IF(Manquant[[#This Row],[Besoin Client]]-Manquant[[#This Row],[DATE]]&lt;25,TRUE,"")))))</f>
        <v>NO DATE CLIENT</v>
      </c>
      <c r="Q149" s="2" t="str">
        <f>IF(ISTEXT(Manquant[[#This Row],[Date de réapprovisionnement]]),Manquant[[#This Row],[Date de réapprovisionnement]],"")</f>
        <v/>
      </c>
      <c r="R149" s="2" t="str">
        <f>IF(ISTEXT(Manquant[[#This Row],[Date de réappro estimée]]),Manquant[[#This Row],[Date de réappro estimée]],"")</f>
        <v/>
      </c>
      <c r="S149" s="2" t="str">
        <f>IF((Manquant[Commentaires]=""),"",Manquant[Commentaires])</f>
        <v/>
      </c>
      <c r="T149" s="10" t="str">
        <f>Manquant[Commentaires1]&amp;CHAR(10)&amp;Manquant[Commentaires2]&amp;CHAR(10)&amp;Manquant[Commentaires3]</f>
        <v xml:space="preserve">
</v>
      </c>
    </row>
    <row r="150" spans="1:20" ht="45" hidden="1" x14ac:dyDescent="0.25">
      <c r="A150" s="1" t="s">
        <v>21</v>
      </c>
      <c r="B150" s="1" t="s">
        <v>22</v>
      </c>
      <c r="C150" s="2">
        <v>43587</v>
      </c>
      <c r="D150" s="1">
        <v>71269503</v>
      </c>
      <c r="E150" s="1" t="s">
        <v>90</v>
      </c>
      <c r="F150" s="1">
        <v>193316438</v>
      </c>
      <c r="G150" s="1" t="s">
        <v>91</v>
      </c>
      <c r="H150" s="1" t="s">
        <v>15</v>
      </c>
      <c r="I150" s="2">
        <v>43587</v>
      </c>
      <c r="J150" s="2"/>
      <c r="K150" s="1" t="s">
        <v>16</v>
      </c>
      <c r="L150" s="2">
        <f>IF(ISNUMBER(Manquant[[#This Row],[Date de réapprovisionnement]]),Manquant[[#This Row],[Date de réapprovisionnement]],"")</f>
        <v>43587</v>
      </c>
      <c r="M150" s="2" t="str">
        <f>IF(ISNUMBER(Manquant[[#This Row],[Date de réappro estimée]]),Manquant[[#This Row],[Date de réappro estimée]],"")</f>
        <v/>
      </c>
      <c r="N150" s="2">
        <f>IF(Manquant[[#This Row],[DATE Réappro]]="",(IF(Manquant[[#This Row],[Date Estimée]]="","NO DATE",Manquant[[#This Row],[Date Estimée]])),Manquant[[#This Row],[DATE Réappro]])</f>
        <v>43587</v>
      </c>
      <c r="O150" s="2" t="str">
        <f>IF((VLOOKUP(Manquant[[#This Row],[Composé]],Planning!E:M,9,FALSE))=0,"",(VLOOKUP(Manquant[[#This Row],[Composé]],Planning!E:M,9,FALSE)))</f>
        <v/>
      </c>
      <c r="P150" s="1" t="str">
        <f>IF(Manquant[[#This Row],[Besoin Client]]="","NO DATE CLIENT",(IF(Manquant[[#This Row],[DATE]]="NO DATE",TRUE,(IF(Manquant[[#This Row],[Besoin Client]]-Manquant[[#This Row],[DATE]]&lt;25,TRUE,"")))))</f>
        <v>NO DATE CLIENT</v>
      </c>
      <c r="Q150" s="2" t="str">
        <f>IF(ISTEXT(Manquant[[#This Row],[Date de réapprovisionnement]]),Manquant[[#This Row],[Date de réapprovisionnement]],"")</f>
        <v/>
      </c>
      <c r="R150" s="2" t="str">
        <f>IF(ISTEXT(Manquant[[#This Row],[Date de réappro estimée]]),Manquant[[#This Row],[Date de réappro estimée]],"")</f>
        <v/>
      </c>
      <c r="S150" s="2" t="str">
        <f>IF((Manquant[Commentaires]=""),"",Manquant[Commentaires])</f>
        <v/>
      </c>
      <c r="T150" s="10" t="str">
        <f>Manquant[Commentaires1]&amp;CHAR(10)&amp;Manquant[Commentaires2]&amp;CHAR(10)&amp;Manquant[Commentaires3]</f>
        <v xml:space="preserve">
</v>
      </c>
    </row>
    <row r="151" spans="1:20" ht="45" hidden="1" x14ac:dyDescent="0.25">
      <c r="A151" s="1" t="s">
        <v>21</v>
      </c>
      <c r="B151" s="1" t="s">
        <v>22</v>
      </c>
      <c r="C151" s="2">
        <v>43587</v>
      </c>
      <c r="D151" s="1">
        <v>71269503</v>
      </c>
      <c r="E151" s="1">
        <v>263076878</v>
      </c>
      <c r="F151" s="1">
        <v>263076878</v>
      </c>
      <c r="G151" s="1" t="s">
        <v>23</v>
      </c>
      <c r="H151" s="1" t="s">
        <v>15</v>
      </c>
      <c r="I151" s="2">
        <v>43581</v>
      </c>
      <c r="J151" s="2"/>
      <c r="K151" s="1" t="s">
        <v>16</v>
      </c>
      <c r="L151" s="2">
        <f>IF(ISNUMBER(Manquant[[#This Row],[Date de réapprovisionnement]]),Manquant[[#This Row],[Date de réapprovisionnement]],"")</f>
        <v>43581</v>
      </c>
      <c r="M151" s="2" t="str">
        <f>IF(ISNUMBER(Manquant[[#This Row],[Date de réappro estimée]]),Manquant[[#This Row],[Date de réappro estimée]],"")</f>
        <v/>
      </c>
      <c r="N151" s="2">
        <f>IF(Manquant[[#This Row],[DATE Réappro]]="",(IF(Manquant[[#This Row],[Date Estimée]]="","NO DATE",Manquant[[#This Row],[Date Estimée]])),Manquant[[#This Row],[DATE Réappro]])</f>
        <v>43581</v>
      </c>
      <c r="O151" s="2" t="str">
        <f>IF((VLOOKUP(Manquant[[#This Row],[Composé]],Planning!E:M,9,FALSE))=0,"",(VLOOKUP(Manquant[[#This Row],[Composé]],Planning!E:M,9,FALSE)))</f>
        <v/>
      </c>
      <c r="P151" s="1" t="str">
        <f>IF(Manquant[[#This Row],[Besoin Client]]="","NO DATE CLIENT",(IF(Manquant[[#This Row],[DATE]]="NO DATE",TRUE,(IF(Manquant[[#This Row],[Besoin Client]]-Manquant[[#This Row],[DATE]]&lt;25,TRUE,"")))))</f>
        <v>NO DATE CLIENT</v>
      </c>
      <c r="Q151" s="2" t="str">
        <f>IF(ISTEXT(Manquant[[#This Row],[Date de réapprovisionnement]]),Manquant[[#This Row],[Date de réapprovisionnement]],"")</f>
        <v/>
      </c>
      <c r="R151" s="2" t="str">
        <f>IF(ISTEXT(Manquant[[#This Row],[Date de réappro estimée]]),Manquant[[#This Row],[Date de réappro estimée]],"")</f>
        <v/>
      </c>
      <c r="S151" s="2" t="str">
        <f>IF((Manquant[Commentaires]=""),"",Manquant[Commentaires])</f>
        <v/>
      </c>
      <c r="T151" s="10" t="str">
        <f>Manquant[Commentaires1]&amp;CHAR(10)&amp;Manquant[Commentaires2]&amp;CHAR(10)&amp;Manquant[Commentaires3]</f>
        <v xml:space="preserve">
</v>
      </c>
    </row>
    <row r="152" spans="1:20" ht="45" hidden="1" x14ac:dyDescent="0.25">
      <c r="A152" s="1" t="s">
        <v>122</v>
      </c>
      <c r="B152" s="1" t="s">
        <v>123</v>
      </c>
      <c r="C152" s="2">
        <v>43587</v>
      </c>
      <c r="D152" s="1">
        <v>71269512</v>
      </c>
      <c r="E152" s="1" t="s">
        <v>124</v>
      </c>
      <c r="F152" s="1">
        <v>192669926</v>
      </c>
      <c r="G152" s="1" t="s">
        <v>125</v>
      </c>
      <c r="H152" s="1" t="s">
        <v>15</v>
      </c>
      <c r="I152" s="2">
        <v>43594</v>
      </c>
      <c r="J152" s="2"/>
      <c r="K152" s="1" t="s">
        <v>16</v>
      </c>
      <c r="L152" s="2">
        <f>IF(ISNUMBER(Manquant[[#This Row],[Date de réapprovisionnement]]),Manquant[[#This Row],[Date de réapprovisionnement]],"")</f>
        <v>43594</v>
      </c>
      <c r="M152" s="2" t="str">
        <f>IF(ISNUMBER(Manquant[[#This Row],[Date de réappro estimée]]),Manquant[[#This Row],[Date de réappro estimée]],"")</f>
        <v/>
      </c>
      <c r="N152" s="2">
        <f>IF(Manquant[[#This Row],[DATE Réappro]]="",(IF(Manquant[[#This Row],[Date Estimée]]="","NO DATE",Manquant[[#This Row],[Date Estimée]])),Manquant[[#This Row],[DATE Réappro]])</f>
        <v>43594</v>
      </c>
      <c r="O152" s="2">
        <f>IF((VLOOKUP(Manquant[[#This Row],[Composé]],Planning!E:M,9,FALSE))=0,"",(VLOOKUP(Manquant[[#This Row],[Composé]],Planning!E:M,9,FALSE)))</f>
        <v>43631</v>
      </c>
      <c r="P152" s="1" t="str">
        <f>IF(Manquant[[#This Row],[Besoin Client]]="","NO DATE CLIENT",(IF(Manquant[[#This Row],[DATE]]="NO DATE",TRUE,(IF(Manquant[[#This Row],[Besoin Client]]-Manquant[[#This Row],[DATE]]&lt;25,TRUE,"")))))</f>
        <v/>
      </c>
      <c r="Q152" s="2" t="str">
        <f>IF(ISTEXT(Manquant[[#This Row],[Date de réapprovisionnement]]),Manquant[[#This Row],[Date de réapprovisionnement]],"")</f>
        <v/>
      </c>
      <c r="R152" s="2" t="str">
        <f>IF(ISTEXT(Manquant[[#This Row],[Date de réappro estimée]]),Manquant[[#This Row],[Date de réappro estimée]],"")</f>
        <v/>
      </c>
      <c r="S152" s="2" t="str">
        <f>IF((Manquant[Commentaires]=""),"",Manquant[Commentaires])</f>
        <v/>
      </c>
      <c r="T152" s="10" t="str">
        <f>Manquant[Commentaires1]&amp;CHAR(10)&amp;Manquant[Commentaires2]&amp;CHAR(10)&amp;Manquant[Commentaires3]</f>
        <v xml:space="preserve">
</v>
      </c>
    </row>
    <row r="153" spans="1:20" ht="45" hidden="1" x14ac:dyDescent="0.25">
      <c r="A153" s="1" t="s">
        <v>122</v>
      </c>
      <c r="B153" s="1" t="s">
        <v>123</v>
      </c>
      <c r="C153" s="2">
        <v>43587</v>
      </c>
      <c r="D153" s="1">
        <v>71269512</v>
      </c>
      <c r="E153" s="1" t="s">
        <v>201</v>
      </c>
      <c r="F153" s="1">
        <v>192709936</v>
      </c>
      <c r="G153" s="1" t="s">
        <v>202</v>
      </c>
      <c r="H153" s="1" t="s">
        <v>15</v>
      </c>
      <c r="I153" s="2">
        <v>43630</v>
      </c>
      <c r="J153" s="2"/>
      <c r="K153" s="1" t="s">
        <v>203</v>
      </c>
      <c r="L153" s="2">
        <f>IF(ISNUMBER(Manquant[[#This Row],[Date de réapprovisionnement]]),Manquant[[#This Row],[Date de réapprovisionnement]],"")</f>
        <v>43630</v>
      </c>
      <c r="M153" s="2" t="str">
        <f>IF(ISNUMBER(Manquant[[#This Row],[Date de réappro estimée]]),Manquant[[#This Row],[Date de réappro estimée]],"")</f>
        <v/>
      </c>
      <c r="N153" s="2">
        <f>IF(Manquant[[#This Row],[DATE Réappro]]="",(IF(Manquant[[#This Row],[Date Estimée]]="","NO DATE",Manquant[[#This Row],[Date Estimée]])),Manquant[[#This Row],[DATE Réappro]])</f>
        <v>43630</v>
      </c>
      <c r="O153" s="2">
        <f>IF((VLOOKUP(Manquant[[#This Row],[Composé]],Planning!E:M,9,FALSE))=0,"",(VLOOKUP(Manquant[[#This Row],[Composé]],Planning!E:M,9,FALSE)))</f>
        <v>43631</v>
      </c>
      <c r="P153" s="1" t="b">
        <f>IF(Manquant[[#This Row],[Besoin Client]]="","NO DATE CLIENT",(IF(Manquant[[#This Row],[DATE]]="NO DATE",TRUE,(IF(Manquant[[#This Row],[Besoin Client]]-Manquant[[#This Row],[DATE]]&lt;25,TRUE,"")))))</f>
        <v>1</v>
      </c>
      <c r="Q153" s="2" t="str">
        <f>IF(ISTEXT(Manquant[[#This Row],[Date de réapprovisionnement]]),Manquant[[#This Row],[Date de réapprovisionnement]],"")</f>
        <v/>
      </c>
      <c r="R153" s="2" t="str">
        <f>IF(ISTEXT(Manquant[[#This Row],[Date de réappro estimée]]),Manquant[[#This Row],[Date de réappro estimée]],"")</f>
        <v/>
      </c>
      <c r="S153" s="2" t="str">
        <f>IF((Manquant[Commentaires]=""),"",Manquant[Commentaires])</f>
        <v>Voir dépannage Montluçon</v>
      </c>
      <c r="T153" s="10" t="str">
        <f>Manquant[Commentaires1]&amp;CHAR(10)&amp;Manquant[Commentaires2]&amp;CHAR(10)&amp;Manquant[Commentaires3]</f>
        <v xml:space="preserve">
Voir dépannage Montluçon</v>
      </c>
    </row>
    <row r="154" spans="1:20" ht="45" hidden="1" x14ac:dyDescent="0.25">
      <c r="A154" s="1" t="s">
        <v>122</v>
      </c>
      <c r="B154" s="1" t="s">
        <v>123</v>
      </c>
      <c r="C154" s="2">
        <v>43587</v>
      </c>
      <c r="D154" s="1">
        <v>71269512</v>
      </c>
      <c r="E154" s="1">
        <v>192928700</v>
      </c>
      <c r="F154" s="1">
        <v>192928700</v>
      </c>
      <c r="G154" s="1" t="s">
        <v>911</v>
      </c>
      <c r="H154" s="1" t="s">
        <v>427</v>
      </c>
      <c r="I154" s="2" t="s">
        <v>514</v>
      </c>
      <c r="J154" s="2"/>
      <c r="K154" s="1" t="s">
        <v>16</v>
      </c>
      <c r="L154" s="2" t="str">
        <f>IF(ISNUMBER(Manquant[[#This Row],[Date de réapprovisionnement]]),Manquant[[#This Row],[Date de réapprovisionnement]],"")</f>
        <v/>
      </c>
      <c r="M154" s="2" t="str">
        <f>IF(ISNUMBER(Manquant[[#This Row],[Date de réappro estimée]]),Manquant[[#This Row],[Date de réappro estimée]],"")</f>
        <v/>
      </c>
      <c r="N154" s="2" t="str">
        <f>IF(Manquant[[#This Row],[DATE Réappro]]="",(IF(Manquant[[#This Row],[Date Estimée]]="","NO DATE",Manquant[[#This Row],[Date Estimée]])),Manquant[[#This Row],[DATE Réappro]])</f>
        <v>NO DATE</v>
      </c>
      <c r="O154" s="2">
        <f>IF((VLOOKUP(Manquant[[#This Row],[Composé]],Planning!E:M,9,FALSE))=0,"",(VLOOKUP(Manquant[[#This Row],[Composé]],Planning!E:M,9,FALSE)))</f>
        <v>43631</v>
      </c>
      <c r="P154" s="1" t="b">
        <f>IF(Manquant[[#This Row],[Besoin Client]]="","NO DATE CLIENT",(IF(Manquant[[#This Row],[DATE]]="NO DATE",TRUE,(IF(Manquant[[#This Row],[Besoin Client]]-Manquant[[#This Row],[DATE]]&lt;25,TRUE,"")))))</f>
        <v>1</v>
      </c>
      <c r="Q154" s="2" t="str">
        <f>IF(ISTEXT(Manquant[[#This Row],[Date de réapprovisionnement]]),Manquant[[#This Row],[Date de réapprovisionnement]],"")</f>
        <v>Série</v>
      </c>
      <c r="R154" s="2" t="str">
        <f>IF(ISTEXT(Manquant[[#This Row],[Date de réappro estimée]]),Manquant[[#This Row],[Date de réappro estimée]],"")</f>
        <v/>
      </c>
      <c r="S154" s="2" t="str">
        <f>IF((Manquant[Commentaires]=""),"",Manquant[Commentaires])</f>
        <v/>
      </c>
      <c r="T154" s="10" t="str">
        <f>Manquant[Commentaires1]&amp;CHAR(10)&amp;Manquant[Commentaires2]&amp;CHAR(10)&amp;Manquant[Commentaires3]</f>
        <v xml:space="preserve">Série
</v>
      </c>
    </row>
    <row r="155" spans="1:20" ht="45" hidden="1" x14ac:dyDescent="0.25">
      <c r="A155" s="1" t="s">
        <v>122</v>
      </c>
      <c r="B155" s="1" t="s">
        <v>123</v>
      </c>
      <c r="C155" s="2">
        <v>43587</v>
      </c>
      <c r="D155" s="1">
        <v>71269512</v>
      </c>
      <c r="E155" s="1" t="s">
        <v>912</v>
      </c>
      <c r="F155" s="1">
        <v>193036733</v>
      </c>
      <c r="G155" s="1" t="s">
        <v>913</v>
      </c>
      <c r="H155" s="1" t="s">
        <v>427</v>
      </c>
      <c r="I155" s="2" t="s">
        <v>514</v>
      </c>
      <c r="J155" s="2"/>
      <c r="K155" s="1" t="s">
        <v>16</v>
      </c>
      <c r="L155" s="2" t="str">
        <f>IF(ISNUMBER(Manquant[[#This Row],[Date de réapprovisionnement]]),Manquant[[#This Row],[Date de réapprovisionnement]],"")</f>
        <v/>
      </c>
      <c r="M155" s="2" t="str">
        <f>IF(ISNUMBER(Manquant[[#This Row],[Date de réappro estimée]]),Manquant[[#This Row],[Date de réappro estimée]],"")</f>
        <v/>
      </c>
      <c r="N155" s="2" t="str">
        <f>IF(Manquant[[#This Row],[DATE Réappro]]="",(IF(Manquant[[#This Row],[Date Estimée]]="","NO DATE",Manquant[[#This Row],[Date Estimée]])),Manquant[[#This Row],[DATE Réappro]])</f>
        <v>NO DATE</v>
      </c>
      <c r="O155" s="2">
        <f>IF((VLOOKUP(Manquant[[#This Row],[Composé]],Planning!E:M,9,FALSE))=0,"",(VLOOKUP(Manquant[[#This Row],[Composé]],Planning!E:M,9,FALSE)))</f>
        <v>43631</v>
      </c>
      <c r="P155" s="1" t="b">
        <f>IF(Manquant[[#This Row],[Besoin Client]]="","NO DATE CLIENT",(IF(Manquant[[#This Row],[DATE]]="NO DATE",TRUE,(IF(Manquant[[#This Row],[Besoin Client]]-Manquant[[#This Row],[DATE]]&lt;25,TRUE,"")))))</f>
        <v>1</v>
      </c>
      <c r="Q155" s="2" t="str">
        <f>IF(ISTEXT(Manquant[[#This Row],[Date de réapprovisionnement]]),Manquant[[#This Row],[Date de réapprovisionnement]],"")</f>
        <v>Série</v>
      </c>
      <c r="R155" s="2" t="str">
        <f>IF(ISTEXT(Manquant[[#This Row],[Date de réappro estimée]]),Manquant[[#This Row],[Date de réappro estimée]],"")</f>
        <v/>
      </c>
      <c r="S155" s="2" t="str">
        <f>IF((Manquant[Commentaires]=""),"",Manquant[Commentaires])</f>
        <v/>
      </c>
      <c r="T155" s="10" t="str">
        <f>Manquant[Commentaires1]&amp;CHAR(10)&amp;Manquant[Commentaires2]&amp;CHAR(10)&amp;Manquant[Commentaires3]</f>
        <v xml:space="preserve">Série
</v>
      </c>
    </row>
    <row r="156" spans="1:20" ht="45" hidden="1" x14ac:dyDescent="0.25">
      <c r="A156" s="1" t="s">
        <v>122</v>
      </c>
      <c r="B156" s="1" t="s">
        <v>123</v>
      </c>
      <c r="C156" s="2">
        <v>43587</v>
      </c>
      <c r="D156" s="1">
        <v>71269512</v>
      </c>
      <c r="E156" s="1" t="s">
        <v>914</v>
      </c>
      <c r="F156" s="1">
        <v>193385628</v>
      </c>
      <c r="G156" s="1" t="s">
        <v>915</v>
      </c>
      <c r="H156" s="1" t="s">
        <v>15</v>
      </c>
      <c r="I156" s="2">
        <v>43635</v>
      </c>
      <c r="J156" s="2"/>
      <c r="K156" s="1" t="s">
        <v>16</v>
      </c>
      <c r="L156" s="2">
        <f>IF(ISNUMBER(Manquant[[#This Row],[Date de réapprovisionnement]]),Manquant[[#This Row],[Date de réapprovisionnement]],"")</f>
        <v>43635</v>
      </c>
      <c r="M156" s="2" t="str">
        <f>IF(ISNUMBER(Manquant[[#This Row],[Date de réappro estimée]]),Manquant[[#This Row],[Date de réappro estimée]],"")</f>
        <v/>
      </c>
      <c r="N156" s="2">
        <f>IF(Manquant[[#This Row],[DATE Réappro]]="",(IF(Manquant[[#This Row],[Date Estimée]]="","NO DATE",Manquant[[#This Row],[Date Estimée]])),Manquant[[#This Row],[DATE Réappro]])</f>
        <v>43635</v>
      </c>
      <c r="O156" s="2">
        <f>IF((VLOOKUP(Manquant[[#This Row],[Composé]],Planning!E:M,9,FALSE))=0,"",(VLOOKUP(Manquant[[#This Row],[Composé]],Planning!E:M,9,FALSE)))</f>
        <v>43631</v>
      </c>
      <c r="P156" s="1" t="b">
        <f>IF(Manquant[[#This Row],[Besoin Client]]="","NO DATE CLIENT",(IF(Manquant[[#This Row],[DATE]]="NO DATE",TRUE,(IF(Manquant[[#This Row],[Besoin Client]]-Manquant[[#This Row],[DATE]]&lt;25,TRUE,"")))))</f>
        <v>1</v>
      </c>
      <c r="Q156" s="2" t="str">
        <f>IF(ISTEXT(Manquant[[#This Row],[Date de réapprovisionnement]]),Manquant[[#This Row],[Date de réapprovisionnement]],"")</f>
        <v/>
      </c>
      <c r="R156" s="2" t="str">
        <f>IF(ISTEXT(Manquant[[#This Row],[Date de réappro estimée]]),Manquant[[#This Row],[Date de réappro estimée]],"")</f>
        <v/>
      </c>
      <c r="S156" s="2" t="str">
        <f>IF((Manquant[Commentaires]=""),"",Manquant[Commentaires])</f>
        <v/>
      </c>
      <c r="T156" s="10" t="str">
        <f>Manquant[Commentaires1]&amp;CHAR(10)&amp;Manquant[Commentaires2]&amp;CHAR(10)&amp;Manquant[Commentaires3]</f>
        <v xml:space="preserve">
</v>
      </c>
    </row>
    <row r="157" spans="1:20" ht="45" hidden="1" x14ac:dyDescent="0.25">
      <c r="A157" s="1" t="s">
        <v>122</v>
      </c>
      <c r="B157" s="1" t="s">
        <v>123</v>
      </c>
      <c r="C157" s="2">
        <v>43587</v>
      </c>
      <c r="D157" s="1">
        <v>71269512</v>
      </c>
      <c r="E157" s="1" t="s">
        <v>184</v>
      </c>
      <c r="F157" s="1">
        <v>193400909</v>
      </c>
      <c r="G157" s="1" t="s">
        <v>185</v>
      </c>
      <c r="H157" s="1" t="s">
        <v>15</v>
      </c>
      <c r="I157" s="2">
        <v>43621</v>
      </c>
      <c r="J157" s="2"/>
      <c r="K157" s="1" t="s">
        <v>16</v>
      </c>
      <c r="L157" s="2">
        <f>IF(ISNUMBER(Manquant[[#This Row],[Date de réapprovisionnement]]),Manquant[[#This Row],[Date de réapprovisionnement]],"")</f>
        <v>43621</v>
      </c>
      <c r="M157" s="2" t="str">
        <f>IF(ISNUMBER(Manquant[[#This Row],[Date de réappro estimée]]),Manquant[[#This Row],[Date de réappro estimée]],"")</f>
        <v/>
      </c>
      <c r="N157" s="2">
        <f>IF(Manquant[[#This Row],[DATE Réappro]]="",(IF(Manquant[[#This Row],[Date Estimée]]="","NO DATE",Manquant[[#This Row],[Date Estimée]])),Manquant[[#This Row],[DATE Réappro]])</f>
        <v>43621</v>
      </c>
      <c r="O157" s="2">
        <f>IF((VLOOKUP(Manquant[[#This Row],[Composé]],Planning!E:M,9,FALSE))=0,"",(VLOOKUP(Manquant[[#This Row],[Composé]],Planning!E:M,9,FALSE)))</f>
        <v>43631</v>
      </c>
      <c r="P157" s="1" t="b">
        <f>IF(Manquant[[#This Row],[Besoin Client]]="","NO DATE CLIENT",(IF(Manquant[[#This Row],[DATE]]="NO DATE",TRUE,(IF(Manquant[[#This Row],[Besoin Client]]-Manquant[[#This Row],[DATE]]&lt;25,TRUE,"")))))</f>
        <v>1</v>
      </c>
      <c r="Q157" s="2" t="str">
        <f>IF(ISTEXT(Manquant[[#This Row],[Date de réapprovisionnement]]),Manquant[[#This Row],[Date de réapprovisionnement]],"")</f>
        <v/>
      </c>
      <c r="R157" s="2" t="str">
        <f>IF(ISTEXT(Manquant[[#This Row],[Date de réappro estimée]]),Manquant[[#This Row],[Date de réappro estimée]],"")</f>
        <v/>
      </c>
      <c r="S157" s="2" t="str">
        <f>IF((Manquant[Commentaires]=""),"",Manquant[Commentaires])</f>
        <v/>
      </c>
      <c r="T157" s="10" t="str">
        <f>Manquant[Commentaires1]&amp;CHAR(10)&amp;Manquant[Commentaires2]&amp;CHAR(10)&amp;Manquant[Commentaires3]</f>
        <v xml:space="preserve">
</v>
      </c>
    </row>
    <row r="158" spans="1:20" ht="45" hidden="1" x14ac:dyDescent="0.25">
      <c r="A158" s="1" t="s">
        <v>122</v>
      </c>
      <c r="B158" s="1" t="s">
        <v>123</v>
      </c>
      <c r="C158" s="2">
        <v>43587</v>
      </c>
      <c r="D158" s="1">
        <v>71269512</v>
      </c>
      <c r="E158" s="1" t="s">
        <v>916</v>
      </c>
      <c r="F158" s="1">
        <v>193459577</v>
      </c>
      <c r="G158" s="1" t="s">
        <v>917</v>
      </c>
      <c r="H158" s="1" t="s">
        <v>427</v>
      </c>
      <c r="I158" s="2" t="s">
        <v>514</v>
      </c>
      <c r="J158" s="2"/>
      <c r="K158" s="1" t="s">
        <v>16</v>
      </c>
      <c r="L158" s="2" t="str">
        <f>IF(ISNUMBER(Manquant[[#This Row],[Date de réapprovisionnement]]),Manquant[[#This Row],[Date de réapprovisionnement]],"")</f>
        <v/>
      </c>
      <c r="M158" s="2" t="str">
        <f>IF(ISNUMBER(Manquant[[#This Row],[Date de réappro estimée]]),Manquant[[#This Row],[Date de réappro estimée]],"")</f>
        <v/>
      </c>
      <c r="N158" s="2" t="str">
        <f>IF(Manquant[[#This Row],[DATE Réappro]]="",(IF(Manquant[[#This Row],[Date Estimée]]="","NO DATE",Manquant[[#This Row],[Date Estimée]])),Manquant[[#This Row],[DATE Réappro]])</f>
        <v>NO DATE</v>
      </c>
      <c r="O158" s="2">
        <f>IF((VLOOKUP(Manquant[[#This Row],[Composé]],Planning!E:M,9,FALSE))=0,"",(VLOOKUP(Manquant[[#This Row],[Composé]],Planning!E:M,9,FALSE)))</f>
        <v>43631</v>
      </c>
      <c r="P158" s="1" t="b">
        <f>IF(Manquant[[#This Row],[Besoin Client]]="","NO DATE CLIENT",(IF(Manquant[[#This Row],[DATE]]="NO DATE",TRUE,(IF(Manquant[[#This Row],[Besoin Client]]-Manquant[[#This Row],[DATE]]&lt;25,TRUE,"")))))</f>
        <v>1</v>
      </c>
      <c r="Q158" s="2" t="str">
        <f>IF(ISTEXT(Manquant[[#This Row],[Date de réapprovisionnement]]),Manquant[[#This Row],[Date de réapprovisionnement]],"")</f>
        <v>Série</v>
      </c>
      <c r="R158" s="2" t="str">
        <f>IF(ISTEXT(Manquant[[#This Row],[Date de réappro estimée]]),Manquant[[#This Row],[Date de réappro estimée]],"")</f>
        <v/>
      </c>
      <c r="S158" s="2" t="str">
        <f>IF((Manquant[Commentaires]=""),"",Manquant[Commentaires])</f>
        <v/>
      </c>
      <c r="T158" s="10" t="str">
        <f>Manquant[Commentaires1]&amp;CHAR(10)&amp;Manquant[Commentaires2]&amp;CHAR(10)&amp;Manquant[Commentaires3]</f>
        <v xml:space="preserve">Série
</v>
      </c>
    </row>
    <row r="159" spans="1:20" ht="45" hidden="1" x14ac:dyDescent="0.25">
      <c r="A159" s="1" t="s">
        <v>122</v>
      </c>
      <c r="B159" s="1" t="s">
        <v>123</v>
      </c>
      <c r="C159" s="2">
        <v>43587</v>
      </c>
      <c r="D159" s="1">
        <v>71269512</v>
      </c>
      <c r="E159" s="1" t="s">
        <v>918</v>
      </c>
      <c r="F159" s="1">
        <v>193460158</v>
      </c>
      <c r="G159" s="1" t="s">
        <v>919</v>
      </c>
      <c r="H159" s="1" t="s">
        <v>427</v>
      </c>
      <c r="I159" s="2" t="s">
        <v>514</v>
      </c>
      <c r="J159" s="2"/>
      <c r="K159" s="1" t="s">
        <v>16</v>
      </c>
      <c r="L159" s="2" t="str">
        <f>IF(ISNUMBER(Manquant[[#This Row],[Date de réapprovisionnement]]),Manquant[[#This Row],[Date de réapprovisionnement]],"")</f>
        <v/>
      </c>
      <c r="M159" s="2" t="str">
        <f>IF(ISNUMBER(Manquant[[#This Row],[Date de réappro estimée]]),Manquant[[#This Row],[Date de réappro estimée]],"")</f>
        <v/>
      </c>
      <c r="N159" s="2" t="str">
        <f>IF(Manquant[[#This Row],[DATE Réappro]]="",(IF(Manquant[[#This Row],[Date Estimée]]="","NO DATE",Manquant[[#This Row],[Date Estimée]])),Manquant[[#This Row],[DATE Réappro]])</f>
        <v>NO DATE</v>
      </c>
      <c r="O159" s="2">
        <f>IF((VLOOKUP(Manquant[[#This Row],[Composé]],Planning!E:M,9,FALSE))=0,"",(VLOOKUP(Manquant[[#This Row],[Composé]],Planning!E:M,9,FALSE)))</f>
        <v>43631</v>
      </c>
      <c r="P159" s="1" t="b">
        <f>IF(Manquant[[#This Row],[Besoin Client]]="","NO DATE CLIENT",(IF(Manquant[[#This Row],[DATE]]="NO DATE",TRUE,(IF(Manquant[[#This Row],[Besoin Client]]-Manquant[[#This Row],[DATE]]&lt;25,TRUE,"")))))</f>
        <v>1</v>
      </c>
      <c r="Q159" s="2" t="str">
        <f>IF(ISTEXT(Manquant[[#This Row],[Date de réapprovisionnement]]),Manquant[[#This Row],[Date de réapprovisionnement]],"")</f>
        <v>Série</v>
      </c>
      <c r="R159" s="2" t="str">
        <f>IF(ISTEXT(Manquant[[#This Row],[Date de réappro estimée]]),Manquant[[#This Row],[Date de réappro estimée]],"")</f>
        <v/>
      </c>
      <c r="S159" s="2" t="str">
        <f>IF((Manquant[Commentaires]=""),"",Manquant[Commentaires])</f>
        <v/>
      </c>
      <c r="T159" s="10" t="str">
        <f>Manquant[Commentaires1]&amp;CHAR(10)&amp;Manquant[Commentaires2]&amp;CHAR(10)&amp;Manquant[Commentaires3]</f>
        <v xml:space="preserve">Série
</v>
      </c>
    </row>
    <row r="160" spans="1:20" ht="45" hidden="1" x14ac:dyDescent="0.25">
      <c r="A160" s="1" t="s">
        <v>122</v>
      </c>
      <c r="B160" s="1" t="s">
        <v>123</v>
      </c>
      <c r="C160" s="2">
        <v>43587</v>
      </c>
      <c r="D160" s="1">
        <v>71269512</v>
      </c>
      <c r="E160" s="1">
        <v>193463026</v>
      </c>
      <c r="F160" s="1">
        <v>193463026</v>
      </c>
      <c r="G160" s="1" t="s">
        <v>920</v>
      </c>
      <c r="H160" s="1" t="s">
        <v>427</v>
      </c>
      <c r="I160" s="2" t="s">
        <v>514</v>
      </c>
      <c r="J160" s="2"/>
      <c r="K160" s="1" t="s">
        <v>16</v>
      </c>
      <c r="L160" s="2" t="str">
        <f>IF(ISNUMBER(Manquant[[#This Row],[Date de réapprovisionnement]]),Manquant[[#This Row],[Date de réapprovisionnement]],"")</f>
        <v/>
      </c>
      <c r="M160" s="2" t="str">
        <f>IF(ISNUMBER(Manquant[[#This Row],[Date de réappro estimée]]),Manquant[[#This Row],[Date de réappro estimée]],"")</f>
        <v/>
      </c>
      <c r="N160" s="2" t="str">
        <f>IF(Manquant[[#This Row],[DATE Réappro]]="",(IF(Manquant[[#This Row],[Date Estimée]]="","NO DATE",Manquant[[#This Row],[Date Estimée]])),Manquant[[#This Row],[DATE Réappro]])</f>
        <v>NO DATE</v>
      </c>
      <c r="O160" s="2">
        <f>IF((VLOOKUP(Manquant[[#This Row],[Composé]],Planning!E:M,9,FALSE))=0,"",(VLOOKUP(Manquant[[#This Row],[Composé]],Planning!E:M,9,FALSE)))</f>
        <v>43631</v>
      </c>
      <c r="P160" s="1" t="b">
        <f>IF(Manquant[[#This Row],[Besoin Client]]="","NO DATE CLIENT",(IF(Manquant[[#This Row],[DATE]]="NO DATE",TRUE,(IF(Manquant[[#This Row],[Besoin Client]]-Manquant[[#This Row],[DATE]]&lt;25,TRUE,"")))))</f>
        <v>1</v>
      </c>
      <c r="Q160" s="2" t="str">
        <f>IF(ISTEXT(Manquant[[#This Row],[Date de réapprovisionnement]]),Manquant[[#This Row],[Date de réapprovisionnement]],"")</f>
        <v>Série</v>
      </c>
      <c r="R160" s="2" t="str">
        <f>IF(ISTEXT(Manquant[[#This Row],[Date de réappro estimée]]),Manquant[[#This Row],[Date de réappro estimée]],"")</f>
        <v/>
      </c>
      <c r="S160" s="2" t="str">
        <f>IF((Manquant[Commentaires]=""),"",Manquant[Commentaires])</f>
        <v/>
      </c>
      <c r="T160" s="10" t="str">
        <f>Manquant[Commentaires1]&amp;CHAR(10)&amp;Manquant[Commentaires2]&amp;CHAR(10)&amp;Manquant[Commentaires3]</f>
        <v xml:space="preserve">Série
</v>
      </c>
    </row>
    <row r="161" spans="1:20" ht="45" hidden="1" x14ac:dyDescent="0.25">
      <c r="A161" s="1" t="s">
        <v>122</v>
      </c>
      <c r="B161" s="1" t="s">
        <v>123</v>
      </c>
      <c r="C161" s="2">
        <v>43587</v>
      </c>
      <c r="D161" s="1">
        <v>71269512</v>
      </c>
      <c r="E161" s="1" t="s">
        <v>921</v>
      </c>
      <c r="F161" s="1">
        <v>193590125</v>
      </c>
      <c r="G161" s="1" t="s">
        <v>922</v>
      </c>
      <c r="H161" s="1" t="s">
        <v>15</v>
      </c>
      <c r="I161" s="2">
        <v>43585</v>
      </c>
      <c r="J161" s="2"/>
      <c r="K161" s="1" t="s">
        <v>16</v>
      </c>
      <c r="L161" s="2">
        <f>IF(ISNUMBER(Manquant[[#This Row],[Date de réapprovisionnement]]),Manquant[[#This Row],[Date de réapprovisionnement]],"")</f>
        <v>43585</v>
      </c>
      <c r="M161" s="2" t="str">
        <f>IF(ISNUMBER(Manquant[[#This Row],[Date de réappro estimée]]),Manquant[[#This Row],[Date de réappro estimée]],"")</f>
        <v/>
      </c>
      <c r="N161" s="2">
        <f>IF(Manquant[[#This Row],[DATE Réappro]]="",(IF(Manquant[[#This Row],[Date Estimée]]="","NO DATE",Manquant[[#This Row],[Date Estimée]])),Manquant[[#This Row],[DATE Réappro]])</f>
        <v>43585</v>
      </c>
      <c r="O161" s="2">
        <f>IF((VLOOKUP(Manquant[[#This Row],[Composé]],Planning!E:M,9,FALSE))=0,"",(VLOOKUP(Manquant[[#This Row],[Composé]],Planning!E:M,9,FALSE)))</f>
        <v>43631</v>
      </c>
      <c r="P161" s="1" t="str">
        <f>IF(Manquant[[#This Row],[Besoin Client]]="","NO DATE CLIENT",(IF(Manquant[[#This Row],[DATE]]="NO DATE",TRUE,(IF(Manquant[[#This Row],[Besoin Client]]-Manquant[[#This Row],[DATE]]&lt;25,TRUE,"")))))</f>
        <v/>
      </c>
      <c r="Q161" s="2" t="str">
        <f>IF(ISTEXT(Manquant[[#This Row],[Date de réapprovisionnement]]),Manquant[[#This Row],[Date de réapprovisionnement]],"")</f>
        <v/>
      </c>
      <c r="R161" s="2" t="str">
        <f>IF(ISTEXT(Manquant[[#This Row],[Date de réappro estimée]]),Manquant[[#This Row],[Date de réappro estimée]],"")</f>
        <v/>
      </c>
      <c r="S161" s="2" t="str">
        <f>IF((Manquant[Commentaires]=""),"",Manquant[Commentaires])</f>
        <v/>
      </c>
      <c r="T161" s="10" t="str">
        <f>Manquant[Commentaires1]&amp;CHAR(10)&amp;Manquant[Commentaires2]&amp;CHAR(10)&amp;Manquant[Commentaires3]</f>
        <v xml:space="preserve">
</v>
      </c>
    </row>
    <row r="162" spans="1:20" ht="45" hidden="1" x14ac:dyDescent="0.25">
      <c r="A162" s="1" t="s">
        <v>122</v>
      </c>
      <c r="B162" s="1" t="s">
        <v>123</v>
      </c>
      <c r="C162" s="2">
        <v>43587</v>
      </c>
      <c r="D162" s="1">
        <v>71269512</v>
      </c>
      <c r="E162" s="1" t="s">
        <v>923</v>
      </c>
      <c r="F162" s="1">
        <v>193590513</v>
      </c>
      <c r="G162" s="1" t="s">
        <v>924</v>
      </c>
      <c r="H162" s="1" t="s">
        <v>15</v>
      </c>
      <c r="I162" s="2">
        <v>43585</v>
      </c>
      <c r="J162" s="2"/>
      <c r="K162" s="1" t="s">
        <v>16</v>
      </c>
      <c r="L162" s="2">
        <f>IF(ISNUMBER(Manquant[[#This Row],[Date de réapprovisionnement]]),Manquant[[#This Row],[Date de réapprovisionnement]],"")</f>
        <v>43585</v>
      </c>
      <c r="M162" s="2" t="str">
        <f>IF(ISNUMBER(Manquant[[#This Row],[Date de réappro estimée]]),Manquant[[#This Row],[Date de réappro estimée]],"")</f>
        <v/>
      </c>
      <c r="N162" s="2">
        <f>IF(Manquant[[#This Row],[DATE Réappro]]="",(IF(Manquant[[#This Row],[Date Estimée]]="","NO DATE",Manquant[[#This Row],[Date Estimée]])),Manquant[[#This Row],[DATE Réappro]])</f>
        <v>43585</v>
      </c>
      <c r="O162" s="2">
        <f>IF((VLOOKUP(Manquant[[#This Row],[Composé]],Planning!E:M,9,FALSE))=0,"",(VLOOKUP(Manquant[[#This Row],[Composé]],Planning!E:M,9,FALSE)))</f>
        <v>43631</v>
      </c>
      <c r="P162" s="1" t="str">
        <f>IF(Manquant[[#This Row],[Besoin Client]]="","NO DATE CLIENT",(IF(Manquant[[#This Row],[DATE]]="NO DATE",TRUE,(IF(Manquant[[#This Row],[Besoin Client]]-Manquant[[#This Row],[DATE]]&lt;25,TRUE,"")))))</f>
        <v/>
      </c>
      <c r="Q162" s="2" t="str">
        <f>IF(ISTEXT(Manquant[[#This Row],[Date de réapprovisionnement]]),Manquant[[#This Row],[Date de réapprovisionnement]],"")</f>
        <v/>
      </c>
      <c r="R162" s="2" t="str">
        <f>IF(ISTEXT(Manquant[[#This Row],[Date de réappro estimée]]),Manquant[[#This Row],[Date de réappro estimée]],"")</f>
        <v/>
      </c>
      <c r="S162" s="2" t="str">
        <f>IF((Manquant[Commentaires]=""),"",Manquant[Commentaires])</f>
        <v/>
      </c>
      <c r="T162" s="10" t="str">
        <f>Manquant[Commentaires1]&amp;CHAR(10)&amp;Manquant[Commentaires2]&amp;CHAR(10)&amp;Manquant[Commentaires3]</f>
        <v xml:space="preserve">
</v>
      </c>
    </row>
    <row r="163" spans="1:20" ht="45" hidden="1" x14ac:dyDescent="0.25">
      <c r="A163" s="1" t="s">
        <v>122</v>
      </c>
      <c r="B163" s="1" t="s">
        <v>123</v>
      </c>
      <c r="C163" s="2">
        <v>43587</v>
      </c>
      <c r="D163" s="1">
        <v>71269512</v>
      </c>
      <c r="E163" s="1">
        <v>193594917</v>
      </c>
      <c r="F163" s="1">
        <v>193594917</v>
      </c>
      <c r="G163" s="1" t="s">
        <v>925</v>
      </c>
      <c r="H163" s="1" t="s">
        <v>427</v>
      </c>
      <c r="I163" s="2" t="s">
        <v>514</v>
      </c>
      <c r="J163" s="2"/>
      <c r="K163" s="1" t="s">
        <v>16</v>
      </c>
      <c r="L163" s="2" t="str">
        <f>IF(ISNUMBER(Manquant[[#This Row],[Date de réapprovisionnement]]),Manquant[[#This Row],[Date de réapprovisionnement]],"")</f>
        <v/>
      </c>
      <c r="M163" s="2" t="str">
        <f>IF(ISNUMBER(Manquant[[#This Row],[Date de réappro estimée]]),Manquant[[#This Row],[Date de réappro estimée]],"")</f>
        <v/>
      </c>
      <c r="N163" s="2" t="str">
        <f>IF(Manquant[[#This Row],[DATE Réappro]]="",(IF(Manquant[[#This Row],[Date Estimée]]="","NO DATE",Manquant[[#This Row],[Date Estimée]])),Manquant[[#This Row],[DATE Réappro]])</f>
        <v>NO DATE</v>
      </c>
      <c r="O163" s="2">
        <f>IF((VLOOKUP(Manquant[[#This Row],[Composé]],Planning!E:M,9,FALSE))=0,"",(VLOOKUP(Manquant[[#This Row],[Composé]],Planning!E:M,9,FALSE)))</f>
        <v>43631</v>
      </c>
      <c r="P163" s="1" t="b">
        <f>IF(Manquant[[#This Row],[Besoin Client]]="","NO DATE CLIENT",(IF(Manquant[[#This Row],[DATE]]="NO DATE",TRUE,(IF(Manquant[[#This Row],[Besoin Client]]-Manquant[[#This Row],[DATE]]&lt;25,TRUE,"")))))</f>
        <v>1</v>
      </c>
      <c r="Q163" s="2" t="str">
        <f>IF(ISTEXT(Manquant[[#This Row],[Date de réapprovisionnement]]),Manquant[[#This Row],[Date de réapprovisionnement]],"")</f>
        <v>Série</v>
      </c>
      <c r="R163" s="2" t="str">
        <f>IF(ISTEXT(Manquant[[#This Row],[Date de réappro estimée]]),Manquant[[#This Row],[Date de réappro estimée]],"")</f>
        <v/>
      </c>
      <c r="S163" s="2" t="str">
        <f>IF((Manquant[Commentaires]=""),"",Manquant[Commentaires])</f>
        <v/>
      </c>
      <c r="T163" s="10" t="str">
        <f>Manquant[Commentaires1]&amp;CHAR(10)&amp;Manquant[Commentaires2]&amp;CHAR(10)&amp;Manquant[Commentaires3]</f>
        <v xml:space="preserve">Série
</v>
      </c>
    </row>
    <row r="164" spans="1:20" ht="45" hidden="1" x14ac:dyDescent="0.25">
      <c r="A164" s="1" t="s">
        <v>122</v>
      </c>
      <c r="B164" s="1" t="s">
        <v>123</v>
      </c>
      <c r="C164" s="2">
        <v>43587</v>
      </c>
      <c r="D164" s="1">
        <v>71269512</v>
      </c>
      <c r="E164" s="1">
        <v>193598048</v>
      </c>
      <c r="F164" s="1">
        <v>193598048</v>
      </c>
      <c r="G164" s="1" t="s">
        <v>926</v>
      </c>
      <c r="H164" s="1" t="s">
        <v>427</v>
      </c>
      <c r="I164" s="2" t="s">
        <v>514</v>
      </c>
      <c r="J164" s="2"/>
      <c r="K164" s="1" t="s">
        <v>16</v>
      </c>
      <c r="L164" s="2" t="str">
        <f>IF(ISNUMBER(Manquant[[#This Row],[Date de réapprovisionnement]]),Manquant[[#This Row],[Date de réapprovisionnement]],"")</f>
        <v/>
      </c>
      <c r="M164" s="2" t="str">
        <f>IF(ISNUMBER(Manquant[[#This Row],[Date de réappro estimée]]),Manquant[[#This Row],[Date de réappro estimée]],"")</f>
        <v/>
      </c>
      <c r="N164" s="2" t="str">
        <f>IF(Manquant[[#This Row],[DATE Réappro]]="",(IF(Manquant[[#This Row],[Date Estimée]]="","NO DATE",Manquant[[#This Row],[Date Estimée]])),Manquant[[#This Row],[DATE Réappro]])</f>
        <v>NO DATE</v>
      </c>
      <c r="O164" s="2">
        <f>IF((VLOOKUP(Manquant[[#This Row],[Composé]],Planning!E:M,9,FALSE))=0,"",(VLOOKUP(Manquant[[#This Row],[Composé]],Planning!E:M,9,FALSE)))</f>
        <v>43631</v>
      </c>
      <c r="P164" s="1" t="b">
        <f>IF(Manquant[[#This Row],[Besoin Client]]="","NO DATE CLIENT",(IF(Manquant[[#This Row],[DATE]]="NO DATE",TRUE,(IF(Manquant[[#This Row],[Besoin Client]]-Manquant[[#This Row],[DATE]]&lt;25,TRUE,"")))))</f>
        <v>1</v>
      </c>
      <c r="Q164" s="2" t="str">
        <f>IF(ISTEXT(Manquant[[#This Row],[Date de réapprovisionnement]]),Manquant[[#This Row],[Date de réapprovisionnement]],"")</f>
        <v>Série</v>
      </c>
      <c r="R164" s="2" t="str">
        <f>IF(ISTEXT(Manquant[[#This Row],[Date de réappro estimée]]),Manquant[[#This Row],[Date de réappro estimée]],"")</f>
        <v/>
      </c>
      <c r="S164" s="2" t="str">
        <f>IF((Manquant[Commentaires]=""),"",Manquant[Commentaires])</f>
        <v/>
      </c>
      <c r="T164" s="10" t="str">
        <f>Manquant[Commentaires1]&amp;CHAR(10)&amp;Manquant[Commentaires2]&amp;CHAR(10)&amp;Manquant[Commentaires3]</f>
        <v xml:space="preserve">Série
</v>
      </c>
    </row>
    <row r="165" spans="1:20" ht="45" hidden="1" x14ac:dyDescent="0.25">
      <c r="A165" s="1" t="s">
        <v>122</v>
      </c>
      <c r="B165" s="1" t="s">
        <v>123</v>
      </c>
      <c r="C165" s="2">
        <v>43587</v>
      </c>
      <c r="D165" s="1">
        <v>71269512</v>
      </c>
      <c r="E165" s="1">
        <v>193602037</v>
      </c>
      <c r="F165" s="1">
        <v>193602037</v>
      </c>
      <c r="G165" s="1" t="s">
        <v>927</v>
      </c>
      <c r="H165" s="1" t="s">
        <v>427</v>
      </c>
      <c r="I165" s="2" t="s">
        <v>514</v>
      </c>
      <c r="J165" s="2"/>
      <c r="K165" s="1" t="s">
        <v>16</v>
      </c>
      <c r="L165" s="2" t="str">
        <f>IF(ISNUMBER(Manquant[[#This Row],[Date de réapprovisionnement]]),Manquant[[#This Row],[Date de réapprovisionnement]],"")</f>
        <v/>
      </c>
      <c r="M165" s="2" t="str">
        <f>IF(ISNUMBER(Manquant[[#This Row],[Date de réappro estimée]]),Manquant[[#This Row],[Date de réappro estimée]],"")</f>
        <v/>
      </c>
      <c r="N165" s="2" t="str">
        <f>IF(Manquant[[#This Row],[DATE Réappro]]="",(IF(Manquant[[#This Row],[Date Estimée]]="","NO DATE",Manquant[[#This Row],[Date Estimée]])),Manquant[[#This Row],[DATE Réappro]])</f>
        <v>NO DATE</v>
      </c>
      <c r="O165" s="2">
        <f>IF((VLOOKUP(Manquant[[#This Row],[Composé]],Planning!E:M,9,FALSE))=0,"",(VLOOKUP(Manquant[[#This Row],[Composé]],Planning!E:M,9,FALSE)))</f>
        <v>43631</v>
      </c>
      <c r="P165" s="1" t="b">
        <f>IF(Manquant[[#This Row],[Besoin Client]]="","NO DATE CLIENT",(IF(Manquant[[#This Row],[DATE]]="NO DATE",TRUE,(IF(Manquant[[#This Row],[Besoin Client]]-Manquant[[#This Row],[DATE]]&lt;25,TRUE,"")))))</f>
        <v>1</v>
      </c>
      <c r="Q165" s="2" t="str">
        <f>IF(ISTEXT(Manquant[[#This Row],[Date de réapprovisionnement]]),Manquant[[#This Row],[Date de réapprovisionnement]],"")</f>
        <v>Série</v>
      </c>
      <c r="R165" s="2" t="str">
        <f>IF(ISTEXT(Manquant[[#This Row],[Date de réappro estimée]]),Manquant[[#This Row],[Date de réappro estimée]],"")</f>
        <v/>
      </c>
      <c r="S165" s="2" t="str">
        <f>IF((Manquant[Commentaires]=""),"",Manquant[Commentaires])</f>
        <v/>
      </c>
      <c r="T165" s="10" t="str">
        <f>Manquant[Commentaires1]&amp;CHAR(10)&amp;Manquant[Commentaires2]&amp;CHAR(10)&amp;Manquant[Commentaires3]</f>
        <v xml:space="preserve">Série
</v>
      </c>
    </row>
    <row r="166" spans="1:20" ht="45" hidden="1" x14ac:dyDescent="0.25">
      <c r="A166" s="1" t="s">
        <v>122</v>
      </c>
      <c r="B166" s="1" t="s">
        <v>123</v>
      </c>
      <c r="C166" s="2">
        <v>43598</v>
      </c>
      <c r="D166" s="1">
        <v>71269512</v>
      </c>
      <c r="E166" s="1" t="s">
        <v>479</v>
      </c>
      <c r="F166" s="1" t="s">
        <v>479</v>
      </c>
      <c r="G166" s="1" t="s">
        <v>480</v>
      </c>
      <c r="H166" s="1" t="s">
        <v>427</v>
      </c>
      <c r="I166" s="2" t="s">
        <v>428</v>
      </c>
      <c r="J166" s="2"/>
      <c r="K166" s="1" t="s">
        <v>16</v>
      </c>
      <c r="L166" s="2" t="str">
        <f>IF(ISNUMBER(Manquant[[#This Row],[Date de réapprovisionnement]]),Manquant[[#This Row],[Date de réapprovisionnement]],"")</f>
        <v/>
      </c>
      <c r="M166" s="2" t="str">
        <f>IF(ISNUMBER(Manquant[[#This Row],[Date de réappro estimée]]),Manquant[[#This Row],[Date de réappro estimée]],"")</f>
        <v/>
      </c>
      <c r="N166" s="2" t="str">
        <f>IF(Manquant[[#This Row],[DATE Réappro]]="",(IF(Manquant[[#This Row],[Date Estimée]]="","NO DATE",Manquant[[#This Row],[Date Estimée]])),Manquant[[#This Row],[DATE Réappro]])</f>
        <v>NO DATE</v>
      </c>
      <c r="O166" s="2">
        <f>IF((VLOOKUP(Manquant[[#This Row],[Composé]],Planning!E:M,9,FALSE))=0,"",(VLOOKUP(Manquant[[#This Row],[Composé]],Planning!E:M,9,FALSE)))</f>
        <v>43631</v>
      </c>
      <c r="P166" s="1" t="b">
        <f>IF(Manquant[[#This Row],[Besoin Client]]="","NO DATE CLIENT",(IF(Manquant[[#This Row],[DATE]]="NO DATE",TRUE,(IF(Manquant[[#This Row],[Besoin Client]]-Manquant[[#This Row],[DATE]]&lt;25,TRUE,"")))))</f>
        <v>1</v>
      </c>
      <c r="Q166" s="2" t="str">
        <f>IF(ISTEXT(Manquant[[#This Row],[Date de réapprovisionnement]]),Manquant[[#This Row],[Date de réapprovisionnement]],"")</f>
        <v>MKP</v>
      </c>
      <c r="R166" s="2" t="str">
        <f>IF(ISTEXT(Manquant[[#This Row],[Date de réappro estimée]]),Manquant[[#This Row],[Date de réappro estimée]],"")</f>
        <v/>
      </c>
      <c r="S166" s="2" t="str">
        <f>IF((Manquant[Commentaires]=""),"",Manquant[Commentaires])</f>
        <v/>
      </c>
      <c r="T166" s="10" t="str">
        <f>Manquant[Commentaires1]&amp;CHAR(10)&amp;Manquant[Commentaires2]&amp;CHAR(10)&amp;Manquant[Commentaires3]</f>
        <v xml:space="preserve">MKP
</v>
      </c>
    </row>
    <row r="167" spans="1:20" ht="45" hidden="1" x14ac:dyDescent="0.25">
      <c r="A167" s="1" t="s">
        <v>112</v>
      </c>
      <c r="B167" s="1" t="s">
        <v>113</v>
      </c>
      <c r="C167" s="2">
        <v>43587</v>
      </c>
      <c r="D167" s="1">
        <v>71269513</v>
      </c>
      <c r="E167" s="1" t="s">
        <v>928</v>
      </c>
      <c r="F167" s="1">
        <v>192845505</v>
      </c>
      <c r="G167" s="1" t="s">
        <v>929</v>
      </c>
      <c r="H167" s="1" t="s">
        <v>427</v>
      </c>
      <c r="I167" s="2" t="s">
        <v>514</v>
      </c>
      <c r="J167" s="2"/>
      <c r="K167" s="1" t="s">
        <v>16</v>
      </c>
      <c r="L167" s="2" t="str">
        <f>IF(ISNUMBER(Manquant[[#This Row],[Date de réapprovisionnement]]),Manquant[[#This Row],[Date de réapprovisionnement]],"")</f>
        <v/>
      </c>
      <c r="M167" s="2" t="str">
        <f>IF(ISNUMBER(Manquant[[#This Row],[Date de réappro estimée]]),Manquant[[#This Row],[Date de réappro estimée]],"")</f>
        <v/>
      </c>
      <c r="N167" s="2" t="str">
        <f>IF(Manquant[[#This Row],[DATE Réappro]]="",(IF(Manquant[[#This Row],[Date Estimée]]="","NO DATE",Manquant[[#This Row],[Date Estimée]])),Manquant[[#This Row],[DATE Réappro]])</f>
        <v>NO DATE</v>
      </c>
      <c r="O167" s="2">
        <f>IF((VLOOKUP(Manquant[[#This Row],[Composé]],Planning!E:M,9,FALSE))=0,"",(VLOOKUP(Manquant[[#This Row],[Composé]],Planning!E:M,9,FALSE)))</f>
        <v>43631</v>
      </c>
      <c r="P167" s="1" t="b">
        <f>IF(Manquant[[#This Row],[Besoin Client]]="","NO DATE CLIENT",(IF(Manquant[[#This Row],[DATE]]="NO DATE",TRUE,(IF(Manquant[[#This Row],[Besoin Client]]-Manquant[[#This Row],[DATE]]&lt;25,TRUE,"")))))</f>
        <v>1</v>
      </c>
      <c r="Q167" s="2" t="str">
        <f>IF(ISTEXT(Manquant[[#This Row],[Date de réapprovisionnement]]),Manquant[[#This Row],[Date de réapprovisionnement]],"")</f>
        <v>Série</v>
      </c>
      <c r="R167" s="2" t="str">
        <f>IF(ISTEXT(Manquant[[#This Row],[Date de réappro estimée]]),Manquant[[#This Row],[Date de réappro estimée]],"")</f>
        <v/>
      </c>
      <c r="S167" s="2" t="str">
        <f>IF((Manquant[Commentaires]=""),"",Manquant[Commentaires])</f>
        <v/>
      </c>
      <c r="T167" s="10" t="str">
        <f>Manquant[Commentaires1]&amp;CHAR(10)&amp;Manquant[Commentaires2]&amp;CHAR(10)&amp;Manquant[Commentaires3]</f>
        <v xml:space="preserve">Série
</v>
      </c>
    </row>
    <row r="168" spans="1:20" ht="45" hidden="1" x14ac:dyDescent="0.25">
      <c r="A168" s="1" t="s">
        <v>112</v>
      </c>
      <c r="B168" s="1" t="s">
        <v>113</v>
      </c>
      <c r="C168" s="2">
        <v>43587</v>
      </c>
      <c r="D168" s="1">
        <v>71269513</v>
      </c>
      <c r="E168" s="1" t="s">
        <v>930</v>
      </c>
      <c r="F168" s="1">
        <v>193485999</v>
      </c>
      <c r="G168" s="1" t="s">
        <v>281</v>
      </c>
      <c r="H168" s="1" t="s">
        <v>15</v>
      </c>
      <c r="I168" s="2">
        <v>43644</v>
      </c>
      <c r="J168" s="2"/>
      <c r="K168" s="1" t="s">
        <v>16</v>
      </c>
      <c r="L168" s="2">
        <f>IF(ISNUMBER(Manquant[[#This Row],[Date de réapprovisionnement]]),Manquant[[#This Row],[Date de réapprovisionnement]],"")</f>
        <v>43644</v>
      </c>
      <c r="M168" s="2" t="str">
        <f>IF(ISNUMBER(Manquant[[#This Row],[Date de réappro estimée]]),Manquant[[#This Row],[Date de réappro estimée]],"")</f>
        <v/>
      </c>
      <c r="N168" s="2">
        <f>IF(Manquant[[#This Row],[DATE Réappro]]="",(IF(Manquant[[#This Row],[Date Estimée]]="","NO DATE",Manquant[[#This Row],[Date Estimée]])),Manquant[[#This Row],[DATE Réappro]])</f>
        <v>43644</v>
      </c>
      <c r="O168" s="2">
        <f>IF((VLOOKUP(Manquant[[#This Row],[Composé]],Planning!E:M,9,FALSE))=0,"",(VLOOKUP(Manquant[[#This Row],[Composé]],Planning!E:M,9,FALSE)))</f>
        <v>43631</v>
      </c>
      <c r="P168" s="1" t="b">
        <f>IF(Manquant[[#This Row],[Besoin Client]]="","NO DATE CLIENT",(IF(Manquant[[#This Row],[DATE]]="NO DATE",TRUE,(IF(Manquant[[#This Row],[Besoin Client]]-Manquant[[#This Row],[DATE]]&lt;25,TRUE,"")))))</f>
        <v>1</v>
      </c>
      <c r="Q168" s="2" t="str">
        <f>IF(ISTEXT(Manquant[[#This Row],[Date de réapprovisionnement]]),Manquant[[#This Row],[Date de réapprovisionnement]],"")</f>
        <v/>
      </c>
      <c r="R168" s="2" t="str">
        <f>IF(ISTEXT(Manquant[[#This Row],[Date de réappro estimée]]),Manquant[[#This Row],[Date de réappro estimée]],"")</f>
        <v/>
      </c>
      <c r="S168" s="2" t="str">
        <f>IF((Manquant[Commentaires]=""),"",Manquant[Commentaires])</f>
        <v/>
      </c>
      <c r="T168" s="10" t="str">
        <f>Manquant[Commentaires1]&amp;CHAR(10)&amp;Manquant[Commentaires2]&amp;CHAR(10)&amp;Manquant[Commentaires3]</f>
        <v xml:space="preserve">
</v>
      </c>
    </row>
    <row r="169" spans="1:20" ht="45" hidden="1" x14ac:dyDescent="0.25">
      <c r="A169" s="1" t="s">
        <v>112</v>
      </c>
      <c r="B169" s="1" t="s">
        <v>113</v>
      </c>
      <c r="C169" s="2">
        <v>43587</v>
      </c>
      <c r="D169" s="1">
        <v>71269513</v>
      </c>
      <c r="E169" s="1" t="s">
        <v>114</v>
      </c>
      <c r="F169" s="1">
        <v>193488078</v>
      </c>
      <c r="G169" s="1" t="s">
        <v>115</v>
      </c>
      <c r="H169" s="1" t="s">
        <v>15</v>
      </c>
      <c r="I169" s="2">
        <v>43592</v>
      </c>
      <c r="J169" s="2"/>
      <c r="K169" s="1" t="s">
        <v>16</v>
      </c>
      <c r="L169" s="2">
        <f>IF(ISNUMBER(Manquant[[#This Row],[Date de réapprovisionnement]]),Manquant[[#This Row],[Date de réapprovisionnement]],"")</f>
        <v>43592</v>
      </c>
      <c r="M169" s="2" t="str">
        <f>IF(ISNUMBER(Manquant[[#This Row],[Date de réappro estimée]]),Manquant[[#This Row],[Date de réappro estimée]],"")</f>
        <v/>
      </c>
      <c r="N169" s="2">
        <f>IF(Manquant[[#This Row],[DATE Réappro]]="",(IF(Manquant[[#This Row],[Date Estimée]]="","NO DATE",Manquant[[#This Row],[Date Estimée]])),Manquant[[#This Row],[DATE Réappro]])</f>
        <v>43592</v>
      </c>
      <c r="O169" s="2">
        <f>IF((VLOOKUP(Manquant[[#This Row],[Composé]],Planning!E:M,9,FALSE))=0,"",(VLOOKUP(Manquant[[#This Row],[Composé]],Planning!E:M,9,FALSE)))</f>
        <v>43631</v>
      </c>
      <c r="P169" s="1" t="str">
        <f>IF(Manquant[[#This Row],[Besoin Client]]="","NO DATE CLIENT",(IF(Manquant[[#This Row],[DATE]]="NO DATE",TRUE,(IF(Manquant[[#This Row],[Besoin Client]]-Manquant[[#This Row],[DATE]]&lt;25,TRUE,"")))))</f>
        <v/>
      </c>
      <c r="Q169" s="2" t="str">
        <f>IF(ISTEXT(Manquant[[#This Row],[Date de réapprovisionnement]]),Manquant[[#This Row],[Date de réapprovisionnement]],"")</f>
        <v/>
      </c>
      <c r="R169" s="2" t="str">
        <f>IF(ISTEXT(Manquant[[#This Row],[Date de réappro estimée]]),Manquant[[#This Row],[Date de réappro estimée]],"")</f>
        <v/>
      </c>
      <c r="S169" s="2" t="str">
        <f>IF((Manquant[Commentaires]=""),"",Manquant[Commentaires])</f>
        <v/>
      </c>
      <c r="T169" s="10" t="str">
        <f>Manquant[Commentaires1]&amp;CHAR(10)&amp;Manquant[Commentaires2]&amp;CHAR(10)&amp;Manquant[Commentaires3]</f>
        <v xml:space="preserve">
</v>
      </c>
    </row>
    <row r="170" spans="1:20" ht="45" hidden="1" x14ac:dyDescent="0.25">
      <c r="A170" s="1" t="s">
        <v>112</v>
      </c>
      <c r="B170" s="1" t="s">
        <v>113</v>
      </c>
      <c r="C170" s="2">
        <v>43587</v>
      </c>
      <c r="D170" s="1">
        <v>71269513</v>
      </c>
      <c r="E170" s="1" t="s">
        <v>931</v>
      </c>
      <c r="F170" s="1">
        <v>193586514</v>
      </c>
      <c r="G170" s="1" t="s">
        <v>932</v>
      </c>
      <c r="H170" s="1" t="s">
        <v>427</v>
      </c>
      <c r="I170" s="2" t="s">
        <v>514</v>
      </c>
      <c r="J170" s="2"/>
      <c r="K170" s="1" t="s">
        <v>16</v>
      </c>
      <c r="L170" s="2" t="str">
        <f>IF(ISNUMBER(Manquant[[#This Row],[Date de réapprovisionnement]]),Manquant[[#This Row],[Date de réapprovisionnement]],"")</f>
        <v/>
      </c>
      <c r="M170" s="2" t="str">
        <f>IF(ISNUMBER(Manquant[[#This Row],[Date de réappro estimée]]),Manquant[[#This Row],[Date de réappro estimée]],"")</f>
        <v/>
      </c>
      <c r="N170" s="2" t="str">
        <f>IF(Manquant[[#This Row],[DATE Réappro]]="",(IF(Manquant[[#This Row],[Date Estimée]]="","NO DATE",Manquant[[#This Row],[Date Estimée]])),Manquant[[#This Row],[DATE Réappro]])</f>
        <v>NO DATE</v>
      </c>
      <c r="O170" s="2">
        <f>IF((VLOOKUP(Manquant[[#This Row],[Composé]],Planning!E:M,9,FALSE))=0,"",(VLOOKUP(Manquant[[#This Row],[Composé]],Planning!E:M,9,FALSE)))</f>
        <v>43631</v>
      </c>
      <c r="P170" s="1" t="b">
        <f>IF(Manquant[[#This Row],[Besoin Client]]="","NO DATE CLIENT",(IF(Manquant[[#This Row],[DATE]]="NO DATE",TRUE,(IF(Manquant[[#This Row],[Besoin Client]]-Manquant[[#This Row],[DATE]]&lt;25,TRUE,"")))))</f>
        <v>1</v>
      </c>
      <c r="Q170" s="2" t="str">
        <f>IF(ISTEXT(Manquant[[#This Row],[Date de réapprovisionnement]]),Manquant[[#This Row],[Date de réapprovisionnement]],"")</f>
        <v>Série</v>
      </c>
      <c r="R170" s="2" t="str">
        <f>IF(ISTEXT(Manquant[[#This Row],[Date de réappro estimée]]),Manquant[[#This Row],[Date de réappro estimée]],"")</f>
        <v/>
      </c>
      <c r="S170" s="2" t="str">
        <f>IF((Manquant[Commentaires]=""),"",Manquant[Commentaires])</f>
        <v/>
      </c>
      <c r="T170" s="10" t="str">
        <f>Manquant[Commentaires1]&amp;CHAR(10)&amp;Manquant[Commentaires2]&amp;CHAR(10)&amp;Manquant[Commentaires3]</f>
        <v xml:space="preserve">Série
</v>
      </c>
    </row>
    <row r="171" spans="1:20" ht="45" hidden="1" x14ac:dyDescent="0.25">
      <c r="A171" s="1" t="s">
        <v>112</v>
      </c>
      <c r="B171" s="1" t="s">
        <v>113</v>
      </c>
      <c r="C171" s="2">
        <v>43587</v>
      </c>
      <c r="D171" s="1">
        <v>71269513</v>
      </c>
      <c r="E171" s="1" t="s">
        <v>933</v>
      </c>
      <c r="F171" s="1">
        <v>193588063</v>
      </c>
      <c r="G171" s="1" t="s">
        <v>934</v>
      </c>
      <c r="H171" s="1" t="s">
        <v>15</v>
      </c>
      <c r="I171" s="2">
        <v>43585</v>
      </c>
      <c r="J171" s="2"/>
      <c r="K171" s="1" t="s">
        <v>16</v>
      </c>
      <c r="L171" s="2">
        <f>IF(ISNUMBER(Manquant[[#This Row],[Date de réapprovisionnement]]),Manquant[[#This Row],[Date de réapprovisionnement]],"")</f>
        <v>43585</v>
      </c>
      <c r="M171" s="2" t="str">
        <f>IF(ISNUMBER(Manquant[[#This Row],[Date de réappro estimée]]),Manquant[[#This Row],[Date de réappro estimée]],"")</f>
        <v/>
      </c>
      <c r="N171" s="2">
        <f>IF(Manquant[[#This Row],[DATE Réappro]]="",(IF(Manquant[[#This Row],[Date Estimée]]="","NO DATE",Manquant[[#This Row],[Date Estimée]])),Manquant[[#This Row],[DATE Réappro]])</f>
        <v>43585</v>
      </c>
      <c r="O171" s="2">
        <f>IF((VLOOKUP(Manquant[[#This Row],[Composé]],Planning!E:M,9,FALSE))=0,"",(VLOOKUP(Manquant[[#This Row],[Composé]],Planning!E:M,9,FALSE)))</f>
        <v>43631</v>
      </c>
      <c r="P171" s="1" t="str">
        <f>IF(Manquant[[#This Row],[Besoin Client]]="","NO DATE CLIENT",(IF(Manquant[[#This Row],[DATE]]="NO DATE",TRUE,(IF(Manquant[[#This Row],[Besoin Client]]-Manquant[[#This Row],[DATE]]&lt;25,TRUE,"")))))</f>
        <v/>
      </c>
      <c r="Q171" s="2" t="str">
        <f>IF(ISTEXT(Manquant[[#This Row],[Date de réapprovisionnement]]),Manquant[[#This Row],[Date de réapprovisionnement]],"")</f>
        <v/>
      </c>
      <c r="R171" s="2" t="str">
        <f>IF(ISTEXT(Manquant[[#This Row],[Date de réappro estimée]]),Manquant[[#This Row],[Date de réappro estimée]],"")</f>
        <v/>
      </c>
      <c r="S171" s="2" t="str">
        <f>IF((Manquant[Commentaires]=""),"",Manquant[Commentaires])</f>
        <v/>
      </c>
      <c r="T171" s="10" t="str">
        <f>Manquant[Commentaires1]&amp;CHAR(10)&amp;Manquant[Commentaires2]&amp;CHAR(10)&amp;Manquant[Commentaires3]</f>
        <v xml:space="preserve">
</v>
      </c>
    </row>
    <row r="172" spans="1:20" ht="45" hidden="1" x14ac:dyDescent="0.25">
      <c r="A172" s="1" t="s">
        <v>112</v>
      </c>
      <c r="B172" s="1" t="s">
        <v>113</v>
      </c>
      <c r="C172" s="2">
        <v>43587</v>
      </c>
      <c r="D172" s="1">
        <v>71269513</v>
      </c>
      <c r="E172" s="1" t="s">
        <v>935</v>
      </c>
      <c r="F172" s="1">
        <v>193588109</v>
      </c>
      <c r="G172" s="1" t="s">
        <v>936</v>
      </c>
      <c r="H172" s="1" t="s">
        <v>15</v>
      </c>
      <c r="I172" s="2">
        <v>43585</v>
      </c>
      <c r="J172" s="2"/>
      <c r="K172" s="1" t="s">
        <v>16</v>
      </c>
      <c r="L172" s="2">
        <f>IF(ISNUMBER(Manquant[[#This Row],[Date de réapprovisionnement]]),Manquant[[#This Row],[Date de réapprovisionnement]],"")</f>
        <v>43585</v>
      </c>
      <c r="M172" s="2" t="str">
        <f>IF(ISNUMBER(Manquant[[#This Row],[Date de réappro estimée]]),Manquant[[#This Row],[Date de réappro estimée]],"")</f>
        <v/>
      </c>
      <c r="N172" s="2">
        <f>IF(Manquant[[#This Row],[DATE Réappro]]="",(IF(Manquant[[#This Row],[Date Estimée]]="","NO DATE",Manquant[[#This Row],[Date Estimée]])),Manquant[[#This Row],[DATE Réappro]])</f>
        <v>43585</v>
      </c>
      <c r="O172" s="2">
        <f>IF((VLOOKUP(Manquant[[#This Row],[Composé]],Planning!E:M,9,FALSE))=0,"",(VLOOKUP(Manquant[[#This Row],[Composé]],Planning!E:M,9,FALSE)))</f>
        <v>43631</v>
      </c>
      <c r="P172" s="1" t="str">
        <f>IF(Manquant[[#This Row],[Besoin Client]]="","NO DATE CLIENT",(IF(Manquant[[#This Row],[DATE]]="NO DATE",TRUE,(IF(Manquant[[#This Row],[Besoin Client]]-Manquant[[#This Row],[DATE]]&lt;25,TRUE,"")))))</f>
        <v/>
      </c>
      <c r="Q172" s="2" t="str">
        <f>IF(ISTEXT(Manquant[[#This Row],[Date de réapprovisionnement]]),Manquant[[#This Row],[Date de réapprovisionnement]],"")</f>
        <v/>
      </c>
      <c r="R172" s="2" t="str">
        <f>IF(ISTEXT(Manquant[[#This Row],[Date de réappro estimée]]),Manquant[[#This Row],[Date de réappro estimée]],"")</f>
        <v/>
      </c>
      <c r="S172" s="2" t="str">
        <f>IF((Manquant[Commentaires]=""),"",Manquant[Commentaires])</f>
        <v/>
      </c>
      <c r="T172" s="10" t="str">
        <f>Manquant[Commentaires1]&amp;CHAR(10)&amp;Manquant[Commentaires2]&amp;CHAR(10)&amp;Manquant[Commentaires3]</f>
        <v xml:space="preserve">
</v>
      </c>
    </row>
    <row r="173" spans="1:20" ht="45" hidden="1" x14ac:dyDescent="0.25">
      <c r="A173" s="1" t="s">
        <v>112</v>
      </c>
      <c r="B173" s="1" t="s">
        <v>113</v>
      </c>
      <c r="C173" s="2">
        <v>43587</v>
      </c>
      <c r="D173" s="1">
        <v>71269513</v>
      </c>
      <c r="E173" s="1" t="s">
        <v>937</v>
      </c>
      <c r="F173" s="1">
        <v>193593288</v>
      </c>
      <c r="G173" s="1" t="s">
        <v>938</v>
      </c>
      <c r="H173" s="1" t="s">
        <v>427</v>
      </c>
      <c r="I173" s="2" t="s">
        <v>514</v>
      </c>
      <c r="J173" s="2"/>
      <c r="K173" s="1" t="s">
        <v>16</v>
      </c>
      <c r="L173" s="2" t="str">
        <f>IF(ISNUMBER(Manquant[[#This Row],[Date de réapprovisionnement]]),Manquant[[#This Row],[Date de réapprovisionnement]],"")</f>
        <v/>
      </c>
      <c r="M173" s="2" t="str">
        <f>IF(ISNUMBER(Manquant[[#This Row],[Date de réappro estimée]]),Manquant[[#This Row],[Date de réappro estimée]],"")</f>
        <v/>
      </c>
      <c r="N173" s="2" t="str">
        <f>IF(Manquant[[#This Row],[DATE Réappro]]="",(IF(Manquant[[#This Row],[Date Estimée]]="","NO DATE",Manquant[[#This Row],[Date Estimée]])),Manquant[[#This Row],[DATE Réappro]])</f>
        <v>NO DATE</v>
      </c>
      <c r="O173" s="2">
        <f>IF((VLOOKUP(Manquant[[#This Row],[Composé]],Planning!E:M,9,FALSE))=0,"",(VLOOKUP(Manquant[[#This Row],[Composé]],Planning!E:M,9,FALSE)))</f>
        <v>43631</v>
      </c>
      <c r="P173" s="1" t="b">
        <f>IF(Manquant[[#This Row],[Besoin Client]]="","NO DATE CLIENT",(IF(Manquant[[#This Row],[DATE]]="NO DATE",TRUE,(IF(Manquant[[#This Row],[Besoin Client]]-Manquant[[#This Row],[DATE]]&lt;25,TRUE,"")))))</f>
        <v>1</v>
      </c>
      <c r="Q173" s="2" t="str">
        <f>IF(ISTEXT(Manquant[[#This Row],[Date de réapprovisionnement]]),Manquant[[#This Row],[Date de réapprovisionnement]],"")</f>
        <v>Série</v>
      </c>
      <c r="R173" s="2" t="str">
        <f>IF(ISTEXT(Manquant[[#This Row],[Date de réappro estimée]]),Manquant[[#This Row],[Date de réappro estimée]],"")</f>
        <v/>
      </c>
      <c r="S173" s="2" t="str">
        <f>IF((Manquant[Commentaires]=""),"",Manquant[Commentaires])</f>
        <v/>
      </c>
      <c r="T173" s="10" t="str">
        <f>Manquant[Commentaires1]&amp;CHAR(10)&amp;Manquant[Commentaires2]&amp;CHAR(10)&amp;Manquant[Commentaires3]</f>
        <v xml:space="preserve">Série
</v>
      </c>
    </row>
    <row r="174" spans="1:20" ht="45" hidden="1" x14ac:dyDescent="0.25">
      <c r="A174" s="1" t="s">
        <v>112</v>
      </c>
      <c r="B174" s="1" t="s">
        <v>113</v>
      </c>
      <c r="C174" s="2">
        <v>43587</v>
      </c>
      <c r="D174" s="1">
        <v>71269513</v>
      </c>
      <c r="E174" s="1" t="s">
        <v>939</v>
      </c>
      <c r="F174" s="1">
        <v>193593332</v>
      </c>
      <c r="G174" s="1" t="s">
        <v>940</v>
      </c>
      <c r="H174" s="1" t="s">
        <v>427</v>
      </c>
      <c r="I174" s="2" t="s">
        <v>514</v>
      </c>
      <c r="J174" s="2"/>
      <c r="K174" s="1" t="s">
        <v>16</v>
      </c>
      <c r="L174" s="2" t="str">
        <f>IF(ISNUMBER(Manquant[[#This Row],[Date de réapprovisionnement]]),Manquant[[#This Row],[Date de réapprovisionnement]],"")</f>
        <v/>
      </c>
      <c r="M174" s="2" t="str">
        <f>IF(ISNUMBER(Manquant[[#This Row],[Date de réappro estimée]]),Manquant[[#This Row],[Date de réappro estimée]],"")</f>
        <v/>
      </c>
      <c r="N174" s="2" t="str">
        <f>IF(Manquant[[#This Row],[DATE Réappro]]="",(IF(Manquant[[#This Row],[Date Estimée]]="","NO DATE",Manquant[[#This Row],[Date Estimée]])),Manquant[[#This Row],[DATE Réappro]])</f>
        <v>NO DATE</v>
      </c>
      <c r="O174" s="2">
        <f>IF((VLOOKUP(Manquant[[#This Row],[Composé]],Planning!E:M,9,FALSE))=0,"",(VLOOKUP(Manquant[[#This Row],[Composé]],Planning!E:M,9,FALSE)))</f>
        <v>43631</v>
      </c>
      <c r="P174" s="1" t="b">
        <f>IF(Manquant[[#This Row],[Besoin Client]]="","NO DATE CLIENT",(IF(Manquant[[#This Row],[DATE]]="NO DATE",TRUE,(IF(Manquant[[#This Row],[Besoin Client]]-Manquant[[#This Row],[DATE]]&lt;25,TRUE,"")))))</f>
        <v>1</v>
      </c>
      <c r="Q174" s="2" t="str">
        <f>IF(ISTEXT(Manquant[[#This Row],[Date de réapprovisionnement]]),Manquant[[#This Row],[Date de réapprovisionnement]],"")</f>
        <v>Série</v>
      </c>
      <c r="R174" s="2" t="str">
        <f>IF(ISTEXT(Manquant[[#This Row],[Date de réappro estimée]]),Manquant[[#This Row],[Date de réappro estimée]],"")</f>
        <v/>
      </c>
      <c r="S174" s="2" t="str">
        <f>IF((Manquant[Commentaires]=""),"",Manquant[Commentaires])</f>
        <v/>
      </c>
      <c r="T174" s="10" t="str">
        <f>Manquant[Commentaires1]&amp;CHAR(10)&amp;Manquant[Commentaires2]&amp;CHAR(10)&amp;Manquant[Commentaires3]</f>
        <v xml:space="preserve">Série
</v>
      </c>
    </row>
    <row r="175" spans="1:20" ht="45" hidden="1" x14ac:dyDescent="0.25">
      <c r="A175" s="1" t="s">
        <v>112</v>
      </c>
      <c r="B175" s="1" t="s">
        <v>113</v>
      </c>
      <c r="C175" s="2">
        <v>43598</v>
      </c>
      <c r="D175" s="1">
        <v>71269513</v>
      </c>
      <c r="E175" s="1" t="s">
        <v>481</v>
      </c>
      <c r="F175" s="1" t="s">
        <v>481</v>
      </c>
      <c r="G175" s="1" t="s">
        <v>482</v>
      </c>
      <c r="H175" s="1" t="s">
        <v>427</v>
      </c>
      <c r="I175" s="2" t="s">
        <v>428</v>
      </c>
      <c r="J175" s="2"/>
      <c r="K175" s="1" t="s">
        <v>16</v>
      </c>
      <c r="L175" s="2" t="str">
        <f>IF(ISNUMBER(Manquant[[#This Row],[Date de réapprovisionnement]]),Manquant[[#This Row],[Date de réapprovisionnement]],"")</f>
        <v/>
      </c>
      <c r="M175" s="2" t="str">
        <f>IF(ISNUMBER(Manquant[[#This Row],[Date de réappro estimée]]),Manquant[[#This Row],[Date de réappro estimée]],"")</f>
        <v/>
      </c>
      <c r="N175" s="2" t="str">
        <f>IF(Manquant[[#This Row],[DATE Réappro]]="",(IF(Manquant[[#This Row],[Date Estimée]]="","NO DATE",Manquant[[#This Row],[Date Estimée]])),Manquant[[#This Row],[DATE Réappro]])</f>
        <v>NO DATE</v>
      </c>
      <c r="O175" s="2">
        <f>IF((VLOOKUP(Manquant[[#This Row],[Composé]],Planning!E:M,9,FALSE))=0,"",(VLOOKUP(Manquant[[#This Row],[Composé]],Planning!E:M,9,FALSE)))</f>
        <v>43631</v>
      </c>
      <c r="P175" s="1" t="b">
        <f>IF(Manquant[[#This Row],[Besoin Client]]="","NO DATE CLIENT",(IF(Manquant[[#This Row],[DATE]]="NO DATE",TRUE,(IF(Manquant[[#This Row],[Besoin Client]]-Manquant[[#This Row],[DATE]]&lt;25,TRUE,"")))))</f>
        <v>1</v>
      </c>
      <c r="Q175" s="2" t="str">
        <f>IF(ISTEXT(Manquant[[#This Row],[Date de réapprovisionnement]]),Manquant[[#This Row],[Date de réapprovisionnement]],"")</f>
        <v>MKP</v>
      </c>
      <c r="R175" s="2" t="str">
        <f>IF(ISTEXT(Manquant[[#This Row],[Date de réappro estimée]]),Manquant[[#This Row],[Date de réappro estimée]],"")</f>
        <v/>
      </c>
      <c r="S175" s="2" t="str">
        <f>IF((Manquant[Commentaires]=""),"",Manquant[Commentaires])</f>
        <v/>
      </c>
      <c r="T175" s="10" t="str">
        <f>Manquant[Commentaires1]&amp;CHAR(10)&amp;Manquant[Commentaires2]&amp;CHAR(10)&amp;Manquant[Commentaires3]</f>
        <v xml:space="preserve">MKP
</v>
      </c>
    </row>
    <row r="176" spans="1:20" ht="45" hidden="1" x14ac:dyDescent="0.25">
      <c r="A176" s="1" t="s">
        <v>483</v>
      </c>
      <c r="B176" s="1" t="s">
        <v>484</v>
      </c>
      <c r="C176" s="2">
        <v>43599</v>
      </c>
      <c r="D176" s="1">
        <v>71270078</v>
      </c>
      <c r="E176" s="1" t="s">
        <v>485</v>
      </c>
      <c r="F176" s="1" t="s">
        <v>485</v>
      </c>
      <c r="G176" s="1" t="s">
        <v>486</v>
      </c>
      <c r="H176" s="1" t="s">
        <v>427</v>
      </c>
      <c r="I176" s="2" t="s">
        <v>428</v>
      </c>
      <c r="J176" s="2"/>
      <c r="K176" s="1" t="s">
        <v>16</v>
      </c>
      <c r="L176" s="2" t="str">
        <f>IF(ISNUMBER(Manquant[[#This Row],[Date de réapprovisionnement]]),Manquant[[#This Row],[Date de réapprovisionnement]],"")</f>
        <v/>
      </c>
      <c r="M176" s="2" t="str">
        <f>IF(ISNUMBER(Manquant[[#This Row],[Date de réappro estimée]]),Manquant[[#This Row],[Date de réappro estimée]],"")</f>
        <v/>
      </c>
      <c r="N176" s="2" t="str">
        <f>IF(Manquant[[#This Row],[DATE Réappro]]="",(IF(Manquant[[#This Row],[Date Estimée]]="","NO DATE",Manquant[[#This Row],[Date Estimée]])),Manquant[[#This Row],[DATE Réappro]])</f>
        <v>NO DATE</v>
      </c>
      <c r="O176" s="2">
        <f>IF((VLOOKUP(Manquant[[#This Row],[Composé]],Planning!E:M,9,FALSE))=0,"",(VLOOKUP(Manquant[[#This Row],[Composé]],Planning!E:M,9,FALSE)))</f>
        <v>43602</v>
      </c>
      <c r="P176" s="1" t="b">
        <f>IF(Manquant[[#This Row],[Besoin Client]]="","NO DATE CLIENT",(IF(Manquant[[#This Row],[DATE]]="NO DATE",TRUE,(IF(Manquant[[#This Row],[Besoin Client]]-Manquant[[#This Row],[DATE]]&lt;25,TRUE,"")))))</f>
        <v>1</v>
      </c>
      <c r="Q176" s="2" t="str">
        <f>IF(ISTEXT(Manquant[[#This Row],[Date de réapprovisionnement]]),Manquant[[#This Row],[Date de réapprovisionnement]],"")</f>
        <v>MKP</v>
      </c>
      <c r="R176" s="2" t="str">
        <f>IF(ISTEXT(Manquant[[#This Row],[Date de réappro estimée]]),Manquant[[#This Row],[Date de réappro estimée]],"")</f>
        <v/>
      </c>
      <c r="S176" s="2" t="str">
        <f>IF((Manquant[Commentaires]=""),"",Manquant[Commentaires])</f>
        <v/>
      </c>
      <c r="T176" s="10" t="str">
        <f>Manquant[Commentaires1]&amp;CHAR(10)&amp;Manquant[Commentaires2]&amp;CHAR(10)&amp;Manquant[Commentaires3]</f>
        <v xml:space="preserve">MKP
</v>
      </c>
    </row>
    <row r="177" spans="1:20" ht="45" hidden="1" x14ac:dyDescent="0.25">
      <c r="A177" s="1" t="s">
        <v>46</v>
      </c>
      <c r="B177" s="1" t="s">
        <v>47</v>
      </c>
      <c r="C177" s="2">
        <v>43717</v>
      </c>
      <c r="D177" s="1">
        <v>71273259</v>
      </c>
      <c r="E177" s="1" t="s">
        <v>941</v>
      </c>
      <c r="F177" s="1">
        <v>145583441</v>
      </c>
      <c r="G177" s="1" t="s">
        <v>549</v>
      </c>
      <c r="H177" s="1" t="s">
        <v>15</v>
      </c>
      <c r="I177" s="2">
        <v>43585</v>
      </c>
      <c r="J177" s="2"/>
      <c r="K177" s="1" t="s">
        <v>16</v>
      </c>
      <c r="L177" s="2">
        <f>IF(ISNUMBER(Manquant[[#This Row],[Date de réapprovisionnement]]),Manquant[[#This Row],[Date de réapprovisionnement]],"")</f>
        <v>43585</v>
      </c>
      <c r="M177" s="2" t="str">
        <f>IF(ISNUMBER(Manquant[[#This Row],[Date de réappro estimée]]),Manquant[[#This Row],[Date de réappro estimée]],"")</f>
        <v/>
      </c>
      <c r="N177" s="2">
        <f>IF(Manquant[[#This Row],[DATE Réappro]]="",(IF(Manquant[[#This Row],[Date Estimée]]="","NO DATE",Manquant[[#This Row],[Date Estimée]])),Manquant[[#This Row],[DATE Réappro]])</f>
        <v>43585</v>
      </c>
      <c r="O177" s="2">
        <f>IF((VLOOKUP(Manquant[[#This Row],[Composé]],Planning!E:M,9,FALSE))=0,"",(VLOOKUP(Manquant[[#This Row],[Composé]],Planning!E:M,9,FALSE)))</f>
        <v>43630</v>
      </c>
      <c r="P177" s="1" t="str">
        <f>IF(Manquant[[#This Row],[Besoin Client]]="","NO DATE CLIENT",(IF(Manquant[[#This Row],[DATE]]="NO DATE",TRUE,(IF(Manquant[[#This Row],[Besoin Client]]-Manquant[[#This Row],[DATE]]&lt;25,TRUE,"")))))</f>
        <v/>
      </c>
      <c r="Q177" s="2" t="str">
        <f>IF(ISTEXT(Manquant[[#This Row],[Date de réapprovisionnement]]),Manquant[[#This Row],[Date de réapprovisionnement]],"")</f>
        <v/>
      </c>
      <c r="R177" s="2" t="str">
        <f>IF(ISTEXT(Manquant[[#This Row],[Date de réappro estimée]]),Manquant[[#This Row],[Date de réappro estimée]],"")</f>
        <v/>
      </c>
      <c r="S177" s="2" t="str">
        <f>IF((Manquant[Commentaires]=""),"",Manquant[Commentaires])</f>
        <v/>
      </c>
      <c r="T177" s="10" t="str">
        <f>Manquant[Commentaires1]&amp;CHAR(10)&amp;Manquant[Commentaires2]&amp;CHAR(10)&amp;Manquant[Commentaires3]</f>
        <v xml:space="preserve">
</v>
      </c>
    </row>
    <row r="178" spans="1:20" ht="45" hidden="1" x14ac:dyDescent="0.25">
      <c r="A178" s="1" t="s">
        <v>46</v>
      </c>
      <c r="B178" s="1" t="s">
        <v>47</v>
      </c>
      <c r="C178" s="2">
        <v>43717</v>
      </c>
      <c r="D178" s="1">
        <v>71273259</v>
      </c>
      <c r="E178" s="1" t="s">
        <v>126</v>
      </c>
      <c r="F178" s="1">
        <v>186398612</v>
      </c>
      <c r="G178" s="1" t="s">
        <v>127</v>
      </c>
      <c r="H178" s="1" t="s">
        <v>15</v>
      </c>
      <c r="I178" s="2">
        <v>43594</v>
      </c>
      <c r="J178" s="2"/>
      <c r="K178" s="1" t="s">
        <v>16</v>
      </c>
      <c r="L178" s="2">
        <f>IF(ISNUMBER(Manquant[[#This Row],[Date de réapprovisionnement]]),Manquant[[#This Row],[Date de réapprovisionnement]],"")</f>
        <v>43594</v>
      </c>
      <c r="M178" s="2" t="str">
        <f>IF(ISNUMBER(Manquant[[#This Row],[Date de réappro estimée]]),Manquant[[#This Row],[Date de réappro estimée]],"")</f>
        <v/>
      </c>
      <c r="N178" s="2">
        <f>IF(Manquant[[#This Row],[DATE Réappro]]="",(IF(Manquant[[#This Row],[Date Estimée]]="","NO DATE",Manquant[[#This Row],[Date Estimée]])),Manquant[[#This Row],[DATE Réappro]])</f>
        <v>43594</v>
      </c>
      <c r="O178" s="2">
        <f>IF((VLOOKUP(Manquant[[#This Row],[Composé]],Planning!E:M,9,FALSE))=0,"",(VLOOKUP(Manquant[[#This Row],[Composé]],Planning!E:M,9,FALSE)))</f>
        <v>43630</v>
      </c>
      <c r="P178" s="1" t="str">
        <f>IF(Manquant[[#This Row],[Besoin Client]]="","NO DATE CLIENT",(IF(Manquant[[#This Row],[DATE]]="NO DATE",TRUE,(IF(Manquant[[#This Row],[Besoin Client]]-Manquant[[#This Row],[DATE]]&lt;25,TRUE,"")))))</f>
        <v/>
      </c>
      <c r="Q178" s="2" t="str">
        <f>IF(ISTEXT(Manquant[[#This Row],[Date de réapprovisionnement]]),Manquant[[#This Row],[Date de réapprovisionnement]],"")</f>
        <v/>
      </c>
      <c r="R178" s="2" t="str">
        <f>IF(ISTEXT(Manquant[[#This Row],[Date de réappro estimée]]),Manquant[[#This Row],[Date de réappro estimée]],"")</f>
        <v/>
      </c>
      <c r="S178" s="2" t="str">
        <f>IF((Manquant[Commentaires]=""),"",Manquant[Commentaires])</f>
        <v/>
      </c>
      <c r="T178" s="10" t="str">
        <f>Manquant[Commentaires1]&amp;CHAR(10)&amp;Manquant[Commentaires2]&amp;CHAR(10)&amp;Manquant[Commentaires3]</f>
        <v xml:space="preserve">
</v>
      </c>
    </row>
    <row r="179" spans="1:20" ht="45" hidden="1" x14ac:dyDescent="0.25">
      <c r="A179" s="1" t="s">
        <v>46</v>
      </c>
      <c r="B179" s="1" t="s">
        <v>47</v>
      </c>
      <c r="C179" s="2">
        <v>43717</v>
      </c>
      <c r="D179" s="1">
        <v>71273259</v>
      </c>
      <c r="E179" s="1" t="s">
        <v>78</v>
      </c>
      <c r="F179" s="1">
        <v>186492605</v>
      </c>
      <c r="G179" s="1" t="s">
        <v>79</v>
      </c>
      <c r="H179" s="1" t="s">
        <v>15</v>
      </c>
      <c r="I179" s="2">
        <v>43585</v>
      </c>
      <c r="J179" s="2"/>
      <c r="K179" s="1" t="s">
        <v>16</v>
      </c>
      <c r="L179" s="2">
        <f>IF(ISNUMBER(Manquant[[#This Row],[Date de réapprovisionnement]]),Manquant[[#This Row],[Date de réapprovisionnement]],"")</f>
        <v>43585</v>
      </c>
      <c r="M179" s="2" t="str">
        <f>IF(ISNUMBER(Manquant[[#This Row],[Date de réappro estimée]]),Manquant[[#This Row],[Date de réappro estimée]],"")</f>
        <v/>
      </c>
      <c r="N179" s="2">
        <f>IF(Manquant[[#This Row],[DATE Réappro]]="",(IF(Manquant[[#This Row],[Date Estimée]]="","NO DATE",Manquant[[#This Row],[Date Estimée]])),Manquant[[#This Row],[DATE Réappro]])</f>
        <v>43585</v>
      </c>
      <c r="O179" s="2">
        <f>IF((VLOOKUP(Manquant[[#This Row],[Composé]],Planning!E:M,9,FALSE))=0,"",(VLOOKUP(Manquant[[#This Row],[Composé]],Planning!E:M,9,FALSE)))</f>
        <v>43630</v>
      </c>
      <c r="P179" s="1" t="str">
        <f>IF(Manquant[[#This Row],[Besoin Client]]="","NO DATE CLIENT",(IF(Manquant[[#This Row],[DATE]]="NO DATE",TRUE,(IF(Manquant[[#This Row],[Besoin Client]]-Manquant[[#This Row],[DATE]]&lt;25,TRUE,"")))))</f>
        <v/>
      </c>
      <c r="Q179" s="2" t="str">
        <f>IF(ISTEXT(Manquant[[#This Row],[Date de réapprovisionnement]]),Manquant[[#This Row],[Date de réapprovisionnement]],"")</f>
        <v/>
      </c>
      <c r="R179" s="2" t="str">
        <f>IF(ISTEXT(Manquant[[#This Row],[Date de réappro estimée]]),Manquant[[#This Row],[Date de réappro estimée]],"")</f>
        <v/>
      </c>
      <c r="S179" s="2" t="str">
        <f>IF((Manquant[Commentaires]=""),"",Manquant[Commentaires])</f>
        <v/>
      </c>
      <c r="T179" s="10" t="str">
        <f>Manquant[Commentaires1]&amp;CHAR(10)&amp;Manquant[Commentaires2]&amp;CHAR(10)&amp;Manquant[Commentaires3]</f>
        <v xml:space="preserve">
</v>
      </c>
    </row>
    <row r="180" spans="1:20" ht="45" hidden="1" x14ac:dyDescent="0.25">
      <c r="A180" s="1" t="s">
        <v>46</v>
      </c>
      <c r="B180" s="1" t="s">
        <v>47</v>
      </c>
      <c r="C180" s="2">
        <v>43717</v>
      </c>
      <c r="D180" s="1">
        <v>71273259</v>
      </c>
      <c r="E180" s="1" t="s">
        <v>515</v>
      </c>
      <c r="F180" s="1">
        <v>191652807</v>
      </c>
      <c r="G180" s="1" t="s">
        <v>516</v>
      </c>
      <c r="H180" s="1" t="s">
        <v>427</v>
      </c>
      <c r="I180" s="2" t="s">
        <v>514</v>
      </c>
      <c r="J180" s="2"/>
      <c r="K180" s="1" t="s">
        <v>16</v>
      </c>
      <c r="L180" s="2" t="str">
        <f>IF(ISNUMBER(Manquant[[#This Row],[Date de réapprovisionnement]]),Manquant[[#This Row],[Date de réapprovisionnement]],"")</f>
        <v/>
      </c>
      <c r="M180" s="2" t="str">
        <f>IF(ISNUMBER(Manquant[[#This Row],[Date de réappro estimée]]),Manquant[[#This Row],[Date de réappro estimée]],"")</f>
        <v/>
      </c>
      <c r="N180" s="2" t="str">
        <f>IF(Manquant[[#This Row],[DATE Réappro]]="",(IF(Manquant[[#This Row],[Date Estimée]]="","NO DATE",Manquant[[#This Row],[Date Estimée]])),Manquant[[#This Row],[DATE Réappro]])</f>
        <v>NO DATE</v>
      </c>
      <c r="O180" s="2">
        <f>IF((VLOOKUP(Manquant[[#This Row],[Composé]],Planning!E:M,9,FALSE))=0,"",(VLOOKUP(Manquant[[#This Row],[Composé]],Planning!E:M,9,FALSE)))</f>
        <v>43630</v>
      </c>
      <c r="P180" s="1" t="b">
        <f>IF(Manquant[[#This Row],[Besoin Client]]="","NO DATE CLIENT",(IF(Manquant[[#This Row],[DATE]]="NO DATE",TRUE,(IF(Manquant[[#This Row],[Besoin Client]]-Manquant[[#This Row],[DATE]]&lt;25,TRUE,"")))))</f>
        <v>1</v>
      </c>
      <c r="Q180" s="2" t="str">
        <f>IF(ISTEXT(Manquant[[#This Row],[Date de réapprovisionnement]]),Manquant[[#This Row],[Date de réapprovisionnement]],"")</f>
        <v>Série</v>
      </c>
      <c r="R180" s="2" t="str">
        <f>IF(ISTEXT(Manquant[[#This Row],[Date de réappro estimée]]),Manquant[[#This Row],[Date de réappro estimée]],"")</f>
        <v/>
      </c>
      <c r="S180" s="2" t="str">
        <f>IF((Manquant[Commentaires]=""),"",Manquant[Commentaires])</f>
        <v/>
      </c>
      <c r="T180" s="10" t="str">
        <f>Manquant[Commentaires1]&amp;CHAR(10)&amp;Manquant[Commentaires2]&amp;CHAR(10)&amp;Manquant[Commentaires3]</f>
        <v xml:space="preserve">Série
</v>
      </c>
    </row>
    <row r="181" spans="1:20" ht="45" hidden="1" x14ac:dyDescent="0.25">
      <c r="A181" s="1" t="s">
        <v>46</v>
      </c>
      <c r="B181" s="1" t="s">
        <v>47</v>
      </c>
      <c r="C181" s="2">
        <v>43717</v>
      </c>
      <c r="D181" s="1">
        <v>71273259</v>
      </c>
      <c r="E181" s="1" t="s">
        <v>517</v>
      </c>
      <c r="F181" s="1">
        <v>191728263</v>
      </c>
      <c r="G181" s="1" t="s">
        <v>518</v>
      </c>
      <c r="H181" s="1" t="s">
        <v>427</v>
      </c>
      <c r="I181" s="2" t="s">
        <v>514</v>
      </c>
      <c r="J181" s="2"/>
      <c r="K181" s="1" t="s">
        <v>16</v>
      </c>
      <c r="L181" s="2" t="str">
        <f>IF(ISNUMBER(Manquant[[#This Row],[Date de réapprovisionnement]]),Manquant[[#This Row],[Date de réapprovisionnement]],"")</f>
        <v/>
      </c>
      <c r="M181" s="2" t="str">
        <f>IF(ISNUMBER(Manquant[[#This Row],[Date de réappro estimée]]),Manquant[[#This Row],[Date de réappro estimée]],"")</f>
        <v/>
      </c>
      <c r="N181" s="2" t="str">
        <f>IF(Manquant[[#This Row],[DATE Réappro]]="",(IF(Manquant[[#This Row],[Date Estimée]]="","NO DATE",Manquant[[#This Row],[Date Estimée]])),Manquant[[#This Row],[DATE Réappro]])</f>
        <v>NO DATE</v>
      </c>
      <c r="O181" s="2">
        <f>IF((VLOOKUP(Manquant[[#This Row],[Composé]],Planning!E:M,9,FALSE))=0,"",(VLOOKUP(Manquant[[#This Row],[Composé]],Planning!E:M,9,FALSE)))</f>
        <v>43630</v>
      </c>
      <c r="P181" s="1" t="b">
        <f>IF(Manquant[[#This Row],[Besoin Client]]="","NO DATE CLIENT",(IF(Manquant[[#This Row],[DATE]]="NO DATE",TRUE,(IF(Manquant[[#This Row],[Besoin Client]]-Manquant[[#This Row],[DATE]]&lt;25,TRUE,"")))))</f>
        <v>1</v>
      </c>
      <c r="Q181" s="2" t="str">
        <f>IF(ISTEXT(Manquant[[#This Row],[Date de réapprovisionnement]]),Manquant[[#This Row],[Date de réapprovisionnement]],"")</f>
        <v>Série</v>
      </c>
      <c r="R181" s="2" t="str">
        <f>IF(ISTEXT(Manquant[[#This Row],[Date de réappro estimée]]),Manquant[[#This Row],[Date de réappro estimée]],"")</f>
        <v/>
      </c>
      <c r="S181" s="2" t="str">
        <f>IF((Manquant[Commentaires]=""),"",Manquant[Commentaires])</f>
        <v/>
      </c>
      <c r="T181" s="10" t="str">
        <f>Manquant[Commentaires1]&amp;CHAR(10)&amp;Manquant[Commentaires2]&amp;CHAR(10)&amp;Manquant[Commentaires3]</f>
        <v xml:space="preserve">Série
</v>
      </c>
    </row>
    <row r="182" spans="1:20" ht="45" hidden="1" x14ac:dyDescent="0.25">
      <c r="A182" s="1" t="s">
        <v>46</v>
      </c>
      <c r="B182" s="1" t="s">
        <v>47</v>
      </c>
      <c r="C182" s="2">
        <v>43717</v>
      </c>
      <c r="D182" s="1">
        <v>71273259</v>
      </c>
      <c r="E182" s="1" t="s">
        <v>229</v>
      </c>
      <c r="F182" s="1">
        <v>191732014</v>
      </c>
      <c r="G182" s="1" t="s">
        <v>230</v>
      </c>
      <c r="H182" s="1" t="s">
        <v>213</v>
      </c>
      <c r="I182" s="2" t="s">
        <v>214</v>
      </c>
      <c r="J182" s="2">
        <v>43706</v>
      </c>
      <c r="K182" s="1" t="s">
        <v>16</v>
      </c>
      <c r="L182" s="2" t="str">
        <f>IF(ISNUMBER(Manquant[[#This Row],[Date de réapprovisionnement]]),Manquant[[#This Row],[Date de réapprovisionnement]],"")</f>
        <v/>
      </c>
      <c r="M182" s="2">
        <f>IF(ISNUMBER(Manquant[[#This Row],[Date de réappro estimée]]),Manquant[[#This Row],[Date de réappro estimée]],"")</f>
        <v>43706</v>
      </c>
      <c r="N182" s="2">
        <f>IF(Manquant[[#This Row],[DATE Réappro]]="",(IF(Manquant[[#This Row],[Date Estimée]]="","NO DATE",Manquant[[#This Row],[Date Estimée]])),Manquant[[#This Row],[DATE Réappro]])</f>
        <v>43706</v>
      </c>
      <c r="O182" s="2">
        <f>IF((VLOOKUP(Manquant[[#This Row],[Composé]],Planning!E:M,9,FALSE))=0,"",(VLOOKUP(Manquant[[#This Row],[Composé]],Planning!E:M,9,FALSE)))</f>
        <v>43630</v>
      </c>
      <c r="P182" s="1" t="b">
        <f>IF(Manquant[[#This Row],[Besoin Client]]="","NO DATE CLIENT",(IF(Manquant[[#This Row],[DATE]]="NO DATE",TRUE,(IF(Manquant[[#This Row],[Besoin Client]]-Manquant[[#This Row],[DATE]]&lt;25,TRUE,"")))))</f>
        <v>1</v>
      </c>
      <c r="Q182" s="2" t="str">
        <f>IF(ISTEXT(Manquant[[#This Row],[Date de réapprovisionnement]]),Manquant[[#This Row],[Date de réapprovisionnement]],"")</f>
        <v>Attente AR</v>
      </c>
      <c r="R182" s="2" t="str">
        <f>IF(ISTEXT(Manquant[[#This Row],[Date de réappro estimée]]),Manquant[[#This Row],[Date de réappro estimée]],"")</f>
        <v/>
      </c>
      <c r="S182" s="2" t="str">
        <f>IF((Manquant[Commentaires]=""),"",Manquant[Commentaires])</f>
        <v/>
      </c>
      <c r="T182" s="10" t="str">
        <f>Manquant[Commentaires1]&amp;CHAR(10)&amp;Manquant[Commentaires2]&amp;CHAR(10)&amp;Manquant[Commentaires3]</f>
        <v xml:space="preserve">Attente AR
</v>
      </c>
    </row>
    <row r="183" spans="1:20" ht="45" hidden="1" x14ac:dyDescent="0.25">
      <c r="A183" s="1" t="s">
        <v>46</v>
      </c>
      <c r="B183" s="1" t="s">
        <v>47</v>
      </c>
      <c r="C183" s="2">
        <v>43717</v>
      </c>
      <c r="D183" s="1">
        <v>71273259</v>
      </c>
      <c r="E183" s="1" t="s">
        <v>487</v>
      </c>
      <c r="F183" s="1">
        <v>191987276</v>
      </c>
      <c r="G183" s="1" t="s">
        <v>488</v>
      </c>
      <c r="H183" s="1" t="s">
        <v>427</v>
      </c>
      <c r="I183" s="2" t="s">
        <v>428</v>
      </c>
      <c r="J183" s="2"/>
      <c r="K183" s="1" t="s">
        <v>210</v>
      </c>
      <c r="L183" s="2" t="str">
        <f>IF(ISNUMBER(Manquant[[#This Row],[Date de réapprovisionnement]]),Manquant[[#This Row],[Date de réapprovisionnement]],"")</f>
        <v/>
      </c>
      <c r="M183" s="2" t="str">
        <f>IF(ISNUMBER(Manquant[[#This Row],[Date de réappro estimée]]),Manquant[[#This Row],[Date de réappro estimée]],"")</f>
        <v/>
      </c>
      <c r="N183" s="2" t="str">
        <f>IF(Manquant[[#This Row],[DATE Réappro]]="",(IF(Manquant[[#This Row],[Date Estimée]]="","NO DATE",Manquant[[#This Row],[Date Estimée]])),Manquant[[#This Row],[DATE Réappro]])</f>
        <v>NO DATE</v>
      </c>
      <c r="O183" s="2">
        <f>IF((VLOOKUP(Manquant[[#This Row],[Composé]],Planning!E:M,9,FALSE))=0,"",(VLOOKUP(Manquant[[#This Row],[Composé]],Planning!E:M,9,FALSE)))</f>
        <v>43630</v>
      </c>
      <c r="P183" s="1" t="b">
        <f>IF(Manquant[[#This Row],[Besoin Client]]="","NO DATE CLIENT",(IF(Manquant[[#This Row],[DATE]]="NO DATE",TRUE,(IF(Manquant[[#This Row],[Besoin Client]]-Manquant[[#This Row],[DATE]]&lt;25,TRUE,"")))))</f>
        <v>1</v>
      </c>
      <c r="Q183" s="2" t="str">
        <f>IF(ISTEXT(Manquant[[#This Row],[Date de réapprovisionnement]]),Manquant[[#This Row],[Date de réapprovisionnement]],"")</f>
        <v>MKP</v>
      </c>
      <c r="R183" s="2" t="str">
        <f>IF(ISTEXT(Manquant[[#This Row],[Date de réappro estimée]]),Manquant[[#This Row],[Date de réappro estimée]],"")</f>
        <v/>
      </c>
      <c r="S183" s="2" t="str">
        <f>IF((Manquant[Commentaires]=""),"",Manquant[Commentaires])</f>
        <v>Cotation Broker en cours 24/04</v>
      </c>
      <c r="T183" s="10" t="str">
        <f>Manquant[Commentaires1]&amp;CHAR(10)&amp;Manquant[Commentaires2]&amp;CHAR(10)&amp;Manquant[Commentaires3]</f>
        <v>MKP
Cotation Broker en cours 24/04</v>
      </c>
    </row>
    <row r="184" spans="1:20" ht="45" hidden="1" x14ac:dyDescent="0.25">
      <c r="A184" s="1" t="s">
        <v>46</v>
      </c>
      <c r="B184" s="1" t="s">
        <v>47</v>
      </c>
      <c r="C184" s="2">
        <v>43717</v>
      </c>
      <c r="D184" s="1">
        <v>71273259</v>
      </c>
      <c r="E184" s="1" t="s">
        <v>144</v>
      </c>
      <c r="F184" s="1">
        <v>192734468</v>
      </c>
      <c r="G184" s="1" t="s">
        <v>145</v>
      </c>
      <c r="H184" s="1" t="s">
        <v>15</v>
      </c>
      <c r="I184" s="2">
        <v>43601</v>
      </c>
      <c r="J184" s="2"/>
      <c r="K184" s="1" t="s">
        <v>16</v>
      </c>
      <c r="L184" s="2">
        <f>IF(ISNUMBER(Manquant[[#This Row],[Date de réapprovisionnement]]),Manquant[[#This Row],[Date de réapprovisionnement]],"")</f>
        <v>43601</v>
      </c>
      <c r="M184" s="2" t="str">
        <f>IF(ISNUMBER(Manquant[[#This Row],[Date de réappro estimée]]),Manquant[[#This Row],[Date de réappro estimée]],"")</f>
        <v/>
      </c>
      <c r="N184" s="2">
        <f>IF(Manquant[[#This Row],[DATE Réappro]]="",(IF(Manquant[[#This Row],[Date Estimée]]="","NO DATE",Manquant[[#This Row],[Date Estimée]])),Manquant[[#This Row],[DATE Réappro]])</f>
        <v>43601</v>
      </c>
      <c r="O184" s="2">
        <f>IF((VLOOKUP(Manquant[[#This Row],[Composé]],Planning!E:M,9,FALSE))=0,"",(VLOOKUP(Manquant[[#This Row],[Composé]],Planning!E:M,9,FALSE)))</f>
        <v>43630</v>
      </c>
      <c r="P184" s="1" t="str">
        <f>IF(Manquant[[#This Row],[Besoin Client]]="","NO DATE CLIENT",(IF(Manquant[[#This Row],[DATE]]="NO DATE",TRUE,(IF(Manquant[[#This Row],[Besoin Client]]-Manquant[[#This Row],[DATE]]&lt;25,TRUE,"")))))</f>
        <v/>
      </c>
      <c r="Q184" s="2" t="str">
        <f>IF(ISTEXT(Manquant[[#This Row],[Date de réapprovisionnement]]),Manquant[[#This Row],[Date de réapprovisionnement]],"")</f>
        <v/>
      </c>
      <c r="R184" s="2" t="str">
        <f>IF(ISTEXT(Manquant[[#This Row],[Date de réappro estimée]]),Manquant[[#This Row],[Date de réappro estimée]],"")</f>
        <v/>
      </c>
      <c r="S184" s="2" t="str">
        <f>IF((Manquant[Commentaires]=""),"",Manquant[Commentaires])</f>
        <v/>
      </c>
      <c r="T184" s="10" t="str">
        <f>Manquant[Commentaires1]&amp;CHAR(10)&amp;Manquant[Commentaires2]&amp;CHAR(10)&amp;Manquant[Commentaires3]</f>
        <v xml:space="preserve">
</v>
      </c>
    </row>
    <row r="185" spans="1:20" ht="45" hidden="1" x14ac:dyDescent="0.25">
      <c r="A185" s="1" t="s">
        <v>46</v>
      </c>
      <c r="B185" s="1" t="s">
        <v>47</v>
      </c>
      <c r="C185" s="2">
        <v>43717</v>
      </c>
      <c r="D185" s="1">
        <v>71273259</v>
      </c>
      <c r="E185" s="1" t="s">
        <v>146</v>
      </c>
      <c r="F185" s="1">
        <v>192740619</v>
      </c>
      <c r="G185" s="1" t="s">
        <v>147</v>
      </c>
      <c r="H185" s="1" t="s">
        <v>15</v>
      </c>
      <c r="I185" s="2">
        <v>43601</v>
      </c>
      <c r="J185" s="2"/>
      <c r="K185" s="1" t="s">
        <v>16</v>
      </c>
      <c r="L185" s="2">
        <f>IF(ISNUMBER(Manquant[[#This Row],[Date de réapprovisionnement]]),Manquant[[#This Row],[Date de réapprovisionnement]],"")</f>
        <v>43601</v>
      </c>
      <c r="M185" s="2" t="str">
        <f>IF(ISNUMBER(Manquant[[#This Row],[Date de réappro estimée]]),Manquant[[#This Row],[Date de réappro estimée]],"")</f>
        <v/>
      </c>
      <c r="N185" s="2">
        <f>IF(Manquant[[#This Row],[DATE Réappro]]="",(IF(Manquant[[#This Row],[Date Estimée]]="","NO DATE",Manquant[[#This Row],[Date Estimée]])),Manquant[[#This Row],[DATE Réappro]])</f>
        <v>43601</v>
      </c>
      <c r="O185" s="2">
        <f>IF((VLOOKUP(Manquant[[#This Row],[Composé]],Planning!E:M,9,FALSE))=0,"",(VLOOKUP(Manquant[[#This Row],[Composé]],Planning!E:M,9,FALSE)))</f>
        <v>43630</v>
      </c>
      <c r="P185" s="1" t="str">
        <f>IF(Manquant[[#This Row],[Besoin Client]]="","NO DATE CLIENT",(IF(Manquant[[#This Row],[DATE]]="NO DATE",TRUE,(IF(Manquant[[#This Row],[Besoin Client]]-Manquant[[#This Row],[DATE]]&lt;25,TRUE,"")))))</f>
        <v/>
      </c>
      <c r="Q185" s="2" t="str">
        <f>IF(ISTEXT(Manquant[[#This Row],[Date de réapprovisionnement]]),Manquant[[#This Row],[Date de réapprovisionnement]],"")</f>
        <v/>
      </c>
      <c r="R185" s="2" t="str">
        <f>IF(ISTEXT(Manquant[[#This Row],[Date de réappro estimée]]),Manquant[[#This Row],[Date de réappro estimée]],"")</f>
        <v/>
      </c>
      <c r="S185" s="2" t="str">
        <f>IF((Manquant[Commentaires]=""),"",Manquant[Commentaires])</f>
        <v/>
      </c>
      <c r="T185" s="10" t="str">
        <f>Manquant[Commentaires1]&amp;CHAR(10)&amp;Manquant[Commentaires2]&amp;CHAR(10)&amp;Manquant[Commentaires3]</f>
        <v xml:space="preserve">
</v>
      </c>
    </row>
    <row r="186" spans="1:20" ht="45" hidden="1" x14ac:dyDescent="0.25">
      <c r="A186" s="1" t="s">
        <v>46</v>
      </c>
      <c r="B186" s="1" t="s">
        <v>47</v>
      </c>
      <c r="C186" s="2">
        <v>43717</v>
      </c>
      <c r="D186" s="1">
        <v>71273259</v>
      </c>
      <c r="E186" s="1" t="s">
        <v>942</v>
      </c>
      <c r="F186" s="1">
        <v>192789174</v>
      </c>
      <c r="G186" s="1" t="s">
        <v>282</v>
      </c>
      <c r="H186" s="1" t="s">
        <v>427</v>
      </c>
      <c r="I186" s="2" t="s">
        <v>514</v>
      </c>
      <c r="J186" s="2"/>
      <c r="K186" s="1" t="s">
        <v>283</v>
      </c>
      <c r="L186" s="2" t="str">
        <f>IF(ISNUMBER(Manquant[[#This Row],[Date de réapprovisionnement]]),Manquant[[#This Row],[Date de réapprovisionnement]],"")</f>
        <v/>
      </c>
      <c r="M186" s="2" t="str">
        <f>IF(ISNUMBER(Manquant[[#This Row],[Date de réappro estimée]]),Manquant[[#This Row],[Date de réappro estimée]],"")</f>
        <v/>
      </c>
      <c r="N186" s="2" t="str">
        <f>IF(Manquant[[#This Row],[DATE Réappro]]="",(IF(Manquant[[#This Row],[Date Estimée]]="","NO DATE",Manquant[[#This Row],[Date Estimée]])),Manquant[[#This Row],[DATE Réappro]])</f>
        <v>NO DATE</v>
      </c>
      <c r="O186" s="2">
        <f>IF((VLOOKUP(Manquant[[#This Row],[Composé]],Planning!E:M,9,FALSE))=0,"",(VLOOKUP(Manquant[[#This Row],[Composé]],Planning!E:M,9,FALSE)))</f>
        <v>43630</v>
      </c>
      <c r="P186" s="1" t="b">
        <f>IF(Manquant[[#This Row],[Besoin Client]]="","NO DATE CLIENT",(IF(Manquant[[#This Row],[DATE]]="NO DATE",TRUE,(IF(Manquant[[#This Row],[Besoin Client]]-Manquant[[#This Row],[DATE]]&lt;25,TRUE,"")))))</f>
        <v>1</v>
      </c>
      <c r="Q186" s="2" t="str">
        <f>IF(ISTEXT(Manquant[[#This Row],[Date de réapprovisionnement]]),Manquant[[#This Row],[Date de réapprovisionnement]],"")</f>
        <v>Série</v>
      </c>
      <c r="R186" s="2" t="str">
        <f>IF(ISTEXT(Manquant[[#This Row],[Date de réappro estimée]]),Manquant[[#This Row],[Date de réappro estimée]],"")</f>
        <v/>
      </c>
      <c r="S186" s="2" t="str">
        <f>IF((Manquant[Commentaires]=""),"",Manquant[Commentaires])</f>
        <v>Cotation Broker en cours 24/04 + Future</v>
      </c>
      <c r="T186" s="10" t="str">
        <f>Manquant[Commentaires1]&amp;CHAR(10)&amp;Manquant[Commentaires2]&amp;CHAR(10)&amp;Manquant[Commentaires3]</f>
        <v>Série
Cotation Broker en cours 24/04 + Future</v>
      </c>
    </row>
    <row r="187" spans="1:20" ht="45" hidden="1" x14ac:dyDescent="0.25">
      <c r="A187" s="1" t="s">
        <v>46</v>
      </c>
      <c r="B187" s="1" t="s">
        <v>47</v>
      </c>
      <c r="C187" s="2">
        <v>43717</v>
      </c>
      <c r="D187" s="1">
        <v>71273259</v>
      </c>
      <c r="E187" s="1">
        <v>192821451</v>
      </c>
      <c r="F187" s="1">
        <v>192821451</v>
      </c>
      <c r="G187" s="1" t="s">
        <v>551</v>
      </c>
      <c r="H187" s="1" t="s">
        <v>550</v>
      </c>
      <c r="J187" s="2"/>
      <c r="K187" s="1" t="s">
        <v>16</v>
      </c>
      <c r="L187" s="2" t="str">
        <f>IF(ISNUMBER(Manquant[[#This Row],[Date de réapprovisionnement]]),Manquant[[#This Row],[Date de réapprovisionnement]],"")</f>
        <v/>
      </c>
      <c r="M187" s="2" t="str">
        <f>IF(ISNUMBER(Manquant[[#This Row],[Date de réappro estimée]]),Manquant[[#This Row],[Date de réappro estimée]],"")</f>
        <v/>
      </c>
      <c r="N187" s="2" t="str">
        <f>IF(Manquant[[#This Row],[DATE Réappro]]="",(IF(Manquant[[#This Row],[Date Estimée]]="","NO DATE",Manquant[[#This Row],[Date Estimée]])),Manquant[[#This Row],[DATE Réappro]])</f>
        <v>NO DATE</v>
      </c>
      <c r="O187" s="2">
        <f>IF((VLOOKUP(Manquant[[#This Row],[Composé]],Planning!E:M,9,FALSE))=0,"",(VLOOKUP(Manquant[[#This Row],[Composé]],Planning!E:M,9,FALSE)))</f>
        <v>43630</v>
      </c>
      <c r="P187" s="1" t="b">
        <f>IF(Manquant[[#This Row],[Besoin Client]]="","NO DATE CLIENT",(IF(Manquant[[#This Row],[DATE]]="NO DATE",TRUE,(IF(Manquant[[#This Row],[Besoin Client]]-Manquant[[#This Row],[DATE]]&lt;25,TRUE,"")))))</f>
        <v>1</v>
      </c>
      <c r="Q187" s="2" t="str">
        <f>IF(ISTEXT(Manquant[[#This Row],[Date de réapprovisionnement]]),Manquant[[#This Row],[Date de réapprovisionnement]],"")</f>
        <v/>
      </c>
      <c r="R187" s="2" t="str">
        <f>IF(ISTEXT(Manquant[[#This Row],[Date de réappro estimée]]),Manquant[[#This Row],[Date de réappro estimée]],"")</f>
        <v/>
      </c>
      <c r="S187" s="2" t="str">
        <f>IF((Manquant[Commentaires]=""),"",Manquant[Commentaires])</f>
        <v/>
      </c>
      <c r="T187" s="10" t="str">
        <f>Manquant[Commentaires1]&amp;CHAR(10)&amp;Manquant[Commentaires2]&amp;CHAR(10)&amp;Manquant[Commentaires3]</f>
        <v xml:space="preserve">
</v>
      </c>
    </row>
    <row r="188" spans="1:20" ht="45" hidden="1" x14ac:dyDescent="0.25">
      <c r="A188" s="1" t="s">
        <v>46</v>
      </c>
      <c r="B188" s="1" t="s">
        <v>47</v>
      </c>
      <c r="C188" s="2">
        <v>43717</v>
      </c>
      <c r="D188" s="1">
        <v>71273259</v>
      </c>
      <c r="E188" s="1" t="s">
        <v>231</v>
      </c>
      <c r="F188" s="1">
        <v>192876790</v>
      </c>
      <c r="G188" s="1" t="s">
        <v>232</v>
      </c>
      <c r="H188" s="1" t="s">
        <v>213</v>
      </c>
      <c r="I188" s="2" t="s">
        <v>214</v>
      </c>
      <c r="J188" s="2">
        <v>43600</v>
      </c>
      <c r="K188" s="1" t="s">
        <v>16</v>
      </c>
      <c r="L188" s="2" t="str">
        <f>IF(ISNUMBER(Manquant[[#This Row],[Date de réapprovisionnement]]),Manquant[[#This Row],[Date de réapprovisionnement]],"")</f>
        <v/>
      </c>
      <c r="M188" s="2">
        <f>IF(ISNUMBER(Manquant[[#This Row],[Date de réappro estimée]]),Manquant[[#This Row],[Date de réappro estimée]],"")</f>
        <v>43600</v>
      </c>
      <c r="N188" s="2">
        <f>IF(Manquant[[#This Row],[DATE Réappro]]="",(IF(Manquant[[#This Row],[Date Estimée]]="","NO DATE",Manquant[[#This Row],[Date Estimée]])),Manquant[[#This Row],[DATE Réappro]])</f>
        <v>43600</v>
      </c>
      <c r="O188" s="2">
        <f>IF((VLOOKUP(Manquant[[#This Row],[Composé]],Planning!E:M,9,FALSE))=0,"",(VLOOKUP(Manquant[[#This Row],[Composé]],Planning!E:M,9,FALSE)))</f>
        <v>43630</v>
      </c>
      <c r="P188" s="1" t="str">
        <f>IF(Manquant[[#This Row],[Besoin Client]]="","NO DATE CLIENT",(IF(Manquant[[#This Row],[DATE]]="NO DATE",TRUE,(IF(Manquant[[#This Row],[Besoin Client]]-Manquant[[#This Row],[DATE]]&lt;25,TRUE,"")))))</f>
        <v/>
      </c>
      <c r="Q188" s="2" t="str">
        <f>IF(ISTEXT(Manquant[[#This Row],[Date de réapprovisionnement]]),Manquant[[#This Row],[Date de réapprovisionnement]],"")</f>
        <v>Attente AR</v>
      </c>
      <c r="R188" s="2" t="str">
        <f>IF(ISTEXT(Manquant[[#This Row],[Date de réappro estimée]]),Manquant[[#This Row],[Date de réappro estimée]],"")</f>
        <v/>
      </c>
      <c r="S188" s="2" t="str">
        <f>IF((Manquant[Commentaires]=""),"",Manquant[Commentaires])</f>
        <v/>
      </c>
      <c r="T188" s="10" t="str">
        <f>Manquant[Commentaires1]&amp;CHAR(10)&amp;Manquant[Commentaires2]&amp;CHAR(10)&amp;Manquant[Commentaires3]</f>
        <v xml:space="preserve">Attente AR
</v>
      </c>
    </row>
    <row r="189" spans="1:20" ht="45" hidden="1" x14ac:dyDescent="0.25">
      <c r="A189" s="1" t="s">
        <v>46</v>
      </c>
      <c r="B189" s="1" t="s">
        <v>47</v>
      </c>
      <c r="C189" s="2">
        <v>43717</v>
      </c>
      <c r="D189" s="1">
        <v>71273259</v>
      </c>
      <c r="E189" s="1" t="s">
        <v>204</v>
      </c>
      <c r="F189" s="1">
        <v>192899727</v>
      </c>
      <c r="G189" s="1" t="s">
        <v>205</v>
      </c>
      <c r="H189" s="1" t="s">
        <v>15</v>
      </c>
      <c r="I189" s="2">
        <v>43662</v>
      </c>
      <c r="J189" s="2"/>
      <c r="K189" s="1" t="s">
        <v>16</v>
      </c>
      <c r="L189" s="2">
        <f>IF(ISNUMBER(Manquant[[#This Row],[Date de réapprovisionnement]]),Manquant[[#This Row],[Date de réapprovisionnement]],"")</f>
        <v>43662</v>
      </c>
      <c r="M189" s="2" t="str">
        <f>IF(ISNUMBER(Manquant[[#This Row],[Date de réappro estimée]]),Manquant[[#This Row],[Date de réappro estimée]],"")</f>
        <v/>
      </c>
      <c r="N189" s="2">
        <f>IF(Manquant[[#This Row],[DATE Réappro]]="",(IF(Manquant[[#This Row],[Date Estimée]]="","NO DATE",Manquant[[#This Row],[Date Estimée]])),Manquant[[#This Row],[DATE Réappro]])</f>
        <v>43662</v>
      </c>
      <c r="O189" s="2">
        <f>IF((VLOOKUP(Manquant[[#This Row],[Composé]],Planning!E:M,9,FALSE))=0,"",(VLOOKUP(Manquant[[#This Row],[Composé]],Planning!E:M,9,FALSE)))</f>
        <v>43630</v>
      </c>
      <c r="P189" s="1" t="b">
        <f>IF(Manquant[[#This Row],[Besoin Client]]="","NO DATE CLIENT",(IF(Manquant[[#This Row],[DATE]]="NO DATE",TRUE,(IF(Manquant[[#This Row],[Besoin Client]]-Manquant[[#This Row],[DATE]]&lt;25,TRUE,"")))))</f>
        <v>1</v>
      </c>
      <c r="Q189" s="2" t="str">
        <f>IF(ISTEXT(Manquant[[#This Row],[Date de réapprovisionnement]]),Manquant[[#This Row],[Date de réapprovisionnement]],"")</f>
        <v/>
      </c>
      <c r="R189" s="2" t="str">
        <f>IF(ISTEXT(Manquant[[#This Row],[Date de réappro estimée]]),Manquant[[#This Row],[Date de réappro estimée]],"")</f>
        <v/>
      </c>
      <c r="S189" s="2" t="str">
        <f>IF((Manquant[Commentaires]=""),"",Manquant[Commentaires])</f>
        <v/>
      </c>
      <c r="T189" s="10" t="str">
        <f>Manquant[Commentaires1]&amp;CHAR(10)&amp;Manquant[Commentaires2]&amp;CHAR(10)&amp;Manquant[Commentaires3]</f>
        <v xml:space="preserve">
</v>
      </c>
    </row>
    <row r="190" spans="1:20" ht="45" hidden="1" x14ac:dyDescent="0.25">
      <c r="A190" s="1" t="s">
        <v>46</v>
      </c>
      <c r="B190" s="1" t="s">
        <v>47</v>
      </c>
      <c r="C190" s="2">
        <v>43717</v>
      </c>
      <c r="D190" s="1">
        <v>71273259</v>
      </c>
      <c r="E190" s="1" t="s">
        <v>943</v>
      </c>
      <c r="F190" s="1">
        <v>193013277</v>
      </c>
      <c r="G190" s="1" t="s">
        <v>284</v>
      </c>
      <c r="H190" s="1" t="s">
        <v>427</v>
      </c>
      <c r="I190" s="2" t="s">
        <v>514</v>
      </c>
      <c r="J190" s="2"/>
      <c r="K190" s="1" t="s">
        <v>16</v>
      </c>
      <c r="L190" s="2" t="str">
        <f>IF(ISNUMBER(Manquant[[#This Row],[Date de réapprovisionnement]]),Manquant[[#This Row],[Date de réapprovisionnement]],"")</f>
        <v/>
      </c>
      <c r="M190" s="2" t="str">
        <f>IF(ISNUMBER(Manquant[[#This Row],[Date de réappro estimée]]),Manquant[[#This Row],[Date de réappro estimée]],"")</f>
        <v/>
      </c>
      <c r="N190" s="2" t="str">
        <f>IF(Manquant[[#This Row],[DATE Réappro]]="",(IF(Manquant[[#This Row],[Date Estimée]]="","NO DATE",Manquant[[#This Row],[Date Estimée]])),Manquant[[#This Row],[DATE Réappro]])</f>
        <v>NO DATE</v>
      </c>
      <c r="O190" s="2">
        <f>IF((VLOOKUP(Manquant[[#This Row],[Composé]],Planning!E:M,9,FALSE))=0,"",(VLOOKUP(Manquant[[#This Row],[Composé]],Planning!E:M,9,FALSE)))</f>
        <v>43630</v>
      </c>
      <c r="P190" s="1" t="b">
        <f>IF(Manquant[[#This Row],[Besoin Client]]="","NO DATE CLIENT",(IF(Manquant[[#This Row],[DATE]]="NO DATE",TRUE,(IF(Manquant[[#This Row],[Besoin Client]]-Manquant[[#This Row],[DATE]]&lt;25,TRUE,"")))))</f>
        <v>1</v>
      </c>
      <c r="Q190" s="2" t="str">
        <f>IF(ISTEXT(Manquant[[#This Row],[Date de réapprovisionnement]]),Manquant[[#This Row],[Date de réapprovisionnement]],"")</f>
        <v>Série</v>
      </c>
      <c r="R190" s="2" t="str">
        <f>IF(ISTEXT(Manquant[[#This Row],[Date de réappro estimée]]),Manquant[[#This Row],[Date de réappro estimée]],"")</f>
        <v/>
      </c>
      <c r="S190" s="2" t="str">
        <f>IF((Manquant[Commentaires]=""),"",Manquant[Commentaires])</f>
        <v/>
      </c>
      <c r="T190" s="10" t="str">
        <f>Manquant[Commentaires1]&amp;CHAR(10)&amp;Manquant[Commentaires2]&amp;CHAR(10)&amp;Manquant[Commentaires3]</f>
        <v xml:space="preserve">Série
</v>
      </c>
    </row>
    <row r="191" spans="1:20" ht="45" hidden="1" x14ac:dyDescent="0.25">
      <c r="A191" s="1" t="s">
        <v>46</v>
      </c>
      <c r="B191" s="1" t="s">
        <v>47</v>
      </c>
      <c r="C191" s="2">
        <v>43717</v>
      </c>
      <c r="D191" s="1">
        <v>71273259</v>
      </c>
      <c r="E191" s="1" t="s">
        <v>233</v>
      </c>
      <c r="F191" s="1">
        <v>193040542</v>
      </c>
      <c r="G191" s="1" t="s">
        <v>234</v>
      </c>
      <c r="H191" s="1" t="s">
        <v>213</v>
      </c>
      <c r="I191" s="2" t="s">
        <v>214</v>
      </c>
      <c r="J191" s="2">
        <v>43605</v>
      </c>
      <c r="K191" s="1" t="s">
        <v>16</v>
      </c>
      <c r="L191" s="2" t="str">
        <f>IF(ISNUMBER(Manquant[[#This Row],[Date de réapprovisionnement]]),Manquant[[#This Row],[Date de réapprovisionnement]],"")</f>
        <v/>
      </c>
      <c r="M191" s="2">
        <f>IF(ISNUMBER(Manquant[[#This Row],[Date de réappro estimée]]),Manquant[[#This Row],[Date de réappro estimée]],"")</f>
        <v>43605</v>
      </c>
      <c r="N191" s="2">
        <f>IF(Manquant[[#This Row],[DATE Réappro]]="",(IF(Manquant[[#This Row],[Date Estimée]]="","NO DATE",Manquant[[#This Row],[Date Estimée]])),Manquant[[#This Row],[DATE Réappro]])</f>
        <v>43605</v>
      </c>
      <c r="O191" s="2">
        <f>IF((VLOOKUP(Manquant[[#This Row],[Composé]],Planning!E:M,9,FALSE))=0,"",(VLOOKUP(Manquant[[#This Row],[Composé]],Planning!E:M,9,FALSE)))</f>
        <v>43630</v>
      </c>
      <c r="P191" s="1" t="str">
        <f>IF(Manquant[[#This Row],[Besoin Client]]="","NO DATE CLIENT",(IF(Manquant[[#This Row],[DATE]]="NO DATE",TRUE,(IF(Manquant[[#This Row],[Besoin Client]]-Manquant[[#This Row],[DATE]]&lt;25,TRUE,"")))))</f>
        <v/>
      </c>
      <c r="Q191" s="2" t="str">
        <f>IF(ISTEXT(Manquant[[#This Row],[Date de réapprovisionnement]]),Manquant[[#This Row],[Date de réapprovisionnement]],"")</f>
        <v>Attente AR</v>
      </c>
      <c r="R191" s="2" t="str">
        <f>IF(ISTEXT(Manquant[[#This Row],[Date de réappro estimée]]),Manquant[[#This Row],[Date de réappro estimée]],"")</f>
        <v/>
      </c>
      <c r="S191" s="2" t="str">
        <f>IF((Manquant[Commentaires]=""),"",Manquant[Commentaires])</f>
        <v/>
      </c>
      <c r="T191" s="10" t="str">
        <f>Manquant[Commentaires1]&amp;CHAR(10)&amp;Manquant[Commentaires2]&amp;CHAR(10)&amp;Manquant[Commentaires3]</f>
        <v xml:space="preserve">Attente AR
</v>
      </c>
    </row>
    <row r="192" spans="1:20" ht="45" hidden="1" x14ac:dyDescent="0.25">
      <c r="A192" s="1" t="s">
        <v>46</v>
      </c>
      <c r="B192" s="1" t="s">
        <v>47</v>
      </c>
      <c r="C192" s="2">
        <v>43717</v>
      </c>
      <c r="D192" s="1">
        <v>71273259</v>
      </c>
      <c r="E192" s="1" t="s">
        <v>235</v>
      </c>
      <c r="F192" s="1">
        <v>193092666</v>
      </c>
      <c r="G192" s="1" t="s">
        <v>236</v>
      </c>
      <c r="H192" s="1" t="s">
        <v>213</v>
      </c>
      <c r="I192" s="2" t="s">
        <v>214</v>
      </c>
      <c r="J192" s="2">
        <v>43600</v>
      </c>
      <c r="K192" s="1" t="s">
        <v>16</v>
      </c>
      <c r="L192" s="2" t="str">
        <f>IF(ISNUMBER(Manquant[[#This Row],[Date de réapprovisionnement]]),Manquant[[#This Row],[Date de réapprovisionnement]],"")</f>
        <v/>
      </c>
      <c r="M192" s="2">
        <f>IF(ISNUMBER(Manquant[[#This Row],[Date de réappro estimée]]),Manquant[[#This Row],[Date de réappro estimée]],"")</f>
        <v>43600</v>
      </c>
      <c r="N192" s="2">
        <f>IF(Manquant[[#This Row],[DATE Réappro]]="",(IF(Manquant[[#This Row],[Date Estimée]]="","NO DATE",Manquant[[#This Row],[Date Estimée]])),Manquant[[#This Row],[DATE Réappro]])</f>
        <v>43600</v>
      </c>
      <c r="O192" s="2">
        <f>IF((VLOOKUP(Manquant[[#This Row],[Composé]],Planning!E:M,9,FALSE))=0,"",(VLOOKUP(Manquant[[#This Row],[Composé]],Planning!E:M,9,FALSE)))</f>
        <v>43630</v>
      </c>
      <c r="P192" s="1" t="str">
        <f>IF(Manquant[[#This Row],[Besoin Client]]="","NO DATE CLIENT",(IF(Manquant[[#This Row],[DATE]]="NO DATE",TRUE,(IF(Manquant[[#This Row],[Besoin Client]]-Manquant[[#This Row],[DATE]]&lt;25,TRUE,"")))))</f>
        <v/>
      </c>
      <c r="Q192" s="2" t="str">
        <f>IF(ISTEXT(Manquant[[#This Row],[Date de réapprovisionnement]]),Manquant[[#This Row],[Date de réapprovisionnement]],"")</f>
        <v>Attente AR</v>
      </c>
      <c r="R192" s="2" t="str">
        <f>IF(ISTEXT(Manquant[[#This Row],[Date de réappro estimée]]),Manquant[[#This Row],[Date de réappro estimée]],"")</f>
        <v/>
      </c>
      <c r="S192" s="2" t="str">
        <f>IF((Manquant[Commentaires]=""),"",Manquant[Commentaires])</f>
        <v/>
      </c>
      <c r="T192" s="10" t="str">
        <f>Manquant[Commentaires1]&amp;CHAR(10)&amp;Manquant[Commentaires2]&amp;CHAR(10)&amp;Manquant[Commentaires3]</f>
        <v xml:space="preserve">Attente AR
</v>
      </c>
    </row>
    <row r="193" spans="1:20" ht="45" hidden="1" x14ac:dyDescent="0.25">
      <c r="A193" s="1" t="s">
        <v>46</v>
      </c>
      <c r="B193" s="1" t="s">
        <v>47</v>
      </c>
      <c r="C193" s="2">
        <v>43717</v>
      </c>
      <c r="D193" s="1">
        <v>71273259</v>
      </c>
      <c r="E193" s="1" t="s">
        <v>489</v>
      </c>
      <c r="F193" s="1">
        <v>193104440</v>
      </c>
      <c r="G193" s="1" t="s">
        <v>490</v>
      </c>
      <c r="H193" s="1" t="s">
        <v>427</v>
      </c>
      <c r="I193" s="2" t="s">
        <v>428</v>
      </c>
      <c r="J193" s="2"/>
      <c r="K193" s="1" t="s">
        <v>491</v>
      </c>
      <c r="L193" s="2" t="str">
        <f>IF(ISNUMBER(Manquant[[#This Row],[Date de réapprovisionnement]]),Manquant[[#This Row],[Date de réapprovisionnement]],"")</f>
        <v/>
      </c>
      <c r="M193" s="2" t="str">
        <f>IF(ISNUMBER(Manquant[[#This Row],[Date de réappro estimée]]),Manquant[[#This Row],[Date de réappro estimée]],"")</f>
        <v/>
      </c>
      <c r="N193" s="2" t="str">
        <f>IF(Manquant[[#This Row],[DATE Réappro]]="",(IF(Manquant[[#This Row],[Date Estimée]]="","NO DATE",Manquant[[#This Row],[Date Estimée]])),Manquant[[#This Row],[DATE Réappro]])</f>
        <v>NO DATE</v>
      </c>
      <c r="O193" s="2">
        <f>IF((VLOOKUP(Manquant[[#This Row],[Composé]],Planning!E:M,9,FALSE))=0,"",(VLOOKUP(Manquant[[#This Row],[Composé]],Planning!E:M,9,FALSE)))</f>
        <v>43630</v>
      </c>
      <c r="P193" s="1" t="b">
        <f>IF(Manquant[[#This Row],[Besoin Client]]="","NO DATE CLIENT",(IF(Manquant[[#This Row],[DATE]]="NO DATE",TRUE,(IF(Manquant[[#This Row],[Besoin Client]]-Manquant[[#This Row],[DATE]]&lt;25,TRUE,"")))))</f>
        <v>1</v>
      </c>
      <c r="Q193" s="2" t="str">
        <f>IF(ISTEXT(Manquant[[#This Row],[Date de réapprovisionnement]]),Manquant[[#This Row],[Date de réapprovisionnement]],"")</f>
        <v>MKP</v>
      </c>
      <c r="R193" s="2" t="str">
        <f>IF(ISTEXT(Manquant[[#This Row],[Date de réappro estimée]]),Manquant[[#This Row],[Date de réappro estimée]],"")</f>
        <v/>
      </c>
      <c r="S193" s="2" t="str">
        <f>IF((Manquant[Commentaires]=""),"",Manquant[Commentaires])</f>
        <v>Attente retour EINRICH</v>
      </c>
      <c r="T193" s="10" t="str">
        <f>Manquant[Commentaires1]&amp;CHAR(10)&amp;Manquant[Commentaires2]&amp;CHAR(10)&amp;Manquant[Commentaires3]</f>
        <v>MKP
Attente retour EINRICH</v>
      </c>
    </row>
    <row r="194" spans="1:20" ht="45" hidden="1" x14ac:dyDescent="0.25">
      <c r="A194" s="1" t="s">
        <v>46</v>
      </c>
      <c r="B194" s="1" t="s">
        <v>47</v>
      </c>
      <c r="C194" s="2">
        <v>43717</v>
      </c>
      <c r="D194" s="1">
        <v>71273259</v>
      </c>
      <c r="E194" s="1" t="s">
        <v>519</v>
      </c>
      <c r="F194" s="1">
        <v>193105083</v>
      </c>
      <c r="G194" s="1" t="s">
        <v>520</v>
      </c>
      <c r="H194" s="1" t="s">
        <v>513</v>
      </c>
      <c r="I194" s="2" t="s">
        <v>514</v>
      </c>
      <c r="J194" s="2"/>
      <c r="K194" s="1" t="s">
        <v>16</v>
      </c>
      <c r="L194" s="2" t="str">
        <f>IF(ISNUMBER(Manquant[[#This Row],[Date de réapprovisionnement]]),Manquant[[#This Row],[Date de réapprovisionnement]],"")</f>
        <v/>
      </c>
      <c r="M194" s="2" t="str">
        <f>IF(ISNUMBER(Manquant[[#This Row],[Date de réappro estimée]]),Manquant[[#This Row],[Date de réappro estimée]],"")</f>
        <v/>
      </c>
      <c r="N194" s="2" t="str">
        <f>IF(Manquant[[#This Row],[DATE Réappro]]="",(IF(Manquant[[#This Row],[Date Estimée]]="","NO DATE",Manquant[[#This Row],[Date Estimée]])),Manquant[[#This Row],[DATE Réappro]])</f>
        <v>NO DATE</v>
      </c>
      <c r="O194" s="2">
        <f>IF((VLOOKUP(Manquant[[#This Row],[Composé]],Planning!E:M,9,FALSE))=0,"",(VLOOKUP(Manquant[[#This Row],[Composé]],Planning!E:M,9,FALSE)))</f>
        <v>43630</v>
      </c>
      <c r="P194" s="1" t="b">
        <f>IF(Manquant[[#This Row],[Besoin Client]]="","NO DATE CLIENT",(IF(Manquant[[#This Row],[DATE]]="NO DATE",TRUE,(IF(Manquant[[#This Row],[Besoin Client]]-Manquant[[#This Row],[DATE]]&lt;25,TRUE,"")))))</f>
        <v>1</v>
      </c>
      <c r="Q194" s="2" t="str">
        <f>IF(ISTEXT(Manquant[[#This Row],[Date de réapprovisionnement]]),Manquant[[#This Row],[Date de réapprovisionnement]],"")</f>
        <v>Série</v>
      </c>
      <c r="R194" s="2" t="str">
        <f>IF(ISTEXT(Manquant[[#This Row],[Date de réappro estimée]]),Manquant[[#This Row],[Date de réappro estimée]],"")</f>
        <v/>
      </c>
      <c r="S194" s="2" t="str">
        <f>IF((Manquant[Commentaires]=""),"",Manquant[Commentaires])</f>
        <v/>
      </c>
      <c r="T194" s="10" t="str">
        <f>Manquant[Commentaires1]&amp;CHAR(10)&amp;Manquant[Commentaires2]&amp;CHAR(10)&amp;Manquant[Commentaires3]</f>
        <v xml:space="preserve">Série
</v>
      </c>
    </row>
    <row r="195" spans="1:20" ht="45" hidden="1" x14ac:dyDescent="0.25">
      <c r="A195" s="1" t="s">
        <v>46</v>
      </c>
      <c r="B195" s="1" t="s">
        <v>47</v>
      </c>
      <c r="C195" s="2">
        <v>43717</v>
      </c>
      <c r="D195" s="1">
        <v>71273259</v>
      </c>
      <c r="E195" s="1" t="s">
        <v>521</v>
      </c>
      <c r="F195" s="1">
        <v>193112843</v>
      </c>
      <c r="G195" s="1" t="s">
        <v>522</v>
      </c>
      <c r="H195" s="1" t="s">
        <v>513</v>
      </c>
      <c r="I195" s="2" t="s">
        <v>514</v>
      </c>
      <c r="J195" s="2"/>
      <c r="K195" s="1" t="s">
        <v>16</v>
      </c>
      <c r="L195" s="2" t="str">
        <f>IF(ISNUMBER(Manquant[[#This Row],[Date de réapprovisionnement]]),Manquant[[#This Row],[Date de réapprovisionnement]],"")</f>
        <v/>
      </c>
      <c r="M195" s="2" t="str">
        <f>IF(ISNUMBER(Manquant[[#This Row],[Date de réappro estimée]]),Manquant[[#This Row],[Date de réappro estimée]],"")</f>
        <v/>
      </c>
      <c r="N195" s="2" t="str">
        <f>IF(Manquant[[#This Row],[DATE Réappro]]="",(IF(Manquant[[#This Row],[Date Estimée]]="","NO DATE",Manquant[[#This Row],[Date Estimée]])),Manquant[[#This Row],[DATE Réappro]])</f>
        <v>NO DATE</v>
      </c>
      <c r="O195" s="2">
        <f>IF((VLOOKUP(Manquant[[#This Row],[Composé]],Planning!E:M,9,FALSE))=0,"",(VLOOKUP(Manquant[[#This Row],[Composé]],Planning!E:M,9,FALSE)))</f>
        <v>43630</v>
      </c>
      <c r="P195" s="1" t="b">
        <f>IF(Manquant[[#This Row],[Besoin Client]]="","NO DATE CLIENT",(IF(Manquant[[#This Row],[DATE]]="NO DATE",TRUE,(IF(Manquant[[#This Row],[Besoin Client]]-Manquant[[#This Row],[DATE]]&lt;25,TRUE,"")))))</f>
        <v>1</v>
      </c>
      <c r="Q195" s="2" t="str">
        <f>IF(ISTEXT(Manquant[[#This Row],[Date de réapprovisionnement]]),Manquant[[#This Row],[Date de réapprovisionnement]],"")</f>
        <v>Série</v>
      </c>
      <c r="R195" s="2" t="str">
        <f>IF(ISTEXT(Manquant[[#This Row],[Date de réappro estimée]]),Manquant[[#This Row],[Date de réappro estimée]],"")</f>
        <v/>
      </c>
      <c r="S195" s="2" t="str">
        <f>IF((Manquant[Commentaires]=""),"",Manquant[Commentaires])</f>
        <v/>
      </c>
      <c r="T195" s="10" t="str">
        <f>Manquant[Commentaires1]&amp;CHAR(10)&amp;Manquant[Commentaires2]&amp;CHAR(10)&amp;Manquant[Commentaires3]</f>
        <v xml:space="preserve">Série
</v>
      </c>
    </row>
    <row r="196" spans="1:20" ht="45" hidden="1" x14ac:dyDescent="0.25">
      <c r="A196" s="1" t="s">
        <v>46</v>
      </c>
      <c r="B196" s="1" t="s">
        <v>47</v>
      </c>
      <c r="C196" s="2">
        <v>43717</v>
      </c>
      <c r="D196" s="1">
        <v>71273259</v>
      </c>
      <c r="E196" s="1" t="s">
        <v>237</v>
      </c>
      <c r="F196" s="1">
        <v>193153691</v>
      </c>
      <c r="G196" s="1" t="s">
        <v>238</v>
      </c>
      <c r="H196" s="1" t="s">
        <v>213</v>
      </c>
      <c r="I196" s="2" t="s">
        <v>214</v>
      </c>
      <c r="J196" s="2">
        <v>43706</v>
      </c>
      <c r="K196" s="1" t="s">
        <v>16</v>
      </c>
      <c r="L196" s="2" t="str">
        <f>IF(ISNUMBER(Manquant[[#This Row],[Date de réapprovisionnement]]),Manquant[[#This Row],[Date de réapprovisionnement]],"")</f>
        <v/>
      </c>
      <c r="M196" s="2">
        <f>IF(ISNUMBER(Manquant[[#This Row],[Date de réappro estimée]]),Manquant[[#This Row],[Date de réappro estimée]],"")</f>
        <v>43706</v>
      </c>
      <c r="N196" s="2">
        <f>IF(Manquant[[#This Row],[DATE Réappro]]="",(IF(Manquant[[#This Row],[Date Estimée]]="","NO DATE",Manquant[[#This Row],[Date Estimée]])),Manquant[[#This Row],[DATE Réappro]])</f>
        <v>43706</v>
      </c>
      <c r="O196" s="2">
        <f>IF((VLOOKUP(Manquant[[#This Row],[Composé]],Planning!E:M,9,FALSE))=0,"",(VLOOKUP(Manquant[[#This Row],[Composé]],Planning!E:M,9,FALSE)))</f>
        <v>43630</v>
      </c>
      <c r="P196" s="1" t="b">
        <f>IF(Manquant[[#This Row],[Besoin Client]]="","NO DATE CLIENT",(IF(Manquant[[#This Row],[DATE]]="NO DATE",TRUE,(IF(Manquant[[#This Row],[Besoin Client]]-Manquant[[#This Row],[DATE]]&lt;25,TRUE,"")))))</f>
        <v>1</v>
      </c>
      <c r="Q196" s="2" t="str">
        <f>IF(ISTEXT(Manquant[[#This Row],[Date de réapprovisionnement]]),Manquant[[#This Row],[Date de réapprovisionnement]],"")</f>
        <v>Attente AR</v>
      </c>
      <c r="R196" s="2" t="str">
        <f>IF(ISTEXT(Manquant[[#This Row],[Date de réappro estimée]]),Manquant[[#This Row],[Date de réappro estimée]],"")</f>
        <v/>
      </c>
      <c r="S196" s="2" t="str">
        <f>IF((Manquant[Commentaires]=""),"",Manquant[Commentaires])</f>
        <v/>
      </c>
      <c r="T196" s="10" t="str">
        <f>Manquant[Commentaires1]&amp;CHAR(10)&amp;Manquant[Commentaires2]&amp;CHAR(10)&amp;Manquant[Commentaires3]</f>
        <v xml:space="preserve">Attente AR
</v>
      </c>
    </row>
    <row r="197" spans="1:20" ht="45" hidden="1" x14ac:dyDescent="0.25">
      <c r="A197" s="1" t="s">
        <v>46</v>
      </c>
      <c r="B197" s="1" t="s">
        <v>47</v>
      </c>
      <c r="C197" s="2">
        <v>43717</v>
      </c>
      <c r="D197" s="1">
        <v>71273259</v>
      </c>
      <c r="E197" s="1" t="s">
        <v>48</v>
      </c>
      <c r="F197" s="1">
        <v>193429558</v>
      </c>
      <c r="G197" s="1" t="s">
        <v>49</v>
      </c>
      <c r="H197" s="1" t="s">
        <v>15</v>
      </c>
      <c r="I197" s="2">
        <v>43584</v>
      </c>
      <c r="J197" s="2"/>
      <c r="K197" s="1" t="s">
        <v>16</v>
      </c>
      <c r="L197" s="2">
        <f>IF(ISNUMBER(Manquant[[#This Row],[Date de réapprovisionnement]]),Manquant[[#This Row],[Date de réapprovisionnement]],"")</f>
        <v>43584</v>
      </c>
      <c r="M197" s="2" t="str">
        <f>IF(ISNUMBER(Manquant[[#This Row],[Date de réappro estimée]]),Manquant[[#This Row],[Date de réappro estimée]],"")</f>
        <v/>
      </c>
      <c r="N197" s="2">
        <f>IF(Manquant[[#This Row],[DATE Réappro]]="",(IF(Manquant[[#This Row],[Date Estimée]]="","NO DATE",Manquant[[#This Row],[Date Estimée]])),Manquant[[#This Row],[DATE Réappro]])</f>
        <v>43584</v>
      </c>
      <c r="O197" s="2">
        <f>IF((VLOOKUP(Manquant[[#This Row],[Composé]],Planning!E:M,9,FALSE))=0,"",(VLOOKUP(Manquant[[#This Row],[Composé]],Planning!E:M,9,FALSE)))</f>
        <v>43630</v>
      </c>
      <c r="P197" s="1" t="str">
        <f>IF(Manquant[[#This Row],[Besoin Client]]="","NO DATE CLIENT",(IF(Manquant[[#This Row],[DATE]]="NO DATE",TRUE,(IF(Manquant[[#This Row],[Besoin Client]]-Manquant[[#This Row],[DATE]]&lt;25,TRUE,"")))))</f>
        <v/>
      </c>
      <c r="Q197" s="2" t="str">
        <f>IF(ISTEXT(Manquant[[#This Row],[Date de réapprovisionnement]]),Manquant[[#This Row],[Date de réapprovisionnement]],"")</f>
        <v/>
      </c>
      <c r="R197" s="2" t="str">
        <f>IF(ISTEXT(Manquant[[#This Row],[Date de réappro estimée]]),Manquant[[#This Row],[Date de réappro estimée]],"")</f>
        <v/>
      </c>
      <c r="S197" s="2" t="str">
        <f>IF((Manquant[Commentaires]=""),"",Manquant[Commentaires])</f>
        <v/>
      </c>
      <c r="T197" s="10" t="str">
        <f>Manquant[Commentaires1]&amp;CHAR(10)&amp;Manquant[Commentaires2]&amp;CHAR(10)&amp;Manquant[Commentaires3]</f>
        <v xml:space="preserve">
</v>
      </c>
    </row>
    <row r="198" spans="1:20" ht="45" hidden="1" x14ac:dyDescent="0.25">
      <c r="A198" s="1" t="s">
        <v>46</v>
      </c>
      <c r="B198" s="1" t="s">
        <v>47</v>
      </c>
      <c r="C198" s="2">
        <v>43717</v>
      </c>
      <c r="D198" s="1">
        <v>71273259</v>
      </c>
      <c r="E198" s="1" t="s">
        <v>80</v>
      </c>
      <c r="F198" s="1">
        <v>193435840</v>
      </c>
      <c r="G198" s="1" t="s">
        <v>81</v>
      </c>
      <c r="H198" s="1" t="s">
        <v>15</v>
      </c>
      <c r="I198" s="2">
        <v>43585</v>
      </c>
      <c r="J198" s="2"/>
      <c r="K198" s="1" t="s">
        <v>16</v>
      </c>
      <c r="L198" s="2">
        <f>IF(ISNUMBER(Manquant[[#This Row],[Date de réapprovisionnement]]),Manquant[[#This Row],[Date de réapprovisionnement]],"")</f>
        <v>43585</v>
      </c>
      <c r="M198" s="2" t="str">
        <f>IF(ISNUMBER(Manquant[[#This Row],[Date de réappro estimée]]),Manquant[[#This Row],[Date de réappro estimée]],"")</f>
        <v/>
      </c>
      <c r="N198" s="2">
        <f>IF(Manquant[[#This Row],[DATE Réappro]]="",(IF(Manquant[[#This Row],[Date Estimée]]="","NO DATE",Manquant[[#This Row],[Date Estimée]])),Manquant[[#This Row],[DATE Réappro]])</f>
        <v>43585</v>
      </c>
      <c r="O198" s="2">
        <f>IF((VLOOKUP(Manquant[[#This Row],[Composé]],Planning!E:M,9,FALSE))=0,"",(VLOOKUP(Manquant[[#This Row],[Composé]],Planning!E:M,9,FALSE)))</f>
        <v>43630</v>
      </c>
      <c r="P198" s="1" t="str">
        <f>IF(Manquant[[#This Row],[Besoin Client]]="","NO DATE CLIENT",(IF(Manquant[[#This Row],[DATE]]="NO DATE",TRUE,(IF(Manquant[[#This Row],[Besoin Client]]-Manquant[[#This Row],[DATE]]&lt;25,TRUE,"")))))</f>
        <v/>
      </c>
      <c r="Q198" s="2" t="str">
        <f>IF(ISTEXT(Manquant[[#This Row],[Date de réapprovisionnement]]),Manquant[[#This Row],[Date de réapprovisionnement]],"")</f>
        <v/>
      </c>
      <c r="R198" s="2" t="str">
        <f>IF(ISTEXT(Manquant[[#This Row],[Date de réappro estimée]]),Manquant[[#This Row],[Date de réappro estimée]],"")</f>
        <v/>
      </c>
      <c r="S198" s="2" t="str">
        <f>IF((Manquant[Commentaires]=""),"",Manquant[Commentaires])</f>
        <v/>
      </c>
      <c r="T198" s="10" t="str">
        <f>Manquant[Commentaires1]&amp;CHAR(10)&amp;Manquant[Commentaires2]&amp;CHAR(10)&amp;Manquant[Commentaires3]</f>
        <v xml:space="preserve">
</v>
      </c>
    </row>
    <row r="199" spans="1:20" ht="45" hidden="1" x14ac:dyDescent="0.25">
      <c r="A199" s="1" t="s">
        <v>46</v>
      </c>
      <c r="B199" s="1" t="s">
        <v>47</v>
      </c>
      <c r="C199" s="2">
        <v>43717</v>
      </c>
      <c r="D199" s="1">
        <v>71273259</v>
      </c>
      <c r="E199" s="1" t="s">
        <v>285</v>
      </c>
      <c r="F199" s="1">
        <v>193465137</v>
      </c>
      <c r="G199" s="1" t="s">
        <v>286</v>
      </c>
      <c r="H199" s="1" t="s">
        <v>427</v>
      </c>
      <c r="I199" s="2" t="s">
        <v>514</v>
      </c>
      <c r="J199" s="2"/>
      <c r="K199" s="1" t="s">
        <v>16</v>
      </c>
      <c r="L199" s="2" t="str">
        <f>IF(ISNUMBER(Manquant[[#This Row],[Date de réapprovisionnement]]),Manquant[[#This Row],[Date de réapprovisionnement]],"")</f>
        <v/>
      </c>
      <c r="M199" s="2" t="str">
        <f>IF(ISNUMBER(Manquant[[#This Row],[Date de réappro estimée]]),Manquant[[#This Row],[Date de réappro estimée]],"")</f>
        <v/>
      </c>
      <c r="N199" s="2" t="str">
        <f>IF(Manquant[[#This Row],[DATE Réappro]]="",(IF(Manquant[[#This Row],[Date Estimée]]="","NO DATE",Manquant[[#This Row],[Date Estimée]])),Manquant[[#This Row],[DATE Réappro]])</f>
        <v>NO DATE</v>
      </c>
      <c r="O199" s="2">
        <f>IF((VLOOKUP(Manquant[[#This Row],[Composé]],Planning!E:M,9,FALSE))=0,"",(VLOOKUP(Manquant[[#This Row],[Composé]],Planning!E:M,9,FALSE)))</f>
        <v>43630</v>
      </c>
      <c r="P199" s="1" t="b">
        <f>IF(Manquant[[#This Row],[Besoin Client]]="","NO DATE CLIENT",(IF(Manquant[[#This Row],[DATE]]="NO DATE",TRUE,(IF(Manquant[[#This Row],[Besoin Client]]-Manquant[[#This Row],[DATE]]&lt;25,TRUE,"")))))</f>
        <v>1</v>
      </c>
      <c r="Q199" s="2" t="str">
        <f>IF(ISTEXT(Manquant[[#This Row],[Date de réapprovisionnement]]),Manquant[[#This Row],[Date de réapprovisionnement]],"")</f>
        <v>Série</v>
      </c>
      <c r="R199" s="2" t="str">
        <f>IF(ISTEXT(Manquant[[#This Row],[Date de réappro estimée]]),Manquant[[#This Row],[Date de réappro estimée]],"")</f>
        <v/>
      </c>
      <c r="S199" s="2" t="str">
        <f>IF((Manquant[Commentaires]=""),"",Manquant[Commentaires])</f>
        <v/>
      </c>
      <c r="T199" s="10" t="str">
        <f>Manquant[Commentaires1]&amp;CHAR(10)&amp;Manquant[Commentaires2]&amp;CHAR(10)&amp;Manquant[Commentaires3]</f>
        <v xml:space="preserve">Série
</v>
      </c>
    </row>
    <row r="200" spans="1:20" ht="45" hidden="1" x14ac:dyDescent="0.25">
      <c r="A200" s="1" t="s">
        <v>46</v>
      </c>
      <c r="B200" s="1" t="s">
        <v>47</v>
      </c>
      <c r="C200" s="2">
        <v>43717</v>
      </c>
      <c r="D200" s="1">
        <v>71273259</v>
      </c>
      <c r="E200" s="1" t="s">
        <v>287</v>
      </c>
      <c r="F200" s="1">
        <v>193494550</v>
      </c>
      <c r="G200" s="1" t="s">
        <v>288</v>
      </c>
      <c r="H200" s="1" t="s">
        <v>427</v>
      </c>
      <c r="I200" s="2" t="s">
        <v>514</v>
      </c>
      <c r="J200" s="2"/>
      <c r="K200" s="1" t="s">
        <v>16</v>
      </c>
      <c r="L200" s="2" t="str">
        <f>IF(ISNUMBER(Manquant[[#This Row],[Date de réapprovisionnement]]),Manquant[[#This Row],[Date de réapprovisionnement]],"")</f>
        <v/>
      </c>
      <c r="M200" s="2" t="str">
        <f>IF(ISNUMBER(Manquant[[#This Row],[Date de réappro estimée]]),Manquant[[#This Row],[Date de réappro estimée]],"")</f>
        <v/>
      </c>
      <c r="N200" s="2" t="str">
        <f>IF(Manquant[[#This Row],[DATE Réappro]]="",(IF(Manquant[[#This Row],[Date Estimée]]="","NO DATE",Manquant[[#This Row],[Date Estimée]])),Manquant[[#This Row],[DATE Réappro]])</f>
        <v>NO DATE</v>
      </c>
      <c r="O200" s="2">
        <f>IF((VLOOKUP(Manquant[[#This Row],[Composé]],Planning!E:M,9,FALSE))=0,"",(VLOOKUP(Manquant[[#This Row],[Composé]],Planning!E:M,9,FALSE)))</f>
        <v>43630</v>
      </c>
      <c r="P200" s="1" t="b">
        <f>IF(Manquant[[#This Row],[Besoin Client]]="","NO DATE CLIENT",(IF(Manquant[[#This Row],[DATE]]="NO DATE",TRUE,(IF(Manquant[[#This Row],[Besoin Client]]-Manquant[[#This Row],[DATE]]&lt;25,TRUE,"")))))</f>
        <v>1</v>
      </c>
      <c r="Q200" s="2" t="str">
        <f>IF(ISTEXT(Manquant[[#This Row],[Date de réapprovisionnement]]),Manquant[[#This Row],[Date de réapprovisionnement]],"")</f>
        <v>Série</v>
      </c>
      <c r="R200" s="2" t="str">
        <f>IF(ISTEXT(Manquant[[#This Row],[Date de réappro estimée]]),Manquant[[#This Row],[Date de réappro estimée]],"")</f>
        <v/>
      </c>
      <c r="S200" s="2" t="str">
        <f>IF((Manquant[Commentaires]=""),"",Manquant[Commentaires])</f>
        <v/>
      </c>
      <c r="T200" s="10" t="str">
        <f>Manquant[Commentaires1]&amp;CHAR(10)&amp;Manquant[Commentaires2]&amp;CHAR(10)&amp;Manquant[Commentaires3]</f>
        <v xml:space="preserve">Série
</v>
      </c>
    </row>
    <row r="201" spans="1:20" ht="45" hidden="1" x14ac:dyDescent="0.25">
      <c r="A201" s="1" t="s">
        <v>46</v>
      </c>
      <c r="B201" s="1" t="s">
        <v>47</v>
      </c>
      <c r="C201" s="2">
        <v>43717</v>
      </c>
      <c r="D201" s="1">
        <v>71273259</v>
      </c>
      <c r="E201" s="1" t="s">
        <v>944</v>
      </c>
      <c r="F201" s="1">
        <v>193526724</v>
      </c>
      <c r="G201" s="1" t="s">
        <v>289</v>
      </c>
      <c r="H201" s="1" t="s">
        <v>427</v>
      </c>
      <c r="I201" s="2" t="s">
        <v>514</v>
      </c>
      <c r="J201" s="2"/>
      <c r="K201" s="1" t="s">
        <v>16</v>
      </c>
      <c r="L201" s="2" t="str">
        <f>IF(ISNUMBER(Manquant[[#This Row],[Date de réapprovisionnement]]),Manquant[[#This Row],[Date de réapprovisionnement]],"")</f>
        <v/>
      </c>
      <c r="M201" s="2" t="str">
        <f>IF(ISNUMBER(Manquant[[#This Row],[Date de réappro estimée]]),Manquant[[#This Row],[Date de réappro estimée]],"")</f>
        <v/>
      </c>
      <c r="N201" s="2" t="str">
        <f>IF(Manquant[[#This Row],[DATE Réappro]]="",(IF(Manquant[[#This Row],[Date Estimée]]="","NO DATE",Manquant[[#This Row],[Date Estimée]])),Manquant[[#This Row],[DATE Réappro]])</f>
        <v>NO DATE</v>
      </c>
      <c r="O201" s="2">
        <f>IF((VLOOKUP(Manquant[[#This Row],[Composé]],Planning!E:M,9,FALSE))=0,"",(VLOOKUP(Manquant[[#This Row],[Composé]],Planning!E:M,9,FALSE)))</f>
        <v>43630</v>
      </c>
      <c r="P201" s="1" t="b">
        <f>IF(Manquant[[#This Row],[Besoin Client]]="","NO DATE CLIENT",(IF(Manquant[[#This Row],[DATE]]="NO DATE",TRUE,(IF(Manquant[[#This Row],[Besoin Client]]-Manquant[[#This Row],[DATE]]&lt;25,TRUE,"")))))</f>
        <v>1</v>
      </c>
      <c r="Q201" s="2" t="str">
        <f>IF(ISTEXT(Manquant[[#This Row],[Date de réapprovisionnement]]),Manquant[[#This Row],[Date de réapprovisionnement]],"")</f>
        <v>Série</v>
      </c>
      <c r="R201" s="2" t="str">
        <f>IF(ISTEXT(Manquant[[#This Row],[Date de réappro estimée]]),Manquant[[#This Row],[Date de réappro estimée]],"")</f>
        <v/>
      </c>
      <c r="S201" s="2" t="str">
        <f>IF((Manquant[Commentaires]=""),"",Manquant[Commentaires])</f>
        <v/>
      </c>
      <c r="T201" s="10" t="str">
        <f>Manquant[Commentaires1]&amp;CHAR(10)&amp;Manquant[Commentaires2]&amp;CHAR(10)&amp;Manquant[Commentaires3]</f>
        <v xml:space="preserve">Série
</v>
      </c>
    </row>
    <row r="202" spans="1:20" ht="45" hidden="1" x14ac:dyDescent="0.25">
      <c r="A202" s="1" t="s">
        <v>46</v>
      </c>
      <c r="B202" s="1" t="s">
        <v>47</v>
      </c>
      <c r="C202" s="2">
        <v>43717</v>
      </c>
      <c r="D202" s="1">
        <v>71273259</v>
      </c>
      <c r="E202" s="1" t="s">
        <v>92</v>
      </c>
      <c r="F202" s="1">
        <v>193553599</v>
      </c>
      <c r="G202" s="1" t="s">
        <v>93</v>
      </c>
      <c r="H202" s="1" t="s">
        <v>15</v>
      </c>
      <c r="I202" s="2">
        <v>43587</v>
      </c>
      <c r="J202" s="2"/>
      <c r="K202" s="1" t="s">
        <v>16</v>
      </c>
      <c r="L202" s="2">
        <f>IF(ISNUMBER(Manquant[[#This Row],[Date de réapprovisionnement]]),Manquant[[#This Row],[Date de réapprovisionnement]],"")</f>
        <v>43587</v>
      </c>
      <c r="M202" s="2" t="str">
        <f>IF(ISNUMBER(Manquant[[#This Row],[Date de réappro estimée]]),Manquant[[#This Row],[Date de réappro estimée]],"")</f>
        <v/>
      </c>
      <c r="N202" s="2">
        <f>IF(Manquant[[#This Row],[DATE Réappro]]="",(IF(Manquant[[#This Row],[Date Estimée]]="","NO DATE",Manquant[[#This Row],[Date Estimée]])),Manquant[[#This Row],[DATE Réappro]])</f>
        <v>43587</v>
      </c>
      <c r="O202" s="2">
        <f>IF((VLOOKUP(Manquant[[#This Row],[Composé]],Planning!E:M,9,FALSE))=0,"",(VLOOKUP(Manquant[[#This Row],[Composé]],Planning!E:M,9,FALSE)))</f>
        <v>43630</v>
      </c>
      <c r="P202" s="1" t="str">
        <f>IF(Manquant[[#This Row],[Besoin Client]]="","NO DATE CLIENT",(IF(Manquant[[#This Row],[DATE]]="NO DATE",TRUE,(IF(Manquant[[#This Row],[Besoin Client]]-Manquant[[#This Row],[DATE]]&lt;25,TRUE,"")))))</f>
        <v/>
      </c>
      <c r="Q202" s="2" t="str">
        <f>IF(ISTEXT(Manquant[[#This Row],[Date de réapprovisionnement]]),Manquant[[#This Row],[Date de réapprovisionnement]],"")</f>
        <v/>
      </c>
      <c r="R202" s="2" t="str">
        <f>IF(ISTEXT(Manquant[[#This Row],[Date de réappro estimée]]),Manquant[[#This Row],[Date de réappro estimée]],"")</f>
        <v/>
      </c>
      <c r="S202" s="2" t="str">
        <f>IF((Manquant[Commentaires]=""),"",Manquant[Commentaires])</f>
        <v/>
      </c>
      <c r="T202" s="10" t="str">
        <f>Manquant[Commentaires1]&amp;CHAR(10)&amp;Manquant[Commentaires2]&amp;CHAR(10)&amp;Manquant[Commentaires3]</f>
        <v xml:space="preserve">
</v>
      </c>
    </row>
    <row r="203" spans="1:20" ht="45" hidden="1" x14ac:dyDescent="0.25">
      <c r="A203" s="1" t="s">
        <v>46</v>
      </c>
      <c r="B203" s="1" t="s">
        <v>47</v>
      </c>
      <c r="C203" s="2">
        <v>43717</v>
      </c>
      <c r="D203" s="1">
        <v>71273259</v>
      </c>
      <c r="E203" s="1" t="s">
        <v>523</v>
      </c>
      <c r="F203" s="1">
        <v>193568008</v>
      </c>
      <c r="G203" s="1" t="s">
        <v>524</v>
      </c>
      <c r="H203" s="1" t="s">
        <v>427</v>
      </c>
      <c r="I203" s="2" t="s">
        <v>514</v>
      </c>
      <c r="J203" s="2"/>
      <c r="K203" s="1" t="s">
        <v>16</v>
      </c>
      <c r="L203" s="2" t="str">
        <f>IF(ISNUMBER(Manquant[[#This Row],[Date de réapprovisionnement]]),Manquant[[#This Row],[Date de réapprovisionnement]],"")</f>
        <v/>
      </c>
      <c r="M203" s="2" t="str">
        <f>IF(ISNUMBER(Manquant[[#This Row],[Date de réappro estimée]]),Manquant[[#This Row],[Date de réappro estimée]],"")</f>
        <v/>
      </c>
      <c r="N203" s="2" t="str">
        <f>IF(Manquant[[#This Row],[DATE Réappro]]="",(IF(Manquant[[#This Row],[Date Estimée]]="","NO DATE",Manquant[[#This Row],[Date Estimée]])),Manquant[[#This Row],[DATE Réappro]])</f>
        <v>NO DATE</v>
      </c>
      <c r="O203" s="2">
        <f>IF((VLOOKUP(Manquant[[#This Row],[Composé]],Planning!E:M,9,FALSE))=0,"",(VLOOKUP(Manquant[[#This Row],[Composé]],Planning!E:M,9,FALSE)))</f>
        <v>43630</v>
      </c>
      <c r="P203" s="1" t="b">
        <f>IF(Manquant[[#This Row],[Besoin Client]]="","NO DATE CLIENT",(IF(Manquant[[#This Row],[DATE]]="NO DATE",TRUE,(IF(Manquant[[#This Row],[Besoin Client]]-Manquant[[#This Row],[DATE]]&lt;25,TRUE,"")))))</f>
        <v>1</v>
      </c>
      <c r="Q203" s="2" t="str">
        <f>IF(ISTEXT(Manquant[[#This Row],[Date de réapprovisionnement]]),Manquant[[#This Row],[Date de réapprovisionnement]],"")</f>
        <v>Série</v>
      </c>
      <c r="R203" s="2" t="str">
        <f>IF(ISTEXT(Manquant[[#This Row],[Date de réappro estimée]]),Manquant[[#This Row],[Date de réappro estimée]],"")</f>
        <v/>
      </c>
      <c r="S203" s="2" t="str">
        <f>IF((Manquant[Commentaires]=""),"",Manquant[Commentaires])</f>
        <v/>
      </c>
      <c r="T203" s="10" t="str">
        <f>Manquant[Commentaires1]&amp;CHAR(10)&amp;Manquant[Commentaires2]&amp;CHAR(10)&amp;Manquant[Commentaires3]</f>
        <v xml:space="preserve">Série
</v>
      </c>
    </row>
    <row r="204" spans="1:20" ht="45" hidden="1" x14ac:dyDescent="0.25">
      <c r="A204" s="1" t="s">
        <v>46</v>
      </c>
      <c r="B204" s="1" t="s">
        <v>47</v>
      </c>
      <c r="C204" s="2">
        <v>43717</v>
      </c>
      <c r="D204" s="1">
        <v>71273259</v>
      </c>
      <c r="E204" s="1" t="s">
        <v>94</v>
      </c>
      <c r="F204" s="1">
        <v>193570269</v>
      </c>
      <c r="G204" s="1" t="s">
        <v>95</v>
      </c>
      <c r="H204" s="1" t="s">
        <v>15</v>
      </c>
      <c r="I204" s="2">
        <v>43587</v>
      </c>
      <c r="J204" s="2"/>
      <c r="K204" s="1" t="s">
        <v>16</v>
      </c>
      <c r="L204" s="2">
        <f>IF(ISNUMBER(Manquant[[#This Row],[Date de réapprovisionnement]]),Manquant[[#This Row],[Date de réapprovisionnement]],"")</f>
        <v>43587</v>
      </c>
      <c r="M204" s="2" t="str">
        <f>IF(ISNUMBER(Manquant[[#This Row],[Date de réappro estimée]]),Manquant[[#This Row],[Date de réappro estimée]],"")</f>
        <v/>
      </c>
      <c r="N204" s="2">
        <f>IF(Manquant[[#This Row],[DATE Réappro]]="",(IF(Manquant[[#This Row],[Date Estimée]]="","NO DATE",Manquant[[#This Row],[Date Estimée]])),Manquant[[#This Row],[DATE Réappro]])</f>
        <v>43587</v>
      </c>
      <c r="O204" s="2">
        <f>IF((VLOOKUP(Manquant[[#This Row],[Composé]],Planning!E:M,9,FALSE))=0,"",(VLOOKUP(Manquant[[#This Row],[Composé]],Planning!E:M,9,FALSE)))</f>
        <v>43630</v>
      </c>
      <c r="P204" s="1" t="str">
        <f>IF(Manquant[[#This Row],[Besoin Client]]="","NO DATE CLIENT",(IF(Manquant[[#This Row],[DATE]]="NO DATE",TRUE,(IF(Manquant[[#This Row],[Besoin Client]]-Manquant[[#This Row],[DATE]]&lt;25,TRUE,"")))))</f>
        <v/>
      </c>
      <c r="Q204" s="2" t="str">
        <f>IF(ISTEXT(Manquant[[#This Row],[Date de réapprovisionnement]]),Manquant[[#This Row],[Date de réapprovisionnement]],"")</f>
        <v/>
      </c>
      <c r="R204" s="2" t="str">
        <f>IF(ISTEXT(Manquant[[#This Row],[Date de réappro estimée]]),Manquant[[#This Row],[Date de réappro estimée]],"")</f>
        <v/>
      </c>
      <c r="S204" s="2" t="str">
        <f>IF((Manquant[Commentaires]=""),"",Manquant[Commentaires])</f>
        <v/>
      </c>
      <c r="T204" s="10" t="str">
        <f>Manquant[Commentaires1]&amp;CHAR(10)&amp;Manquant[Commentaires2]&amp;CHAR(10)&amp;Manquant[Commentaires3]</f>
        <v xml:space="preserve">
</v>
      </c>
    </row>
    <row r="205" spans="1:20" ht="45" hidden="1" x14ac:dyDescent="0.25">
      <c r="A205" s="1" t="s">
        <v>46</v>
      </c>
      <c r="B205" s="1" t="s">
        <v>47</v>
      </c>
      <c r="C205" s="2">
        <v>43717</v>
      </c>
      <c r="D205" s="1">
        <v>71273259</v>
      </c>
      <c r="E205" s="1">
        <v>193572114</v>
      </c>
      <c r="F205" s="1">
        <v>193572114</v>
      </c>
      <c r="G205" s="1" t="s">
        <v>525</v>
      </c>
      <c r="H205" s="1" t="s">
        <v>513</v>
      </c>
      <c r="I205" s="2" t="s">
        <v>514</v>
      </c>
      <c r="J205" s="2"/>
      <c r="K205" s="1" t="s">
        <v>16</v>
      </c>
      <c r="L205" s="2" t="str">
        <f>IF(ISNUMBER(Manquant[[#This Row],[Date de réapprovisionnement]]),Manquant[[#This Row],[Date de réapprovisionnement]],"")</f>
        <v/>
      </c>
      <c r="M205" s="2" t="str">
        <f>IF(ISNUMBER(Manquant[[#This Row],[Date de réappro estimée]]),Manquant[[#This Row],[Date de réappro estimée]],"")</f>
        <v/>
      </c>
      <c r="N205" s="2" t="str">
        <f>IF(Manquant[[#This Row],[DATE Réappro]]="",(IF(Manquant[[#This Row],[Date Estimée]]="","NO DATE",Manquant[[#This Row],[Date Estimée]])),Manquant[[#This Row],[DATE Réappro]])</f>
        <v>NO DATE</v>
      </c>
      <c r="O205" s="2">
        <f>IF((VLOOKUP(Manquant[[#This Row],[Composé]],Planning!E:M,9,FALSE))=0,"",(VLOOKUP(Manquant[[#This Row],[Composé]],Planning!E:M,9,FALSE)))</f>
        <v>43630</v>
      </c>
      <c r="P205" s="1" t="b">
        <f>IF(Manquant[[#This Row],[Besoin Client]]="","NO DATE CLIENT",(IF(Manquant[[#This Row],[DATE]]="NO DATE",TRUE,(IF(Manquant[[#This Row],[Besoin Client]]-Manquant[[#This Row],[DATE]]&lt;25,TRUE,"")))))</f>
        <v>1</v>
      </c>
      <c r="Q205" s="2" t="str">
        <f>IF(ISTEXT(Manquant[[#This Row],[Date de réapprovisionnement]]),Manquant[[#This Row],[Date de réapprovisionnement]],"")</f>
        <v>Série</v>
      </c>
      <c r="R205" s="2" t="str">
        <f>IF(ISTEXT(Manquant[[#This Row],[Date de réappro estimée]]),Manquant[[#This Row],[Date de réappro estimée]],"")</f>
        <v/>
      </c>
      <c r="S205" s="2" t="str">
        <f>IF((Manquant[Commentaires]=""),"",Manquant[Commentaires])</f>
        <v/>
      </c>
      <c r="T205" s="10" t="str">
        <f>Manquant[Commentaires1]&amp;CHAR(10)&amp;Manquant[Commentaires2]&amp;CHAR(10)&amp;Manquant[Commentaires3]</f>
        <v xml:space="preserve">Série
</v>
      </c>
    </row>
    <row r="206" spans="1:20" ht="45" hidden="1" x14ac:dyDescent="0.25">
      <c r="A206" s="1" t="s">
        <v>46</v>
      </c>
      <c r="B206" s="1" t="s">
        <v>47</v>
      </c>
      <c r="C206" s="2">
        <v>43717</v>
      </c>
      <c r="D206" s="1">
        <v>71273259</v>
      </c>
      <c r="E206" s="1" t="s">
        <v>945</v>
      </c>
      <c r="F206" s="1">
        <v>193582459</v>
      </c>
      <c r="G206" s="1" t="s">
        <v>290</v>
      </c>
      <c r="H206" s="1" t="s">
        <v>427</v>
      </c>
      <c r="I206" s="2" t="s">
        <v>514</v>
      </c>
      <c r="J206" s="2"/>
      <c r="K206" s="1" t="s">
        <v>16</v>
      </c>
      <c r="L206" s="2" t="str">
        <f>IF(ISNUMBER(Manquant[[#This Row],[Date de réapprovisionnement]]),Manquant[[#This Row],[Date de réapprovisionnement]],"")</f>
        <v/>
      </c>
      <c r="M206" s="2" t="str">
        <f>IF(ISNUMBER(Manquant[[#This Row],[Date de réappro estimée]]),Manquant[[#This Row],[Date de réappro estimée]],"")</f>
        <v/>
      </c>
      <c r="N206" s="2" t="str">
        <f>IF(Manquant[[#This Row],[DATE Réappro]]="",(IF(Manquant[[#This Row],[Date Estimée]]="","NO DATE",Manquant[[#This Row],[Date Estimée]])),Manquant[[#This Row],[DATE Réappro]])</f>
        <v>NO DATE</v>
      </c>
      <c r="O206" s="2">
        <f>IF((VLOOKUP(Manquant[[#This Row],[Composé]],Planning!E:M,9,FALSE))=0,"",(VLOOKUP(Manquant[[#This Row],[Composé]],Planning!E:M,9,FALSE)))</f>
        <v>43630</v>
      </c>
      <c r="P206" s="1" t="b">
        <f>IF(Manquant[[#This Row],[Besoin Client]]="","NO DATE CLIENT",(IF(Manquant[[#This Row],[DATE]]="NO DATE",TRUE,(IF(Manquant[[#This Row],[Besoin Client]]-Manquant[[#This Row],[DATE]]&lt;25,TRUE,"")))))</f>
        <v>1</v>
      </c>
      <c r="Q206" s="2" t="str">
        <f>IF(ISTEXT(Manquant[[#This Row],[Date de réapprovisionnement]]),Manquant[[#This Row],[Date de réapprovisionnement]],"")</f>
        <v>Série</v>
      </c>
      <c r="R206" s="2" t="str">
        <f>IF(ISTEXT(Manquant[[#This Row],[Date de réappro estimée]]),Manquant[[#This Row],[Date de réappro estimée]],"")</f>
        <v/>
      </c>
      <c r="S206" s="2" t="str">
        <f>IF((Manquant[Commentaires]=""),"",Manquant[Commentaires])</f>
        <v/>
      </c>
      <c r="T206" s="10" t="str">
        <f>Manquant[Commentaires1]&amp;CHAR(10)&amp;Manquant[Commentaires2]&amp;CHAR(10)&amp;Manquant[Commentaires3]</f>
        <v xml:space="preserve">Série
</v>
      </c>
    </row>
    <row r="207" spans="1:20" ht="45" hidden="1" x14ac:dyDescent="0.25">
      <c r="A207" s="1" t="s">
        <v>46</v>
      </c>
      <c r="B207" s="1" t="s">
        <v>47</v>
      </c>
      <c r="C207" s="2">
        <v>43717</v>
      </c>
      <c r="D207" s="1">
        <v>71273259</v>
      </c>
      <c r="E207" s="1" t="s">
        <v>946</v>
      </c>
      <c r="F207" s="1">
        <v>193583154</v>
      </c>
      <c r="G207" s="1" t="s">
        <v>291</v>
      </c>
      <c r="H207" s="1" t="s">
        <v>427</v>
      </c>
      <c r="I207" s="2" t="s">
        <v>514</v>
      </c>
      <c r="J207" s="2"/>
      <c r="K207" s="1" t="s">
        <v>16</v>
      </c>
      <c r="L207" s="2" t="str">
        <f>IF(ISNUMBER(Manquant[[#This Row],[Date de réapprovisionnement]]),Manquant[[#This Row],[Date de réapprovisionnement]],"")</f>
        <v/>
      </c>
      <c r="M207" s="2" t="str">
        <f>IF(ISNUMBER(Manquant[[#This Row],[Date de réappro estimée]]),Manquant[[#This Row],[Date de réappro estimée]],"")</f>
        <v/>
      </c>
      <c r="N207" s="2" t="str">
        <f>IF(Manquant[[#This Row],[DATE Réappro]]="",(IF(Manquant[[#This Row],[Date Estimée]]="","NO DATE",Manquant[[#This Row],[Date Estimée]])),Manquant[[#This Row],[DATE Réappro]])</f>
        <v>NO DATE</v>
      </c>
      <c r="O207" s="2">
        <f>IF((VLOOKUP(Manquant[[#This Row],[Composé]],Planning!E:M,9,FALSE))=0,"",(VLOOKUP(Manquant[[#This Row],[Composé]],Planning!E:M,9,FALSE)))</f>
        <v>43630</v>
      </c>
      <c r="P207" s="1" t="b">
        <f>IF(Manquant[[#This Row],[Besoin Client]]="","NO DATE CLIENT",(IF(Manquant[[#This Row],[DATE]]="NO DATE",TRUE,(IF(Manquant[[#This Row],[Besoin Client]]-Manquant[[#This Row],[DATE]]&lt;25,TRUE,"")))))</f>
        <v>1</v>
      </c>
      <c r="Q207" s="2" t="str">
        <f>IF(ISTEXT(Manquant[[#This Row],[Date de réapprovisionnement]]),Manquant[[#This Row],[Date de réapprovisionnement]],"")</f>
        <v>Série</v>
      </c>
      <c r="R207" s="2" t="str">
        <f>IF(ISTEXT(Manquant[[#This Row],[Date de réappro estimée]]),Manquant[[#This Row],[Date de réappro estimée]],"")</f>
        <v/>
      </c>
      <c r="S207" s="2" t="str">
        <f>IF((Manquant[Commentaires]=""),"",Manquant[Commentaires])</f>
        <v/>
      </c>
      <c r="T207" s="10" t="str">
        <f>Manquant[Commentaires1]&amp;CHAR(10)&amp;Manquant[Commentaires2]&amp;CHAR(10)&amp;Manquant[Commentaires3]</f>
        <v xml:space="preserve">Série
</v>
      </c>
    </row>
    <row r="208" spans="1:20" ht="45" hidden="1" x14ac:dyDescent="0.25">
      <c r="A208" s="1" t="s">
        <v>46</v>
      </c>
      <c r="B208" s="1" t="s">
        <v>47</v>
      </c>
      <c r="C208" s="2">
        <v>43717</v>
      </c>
      <c r="D208" s="1">
        <v>71273259</v>
      </c>
      <c r="E208" s="1">
        <v>193585934</v>
      </c>
      <c r="F208" s="1">
        <v>193585934</v>
      </c>
      <c r="G208" s="1" t="s">
        <v>292</v>
      </c>
      <c r="H208" s="1" t="s">
        <v>427</v>
      </c>
      <c r="I208" s="2" t="s">
        <v>514</v>
      </c>
      <c r="J208" s="2"/>
      <c r="K208" s="1" t="s">
        <v>16</v>
      </c>
      <c r="L208" s="2" t="str">
        <f>IF(ISNUMBER(Manquant[[#This Row],[Date de réapprovisionnement]]),Manquant[[#This Row],[Date de réapprovisionnement]],"")</f>
        <v/>
      </c>
      <c r="M208" s="2" t="str">
        <f>IF(ISNUMBER(Manquant[[#This Row],[Date de réappro estimée]]),Manquant[[#This Row],[Date de réappro estimée]],"")</f>
        <v/>
      </c>
      <c r="N208" s="2" t="str">
        <f>IF(Manquant[[#This Row],[DATE Réappro]]="",(IF(Manquant[[#This Row],[Date Estimée]]="","NO DATE",Manquant[[#This Row],[Date Estimée]])),Manquant[[#This Row],[DATE Réappro]])</f>
        <v>NO DATE</v>
      </c>
      <c r="O208" s="2">
        <f>IF((VLOOKUP(Manquant[[#This Row],[Composé]],Planning!E:M,9,FALSE))=0,"",(VLOOKUP(Manquant[[#This Row],[Composé]],Planning!E:M,9,FALSE)))</f>
        <v>43630</v>
      </c>
      <c r="P208" s="1" t="b">
        <f>IF(Manquant[[#This Row],[Besoin Client]]="","NO DATE CLIENT",(IF(Manquant[[#This Row],[DATE]]="NO DATE",TRUE,(IF(Manquant[[#This Row],[Besoin Client]]-Manquant[[#This Row],[DATE]]&lt;25,TRUE,"")))))</f>
        <v>1</v>
      </c>
      <c r="Q208" s="2" t="str">
        <f>IF(ISTEXT(Manquant[[#This Row],[Date de réapprovisionnement]]),Manquant[[#This Row],[Date de réapprovisionnement]],"")</f>
        <v>Série</v>
      </c>
      <c r="R208" s="2" t="str">
        <f>IF(ISTEXT(Manquant[[#This Row],[Date de réappro estimée]]),Manquant[[#This Row],[Date de réappro estimée]],"")</f>
        <v/>
      </c>
      <c r="S208" s="2" t="str">
        <f>IF((Manquant[Commentaires]=""),"",Manquant[Commentaires])</f>
        <v/>
      </c>
      <c r="T208" s="10" t="str">
        <f>Manquant[Commentaires1]&amp;CHAR(10)&amp;Manquant[Commentaires2]&amp;CHAR(10)&amp;Manquant[Commentaires3]</f>
        <v xml:space="preserve">Série
</v>
      </c>
    </row>
    <row r="209" spans="1:20" ht="45" hidden="1" x14ac:dyDescent="0.25">
      <c r="A209" s="1" t="s">
        <v>46</v>
      </c>
      <c r="B209" s="1" t="s">
        <v>47</v>
      </c>
      <c r="C209" s="2">
        <v>43717</v>
      </c>
      <c r="D209" s="1">
        <v>71273259</v>
      </c>
      <c r="E209" s="1">
        <v>193585976</v>
      </c>
      <c r="F209" s="1">
        <v>193585976</v>
      </c>
      <c r="G209" s="1" t="s">
        <v>293</v>
      </c>
      <c r="H209" s="1" t="s">
        <v>427</v>
      </c>
      <c r="I209" s="2" t="s">
        <v>514</v>
      </c>
      <c r="J209" s="2"/>
      <c r="K209" s="1" t="s">
        <v>16</v>
      </c>
      <c r="L209" s="2" t="str">
        <f>IF(ISNUMBER(Manquant[[#This Row],[Date de réapprovisionnement]]),Manquant[[#This Row],[Date de réapprovisionnement]],"")</f>
        <v/>
      </c>
      <c r="M209" s="2" t="str">
        <f>IF(ISNUMBER(Manquant[[#This Row],[Date de réappro estimée]]),Manquant[[#This Row],[Date de réappro estimée]],"")</f>
        <v/>
      </c>
      <c r="N209" s="2" t="str">
        <f>IF(Manquant[[#This Row],[DATE Réappro]]="",(IF(Manquant[[#This Row],[Date Estimée]]="","NO DATE",Manquant[[#This Row],[Date Estimée]])),Manquant[[#This Row],[DATE Réappro]])</f>
        <v>NO DATE</v>
      </c>
      <c r="O209" s="2">
        <f>IF((VLOOKUP(Manquant[[#This Row],[Composé]],Planning!E:M,9,FALSE))=0,"",(VLOOKUP(Manquant[[#This Row],[Composé]],Planning!E:M,9,FALSE)))</f>
        <v>43630</v>
      </c>
      <c r="P209" s="1" t="b">
        <f>IF(Manquant[[#This Row],[Besoin Client]]="","NO DATE CLIENT",(IF(Manquant[[#This Row],[DATE]]="NO DATE",TRUE,(IF(Manquant[[#This Row],[Besoin Client]]-Manquant[[#This Row],[DATE]]&lt;25,TRUE,"")))))</f>
        <v>1</v>
      </c>
      <c r="Q209" s="2" t="str">
        <f>IF(ISTEXT(Manquant[[#This Row],[Date de réapprovisionnement]]),Manquant[[#This Row],[Date de réapprovisionnement]],"")</f>
        <v>Série</v>
      </c>
      <c r="R209" s="2" t="str">
        <f>IF(ISTEXT(Manquant[[#This Row],[Date de réappro estimée]]),Manquant[[#This Row],[Date de réappro estimée]],"")</f>
        <v/>
      </c>
      <c r="S209" s="2" t="str">
        <f>IF((Manquant[Commentaires]=""),"",Manquant[Commentaires])</f>
        <v/>
      </c>
      <c r="T209" s="10" t="str">
        <f>Manquant[Commentaires1]&amp;CHAR(10)&amp;Manquant[Commentaires2]&amp;CHAR(10)&amp;Manquant[Commentaires3]</f>
        <v xml:space="preserve">Série
</v>
      </c>
    </row>
    <row r="210" spans="1:20" ht="45" hidden="1" x14ac:dyDescent="0.25">
      <c r="A210" s="1" t="s">
        <v>46</v>
      </c>
      <c r="B210" s="1" t="s">
        <v>47</v>
      </c>
      <c r="C210" s="2">
        <v>43717</v>
      </c>
      <c r="D210" s="1">
        <v>71273259</v>
      </c>
      <c r="E210" s="1" t="s">
        <v>947</v>
      </c>
      <c r="F210" s="1">
        <v>193586072</v>
      </c>
      <c r="G210" s="1" t="s">
        <v>294</v>
      </c>
      <c r="H210" s="1" t="s">
        <v>427</v>
      </c>
      <c r="I210" s="2" t="s">
        <v>514</v>
      </c>
      <c r="J210" s="2"/>
      <c r="K210" s="1" t="s">
        <v>16</v>
      </c>
      <c r="L210" s="2" t="str">
        <f>IF(ISNUMBER(Manquant[[#This Row],[Date de réapprovisionnement]]),Manquant[[#This Row],[Date de réapprovisionnement]],"")</f>
        <v/>
      </c>
      <c r="M210" s="2" t="str">
        <f>IF(ISNUMBER(Manquant[[#This Row],[Date de réappro estimée]]),Manquant[[#This Row],[Date de réappro estimée]],"")</f>
        <v/>
      </c>
      <c r="N210" s="2" t="str">
        <f>IF(Manquant[[#This Row],[DATE Réappro]]="",(IF(Manquant[[#This Row],[Date Estimée]]="","NO DATE",Manquant[[#This Row],[Date Estimée]])),Manquant[[#This Row],[DATE Réappro]])</f>
        <v>NO DATE</v>
      </c>
      <c r="O210" s="2">
        <f>IF((VLOOKUP(Manquant[[#This Row],[Composé]],Planning!E:M,9,FALSE))=0,"",(VLOOKUP(Manquant[[#This Row],[Composé]],Planning!E:M,9,FALSE)))</f>
        <v>43630</v>
      </c>
      <c r="P210" s="1" t="b">
        <f>IF(Manquant[[#This Row],[Besoin Client]]="","NO DATE CLIENT",(IF(Manquant[[#This Row],[DATE]]="NO DATE",TRUE,(IF(Manquant[[#This Row],[Besoin Client]]-Manquant[[#This Row],[DATE]]&lt;25,TRUE,"")))))</f>
        <v>1</v>
      </c>
      <c r="Q210" s="2" t="str">
        <f>IF(ISTEXT(Manquant[[#This Row],[Date de réapprovisionnement]]),Manquant[[#This Row],[Date de réapprovisionnement]],"")</f>
        <v>Série</v>
      </c>
      <c r="R210" s="2" t="str">
        <f>IF(ISTEXT(Manquant[[#This Row],[Date de réappro estimée]]),Manquant[[#This Row],[Date de réappro estimée]],"")</f>
        <v/>
      </c>
      <c r="S210" s="2" t="str">
        <f>IF((Manquant[Commentaires]=""),"",Manquant[Commentaires])</f>
        <v/>
      </c>
      <c r="T210" s="10" t="str">
        <f>Manquant[Commentaires1]&amp;CHAR(10)&amp;Manquant[Commentaires2]&amp;CHAR(10)&amp;Manquant[Commentaires3]</f>
        <v xml:space="preserve">Série
</v>
      </c>
    </row>
    <row r="211" spans="1:20" ht="45" hidden="1" x14ac:dyDescent="0.25">
      <c r="A211" s="1" t="s">
        <v>46</v>
      </c>
      <c r="B211" s="1" t="s">
        <v>47</v>
      </c>
      <c r="C211" s="2">
        <v>43717</v>
      </c>
      <c r="D211" s="1">
        <v>71273259</v>
      </c>
      <c r="E211" s="1" t="s">
        <v>948</v>
      </c>
      <c r="F211" s="1">
        <v>193595378</v>
      </c>
      <c r="G211" s="1" t="s">
        <v>295</v>
      </c>
      <c r="H211" s="1" t="s">
        <v>427</v>
      </c>
      <c r="I211" s="2" t="s">
        <v>514</v>
      </c>
      <c r="J211" s="2"/>
      <c r="K211" s="1" t="s">
        <v>16</v>
      </c>
      <c r="L211" s="2" t="str">
        <f>IF(ISNUMBER(Manquant[[#This Row],[Date de réapprovisionnement]]),Manquant[[#This Row],[Date de réapprovisionnement]],"")</f>
        <v/>
      </c>
      <c r="M211" s="2" t="str">
        <f>IF(ISNUMBER(Manquant[[#This Row],[Date de réappro estimée]]),Manquant[[#This Row],[Date de réappro estimée]],"")</f>
        <v/>
      </c>
      <c r="N211" s="2" t="str">
        <f>IF(Manquant[[#This Row],[DATE Réappro]]="",(IF(Manquant[[#This Row],[Date Estimée]]="","NO DATE",Manquant[[#This Row],[Date Estimée]])),Manquant[[#This Row],[DATE Réappro]])</f>
        <v>NO DATE</v>
      </c>
      <c r="O211" s="2">
        <f>IF((VLOOKUP(Manquant[[#This Row],[Composé]],Planning!E:M,9,FALSE))=0,"",(VLOOKUP(Manquant[[#This Row],[Composé]],Planning!E:M,9,FALSE)))</f>
        <v>43630</v>
      </c>
      <c r="P211" s="1" t="b">
        <f>IF(Manquant[[#This Row],[Besoin Client]]="","NO DATE CLIENT",(IF(Manquant[[#This Row],[DATE]]="NO DATE",TRUE,(IF(Manquant[[#This Row],[Besoin Client]]-Manquant[[#This Row],[DATE]]&lt;25,TRUE,"")))))</f>
        <v>1</v>
      </c>
      <c r="Q211" s="2" t="str">
        <f>IF(ISTEXT(Manquant[[#This Row],[Date de réapprovisionnement]]),Manquant[[#This Row],[Date de réapprovisionnement]],"")</f>
        <v>Série</v>
      </c>
      <c r="R211" s="2" t="str">
        <f>IF(ISTEXT(Manquant[[#This Row],[Date de réappro estimée]]),Manquant[[#This Row],[Date de réappro estimée]],"")</f>
        <v/>
      </c>
      <c r="S211" s="2" t="str">
        <f>IF((Manquant[Commentaires]=""),"",Manquant[Commentaires])</f>
        <v/>
      </c>
      <c r="T211" s="10" t="str">
        <f>Manquant[Commentaires1]&amp;CHAR(10)&amp;Manquant[Commentaires2]&amp;CHAR(10)&amp;Manquant[Commentaires3]</f>
        <v xml:space="preserve">Série
</v>
      </c>
    </row>
    <row r="212" spans="1:20" ht="45" hidden="1" x14ac:dyDescent="0.25">
      <c r="A212" s="1" t="s">
        <v>46</v>
      </c>
      <c r="B212" s="1" t="s">
        <v>47</v>
      </c>
      <c r="C212" s="2">
        <v>43717</v>
      </c>
      <c r="D212" s="1">
        <v>71273259</v>
      </c>
      <c r="E212" s="1" t="s">
        <v>949</v>
      </c>
      <c r="F212" s="1">
        <v>193595612</v>
      </c>
      <c r="G212" s="1" t="s">
        <v>296</v>
      </c>
      <c r="H212" s="1" t="s">
        <v>427</v>
      </c>
      <c r="I212" s="2" t="s">
        <v>514</v>
      </c>
      <c r="J212" s="2"/>
      <c r="K212" s="1" t="s">
        <v>16</v>
      </c>
      <c r="L212" s="2" t="str">
        <f>IF(ISNUMBER(Manquant[[#This Row],[Date de réapprovisionnement]]),Manquant[[#This Row],[Date de réapprovisionnement]],"")</f>
        <v/>
      </c>
      <c r="M212" s="2" t="str">
        <f>IF(ISNUMBER(Manquant[[#This Row],[Date de réappro estimée]]),Manquant[[#This Row],[Date de réappro estimée]],"")</f>
        <v/>
      </c>
      <c r="N212" s="2" t="str">
        <f>IF(Manquant[[#This Row],[DATE Réappro]]="",(IF(Manquant[[#This Row],[Date Estimée]]="","NO DATE",Manquant[[#This Row],[Date Estimée]])),Manquant[[#This Row],[DATE Réappro]])</f>
        <v>NO DATE</v>
      </c>
      <c r="O212" s="2">
        <f>IF((VLOOKUP(Manquant[[#This Row],[Composé]],Planning!E:M,9,FALSE))=0,"",(VLOOKUP(Manquant[[#This Row],[Composé]],Planning!E:M,9,FALSE)))</f>
        <v>43630</v>
      </c>
      <c r="P212" s="1" t="b">
        <f>IF(Manquant[[#This Row],[Besoin Client]]="","NO DATE CLIENT",(IF(Manquant[[#This Row],[DATE]]="NO DATE",TRUE,(IF(Manquant[[#This Row],[Besoin Client]]-Manquant[[#This Row],[DATE]]&lt;25,TRUE,"")))))</f>
        <v>1</v>
      </c>
      <c r="Q212" s="2" t="str">
        <f>IF(ISTEXT(Manquant[[#This Row],[Date de réapprovisionnement]]),Manquant[[#This Row],[Date de réapprovisionnement]],"")</f>
        <v>Série</v>
      </c>
      <c r="R212" s="2" t="str">
        <f>IF(ISTEXT(Manquant[[#This Row],[Date de réappro estimée]]),Manquant[[#This Row],[Date de réappro estimée]],"")</f>
        <v/>
      </c>
      <c r="S212" s="2" t="str">
        <f>IF((Manquant[Commentaires]=""),"",Manquant[Commentaires])</f>
        <v/>
      </c>
      <c r="T212" s="10" t="str">
        <f>Manquant[Commentaires1]&amp;CHAR(10)&amp;Manquant[Commentaires2]&amp;CHAR(10)&amp;Manquant[Commentaires3]</f>
        <v xml:space="preserve">Série
</v>
      </c>
    </row>
    <row r="213" spans="1:20" ht="45" hidden="1" x14ac:dyDescent="0.25">
      <c r="A213" s="1" t="s">
        <v>46</v>
      </c>
      <c r="B213" s="1" t="s">
        <v>47</v>
      </c>
      <c r="C213" s="2">
        <v>43717</v>
      </c>
      <c r="D213" s="1">
        <v>71273259</v>
      </c>
      <c r="E213" s="1">
        <v>193606952</v>
      </c>
      <c r="F213" s="1">
        <v>193606952</v>
      </c>
      <c r="G213" s="1" t="s">
        <v>297</v>
      </c>
      <c r="H213" s="1" t="s">
        <v>427</v>
      </c>
      <c r="I213" s="2" t="s">
        <v>514</v>
      </c>
      <c r="J213" s="2"/>
      <c r="K213" s="1" t="s">
        <v>16</v>
      </c>
      <c r="L213" s="2" t="str">
        <f>IF(ISNUMBER(Manquant[[#This Row],[Date de réapprovisionnement]]),Manquant[[#This Row],[Date de réapprovisionnement]],"")</f>
        <v/>
      </c>
      <c r="M213" s="2" t="str">
        <f>IF(ISNUMBER(Manquant[[#This Row],[Date de réappro estimée]]),Manquant[[#This Row],[Date de réappro estimée]],"")</f>
        <v/>
      </c>
      <c r="N213" s="2" t="str">
        <f>IF(Manquant[[#This Row],[DATE Réappro]]="",(IF(Manquant[[#This Row],[Date Estimée]]="","NO DATE",Manquant[[#This Row],[Date Estimée]])),Manquant[[#This Row],[DATE Réappro]])</f>
        <v>NO DATE</v>
      </c>
      <c r="O213" s="2">
        <f>IF((VLOOKUP(Manquant[[#This Row],[Composé]],Planning!E:M,9,FALSE))=0,"",(VLOOKUP(Manquant[[#This Row],[Composé]],Planning!E:M,9,FALSE)))</f>
        <v>43630</v>
      </c>
      <c r="P213" s="1" t="b">
        <f>IF(Manquant[[#This Row],[Besoin Client]]="","NO DATE CLIENT",(IF(Manquant[[#This Row],[DATE]]="NO DATE",TRUE,(IF(Manquant[[#This Row],[Besoin Client]]-Manquant[[#This Row],[DATE]]&lt;25,TRUE,"")))))</f>
        <v>1</v>
      </c>
      <c r="Q213" s="2" t="str">
        <f>IF(ISTEXT(Manquant[[#This Row],[Date de réapprovisionnement]]),Manquant[[#This Row],[Date de réapprovisionnement]],"")</f>
        <v>Série</v>
      </c>
      <c r="R213" s="2" t="str">
        <f>IF(ISTEXT(Manquant[[#This Row],[Date de réappro estimée]]),Manquant[[#This Row],[Date de réappro estimée]],"")</f>
        <v/>
      </c>
      <c r="S213" s="2" t="str">
        <f>IF((Manquant[Commentaires]=""),"",Manquant[Commentaires])</f>
        <v/>
      </c>
      <c r="T213" s="10" t="str">
        <f>Manquant[Commentaires1]&amp;CHAR(10)&amp;Manquant[Commentaires2]&amp;CHAR(10)&amp;Manquant[Commentaires3]</f>
        <v xml:space="preserve">Série
</v>
      </c>
    </row>
    <row r="214" spans="1:20" ht="45" hidden="1" x14ac:dyDescent="0.25">
      <c r="A214" s="1" t="s">
        <v>46</v>
      </c>
      <c r="B214" s="1" t="s">
        <v>47</v>
      </c>
      <c r="C214" s="2">
        <v>43721</v>
      </c>
      <c r="D214" s="1">
        <v>71273259</v>
      </c>
      <c r="E214" s="1"/>
      <c r="F214" s="1" t="s">
        <v>298</v>
      </c>
      <c r="G214" s="1" t="s">
        <v>299</v>
      </c>
      <c r="H214" s="1"/>
      <c r="I214" s="2" t="s">
        <v>278</v>
      </c>
      <c r="J214" s="2"/>
      <c r="K214" s="1" t="s">
        <v>16</v>
      </c>
      <c r="L214" s="2" t="str">
        <f>IF(ISNUMBER(Manquant[[#This Row],[Date de réapprovisionnement]]),Manquant[[#This Row],[Date de réapprovisionnement]],"")</f>
        <v/>
      </c>
      <c r="M214" s="2" t="str">
        <f>IF(ISNUMBER(Manquant[[#This Row],[Date de réappro estimée]]),Manquant[[#This Row],[Date de réappro estimée]],"")</f>
        <v/>
      </c>
      <c r="N214" s="2" t="str">
        <f>IF(Manquant[[#This Row],[DATE Réappro]]="",(IF(Manquant[[#This Row],[Date Estimée]]="","NO DATE",Manquant[[#This Row],[Date Estimée]])),Manquant[[#This Row],[DATE Réappro]])</f>
        <v>NO DATE</v>
      </c>
      <c r="O214" s="2">
        <f>IF((VLOOKUP(Manquant[[#This Row],[Composé]],Planning!E:M,9,FALSE))=0,"",(VLOOKUP(Manquant[[#This Row],[Composé]],Planning!E:M,9,FALSE)))</f>
        <v>43630</v>
      </c>
      <c r="P214" s="1" t="b">
        <f>IF(Manquant[[#This Row],[Besoin Client]]="","NO DATE CLIENT",(IF(Manquant[[#This Row],[DATE]]="NO DATE",TRUE,(IF(Manquant[[#This Row],[Besoin Client]]-Manquant[[#This Row],[DATE]]&lt;25,TRUE,"")))))</f>
        <v>1</v>
      </c>
      <c r="Q214" s="2" t="str">
        <f>IF(ISTEXT(Manquant[[#This Row],[Date de réapprovisionnement]]),Manquant[[#This Row],[Date de réapprovisionnement]],"")</f>
        <v>Attente création DA</v>
      </c>
      <c r="R214" s="2" t="str">
        <f>IF(ISTEXT(Manquant[[#This Row],[Date de réappro estimée]]),Manquant[[#This Row],[Date de réappro estimée]],"")</f>
        <v/>
      </c>
      <c r="S214" s="2" t="str">
        <f>IF((Manquant[Commentaires]=""),"",Manquant[Commentaires])</f>
        <v/>
      </c>
      <c r="T214" s="10" t="str">
        <f>Manquant[Commentaires1]&amp;CHAR(10)&amp;Manquant[Commentaires2]&amp;CHAR(10)&amp;Manquant[Commentaires3]</f>
        <v xml:space="preserve">Attente création DA
</v>
      </c>
    </row>
    <row r="215" spans="1:20" ht="45" hidden="1" x14ac:dyDescent="0.25">
      <c r="A215" s="1" t="s">
        <v>50</v>
      </c>
      <c r="B215" s="1" t="s">
        <v>51</v>
      </c>
      <c r="C215" s="2">
        <v>43609</v>
      </c>
      <c r="D215" s="1">
        <v>71273269</v>
      </c>
      <c r="E215" s="1" t="s">
        <v>110</v>
      </c>
      <c r="F215" s="1">
        <v>191745722</v>
      </c>
      <c r="G215" s="1" t="s">
        <v>111</v>
      </c>
      <c r="H215" s="1" t="s">
        <v>15</v>
      </c>
      <c r="I215" s="2">
        <v>43591</v>
      </c>
      <c r="J215" s="2"/>
      <c r="K215" s="1" t="s">
        <v>16</v>
      </c>
      <c r="L215" s="2">
        <f>IF(ISNUMBER(Manquant[[#This Row],[Date de réapprovisionnement]]),Manquant[[#This Row],[Date de réapprovisionnement]],"")</f>
        <v>43591</v>
      </c>
      <c r="M215" s="2" t="str">
        <f>IF(ISNUMBER(Manquant[[#This Row],[Date de réappro estimée]]),Manquant[[#This Row],[Date de réappro estimée]],"")</f>
        <v/>
      </c>
      <c r="N215" s="2">
        <f>IF(Manquant[[#This Row],[DATE Réappro]]="",(IF(Manquant[[#This Row],[Date Estimée]]="","NO DATE",Manquant[[#This Row],[Date Estimée]])),Manquant[[#This Row],[DATE Réappro]])</f>
        <v>43591</v>
      </c>
      <c r="O215" s="2">
        <f>IF((VLOOKUP(Manquant[[#This Row],[Composé]],Planning!E:M,9,FALSE))=0,"",(VLOOKUP(Manquant[[#This Row],[Composé]],Planning!E:M,9,FALSE)))</f>
        <v>43630</v>
      </c>
      <c r="P215" s="1" t="str">
        <f>IF(Manquant[[#This Row],[Besoin Client]]="","NO DATE CLIENT",(IF(Manquant[[#This Row],[DATE]]="NO DATE",TRUE,(IF(Manquant[[#This Row],[Besoin Client]]-Manquant[[#This Row],[DATE]]&lt;25,TRUE,"")))))</f>
        <v/>
      </c>
      <c r="Q215" s="2" t="str">
        <f>IF(ISTEXT(Manquant[[#This Row],[Date de réapprovisionnement]]),Manquant[[#This Row],[Date de réapprovisionnement]],"")</f>
        <v/>
      </c>
      <c r="R215" s="2" t="str">
        <f>IF(ISTEXT(Manquant[[#This Row],[Date de réappro estimée]]),Manquant[[#This Row],[Date de réappro estimée]],"")</f>
        <v/>
      </c>
      <c r="S215" s="2" t="str">
        <f>IF((Manquant[Commentaires]=""),"",Manquant[Commentaires])</f>
        <v/>
      </c>
      <c r="T215" s="10" t="str">
        <f>Manquant[Commentaires1]&amp;CHAR(10)&amp;Manquant[Commentaires2]&amp;CHAR(10)&amp;Manquant[Commentaires3]</f>
        <v xml:space="preserve">
</v>
      </c>
    </row>
    <row r="216" spans="1:20" ht="45" hidden="1" x14ac:dyDescent="0.25">
      <c r="A216" s="1" t="s">
        <v>50</v>
      </c>
      <c r="B216" s="1" t="s">
        <v>51</v>
      </c>
      <c r="C216" s="2">
        <v>43609</v>
      </c>
      <c r="D216" s="1">
        <v>71273269</v>
      </c>
      <c r="E216" s="1" t="s">
        <v>206</v>
      </c>
      <c r="F216" s="1">
        <v>191913474</v>
      </c>
      <c r="G216" s="1" t="s">
        <v>207</v>
      </c>
      <c r="H216" s="1" t="s">
        <v>15</v>
      </c>
      <c r="I216" s="2">
        <v>43675</v>
      </c>
      <c r="J216" s="2"/>
      <c r="K216" s="1" t="s">
        <v>16</v>
      </c>
      <c r="L216" s="2">
        <f>IF(ISNUMBER(Manquant[[#This Row],[Date de réapprovisionnement]]),Manquant[[#This Row],[Date de réapprovisionnement]],"")</f>
        <v>43675</v>
      </c>
      <c r="M216" s="2" t="str">
        <f>IF(ISNUMBER(Manquant[[#This Row],[Date de réappro estimée]]),Manquant[[#This Row],[Date de réappro estimée]],"")</f>
        <v/>
      </c>
      <c r="N216" s="2">
        <f>IF(Manquant[[#This Row],[DATE Réappro]]="",(IF(Manquant[[#This Row],[Date Estimée]]="","NO DATE",Manquant[[#This Row],[Date Estimée]])),Manquant[[#This Row],[DATE Réappro]])</f>
        <v>43675</v>
      </c>
      <c r="O216" s="2">
        <f>IF((VLOOKUP(Manquant[[#This Row],[Composé]],Planning!E:M,9,FALSE))=0,"",(VLOOKUP(Manquant[[#This Row],[Composé]],Planning!E:M,9,FALSE)))</f>
        <v>43630</v>
      </c>
      <c r="P216" s="1" t="b">
        <f>IF(Manquant[[#This Row],[Besoin Client]]="","NO DATE CLIENT",(IF(Manquant[[#This Row],[DATE]]="NO DATE",TRUE,(IF(Manquant[[#This Row],[Besoin Client]]-Manquant[[#This Row],[DATE]]&lt;25,TRUE,"")))))</f>
        <v>1</v>
      </c>
      <c r="Q216" s="2" t="str">
        <f>IF(ISTEXT(Manquant[[#This Row],[Date de réapprovisionnement]]),Manquant[[#This Row],[Date de réapprovisionnement]],"")</f>
        <v/>
      </c>
      <c r="R216" s="2" t="str">
        <f>IF(ISTEXT(Manquant[[#This Row],[Date de réappro estimée]]),Manquant[[#This Row],[Date de réappro estimée]],"")</f>
        <v/>
      </c>
      <c r="S216" s="2" t="str">
        <f>IF((Manquant[Commentaires]=""),"",Manquant[Commentaires])</f>
        <v/>
      </c>
      <c r="T216" s="10" t="str">
        <f>Manquant[Commentaires1]&amp;CHAR(10)&amp;Manquant[Commentaires2]&amp;CHAR(10)&amp;Manquant[Commentaires3]</f>
        <v xml:space="preserve">
</v>
      </c>
    </row>
    <row r="217" spans="1:20" ht="45" hidden="1" x14ac:dyDescent="0.25">
      <c r="A217" s="1" t="s">
        <v>50</v>
      </c>
      <c r="B217" s="1" t="s">
        <v>51</v>
      </c>
      <c r="C217" s="2">
        <v>43609</v>
      </c>
      <c r="D217" s="1">
        <v>71273269</v>
      </c>
      <c r="E217" s="1" t="s">
        <v>162</v>
      </c>
      <c r="F217" s="1">
        <v>191932601</v>
      </c>
      <c r="G217" s="1" t="s">
        <v>163</v>
      </c>
      <c r="H217" s="1" t="s">
        <v>15</v>
      </c>
      <c r="I217" s="2">
        <v>43607</v>
      </c>
      <c r="J217" s="2"/>
      <c r="K217" s="1" t="s">
        <v>16</v>
      </c>
      <c r="L217" s="2">
        <f>IF(ISNUMBER(Manquant[[#This Row],[Date de réapprovisionnement]]),Manquant[[#This Row],[Date de réapprovisionnement]],"")</f>
        <v>43607</v>
      </c>
      <c r="M217" s="2" t="str">
        <f>IF(ISNUMBER(Manquant[[#This Row],[Date de réappro estimée]]),Manquant[[#This Row],[Date de réappro estimée]],"")</f>
        <v/>
      </c>
      <c r="N217" s="2">
        <f>IF(Manquant[[#This Row],[DATE Réappro]]="",(IF(Manquant[[#This Row],[Date Estimée]]="","NO DATE",Manquant[[#This Row],[Date Estimée]])),Manquant[[#This Row],[DATE Réappro]])</f>
        <v>43607</v>
      </c>
      <c r="O217" s="2">
        <f>IF((VLOOKUP(Manquant[[#This Row],[Composé]],Planning!E:M,9,FALSE))=0,"",(VLOOKUP(Manquant[[#This Row],[Composé]],Planning!E:M,9,FALSE)))</f>
        <v>43630</v>
      </c>
      <c r="P217" s="1" t="b">
        <f>IF(Manquant[[#This Row],[Besoin Client]]="","NO DATE CLIENT",(IF(Manquant[[#This Row],[DATE]]="NO DATE",TRUE,(IF(Manquant[[#This Row],[Besoin Client]]-Manquant[[#This Row],[DATE]]&lt;25,TRUE,"")))))</f>
        <v>1</v>
      </c>
      <c r="Q217" s="2" t="str">
        <f>IF(ISTEXT(Manquant[[#This Row],[Date de réapprovisionnement]]),Manquant[[#This Row],[Date de réapprovisionnement]],"")</f>
        <v/>
      </c>
      <c r="R217" s="2" t="str">
        <f>IF(ISTEXT(Manquant[[#This Row],[Date de réappro estimée]]),Manquant[[#This Row],[Date de réappro estimée]],"")</f>
        <v/>
      </c>
      <c r="S217" s="2" t="str">
        <f>IF((Manquant[Commentaires]=""),"",Manquant[Commentaires])</f>
        <v/>
      </c>
      <c r="T217" s="10" t="str">
        <f>Manquant[Commentaires1]&amp;CHAR(10)&amp;Manquant[Commentaires2]&amp;CHAR(10)&amp;Manquant[Commentaires3]</f>
        <v xml:space="preserve">
</v>
      </c>
    </row>
    <row r="218" spans="1:20" ht="45" hidden="1" x14ac:dyDescent="0.25">
      <c r="A218" s="1" t="s">
        <v>50</v>
      </c>
      <c r="B218" s="1" t="s">
        <v>51</v>
      </c>
      <c r="C218" s="2">
        <v>43609</v>
      </c>
      <c r="D218" s="1">
        <v>71273269</v>
      </c>
      <c r="E218" s="1">
        <v>192821451</v>
      </c>
      <c r="F218" s="1">
        <v>192821451</v>
      </c>
      <c r="G218" s="1" t="s">
        <v>551</v>
      </c>
      <c r="H218" s="1" t="s">
        <v>550</v>
      </c>
      <c r="J218" s="2"/>
      <c r="K218" s="1" t="s">
        <v>16</v>
      </c>
      <c r="L218" s="2" t="str">
        <f>IF(ISNUMBER(Manquant[[#This Row],[Date de réapprovisionnement]]),Manquant[[#This Row],[Date de réapprovisionnement]],"")</f>
        <v/>
      </c>
      <c r="M218" s="2" t="str">
        <f>IF(ISNUMBER(Manquant[[#This Row],[Date de réappro estimée]]),Manquant[[#This Row],[Date de réappro estimée]],"")</f>
        <v/>
      </c>
      <c r="N218" s="2" t="str">
        <f>IF(Manquant[[#This Row],[DATE Réappro]]="",(IF(Manquant[[#This Row],[Date Estimée]]="","NO DATE",Manquant[[#This Row],[Date Estimée]])),Manquant[[#This Row],[DATE Réappro]])</f>
        <v>NO DATE</v>
      </c>
      <c r="O218" s="2">
        <f>IF((VLOOKUP(Manquant[[#This Row],[Composé]],Planning!E:M,9,FALSE))=0,"",(VLOOKUP(Manquant[[#This Row],[Composé]],Planning!E:M,9,FALSE)))</f>
        <v>43630</v>
      </c>
      <c r="P218" s="1" t="b">
        <f>IF(Manquant[[#This Row],[Besoin Client]]="","NO DATE CLIENT",(IF(Manquant[[#This Row],[DATE]]="NO DATE",TRUE,(IF(Manquant[[#This Row],[Besoin Client]]-Manquant[[#This Row],[DATE]]&lt;25,TRUE,"")))))</f>
        <v>1</v>
      </c>
      <c r="Q218" s="2" t="str">
        <f>IF(ISTEXT(Manquant[[#This Row],[Date de réapprovisionnement]]),Manquant[[#This Row],[Date de réapprovisionnement]],"")</f>
        <v/>
      </c>
      <c r="R218" s="2" t="str">
        <f>IF(ISTEXT(Manquant[[#This Row],[Date de réappro estimée]]),Manquant[[#This Row],[Date de réappro estimée]],"")</f>
        <v/>
      </c>
      <c r="S218" s="2" t="str">
        <f>IF((Manquant[Commentaires]=""),"",Manquant[Commentaires])</f>
        <v/>
      </c>
      <c r="T218" s="10" t="str">
        <f>Manquant[Commentaires1]&amp;CHAR(10)&amp;Manquant[Commentaires2]&amp;CHAR(10)&amp;Manquant[Commentaires3]</f>
        <v xml:space="preserve">
</v>
      </c>
    </row>
    <row r="219" spans="1:20" ht="45" hidden="1" x14ac:dyDescent="0.25">
      <c r="A219" s="1" t="s">
        <v>50</v>
      </c>
      <c r="B219" s="1" t="s">
        <v>51</v>
      </c>
      <c r="C219" s="2">
        <v>43609</v>
      </c>
      <c r="D219" s="1">
        <v>71273269</v>
      </c>
      <c r="E219" s="1" t="s">
        <v>52</v>
      </c>
      <c r="F219" s="1">
        <v>193079184</v>
      </c>
      <c r="G219" s="1" t="s">
        <v>53</v>
      </c>
      <c r="H219" s="1" t="s">
        <v>15</v>
      </c>
      <c r="I219" s="2">
        <v>43584</v>
      </c>
      <c r="J219" s="2"/>
      <c r="K219" s="1" t="s">
        <v>16</v>
      </c>
      <c r="L219" s="2">
        <f>IF(ISNUMBER(Manquant[[#This Row],[Date de réapprovisionnement]]),Manquant[[#This Row],[Date de réapprovisionnement]],"")</f>
        <v>43584</v>
      </c>
      <c r="M219" s="2" t="str">
        <f>IF(ISNUMBER(Manquant[[#This Row],[Date de réappro estimée]]),Manquant[[#This Row],[Date de réappro estimée]],"")</f>
        <v/>
      </c>
      <c r="N219" s="2">
        <f>IF(Manquant[[#This Row],[DATE Réappro]]="",(IF(Manquant[[#This Row],[Date Estimée]]="","NO DATE",Manquant[[#This Row],[Date Estimée]])),Manquant[[#This Row],[DATE Réappro]])</f>
        <v>43584</v>
      </c>
      <c r="O219" s="2">
        <f>IF((VLOOKUP(Manquant[[#This Row],[Composé]],Planning!E:M,9,FALSE))=0,"",(VLOOKUP(Manquant[[#This Row],[Composé]],Planning!E:M,9,FALSE)))</f>
        <v>43630</v>
      </c>
      <c r="P219" s="1" t="str">
        <f>IF(Manquant[[#This Row],[Besoin Client]]="","NO DATE CLIENT",(IF(Manquant[[#This Row],[DATE]]="NO DATE",TRUE,(IF(Manquant[[#This Row],[Besoin Client]]-Manquant[[#This Row],[DATE]]&lt;25,TRUE,"")))))</f>
        <v/>
      </c>
      <c r="Q219" s="2" t="str">
        <f>IF(ISTEXT(Manquant[[#This Row],[Date de réapprovisionnement]]),Manquant[[#This Row],[Date de réapprovisionnement]],"")</f>
        <v/>
      </c>
      <c r="R219" s="2" t="str">
        <f>IF(ISTEXT(Manquant[[#This Row],[Date de réappro estimée]]),Manquant[[#This Row],[Date de réappro estimée]],"")</f>
        <v/>
      </c>
      <c r="S219" s="2" t="str">
        <f>IF((Manquant[Commentaires]=""),"",Manquant[Commentaires])</f>
        <v/>
      </c>
      <c r="T219" s="10" t="str">
        <f>Manquant[Commentaires1]&amp;CHAR(10)&amp;Manquant[Commentaires2]&amp;CHAR(10)&amp;Manquant[Commentaires3]</f>
        <v xml:space="preserve">
</v>
      </c>
    </row>
    <row r="220" spans="1:20" ht="45" hidden="1" x14ac:dyDescent="0.25">
      <c r="A220" s="1" t="s">
        <v>50</v>
      </c>
      <c r="B220" s="1" t="s">
        <v>51</v>
      </c>
      <c r="C220" s="2">
        <v>43609</v>
      </c>
      <c r="D220" s="1">
        <v>71273269</v>
      </c>
      <c r="E220" s="1" t="s">
        <v>102</v>
      </c>
      <c r="F220" s="1">
        <v>193096309</v>
      </c>
      <c r="G220" s="1" t="s">
        <v>103</v>
      </c>
      <c r="H220" s="1" t="s">
        <v>15</v>
      </c>
      <c r="I220" s="2">
        <v>43588</v>
      </c>
      <c r="J220" s="2"/>
      <c r="K220" s="1" t="s">
        <v>16</v>
      </c>
      <c r="L220" s="2">
        <f>IF(ISNUMBER(Manquant[[#This Row],[Date de réapprovisionnement]]),Manquant[[#This Row],[Date de réapprovisionnement]],"")</f>
        <v>43588</v>
      </c>
      <c r="M220" s="2" t="str">
        <f>IF(ISNUMBER(Manquant[[#This Row],[Date de réappro estimée]]),Manquant[[#This Row],[Date de réappro estimée]],"")</f>
        <v/>
      </c>
      <c r="N220" s="2">
        <f>IF(Manquant[[#This Row],[DATE Réappro]]="",(IF(Manquant[[#This Row],[Date Estimée]]="","NO DATE",Manquant[[#This Row],[Date Estimée]])),Manquant[[#This Row],[DATE Réappro]])</f>
        <v>43588</v>
      </c>
      <c r="O220" s="2">
        <f>IF((VLOOKUP(Manquant[[#This Row],[Composé]],Planning!E:M,9,FALSE))=0,"",(VLOOKUP(Manquant[[#This Row],[Composé]],Planning!E:M,9,FALSE)))</f>
        <v>43630</v>
      </c>
      <c r="P220" s="1" t="str">
        <f>IF(Manquant[[#This Row],[Besoin Client]]="","NO DATE CLIENT",(IF(Manquant[[#This Row],[DATE]]="NO DATE",TRUE,(IF(Manquant[[#This Row],[Besoin Client]]-Manquant[[#This Row],[DATE]]&lt;25,TRUE,"")))))</f>
        <v/>
      </c>
      <c r="Q220" s="2" t="str">
        <f>IF(ISTEXT(Manquant[[#This Row],[Date de réapprovisionnement]]),Manquant[[#This Row],[Date de réapprovisionnement]],"")</f>
        <v/>
      </c>
      <c r="R220" s="2" t="str">
        <f>IF(ISTEXT(Manquant[[#This Row],[Date de réappro estimée]]),Manquant[[#This Row],[Date de réappro estimée]],"")</f>
        <v/>
      </c>
      <c r="S220" s="2" t="str">
        <f>IF((Manquant[Commentaires]=""),"",Manquant[Commentaires])</f>
        <v/>
      </c>
      <c r="T220" s="10" t="str">
        <f>Manquant[Commentaires1]&amp;CHAR(10)&amp;Manquant[Commentaires2]&amp;CHAR(10)&amp;Manquant[Commentaires3]</f>
        <v xml:space="preserve">
</v>
      </c>
    </row>
    <row r="221" spans="1:20" ht="45" hidden="1" x14ac:dyDescent="0.25">
      <c r="A221" s="1" t="s">
        <v>50</v>
      </c>
      <c r="B221" s="1" t="s">
        <v>51</v>
      </c>
      <c r="C221" s="2">
        <v>43609</v>
      </c>
      <c r="D221" s="1">
        <v>71273269</v>
      </c>
      <c r="E221" s="1" t="s">
        <v>82</v>
      </c>
      <c r="F221" s="1">
        <v>193098431</v>
      </c>
      <c r="G221" s="1" t="s">
        <v>83</v>
      </c>
      <c r="H221" s="1" t="s">
        <v>15</v>
      </c>
      <c r="I221" s="2">
        <v>43585</v>
      </c>
      <c r="J221" s="2"/>
      <c r="K221" s="1" t="s">
        <v>16</v>
      </c>
      <c r="L221" s="2">
        <f>IF(ISNUMBER(Manquant[[#This Row],[Date de réapprovisionnement]]),Manquant[[#This Row],[Date de réapprovisionnement]],"")</f>
        <v>43585</v>
      </c>
      <c r="M221" s="2" t="str">
        <f>IF(ISNUMBER(Manquant[[#This Row],[Date de réappro estimée]]),Manquant[[#This Row],[Date de réappro estimée]],"")</f>
        <v/>
      </c>
      <c r="N221" s="2">
        <f>IF(Manquant[[#This Row],[DATE Réappro]]="",(IF(Manquant[[#This Row],[Date Estimée]]="","NO DATE",Manquant[[#This Row],[Date Estimée]])),Manquant[[#This Row],[DATE Réappro]])</f>
        <v>43585</v>
      </c>
      <c r="O221" s="2">
        <f>IF((VLOOKUP(Manquant[[#This Row],[Composé]],Planning!E:M,9,FALSE))=0,"",(VLOOKUP(Manquant[[#This Row],[Composé]],Planning!E:M,9,FALSE)))</f>
        <v>43630</v>
      </c>
      <c r="P221" s="1" t="str">
        <f>IF(Manquant[[#This Row],[Besoin Client]]="","NO DATE CLIENT",(IF(Manquant[[#This Row],[DATE]]="NO DATE",TRUE,(IF(Manquant[[#This Row],[Besoin Client]]-Manquant[[#This Row],[DATE]]&lt;25,TRUE,"")))))</f>
        <v/>
      </c>
      <c r="Q221" s="2" t="str">
        <f>IF(ISTEXT(Manquant[[#This Row],[Date de réapprovisionnement]]),Manquant[[#This Row],[Date de réapprovisionnement]],"")</f>
        <v/>
      </c>
      <c r="R221" s="2" t="str">
        <f>IF(ISTEXT(Manquant[[#This Row],[Date de réappro estimée]]),Manquant[[#This Row],[Date de réappro estimée]],"")</f>
        <v/>
      </c>
      <c r="S221" s="2" t="str">
        <f>IF((Manquant[Commentaires]=""),"",Manquant[Commentaires])</f>
        <v/>
      </c>
      <c r="T221" s="10" t="str">
        <f>Manquant[Commentaires1]&amp;CHAR(10)&amp;Manquant[Commentaires2]&amp;CHAR(10)&amp;Manquant[Commentaires3]</f>
        <v xml:space="preserve">
</v>
      </c>
    </row>
    <row r="222" spans="1:20" ht="45" hidden="1" x14ac:dyDescent="0.25">
      <c r="A222" s="1" t="s">
        <v>50</v>
      </c>
      <c r="B222" s="1" t="s">
        <v>51</v>
      </c>
      <c r="C222" s="2">
        <v>43609</v>
      </c>
      <c r="D222" s="1">
        <v>71273269</v>
      </c>
      <c r="E222" s="1" t="s">
        <v>526</v>
      </c>
      <c r="F222" s="1">
        <v>193103534</v>
      </c>
      <c r="G222" s="1" t="s">
        <v>527</v>
      </c>
      <c r="H222" s="1" t="s">
        <v>513</v>
      </c>
      <c r="I222" s="2" t="s">
        <v>514</v>
      </c>
      <c r="J222" s="2"/>
      <c r="K222" s="1" t="s">
        <v>16</v>
      </c>
      <c r="L222" s="2" t="str">
        <f>IF(ISNUMBER(Manquant[[#This Row],[Date de réapprovisionnement]]),Manquant[[#This Row],[Date de réapprovisionnement]],"")</f>
        <v/>
      </c>
      <c r="M222" s="2" t="str">
        <f>IF(ISNUMBER(Manquant[[#This Row],[Date de réappro estimée]]),Manquant[[#This Row],[Date de réappro estimée]],"")</f>
        <v/>
      </c>
      <c r="N222" s="2" t="str">
        <f>IF(Manquant[[#This Row],[DATE Réappro]]="",(IF(Manquant[[#This Row],[Date Estimée]]="","NO DATE",Manquant[[#This Row],[Date Estimée]])),Manquant[[#This Row],[DATE Réappro]])</f>
        <v>NO DATE</v>
      </c>
      <c r="O222" s="2">
        <f>IF((VLOOKUP(Manquant[[#This Row],[Composé]],Planning!E:M,9,FALSE))=0,"",(VLOOKUP(Manquant[[#This Row],[Composé]],Planning!E:M,9,FALSE)))</f>
        <v>43630</v>
      </c>
      <c r="P222" s="1" t="b">
        <f>IF(Manquant[[#This Row],[Besoin Client]]="","NO DATE CLIENT",(IF(Manquant[[#This Row],[DATE]]="NO DATE",TRUE,(IF(Manquant[[#This Row],[Besoin Client]]-Manquant[[#This Row],[DATE]]&lt;25,TRUE,"")))))</f>
        <v>1</v>
      </c>
      <c r="Q222" s="2" t="str">
        <f>IF(ISTEXT(Manquant[[#This Row],[Date de réapprovisionnement]]),Manquant[[#This Row],[Date de réapprovisionnement]],"")</f>
        <v>Série</v>
      </c>
      <c r="R222" s="2" t="str">
        <f>IF(ISTEXT(Manquant[[#This Row],[Date de réappro estimée]]),Manquant[[#This Row],[Date de réappro estimée]],"")</f>
        <v/>
      </c>
      <c r="S222" s="2" t="str">
        <f>IF((Manquant[Commentaires]=""),"",Manquant[Commentaires])</f>
        <v/>
      </c>
      <c r="T222" s="10" t="str">
        <f>Manquant[Commentaires1]&amp;CHAR(10)&amp;Manquant[Commentaires2]&amp;CHAR(10)&amp;Manquant[Commentaires3]</f>
        <v xml:space="preserve">Série
</v>
      </c>
    </row>
    <row r="223" spans="1:20" ht="45" hidden="1" x14ac:dyDescent="0.25">
      <c r="A223" s="1" t="s">
        <v>50</v>
      </c>
      <c r="B223" s="1" t="s">
        <v>51</v>
      </c>
      <c r="C223" s="2">
        <v>43609</v>
      </c>
      <c r="D223" s="1">
        <v>71273269</v>
      </c>
      <c r="E223" s="1" t="s">
        <v>182</v>
      </c>
      <c r="F223" s="1">
        <v>193511421</v>
      </c>
      <c r="G223" s="1" t="s">
        <v>183</v>
      </c>
      <c r="H223" s="1" t="s">
        <v>15</v>
      </c>
      <c r="I223" s="2">
        <v>43619</v>
      </c>
      <c r="J223" s="2"/>
      <c r="K223" s="1" t="s">
        <v>16</v>
      </c>
      <c r="L223" s="2">
        <f>IF(ISNUMBER(Manquant[[#This Row],[Date de réapprovisionnement]]),Manquant[[#This Row],[Date de réapprovisionnement]],"")</f>
        <v>43619</v>
      </c>
      <c r="M223" s="2" t="str">
        <f>IF(ISNUMBER(Manquant[[#This Row],[Date de réappro estimée]]),Manquant[[#This Row],[Date de réappro estimée]],"")</f>
        <v/>
      </c>
      <c r="N223" s="2">
        <f>IF(Manquant[[#This Row],[DATE Réappro]]="",(IF(Manquant[[#This Row],[Date Estimée]]="","NO DATE",Manquant[[#This Row],[Date Estimée]])),Manquant[[#This Row],[DATE Réappro]])</f>
        <v>43619</v>
      </c>
      <c r="O223" s="2">
        <f>IF((VLOOKUP(Manquant[[#This Row],[Composé]],Planning!E:M,9,FALSE))=0,"",(VLOOKUP(Manquant[[#This Row],[Composé]],Planning!E:M,9,FALSE)))</f>
        <v>43630</v>
      </c>
      <c r="P223" s="1" t="b">
        <f>IF(Manquant[[#This Row],[Besoin Client]]="","NO DATE CLIENT",(IF(Manquant[[#This Row],[DATE]]="NO DATE",TRUE,(IF(Manquant[[#This Row],[Besoin Client]]-Manquant[[#This Row],[DATE]]&lt;25,TRUE,"")))))</f>
        <v>1</v>
      </c>
      <c r="Q223" s="2" t="str">
        <f>IF(ISTEXT(Manquant[[#This Row],[Date de réapprovisionnement]]),Manquant[[#This Row],[Date de réapprovisionnement]],"")</f>
        <v/>
      </c>
      <c r="R223" s="2" t="str">
        <f>IF(ISTEXT(Manquant[[#This Row],[Date de réappro estimée]]),Manquant[[#This Row],[Date de réappro estimée]],"")</f>
        <v/>
      </c>
      <c r="S223" s="2" t="str">
        <f>IF((Manquant[Commentaires]=""),"",Manquant[Commentaires])</f>
        <v/>
      </c>
      <c r="T223" s="10" t="str">
        <f>Manquant[Commentaires1]&amp;CHAR(10)&amp;Manquant[Commentaires2]&amp;CHAR(10)&amp;Manquant[Commentaires3]</f>
        <v xml:space="preserve">
</v>
      </c>
    </row>
    <row r="224" spans="1:20" ht="45" hidden="1" x14ac:dyDescent="0.25">
      <c r="A224" s="1" t="s">
        <v>50</v>
      </c>
      <c r="B224" s="1" t="s">
        <v>51</v>
      </c>
      <c r="C224" s="2">
        <v>43609</v>
      </c>
      <c r="D224" s="1">
        <v>71273269</v>
      </c>
      <c r="E224" s="1">
        <v>193579030</v>
      </c>
      <c r="F224" s="1">
        <v>193579030</v>
      </c>
      <c r="G224" s="1" t="s">
        <v>300</v>
      </c>
      <c r="H224" s="1" t="s">
        <v>427</v>
      </c>
      <c r="I224" s="2" t="s">
        <v>514</v>
      </c>
      <c r="J224" s="2"/>
      <c r="K224" s="1" t="s">
        <v>16</v>
      </c>
      <c r="L224" s="2" t="str">
        <f>IF(ISNUMBER(Manquant[[#This Row],[Date de réapprovisionnement]]),Manquant[[#This Row],[Date de réapprovisionnement]],"")</f>
        <v/>
      </c>
      <c r="M224" s="2" t="str">
        <f>IF(ISNUMBER(Manquant[[#This Row],[Date de réappro estimée]]),Manquant[[#This Row],[Date de réappro estimée]],"")</f>
        <v/>
      </c>
      <c r="N224" s="2" t="str">
        <f>IF(Manquant[[#This Row],[DATE Réappro]]="",(IF(Manquant[[#This Row],[Date Estimée]]="","NO DATE",Manquant[[#This Row],[Date Estimée]])),Manquant[[#This Row],[DATE Réappro]])</f>
        <v>NO DATE</v>
      </c>
      <c r="O224" s="2">
        <f>IF((VLOOKUP(Manquant[[#This Row],[Composé]],Planning!E:M,9,FALSE))=0,"",(VLOOKUP(Manquant[[#This Row],[Composé]],Planning!E:M,9,FALSE)))</f>
        <v>43630</v>
      </c>
      <c r="P224" s="1" t="b">
        <f>IF(Manquant[[#This Row],[Besoin Client]]="","NO DATE CLIENT",(IF(Manquant[[#This Row],[DATE]]="NO DATE",TRUE,(IF(Manquant[[#This Row],[Besoin Client]]-Manquant[[#This Row],[DATE]]&lt;25,TRUE,"")))))</f>
        <v>1</v>
      </c>
      <c r="Q224" s="2" t="str">
        <f>IF(ISTEXT(Manquant[[#This Row],[Date de réapprovisionnement]]),Manquant[[#This Row],[Date de réapprovisionnement]],"")</f>
        <v>Série</v>
      </c>
      <c r="R224" s="2" t="str">
        <f>IF(ISTEXT(Manquant[[#This Row],[Date de réappro estimée]]),Manquant[[#This Row],[Date de réappro estimée]],"")</f>
        <v/>
      </c>
      <c r="S224" s="2" t="str">
        <f>IF((Manquant[Commentaires]=""),"",Manquant[Commentaires])</f>
        <v/>
      </c>
      <c r="T224" s="10" t="str">
        <f>Manquant[Commentaires1]&amp;CHAR(10)&amp;Manquant[Commentaires2]&amp;CHAR(10)&amp;Manquant[Commentaires3]</f>
        <v xml:space="preserve">Série
</v>
      </c>
    </row>
    <row r="225" spans="1:20" ht="45" hidden="1" x14ac:dyDescent="0.25">
      <c r="A225" s="1" t="s">
        <v>50</v>
      </c>
      <c r="B225" s="1" t="s">
        <v>51</v>
      </c>
      <c r="C225" s="2">
        <v>43619</v>
      </c>
      <c r="D225" s="1">
        <v>71273269</v>
      </c>
      <c r="E225" s="1"/>
      <c r="F225" s="1" t="s">
        <v>301</v>
      </c>
      <c r="G225" s="1" t="s">
        <v>302</v>
      </c>
      <c r="H225" s="1"/>
      <c r="I225" s="2" t="s">
        <v>278</v>
      </c>
      <c r="J225" s="2"/>
      <c r="K225" s="1" t="s">
        <v>16</v>
      </c>
      <c r="L225" s="2" t="str">
        <f>IF(ISNUMBER(Manquant[[#This Row],[Date de réapprovisionnement]]),Manquant[[#This Row],[Date de réapprovisionnement]],"")</f>
        <v/>
      </c>
      <c r="M225" s="2" t="str">
        <f>IF(ISNUMBER(Manquant[[#This Row],[Date de réappro estimée]]),Manquant[[#This Row],[Date de réappro estimée]],"")</f>
        <v/>
      </c>
      <c r="N225" s="2" t="str">
        <f>IF(Manquant[[#This Row],[DATE Réappro]]="",(IF(Manquant[[#This Row],[Date Estimée]]="","NO DATE",Manquant[[#This Row],[Date Estimée]])),Manquant[[#This Row],[DATE Réappro]])</f>
        <v>NO DATE</v>
      </c>
      <c r="O225" s="2">
        <f>IF((VLOOKUP(Manquant[[#This Row],[Composé]],Planning!E:M,9,FALSE))=0,"",(VLOOKUP(Manquant[[#This Row],[Composé]],Planning!E:M,9,FALSE)))</f>
        <v>43630</v>
      </c>
      <c r="P225" s="1" t="b">
        <f>IF(Manquant[[#This Row],[Besoin Client]]="","NO DATE CLIENT",(IF(Manquant[[#This Row],[DATE]]="NO DATE",TRUE,(IF(Manquant[[#This Row],[Besoin Client]]-Manquant[[#This Row],[DATE]]&lt;25,TRUE,"")))))</f>
        <v>1</v>
      </c>
      <c r="Q225" s="2" t="str">
        <f>IF(ISTEXT(Manquant[[#This Row],[Date de réapprovisionnement]]),Manquant[[#This Row],[Date de réapprovisionnement]],"")</f>
        <v>Attente création DA</v>
      </c>
      <c r="R225" s="2" t="str">
        <f>IF(ISTEXT(Manquant[[#This Row],[Date de réappro estimée]]),Manquant[[#This Row],[Date de réappro estimée]],"")</f>
        <v/>
      </c>
      <c r="S225" s="2" t="str">
        <f>IF((Manquant[Commentaires]=""),"",Manquant[Commentaires])</f>
        <v/>
      </c>
      <c r="T225" s="10" t="str">
        <f>Manquant[Commentaires1]&amp;CHAR(10)&amp;Manquant[Commentaires2]&amp;CHAR(10)&amp;Manquant[Commentaires3]</f>
        <v xml:space="preserve">Attente création DA
</v>
      </c>
    </row>
    <row r="226" spans="1:20" ht="45" hidden="1" x14ac:dyDescent="0.25">
      <c r="A226" s="1" t="s">
        <v>50</v>
      </c>
      <c r="B226" s="1" t="s">
        <v>51</v>
      </c>
      <c r="C226" s="2">
        <v>43717</v>
      </c>
      <c r="D226" s="1">
        <v>71273276</v>
      </c>
      <c r="E226" s="1" t="s">
        <v>110</v>
      </c>
      <c r="F226" s="1">
        <v>191745722</v>
      </c>
      <c r="G226" s="1" t="s">
        <v>111</v>
      </c>
      <c r="H226" s="1" t="s">
        <v>15</v>
      </c>
      <c r="I226" s="2">
        <v>43591</v>
      </c>
      <c r="J226" s="2"/>
      <c r="K226" s="1" t="s">
        <v>16</v>
      </c>
      <c r="L226" s="2">
        <f>IF(ISNUMBER(Manquant[[#This Row],[Date de réapprovisionnement]]),Manquant[[#This Row],[Date de réapprovisionnement]],"")</f>
        <v>43591</v>
      </c>
      <c r="M226" s="2" t="str">
        <f>IF(ISNUMBER(Manquant[[#This Row],[Date de réappro estimée]]),Manquant[[#This Row],[Date de réappro estimée]],"")</f>
        <v/>
      </c>
      <c r="N226" s="2">
        <f>IF(Manquant[[#This Row],[DATE Réappro]]="",(IF(Manquant[[#This Row],[Date Estimée]]="","NO DATE",Manquant[[#This Row],[Date Estimée]])),Manquant[[#This Row],[DATE Réappro]])</f>
        <v>43591</v>
      </c>
      <c r="O226" s="2">
        <f>IF((VLOOKUP(Manquant[[#This Row],[Composé]],Planning!E:M,9,FALSE))=0,"",(VLOOKUP(Manquant[[#This Row],[Composé]],Planning!E:M,9,FALSE)))</f>
        <v>43630</v>
      </c>
      <c r="P226" s="1" t="str">
        <f>IF(Manquant[[#This Row],[Besoin Client]]="","NO DATE CLIENT",(IF(Manquant[[#This Row],[DATE]]="NO DATE",TRUE,(IF(Manquant[[#This Row],[Besoin Client]]-Manquant[[#This Row],[DATE]]&lt;25,TRUE,"")))))</f>
        <v/>
      </c>
      <c r="Q226" s="2" t="str">
        <f>IF(ISTEXT(Manquant[[#This Row],[Date de réapprovisionnement]]),Manquant[[#This Row],[Date de réapprovisionnement]],"")</f>
        <v/>
      </c>
      <c r="R226" s="2" t="str">
        <f>IF(ISTEXT(Manquant[[#This Row],[Date de réappro estimée]]),Manquant[[#This Row],[Date de réappro estimée]],"")</f>
        <v/>
      </c>
      <c r="S226" s="2" t="str">
        <f>IF((Manquant[Commentaires]=""),"",Manquant[Commentaires])</f>
        <v/>
      </c>
      <c r="T226" s="10" t="str">
        <f>Manquant[Commentaires1]&amp;CHAR(10)&amp;Manquant[Commentaires2]&amp;CHAR(10)&amp;Manquant[Commentaires3]</f>
        <v xml:space="preserve">
</v>
      </c>
    </row>
    <row r="227" spans="1:20" ht="45" hidden="1" x14ac:dyDescent="0.25">
      <c r="A227" s="1" t="s">
        <v>50</v>
      </c>
      <c r="B227" s="1" t="s">
        <v>51</v>
      </c>
      <c r="C227" s="2">
        <v>43717</v>
      </c>
      <c r="D227" s="1">
        <v>71273276</v>
      </c>
      <c r="E227" s="1" t="s">
        <v>206</v>
      </c>
      <c r="F227" s="1">
        <v>191913474</v>
      </c>
      <c r="G227" s="1" t="s">
        <v>207</v>
      </c>
      <c r="H227" s="1" t="s">
        <v>15</v>
      </c>
      <c r="I227" s="2">
        <v>43675</v>
      </c>
      <c r="J227" s="2"/>
      <c r="K227" s="1" t="s">
        <v>16</v>
      </c>
      <c r="L227" s="2">
        <f>IF(ISNUMBER(Manquant[[#This Row],[Date de réapprovisionnement]]),Manquant[[#This Row],[Date de réapprovisionnement]],"")</f>
        <v>43675</v>
      </c>
      <c r="M227" s="2" t="str">
        <f>IF(ISNUMBER(Manquant[[#This Row],[Date de réappro estimée]]),Manquant[[#This Row],[Date de réappro estimée]],"")</f>
        <v/>
      </c>
      <c r="N227" s="2">
        <f>IF(Manquant[[#This Row],[DATE Réappro]]="",(IF(Manquant[[#This Row],[Date Estimée]]="","NO DATE",Manquant[[#This Row],[Date Estimée]])),Manquant[[#This Row],[DATE Réappro]])</f>
        <v>43675</v>
      </c>
      <c r="O227" s="2">
        <f>IF((VLOOKUP(Manquant[[#This Row],[Composé]],Planning!E:M,9,FALSE))=0,"",(VLOOKUP(Manquant[[#This Row],[Composé]],Planning!E:M,9,FALSE)))</f>
        <v>43630</v>
      </c>
      <c r="P227" s="1" t="b">
        <f>IF(Manquant[[#This Row],[Besoin Client]]="","NO DATE CLIENT",(IF(Manquant[[#This Row],[DATE]]="NO DATE",TRUE,(IF(Manquant[[#This Row],[Besoin Client]]-Manquant[[#This Row],[DATE]]&lt;25,TRUE,"")))))</f>
        <v>1</v>
      </c>
      <c r="Q227" s="2" t="str">
        <f>IF(ISTEXT(Manquant[[#This Row],[Date de réapprovisionnement]]),Manquant[[#This Row],[Date de réapprovisionnement]],"")</f>
        <v/>
      </c>
      <c r="R227" s="2" t="str">
        <f>IF(ISTEXT(Manquant[[#This Row],[Date de réappro estimée]]),Manquant[[#This Row],[Date de réappro estimée]],"")</f>
        <v/>
      </c>
      <c r="S227" s="2" t="str">
        <f>IF((Manquant[Commentaires]=""),"",Manquant[Commentaires])</f>
        <v/>
      </c>
      <c r="T227" s="10" t="str">
        <f>Manquant[Commentaires1]&amp;CHAR(10)&amp;Manquant[Commentaires2]&amp;CHAR(10)&amp;Manquant[Commentaires3]</f>
        <v xml:space="preserve">
</v>
      </c>
    </row>
    <row r="228" spans="1:20" ht="45" hidden="1" x14ac:dyDescent="0.25">
      <c r="A228" s="1" t="s">
        <v>50</v>
      </c>
      <c r="B228" s="1" t="s">
        <v>51</v>
      </c>
      <c r="C228" s="2">
        <v>43717</v>
      </c>
      <c r="D228" s="1">
        <v>71273276</v>
      </c>
      <c r="E228" s="1" t="s">
        <v>166</v>
      </c>
      <c r="F228" s="1">
        <v>191928587</v>
      </c>
      <c r="G228" s="1" t="s">
        <v>167</v>
      </c>
      <c r="H228" s="1" t="s">
        <v>15</v>
      </c>
      <c r="I228" s="2">
        <v>43613</v>
      </c>
      <c r="J228" s="2"/>
      <c r="K228" s="1" t="s">
        <v>16</v>
      </c>
      <c r="L228" s="2">
        <f>IF(ISNUMBER(Manquant[[#This Row],[Date de réapprovisionnement]]),Manquant[[#This Row],[Date de réapprovisionnement]],"")</f>
        <v>43613</v>
      </c>
      <c r="M228" s="2" t="str">
        <f>IF(ISNUMBER(Manquant[[#This Row],[Date de réappro estimée]]),Manquant[[#This Row],[Date de réappro estimée]],"")</f>
        <v/>
      </c>
      <c r="N228" s="2">
        <f>IF(Manquant[[#This Row],[DATE Réappro]]="",(IF(Manquant[[#This Row],[Date Estimée]]="","NO DATE",Manquant[[#This Row],[Date Estimée]])),Manquant[[#This Row],[DATE Réappro]])</f>
        <v>43613</v>
      </c>
      <c r="O228" s="2">
        <f>IF((VLOOKUP(Manquant[[#This Row],[Composé]],Planning!E:M,9,FALSE))=0,"",(VLOOKUP(Manquant[[#This Row],[Composé]],Planning!E:M,9,FALSE)))</f>
        <v>43630</v>
      </c>
      <c r="P228" s="1" t="b">
        <f>IF(Manquant[[#This Row],[Besoin Client]]="","NO DATE CLIENT",(IF(Manquant[[#This Row],[DATE]]="NO DATE",TRUE,(IF(Manquant[[#This Row],[Besoin Client]]-Manquant[[#This Row],[DATE]]&lt;25,TRUE,"")))))</f>
        <v>1</v>
      </c>
      <c r="Q228" s="2" t="str">
        <f>IF(ISTEXT(Manquant[[#This Row],[Date de réapprovisionnement]]),Manquant[[#This Row],[Date de réapprovisionnement]],"")</f>
        <v/>
      </c>
      <c r="R228" s="2" t="str">
        <f>IF(ISTEXT(Manquant[[#This Row],[Date de réappro estimée]]),Manquant[[#This Row],[Date de réappro estimée]],"")</f>
        <v/>
      </c>
      <c r="S228" s="2" t="str">
        <f>IF((Manquant[Commentaires]=""),"",Manquant[Commentaires])</f>
        <v/>
      </c>
      <c r="T228" s="10" t="str">
        <f>Manquant[Commentaires1]&amp;CHAR(10)&amp;Manquant[Commentaires2]&amp;CHAR(10)&amp;Manquant[Commentaires3]</f>
        <v xml:space="preserve">
</v>
      </c>
    </row>
    <row r="229" spans="1:20" ht="45" hidden="1" x14ac:dyDescent="0.25">
      <c r="A229" s="1" t="s">
        <v>50</v>
      </c>
      <c r="B229" s="1" t="s">
        <v>51</v>
      </c>
      <c r="C229" s="2">
        <v>43717</v>
      </c>
      <c r="D229" s="1">
        <v>71273276</v>
      </c>
      <c r="E229" s="1" t="s">
        <v>162</v>
      </c>
      <c r="F229" s="1">
        <v>191932601</v>
      </c>
      <c r="G229" s="1" t="s">
        <v>163</v>
      </c>
      <c r="H229" s="1" t="s">
        <v>15</v>
      </c>
      <c r="I229" s="2">
        <v>43607</v>
      </c>
      <c r="J229" s="2"/>
      <c r="K229" s="1" t="s">
        <v>16</v>
      </c>
      <c r="L229" s="2">
        <f>IF(ISNUMBER(Manquant[[#This Row],[Date de réapprovisionnement]]),Manquant[[#This Row],[Date de réapprovisionnement]],"")</f>
        <v>43607</v>
      </c>
      <c r="M229" s="2" t="str">
        <f>IF(ISNUMBER(Manquant[[#This Row],[Date de réappro estimée]]),Manquant[[#This Row],[Date de réappro estimée]],"")</f>
        <v/>
      </c>
      <c r="N229" s="2">
        <f>IF(Manquant[[#This Row],[DATE Réappro]]="",(IF(Manquant[[#This Row],[Date Estimée]]="","NO DATE",Manquant[[#This Row],[Date Estimée]])),Manquant[[#This Row],[DATE Réappro]])</f>
        <v>43607</v>
      </c>
      <c r="O229" s="2">
        <f>IF((VLOOKUP(Manquant[[#This Row],[Composé]],Planning!E:M,9,FALSE))=0,"",(VLOOKUP(Manquant[[#This Row],[Composé]],Planning!E:M,9,FALSE)))</f>
        <v>43630</v>
      </c>
      <c r="P229" s="1" t="b">
        <f>IF(Manquant[[#This Row],[Besoin Client]]="","NO DATE CLIENT",(IF(Manquant[[#This Row],[DATE]]="NO DATE",TRUE,(IF(Manquant[[#This Row],[Besoin Client]]-Manquant[[#This Row],[DATE]]&lt;25,TRUE,"")))))</f>
        <v>1</v>
      </c>
      <c r="Q229" s="2" t="str">
        <f>IF(ISTEXT(Manquant[[#This Row],[Date de réapprovisionnement]]),Manquant[[#This Row],[Date de réapprovisionnement]],"")</f>
        <v/>
      </c>
      <c r="R229" s="2" t="str">
        <f>IF(ISTEXT(Manquant[[#This Row],[Date de réappro estimée]]),Manquant[[#This Row],[Date de réappro estimée]],"")</f>
        <v/>
      </c>
      <c r="S229" s="2" t="str">
        <f>IF((Manquant[Commentaires]=""),"",Manquant[Commentaires])</f>
        <v/>
      </c>
      <c r="T229" s="10" t="str">
        <f>Manquant[Commentaires1]&amp;CHAR(10)&amp;Manquant[Commentaires2]&amp;CHAR(10)&amp;Manquant[Commentaires3]</f>
        <v xml:space="preserve">
</v>
      </c>
    </row>
    <row r="230" spans="1:20" ht="45" hidden="1" x14ac:dyDescent="0.25">
      <c r="A230" s="1" t="s">
        <v>50</v>
      </c>
      <c r="B230" s="1" t="s">
        <v>51</v>
      </c>
      <c r="C230" s="2">
        <v>43717</v>
      </c>
      <c r="D230" s="1">
        <v>71273276</v>
      </c>
      <c r="E230" s="1">
        <v>192821451</v>
      </c>
      <c r="F230" s="1">
        <v>192821451</v>
      </c>
      <c r="G230" s="1" t="s">
        <v>551</v>
      </c>
      <c r="H230" s="1" t="s">
        <v>550</v>
      </c>
      <c r="J230" s="2"/>
      <c r="K230" s="1" t="s">
        <v>16</v>
      </c>
      <c r="L230" s="2" t="str">
        <f>IF(ISNUMBER(Manquant[[#This Row],[Date de réapprovisionnement]]),Manquant[[#This Row],[Date de réapprovisionnement]],"")</f>
        <v/>
      </c>
      <c r="M230" s="2" t="str">
        <f>IF(ISNUMBER(Manquant[[#This Row],[Date de réappro estimée]]),Manquant[[#This Row],[Date de réappro estimée]],"")</f>
        <v/>
      </c>
      <c r="N230" s="2" t="str">
        <f>IF(Manquant[[#This Row],[DATE Réappro]]="",(IF(Manquant[[#This Row],[Date Estimée]]="","NO DATE",Manquant[[#This Row],[Date Estimée]])),Manquant[[#This Row],[DATE Réappro]])</f>
        <v>NO DATE</v>
      </c>
      <c r="O230" s="2">
        <f>IF((VLOOKUP(Manquant[[#This Row],[Composé]],Planning!E:M,9,FALSE))=0,"",(VLOOKUP(Manquant[[#This Row],[Composé]],Planning!E:M,9,FALSE)))</f>
        <v>43630</v>
      </c>
      <c r="P230" s="1" t="b">
        <f>IF(Manquant[[#This Row],[Besoin Client]]="","NO DATE CLIENT",(IF(Manquant[[#This Row],[DATE]]="NO DATE",TRUE,(IF(Manquant[[#This Row],[Besoin Client]]-Manquant[[#This Row],[DATE]]&lt;25,TRUE,"")))))</f>
        <v>1</v>
      </c>
      <c r="Q230" s="2" t="str">
        <f>IF(ISTEXT(Manquant[[#This Row],[Date de réapprovisionnement]]),Manquant[[#This Row],[Date de réapprovisionnement]],"")</f>
        <v/>
      </c>
      <c r="R230" s="2" t="str">
        <f>IF(ISTEXT(Manquant[[#This Row],[Date de réappro estimée]]),Manquant[[#This Row],[Date de réappro estimée]],"")</f>
        <v/>
      </c>
      <c r="S230" s="2" t="str">
        <f>IF((Manquant[Commentaires]=""),"",Manquant[Commentaires])</f>
        <v/>
      </c>
      <c r="T230" s="10" t="str">
        <f>Manquant[Commentaires1]&amp;CHAR(10)&amp;Manquant[Commentaires2]&amp;CHAR(10)&amp;Manquant[Commentaires3]</f>
        <v xml:space="preserve">
</v>
      </c>
    </row>
    <row r="231" spans="1:20" ht="45" hidden="1" x14ac:dyDescent="0.25">
      <c r="A231" s="1" t="s">
        <v>50</v>
      </c>
      <c r="B231" s="1" t="s">
        <v>51</v>
      </c>
      <c r="C231" s="2">
        <v>43717</v>
      </c>
      <c r="D231" s="1">
        <v>71273276</v>
      </c>
      <c r="E231" s="1" t="s">
        <v>239</v>
      </c>
      <c r="F231" s="1">
        <v>193064419</v>
      </c>
      <c r="G231" s="1" t="s">
        <v>240</v>
      </c>
      <c r="H231" s="1" t="s">
        <v>213</v>
      </c>
      <c r="I231" s="2" t="s">
        <v>214</v>
      </c>
      <c r="J231" s="2">
        <v>43600</v>
      </c>
      <c r="K231" s="1" t="s">
        <v>16</v>
      </c>
      <c r="L231" s="2" t="str">
        <f>IF(ISNUMBER(Manquant[[#This Row],[Date de réapprovisionnement]]),Manquant[[#This Row],[Date de réapprovisionnement]],"")</f>
        <v/>
      </c>
      <c r="M231" s="2">
        <f>IF(ISNUMBER(Manquant[[#This Row],[Date de réappro estimée]]),Manquant[[#This Row],[Date de réappro estimée]],"")</f>
        <v>43600</v>
      </c>
      <c r="N231" s="2">
        <f>IF(Manquant[[#This Row],[DATE Réappro]]="",(IF(Manquant[[#This Row],[Date Estimée]]="","NO DATE",Manquant[[#This Row],[Date Estimée]])),Manquant[[#This Row],[DATE Réappro]])</f>
        <v>43600</v>
      </c>
      <c r="O231" s="2">
        <f>IF((VLOOKUP(Manquant[[#This Row],[Composé]],Planning!E:M,9,FALSE))=0,"",(VLOOKUP(Manquant[[#This Row],[Composé]],Planning!E:M,9,FALSE)))</f>
        <v>43630</v>
      </c>
      <c r="P231" s="1" t="str">
        <f>IF(Manquant[[#This Row],[Besoin Client]]="","NO DATE CLIENT",(IF(Manquant[[#This Row],[DATE]]="NO DATE",TRUE,(IF(Manquant[[#This Row],[Besoin Client]]-Manquant[[#This Row],[DATE]]&lt;25,TRUE,"")))))</f>
        <v/>
      </c>
      <c r="Q231" s="2" t="str">
        <f>IF(ISTEXT(Manquant[[#This Row],[Date de réapprovisionnement]]),Manquant[[#This Row],[Date de réapprovisionnement]],"")</f>
        <v>Attente AR</v>
      </c>
      <c r="R231" s="2" t="str">
        <f>IF(ISTEXT(Manquant[[#This Row],[Date de réappro estimée]]),Manquant[[#This Row],[Date de réappro estimée]],"")</f>
        <v/>
      </c>
      <c r="S231" s="2" t="str">
        <f>IF((Manquant[Commentaires]=""),"",Manquant[Commentaires])</f>
        <v/>
      </c>
      <c r="T231" s="10" t="str">
        <f>Manquant[Commentaires1]&amp;CHAR(10)&amp;Manquant[Commentaires2]&amp;CHAR(10)&amp;Manquant[Commentaires3]</f>
        <v xml:space="preserve">Attente AR
</v>
      </c>
    </row>
    <row r="232" spans="1:20" ht="45" hidden="1" x14ac:dyDescent="0.25">
      <c r="A232" s="1" t="s">
        <v>50</v>
      </c>
      <c r="B232" s="1" t="s">
        <v>51</v>
      </c>
      <c r="C232" s="2">
        <v>43717</v>
      </c>
      <c r="D232" s="1">
        <v>71273276</v>
      </c>
      <c r="E232" s="1" t="s">
        <v>52</v>
      </c>
      <c r="F232" s="1">
        <v>193079184</v>
      </c>
      <c r="G232" s="1" t="s">
        <v>53</v>
      </c>
      <c r="H232" s="1" t="s">
        <v>15</v>
      </c>
      <c r="I232" s="2">
        <v>43584</v>
      </c>
      <c r="J232" s="2"/>
      <c r="K232" s="1" t="s">
        <v>16</v>
      </c>
      <c r="L232" s="2">
        <f>IF(ISNUMBER(Manquant[[#This Row],[Date de réapprovisionnement]]),Manquant[[#This Row],[Date de réapprovisionnement]],"")</f>
        <v>43584</v>
      </c>
      <c r="M232" s="2" t="str">
        <f>IF(ISNUMBER(Manquant[[#This Row],[Date de réappro estimée]]),Manquant[[#This Row],[Date de réappro estimée]],"")</f>
        <v/>
      </c>
      <c r="N232" s="2">
        <f>IF(Manquant[[#This Row],[DATE Réappro]]="",(IF(Manquant[[#This Row],[Date Estimée]]="","NO DATE",Manquant[[#This Row],[Date Estimée]])),Manquant[[#This Row],[DATE Réappro]])</f>
        <v>43584</v>
      </c>
      <c r="O232" s="2">
        <f>IF((VLOOKUP(Manquant[[#This Row],[Composé]],Planning!E:M,9,FALSE))=0,"",(VLOOKUP(Manquant[[#This Row],[Composé]],Planning!E:M,9,FALSE)))</f>
        <v>43630</v>
      </c>
      <c r="P232" s="1" t="str">
        <f>IF(Manquant[[#This Row],[Besoin Client]]="","NO DATE CLIENT",(IF(Manquant[[#This Row],[DATE]]="NO DATE",TRUE,(IF(Manquant[[#This Row],[Besoin Client]]-Manquant[[#This Row],[DATE]]&lt;25,TRUE,"")))))</f>
        <v/>
      </c>
      <c r="Q232" s="2" t="str">
        <f>IF(ISTEXT(Manquant[[#This Row],[Date de réapprovisionnement]]),Manquant[[#This Row],[Date de réapprovisionnement]],"")</f>
        <v/>
      </c>
      <c r="R232" s="2" t="str">
        <f>IF(ISTEXT(Manquant[[#This Row],[Date de réappro estimée]]),Manquant[[#This Row],[Date de réappro estimée]],"")</f>
        <v/>
      </c>
      <c r="S232" s="2" t="str">
        <f>IF((Manquant[Commentaires]=""),"",Manquant[Commentaires])</f>
        <v/>
      </c>
      <c r="T232" s="10" t="str">
        <f>Manquant[Commentaires1]&amp;CHAR(10)&amp;Manquant[Commentaires2]&amp;CHAR(10)&amp;Manquant[Commentaires3]</f>
        <v xml:space="preserve">
</v>
      </c>
    </row>
    <row r="233" spans="1:20" ht="45" hidden="1" x14ac:dyDescent="0.25">
      <c r="A233" s="1" t="s">
        <v>50</v>
      </c>
      <c r="B233" s="1" t="s">
        <v>51</v>
      </c>
      <c r="C233" s="2">
        <v>43717</v>
      </c>
      <c r="D233" s="1">
        <v>71273276</v>
      </c>
      <c r="E233" s="1">
        <v>193082574</v>
      </c>
      <c r="F233" s="1">
        <v>193082574</v>
      </c>
      <c r="G233" s="1" t="s">
        <v>552</v>
      </c>
      <c r="H233" s="1" t="s">
        <v>550</v>
      </c>
      <c r="J233" s="2"/>
      <c r="K233" s="1" t="s">
        <v>16</v>
      </c>
      <c r="L233" s="2" t="str">
        <f>IF(ISNUMBER(Manquant[[#This Row],[Date de réapprovisionnement]]),Manquant[[#This Row],[Date de réapprovisionnement]],"")</f>
        <v/>
      </c>
      <c r="M233" s="2" t="str">
        <f>IF(ISNUMBER(Manquant[[#This Row],[Date de réappro estimée]]),Manquant[[#This Row],[Date de réappro estimée]],"")</f>
        <v/>
      </c>
      <c r="N233" s="2" t="str">
        <f>IF(Manquant[[#This Row],[DATE Réappro]]="",(IF(Manquant[[#This Row],[Date Estimée]]="","NO DATE",Manquant[[#This Row],[Date Estimée]])),Manquant[[#This Row],[DATE Réappro]])</f>
        <v>NO DATE</v>
      </c>
      <c r="O233" s="2">
        <f>IF((VLOOKUP(Manquant[[#This Row],[Composé]],Planning!E:M,9,FALSE))=0,"",(VLOOKUP(Manquant[[#This Row],[Composé]],Planning!E:M,9,FALSE)))</f>
        <v>43630</v>
      </c>
      <c r="P233" s="1" t="b">
        <f>IF(Manquant[[#This Row],[Besoin Client]]="","NO DATE CLIENT",(IF(Manquant[[#This Row],[DATE]]="NO DATE",TRUE,(IF(Manquant[[#This Row],[Besoin Client]]-Manquant[[#This Row],[DATE]]&lt;25,TRUE,"")))))</f>
        <v>1</v>
      </c>
      <c r="Q233" s="2" t="str">
        <f>IF(ISTEXT(Manquant[[#This Row],[Date de réapprovisionnement]]),Manquant[[#This Row],[Date de réapprovisionnement]],"")</f>
        <v/>
      </c>
      <c r="R233" s="2" t="str">
        <f>IF(ISTEXT(Manquant[[#This Row],[Date de réappro estimée]]),Manquant[[#This Row],[Date de réappro estimée]],"")</f>
        <v/>
      </c>
      <c r="S233" s="2" t="str">
        <f>IF((Manquant[Commentaires]=""),"",Manquant[Commentaires])</f>
        <v/>
      </c>
      <c r="T233" s="10" t="str">
        <f>Manquant[Commentaires1]&amp;CHAR(10)&amp;Manquant[Commentaires2]&amp;CHAR(10)&amp;Manquant[Commentaires3]</f>
        <v xml:space="preserve">
</v>
      </c>
    </row>
    <row r="234" spans="1:20" ht="45" hidden="1" x14ac:dyDescent="0.25">
      <c r="A234" s="1" t="s">
        <v>50</v>
      </c>
      <c r="B234" s="1" t="s">
        <v>51</v>
      </c>
      <c r="C234" s="2">
        <v>43717</v>
      </c>
      <c r="D234" s="1">
        <v>71273276</v>
      </c>
      <c r="E234" s="1" t="s">
        <v>241</v>
      </c>
      <c r="F234" s="1">
        <v>193088779</v>
      </c>
      <c r="G234" s="1" t="s">
        <v>242</v>
      </c>
      <c r="H234" s="1" t="s">
        <v>213</v>
      </c>
      <c r="I234" s="2" t="s">
        <v>214</v>
      </c>
      <c r="J234" s="2">
        <v>43598</v>
      </c>
      <c r="K234" s="1" t="s">
        <v>16</v>
      </c>
      <c r="L234" s="2" t="str">
        <f>IF(ISNUMBER(Manquant[[#This Row],[Date de réapprovisionnement]]),Manquant[[#This Row],[Date de réapprovisionnement]],"")</f>
        <v/>
      </c>
      <c r="M234" s="2">
        <f>IF(ISNUMBER(Manquant[[#This Row],[Date de réappro estimée]]),Manquant[[#This Row],[Date de réappro estimée]],"")</f>
        <v>43598</v>
      </c>
      <c r="N234" s="2">
        <f>IF(Manquant[[#This Row],[DATE Réappro]]="",(IF(Manquant[[#This Row],[Date Estimée]]="","NO DATE",Manquant[[#This Row],[Date Estimée]])),Manquant[[#This Row],[DATE Réappro]])</f>
        <v>43598</v>
      </c>
      <c r="O234" s="2">
        <f>IF((VLOOKUP(Manquant[[#This Row],[Composé]],Planning!E:M,9,FALSE))=0,"",(VLOOKUP(Manquant[[#This Row],[Composé]],Planning!E:M,9,FALSE)))</f>
        <v>43630</v>
      </c>
      <c r="P234" s="1" t="str">
        <f>IF(Manquant[[#This Row],[Besoin Client]]="","NO DATE CLIENT",(IF(Manquant[[#This Row],[DATE]]="NO DATE",TRUE,(IF(Manquant[[#This Row],[Besoin Client]]-Manquant[[#This Row],[DATE]]&lt;25,TRUE,"")))))</f>
        <v/>
      </c>
      <c r="Q234" s="2" t="str">
        <f>IF(ISTEXT(Manquant[[#This Row],[Date de réapprovisionnement]]),Manquant[[#This Row],[Date de réapprovisionnement]],"")</f>
        <v>Attente AR</v>
      </c>
      <c r="R234" s="2" t="str">
        <f>IF(ISTEXT(Manquant[[#This Row],[Date de réappro estimée]]),Manquant[[#This Row],[Date de réappro estimée]],"")</f>
        <v/>
      </c>
      <c r="S234" s="2" t="str">
        <f>IF((Manquant[Commentaires]=""),"",Manquant[Commentaires])</f>
        <v/>
      </c>
      <c r="T234" s="10" t="str">
        <f>Manquant[Commentaires1]&amp;CHAR(10)&amp;Manquant[Commentaires2]&amp;CHAR(10)&amp;Manquant[Commentaires3]</f>
        <v xml:space="preserve">Attente AR
</v>
      </c>
    </row>
    <row r="235" spans="1:20" ht="45" hidden="1" x14ac:dyDescent="0.25">
      <c r="A235" s="1" t="s">
        <v>50</v>
      </c>
      <c r="B235" s="1" t="s">
        <v>51</v>
      </c>
      <c r="C235" s="2">
        <v>43717</v>
      </c>
      <c r="D235" s="1">
        <v>71273276</v>
      </c>
      <c r="E235" s="1" t="s">
        <v>102</v>
      </c>
      <c r="F235" s="1">
        <v>193096309</v>
      </c>
      <c r="G235" s="1" t="s">
        <v>103</v>
      </c>
      <c r="H235" s="1" t="s">
        <v>15</v>
      </c>
      <c r="I235" s="2">
        <v>43588</v>
      </c>
      <c r="J235" s="2"/>
      <c r="K235" s="1" t="s">
        <v>16</v>
      </c>
      <c r="L235" s="2">
        <f>IF(ISNUMBER(Manquant[[#This Row],[Date de réapprovisionnement]]),Manquant[[#This Row],[Date de réapprovisionnement]],"")</f>
        <v>43588</v>
      </c>
      <c r="M235" s="2" t="str">
        <f>IF(ISNUMBER(Manquant[[#This Row],[Date de réappro estimée]]),Manquant[[#This Row],[Date de réappro estimée]],"")</f>
        <v/>
      </c>
      <c r="N235" s="2">
        <f>IF(Manquant[[#This Row],[DATE Réappro]]="",(IF(Manquant[[#This Row],[Date Estimée]]="","NO DATE",Manquant[[#This Row],[Date Estimée]])),Manquant[[#This Row],[DATE Réappro]])</f>
        <v>43588</v>
      </c>
      <c r="O235" s="2">
        <f>IF((VLOOKUP(Manquant[[#This Row],[Composé]],Planning!E:M,9,FALSE))=0,"",(VLOOKUP(Manquant[[#This Row],[Composé]],Planning!E:M,9,FALSE)))</f>
        <v>43630</v>
      </c>
      <c r="P235" s="1" t="str">
        <f>IF(Manquant[[#This Row],[Besoin Client]]="","NO DATE CLIENT",(IF(Manquant[[#This Row],[DATE]]="NO DATE",TRUE,(IF(Manquant[[#This Row],[Besoin Client]]-Manquant[[#This Row],[DATE]]&lt;25,TRUE,"")))))</f>
        <v/>
      </c>
      <c r="Q235" s="2" t="str">
        <f>IF(ISTEXT(Manquant[[#This Row],[Date de réapprovisionnement]]),Manquant[[#This Row],[Date de réapprovisionnement]],"")</f>
        <v/>
      </c>
      <c r="R235" s="2" t="str">
        <f>IF(ISTEXT(Manquant[[#This Row],[Date de réappro estimée]]),Manquant[[#This Row],[Date de réappro estimée]],"")</f>
        <v/>
      </c>
      <c r="S235" s="2" t="str">
        <f>IF((Manquant[Commentaires]=""),"",Manquant[Commentaires])</f>
        <v/>
      </c>
      <c r="T235" s="10" t="str">
        <f>Manquant[Commentaires1]&amp;CHAR(10)&amp;Manquant[Commentaires2]&amp;CHAR(10)&amp;Manquant[Commentaires3]</f>
        <v xml:space="preserve">
</v>
      </c>
    </row>
    <row r="236" spans="1:20" ht="45" hidden="1" x14ac:dyDescent="0.25">
      <c r="A236" s="1" t="s">
        <v>50</v>
      </c>
      <c r="B236" s="1" t="s">
        <v>51</v>
      </c>
      <c r="C236" s="2">
        <v>43717</v>
      </c>
      <c r="D236" s="1">
        <v>71273276</v>
      </c>
      <c r="E236" s="1" t="s">
        <v>54</v>
      </c>
      <c r="F236" s="1">
        <v>193097447</v>
      </c>
      <c r="G236" s="1" t="s">
        <v>55</v>
      </c>
      <c r="H236" s="1" t="s">
        <v>15</v>
      </c>
      <c r="I236" s="2">
        <v>43584</v>
      </c>
      <c r="J236" s="2"/>
      <c r="K236" s="1" t="s">
        <v>16</v>
      </c>
      <c r="L236" s="2">
        <f>IF(ISNUMBER(Manquant[[#This Row],[Date de réapprovisionnement]]),Manquant[[#This Row],[Date de réapprovisionnement]],"")</f>
        <v>43584</v>
      </c>
      <c r="M236" s="2" t="str">
        <f>IF(ISNUMBER(Manquant[[#This Row],[Date de réappro estimée]]),Manquant[[#This Row],[Date de réappro estimée]],"")</f>
        <v/>
      </c>
      <c r="N236" s="2">
        <f>IF(Manquant[[#This Row],[DATE Réappro]]="",(IF(Manquant[[#This Row],[Date Estimée]]="","NO DATE",Manquant[[#This Row],[Date Estimée]])),Manquant[[#This Row],[DATE Réappro]])</f>
        <v>43584</v>
      </c>
      <c r="O236" s="2">
        <f>IF((VLOOKUP(Manquant[[#This Row],[Composé]],Planning!E:M,9,FALSE))=0,"",(VLOOKUP(Manquant[[#This Row],[Composé]],Planning!E:M,9,FALSE)))</f>
        <v>43630</v>
      </c>
      <c r="P236" s="1" t="str">
        <f>IF(Manquant[[#This Row],[Besoin Client]]="","NO DATE CLIENT",(IF(Manquant[[#This Row],[DATE]]="NO DATE",TRUE,(IF(Manquant[[#This Row],[Besoin Client]]-Manquant[[#This Row],[DATE]]&lt;25,TRUE,"")))))</f>
        <v/>
      </c>
      <c r="Q236" s="2" t="str">
        <f>IF(ISTEXT(Manquant[[#This Row],[Date de réapprovisionnement]]),Manquant[[#This Row],[Date de réapprovisionnement]],"")</f>
        <v/>
      </c>
      <c r="R236" s="2" t="str">
        <f>IF(ISTEXT(Manquant[[#This Row],[Date de réappro estimée]]),Manquant[[#This Row],[Date de réappro estimée]],"")</f>
        <v/>
      </c>
      <c r="S236" s="2" t="str">
        <f>IF((Manquant[Commentaires]=""),"",Manquant[Commentaires])</f>
        <v/>
      </c>
      <c r="T236" s="10" t="str">
        <f>Manquant[Commentaires1]&amp;CHAR(10)&amp;Manquant[Commentaires2]&amp;CHAR(10)&amp;Manquant[Commentaires3]</f>
        <v xml:space="preserve">
</v>
      </c>
    </row>
    <row r="237" spans="1:20" ht="45" hidden="1" x14ac:dyDescent="0.25">
      <c r="A237" s="1" t="s">
        <v>50</v>
      </c>
      <c r="B237" s="1" t="s">
        <v>51</v>
      </c>
      <c r="C237" s="2">
        <v>43717</v>
      </c>
      <c r="D237" s="1">
        <v>71273276</v>
      </c>
      <c r="E237" s="1" t="s">
        <v>82</v>
      </c>
      <c r="F237" s="1">
        <v>193098431</v>
      </c>
      <c r="G237" s="1" t="s">
        <v>83</v>
      </c>
      <c r="H237" s="1" t="s">
        <v>15</v>
      </c>
      <c r="I237" s="2">
        <v>43585</v>
      </c>
      <c r="J237" s="2"/>
      <c r="K237" s="1" t="s">
        <v>16</v>
      </c>
      <c r="L237" s="2">
        <f>IF(ISNUMBER(Manquant[[#This Row],[Date de réapprovisionnement]]),Manquant[[#This Row],[Date de réapprovisionnement]],"")</f>
        <v>43585</v>
      </c>
      <c r="M237" s="2" t="str">
        <f>IF(ISNUMBER(Manquant[[#This Row],[Date de réappro estimée]]),Manquant[[#This Row],[Date de réappro estimée]],"")</f>
        <v/>
      </c>
      <c r="N237" s="2">
        <f>IF(Manquant[[#This Row],[DATE Réappro]]="",(IF(Manquant[[#This Row],[Date Estimée]]="","NO DATE",Manquant[[#This Row],[Date Estimée]])),Manquant[[#This Row],[DATE Réappro]])</f>
        <v>43585</v>
      </c>
      <c r="O237" s="2">
        <f>IF((VLOOKUP(Manquant[[#This Row],[Composé]],Planning!E:M,9,FALSE))=0,"",(VLOOKUP(Manquant[[#This Row],[Composé]],Planning!E:M,9,FALSE)))</f>
        <v>43630</v>
      </c>
      <c r="P237" s="1" t="str">
        <f>IF(Manquant[[#This Row],[Besoin Client]]="","NO DATE CLIENT",(IF(Manquant[[#This Row],[DATE]]="NO DATE",TRUE,(IF(Manquant[[#This Row],[Besoin Client]]-Manquant[[#This Row],[DATE]]&lt;25,TRUE,"")))))</f>
        <v/>
      </c>
      <c r="Q237" s="2" t="str">
        <f>IF(ISTEXT(Manquant[[#This Row],[Date de réapprovisionnement]]),Manquant[[#This Row],[Date de réapprovisionnement]],"")</f>
        <v/>
      </c>
      <c r="R237" s="2" t="str">
        <f>IF(ISTEXT(Manquant[[#This Row],[Date de réappro estimée]]),Manquant[[#This Row],[Date de réappro estimée]],"")</f>
        <v/>
      </c>
      <c r="S237" s="2" t="str">
        <f>IF((Manquant[Commentaires]=""),"",Manquant[Commentaires])</f>
        <v/>
      </c>
      <c r="T237" s="10" t="str">
        <f>Manquant[Commentaires1]&amp;CHAR(10)&amp;Manquant[Commentaires2]&amp;CHAR(10)&amp;Manquant[Commentaires3]</f>
        <v xml:space="preserve">
</v>
      </c>
    </row>
    <row r="238" spans="1:20" ht="45" hidden="1" x14ac:dyDescent="0.25">
      <c r="A238" s="1" t="s">
        <v>50</v>
      </c>
      <c r="B238" s="1" t="s">
        <v>51</v>
      </c>
      <c r="C238" s="2">
        <v>43717</v>
      </c>
      <c r="D238" s="1">
        <v>71273276</v>
      </c>
      <c r="E238" s="1" t="s">
        <v>526</v>
      </c>
      <c r="F238" s="1">
        <v>193103534</v>
      </c>
      <c r="G238" s="1" t="s">
        <v>527</v>
      </c>
      <c r="H238" s="1" t="s">
        <v>513</v>
      </c>
      <c r="I238" s="2" t="s">
        <v>514</v>
      </c>
      <c r="J238" s="2"/>
      <c r="K238" s="1" t="s">
        <v>16</v>
      </c>
      <c r="L238" s="2" t="str">
        <f>IF(ISNUMBER(Manquant[[#This Row],[Date de réapprovisionnement]]),Manquant[[#This Row],[Date de réapprovisionnement]],"")</f>
        <v/>
      </c>
      <c r="M238" s="2" t="str">
        <f>IF(ISNUMBER(Manquant[[#This Row],[Date de réappro estimée]]),Manquant[[#This Row],[Date de réappro estimée]],"")</f>
        <v/>
      </c>
      <c r="N238" s="2" t="str">
        <f>IF(Manquant[[#This Row],[DATE Réappro]]="",(IF(Manquant[[#This Row],[Date Estimée]]="","NO DATE",Manquant[[#This Row],[Date Estimée]])),Manquant[[#This Row],[DATE Réappro]])</f>
        <v>NO DATE</v>
      </c>
      <c r="O238" s="2">
        <f>IF((VLOOKUP(Manquant[[#This Row],[Composé]],Planning!E:M,9,FALSE))=0,"",(VLOOKUP(Manquant[[#This Row],[Composé]],Planning!E:M,9,FALSE)))</f>
        <v>43630</v>
      </c>
      <c r="P238" s="1" t="b">
        <f>IF(Manquant[[#This Row],[Besoin Client]]="","NO DATE CLIENT",(IF(Manquant[[#This Row],[DATE]]="NO DATE",TRUE,(IF(Manquant[[#This Row],[Besoin Client]]-Manquant[[#This Row],[DATE]]&lt;25,TRUE,"")))))</f>
        <v>1</v>
      </c>
      <c r="Q238" s="2" t="str">
        <f>IF(ISTEXT(Manquant[[#This Row],[Date de réapprovisionnement]]),Manquant[[#This Row],[Date de réapprovisionnement]],"")</f>
        <v>Série</v>
      </c>
      <c r="R238" s="2" t="str">
        <f>IF(ISTEXT(Manquant[[#This Row],[Date de réappro estimée]]),Manquant[[#This Row],[Date de réappro estimée]],"")</f>
        <v/>
      </c>
      <c r="S238" s="2" t="str">
        <f>IF((Manquant[Commentaires]=""),"",Manquant[Commentaires])</f>
        <v/>
      </c>
      <c r="T238" s="10" t="str">
        <f>Manquant[Commentaires1]&amp;CHAR(10)&amp;Manquant[Commentaires2]&amp;CHAR(10)&amp;Manquant[Commentaires3]</f>
        <v xml:space="preserve">Série
</v>
      </c>
    </row>
    <row r="239" spans="1:20" ht="45" hidden="1" x14ac:dyDescent="0.25">
      <c r="A239" s="1" t="s">
        <v>50</v>
      </c>
      <c r="B239" s="1" t="s">
        <v>51</v>
      </c>
      <c r="C239" s="2">
        <v>43717</v>
      </c>
      <c r="D239" s="1">
        <v>71273276</v>
      </c>
      <c r="E239" s="1" t="s">
        <v>528</v>
      </c>
      <c r="F239" s="1">
        <v>193107342</v>
      </c>
      <c r="G239" s="1" t="s">
        <v>529</v>
      </c>
      <c r="H239" s="1" t="s">
        <v>427</v>
      </c>
      <c r="I239" s="2" t="s">
        <v>514</v>
      </c>
      <c r="J239" s="2"/>
      <c r="K239" s="1" t="s">
        <v>16</v>
      </c>
      <c r="L239" s="2" t="str">
        <f>IF(ISNUMBER(Manquant[[#This Row],[Date de réapprovisionnement]]),Manquant[[#This Row],[Date de réapprovisionnement]],"")</f>
        <v/>
      </c>
      <c r="M239" s="2" t="str">
        <f>IF(ISNUMBER(Manquant[[#This Row],[Date de réappro estimée]]),Manquant[[#This Row],[Date de réappro estimée]],"")</f>
        <v/>
      </c>
      <c r="N239" s="2" t="str">
        <f>IF(Manquant[[#This Row],[DATE Réappro]]="",(IF(Manquant[[#This Row],[Date Estimée]]="","NO DATE",Manquant[[#This Row],[Date Estimée]])),Manquant[[#This Row],[DATE Réappro]])</f>
        <v>NO DATE</v>
      </c>
      <c r="O239" s="2">
        <f>IF((VLOOKUP(Manquant[[#This Row],[Composé]],Planning!E:M,9,FALSE))=0,"",(VLOOKUP(Manquant[[#This Row],[Composé]],Planning!E:M,9,FALSE)))</f>
        <v>43630</v>
      </c>
      <c r="P239" s="1" t="b">
        <f>IF(Manquant[[#This Row],[Besoin Client]]="","NO DATE CLIENT",(IF(Manquant[[#This Row],[DATE]]="NO DATE",TRUE,(IF(Manquant[[#This Row],[Besoin Client]]-Manquant[[#This Row],[DATE]]&lt;25,TRUE,"")))))</f>
        <v>1</v>
      </c>
      <c r="Q239" s="2" t="str">
        <f>IF(ISTEXT(Manquant[[#This Row],[Date de réapprovisionnement]]),Manquant[[#This Row],[Date de réapprovisionnement]],"")</f>
        <v>Série</v>
      </c>
      <c r="R239" s="2" t="str">
        <f>IF(ISTEXT(Manquant[[#This Row],[Date de réappro estimée]]),Manquant[[#This Row],[Date de réappro estimée]],"")</f>
        <v/>
      </c>
      <c r="S239" s="2" t="str">
        <f>IF((Manquant[Commentaires]=""),"",Manquant[Commentaires])</f>
        <v/>
      </c>
      <c r="T239" s="10" t="str">
        <f>Manquant[Commentaires1]&amp;CHAR(10)&amp;Manquant[Commentaires2]&amp;CHAR(10)&amp;Manquant[Commentaires3]</f>
        <v xml:space="preserve">Série
</v>
      </c>
    </row>
    <row r="240" spans="1:20" ht="45" hidden="1" x14ac:dyDescent="0.25">
      <c r="A240" s="1" t="s">
        <v>50</v>
      </c>
      <c r="B240" s="1" t="s">
        <v>51</v>
      </c>
      <c r="C240" s="2">
        <v>43717</v>
      </c>
      <c r="D240" s="1">
        <v>71273276</v>
      </c>
      <c r="E240" s="1" t="s">
        <v>303</v>
      </c>
      <c r="F240" s="1">
        <v>193139894</v>
      </c>
      <c r="G240" s="1" t="s">
        <v>304</v>
      </c>
      <c r="H240" s="1" t="s">
        <v>279</v>
      </c>
      <c r="I240" s="2" t="s">
        <v>278</v>
      </c>
      <c r="J240" s="2"/>
      <c r="K240" s="1" t="s">
        <v>16</v>
      </c>
      <c r="L240" s="2" t="str">
        <f>IF(ISNUMBER(Manquant[[#This Row],[Date de réapprovisionnement]]),Manquant[[#This Row],[Date de réapprovisionnement]],"")</f>
        <v/>
      </c>
      <c r="M240" s="2" t="str">
        <f>IF(ISNUMBER(Manquant[[#This Row],[Date de réappro estimée]]),Manquant[[#This Row],[Date de réappro estimée]],"")</f>
        <v/>
      </c>
      <c r="N240" s="2" t="str">
        <f>IF(Manquant[[#This Row],[DATE Réappro]]="",(IF(Manquant[[#This Row],[Date Estimée]]="","NO DATE",Manquant[[#This Row],[Date Estimée]])),Manquant[[#This Row],[DATE Réappro]])</f>
        <v>NO DATE</v>
      </c>
      <c r="O240" s="2">
        <f>IF((VLOOKUP(Manquant[[#This Row],[Composé]],Planning!E:M,9,FALSE))=0,"",(VLOOKUP(Manquant[[#This Row],[Composé]],Planning!E:M,9,FALSE)))</f>
        <v>43630</v>
      </c>
      <c r="P240" s="1" t="b">
        <f>IF(Manquant[[#This Row],[Besoin Client]]="","NO DATE CLIENT",(IF(Manquant[[#This Row],[DATE]]="NO DATE",TRUE,(IF(Manquant[[#This Row],[Besoin Client]]-Manquant[[#This Row],[DATE]]&lt;25,TRUE,"")))))</f>
        <v>1</v>
      </c>
      <c r="Q240" s="2" t="str">
        <f>IF(ISTEXT(Manquant[[#This Row],[Date de réapprovisionnement]]),Manquant[[#This Row],[Date de réapprovisionnement]],"")</f>
        <v>Attente création DA</v>
      </c>
      <c r="R240" s="2" t="str">
        <f>IF(ISTEXT(Manquant[[#This Row],[Date de réappro estimée]]),Manquant[[#This Row],[Date de réappro estimée]],"")</f>
        <v/>
      </c>
      <c r="S240" s="2" t="str">
        <f>IF((Manquant[Commentaires]=""),"",Manquant[Commentaires])</f>
        <v/>
      </c>
      <c r="T240" s="10" t="str">
        <f>Manquant[Commentaires1]&amp;CHAR(10)&amp;Manquant[Commentaires2]&amp;CHAR(10)&amp;Manquant[Commentaires3]</f>
        <v xml:space="preserve">Attente création DA
</v>
      </c>
    </row>
    <row r="241" spans="1:20" ht="45" hidden="1" x14ac:dyDescent="0.25">
      <c r="A241" s="1" t="s">
        <v>50</v>
      </c>
      <c r="B241" s="1" t="s">
        <v>51</v>
      </c>
      <c r="C241" s="2">
        <v>43717</v>
      </c>
      <c r="D241" s="1">
        <v>71273276</v>
      </c>
      <c r="E241" s="1" t="s">
        <v>116</v>
      </c>
      <c r="F241" s="1">
        <v>193162137</v>
      </c>
      <c r="G241" s="1" t="s">
        <v>117</v>
      </c>
      <c r="H241" s="1" t="s">
        <v>15</v>
      </c>
      <c r="I241" s="2">
        <v>43592</v>
      </c>
      <c r="J241" s="2"/>
      <c r="K241" s="1" t="s">
        <v>16</v>
      </c>
      <c r="L241" s="2">
        <f>IF(ISNUMBER(Manquant[[#This Row],[Date de réapprovisionnement]]),Manquant[[#This Row],[Date de réapprovisionnement]],"")</f>
        <v>43592</v>
      </c>
      <c r="M241" s="2" t="str">
        <f>IF(ISNUMBER(Manquant[[#This Row],[Date de réappro estimée]]),Manquant[[#This Row],[Date de réappro estimée]],"")</f>
        <v/>
      </c>
      <c r="N241" s="2">
        <f>IF(Manquant[[#This Row],[DATE Réappro]]="",(IF(Manquant[[#This Row],[Date Estimée]]="","NO DATE",Manquant[[#This Row],[Date Estimée]])),Manquant[[#This Row],[DATE Réappro]])</f>
        <v>43592</v>
      </c>
      <c r="O241" s="2">
        <f>IF((VLOOKUP(Manquant[[#This Row],[Composé]],Planning!E:M,9,FALSE))=0,"",(VLOOKUP(Manquant[[#This Row],[Composé]],Planning!E:M,9,FALSE)))</f>
        <v>43630</v>
      </c>
      <c r="P241" s="1" t="str">
        <f>IF(Manquant[[#This Row],[Besoin Client]]="","NO DATE CLIENT",(IF(Manquant[[#This Row],[DATE]]="NO DATE",TRUE,(IF(Manquant[[#This Row],[Besoin Client]]-Manquant[[#This Row],[DATE]]&lt;25,TRUE,"")))))</f>
        <v/>
      </c>
      <c r="Q241" s="2" t="str">
        <f>IF(ISTEXT(Manquant[[#This Row],[Date de réapprovisionnement]]),Manquant[[#This Row],[Date de réapprovisionnement]],"")</f>
        <v/>
      </c>
      <c r="R241" s="2" t="str">
        <f>IF(ISTEXT(Manquant[[#This Row],[Date de réappro estimée]]),Manquant[[#This Row],[Date de réappro estimée]],"")</f>
        <v/>
      </c>
      <c r="S241" s="2" t="str">
        <f>IF((Manquant[Commentaires]=""),"",Manquant[Commentaires])</f>
        <v/>
      </c>
      <c r="T241" s="10" t="str">
        <f>Manquant[Commentaires1]&amp;CHAR(10)&amp;Manquant[Commentaires2]&amp;CHAR(10)&amp;Manquant[Commentaires3]</f>
        <v xml:space="preserve">
</v>
      </c>
    </row>
    <row r="242" spans="1:20" ht="45" hidden="1" x14ac:dyDescent="0.25">
      <c r="A242" s="1" t="s">
        <v>50</v>
      </c>
      <c r="B242" s="1" t="s">
        <v>51</v>
      </c>
      <c r="C242" s="2">
        <v>43717</v>
      </c>
      <c r="D242" s="1">
        <v>71273276</v>
      </c>
      <c r="E242" s="1" t="s">
        <v>243</v>
      </c>
      <c r="F242" s="1">
        <v>193508193</v>
      </c>
      <c r="G242" s="1" t="s">
        <v>244</v>
      </c>
      <c r="H242" s="1" t="s">
        <v>213</v>
      </c>
      <c r="I242" s="2" t="s">
        <v>214</v>
      </c>
      <c r="J242" s="2">
        <v>43614</v>
      </c>
      <c r="K242" s="1" t="s">
        <v>16</v>
      </c>
      <c r="L242" s="2" t="str">
        <f>IF(ISNUMBER(Manquant[[#This Row],[Date de réapprovisionnement]]),Manquant[[#This Row],[Date de réapprovisionnement]],"")</f>
        <v/>
      </c>
      <c r="M242" s="2">
        <f>IF(ISNUMBER(Manquant[[#This Row],[Date de réappro estimée]]),Manquant[[#This Row],[Date de réappro estimée]],"")</f>
        <v>43614</v>
      </c>
      <c r="N242" s="2">
        <f>IF(Manquant[[#This Row],[DATE Réappro]]="",(IF(Manquant[[#This Row],[Date Estimée]]="","NO DATE",Manquant[[#This Row],[Date Estimée]])),Manquant[[#This Row],[DATE Réappro]])</f>
        <v>43614</v>
      </c>
      <c r="O242" s="2">
        <f>IF((VLOOKUP(Manquant[[#This Row],[Composé]],Planning!E:M,9,FALSE))=0,"",(VLOOKUP(Manquant[[#This Row],[Composé]],Planning!E:M,9,FALSE)))</f>
        <v>43630</v>
      </c>
      <c r="P242" s="1" t="b">
        <f>IF(Manquant[[#This Row],[Besoin Client]]="","NO DATE CLIENT",(IF(Manquant[[#This Row],[DATE]]="NO DATE",TRUE,(IF(Manquant[[#This Row],[Besoin Client]]-Manquant[[#This Row],[DATE]]&lt;25,TRUE,"")))))</f>
        <v>1</v>
      </c>
      <c r="Q242" s="2" t="str">
        <f>IF(ISTEXT(Manquant[[#This Row],[Date de réapprovisionnement]]),Manquant[[#This Row],[Date de réapprovisionnement]],"")</f>
        <v>Attente AR</v>
      </c>
      <c r="R242" s="2" t="str">
        <f>IF(ISTEXT(Manquant[[#This Row],[Date de réappro estimée]]),Manquant[[#This Row],[Date de réappro estimée]],"")</f>
        <v/>
      </c>
      <c r="S242" s="2" t="str">
        <f>IF((Manquant[Commentaires]=""),"",Manquant[Commentaires])</f>
        <v/>
      </c>
      <c r="T242" s="10" t="str">
        <f>Manquant[Commentaires1]&amp;CHAR(10)&amp;Manquant[Commentaires2]&amp;CHAR(10)&amp;Manquant[Commentaires3]</f>
        <v xml:space="preserve">Attente AR
</v>
      </c>
    </row>
    <row r="243" spans="1:20" ht="45" hidden="1" x14ac:dyDescent="0.25">
      <c r="A243" s="1" t="s">
        <v>50</v>
      </c>
      <c r="B243" s="1" t="s">
        <v>51</v>
      </c>
      <c r="C243" s="2">
        <v>43717</v>
      </c>
      <c r="D243" s="1">
        <v>71273276</v>
      </c>
      <c r="E243" s="1" t="s">
        <v>208</v>
      </c>
      <c r="F243" s="1">
        <v>193508213</v>
      </c>
      <c r="G243" s="1" t="s">
        <v>209</v>
      </c>
      <c r="H243" s="1" t="s">
        <v>15</v>
      </c>
      <c r="I243" s="2">
        <v>43675</v>
      </c>
      <c r="J243" s="2"/>
      <c r="K243" s="1" t="s">
        <v>210</v>
      </c>
      <c r="L243" s="2">
        <f>IF(ISNUMBER(Manquant[[#This Row],[Date de réapprovisionnement]]),Manquant[[#This Row],[Date de réapprovisionnement]],"")</f>
        <v>43675</v>
      </c>
      <c r="M243" s="2" t="str">
        <f>IF(ISNUMBER(Manquant[[#This Row],[Date de réappro estimée]]),Manquant[[#This Row],[Date de réappro estimée]],"")</f>
        <v/>
      </c>
      <c r="N243" s="2">
        <f>IF(Manquant[[#This Row],[DATE Réappro]]="",(IF(Manquant[[#This Row],[Date Estimée]]="","NO DATE",Manquant[[#This Row],[Date Estimée]])),Manquant[[#This Row],[DATE Réappro]])</f>
        <v>43675</v>
      </c>
      <c r="O243" s="2">
        <f>IF((VLOOKUP(Manquant[[#This Row],[Composé]],Planning!E:M,9,FALSE))=0,"",(VLOOKUP(Manquant[[#This Row],[Composé]],Planning!E:M,9,FALSE)))</f>
        <v>43630</v>
      </c>
      <c r="P243" s="1" t="b">
        <f>IF(Manquant[[#This Row],[Besoin Client]]="","NO DATE CLIENT",(IF(Manquant[[#This Row],[DATE]]="NO DATE",TRUE,(IF(Manquant[[#This Row],[Besoin Client]]-Manquant[[#This Row],[DATE]]&lt;25,TRUE,"")))))</f>
        <v>1</v>
      </c>
      <c r="Q243" s="2" t="str">
        <f>IF(ISTEXT(Manquant[[#This Row],[Date de réapprovisionnement]]),Manquant[[#This Row],[Date de réapprovisionnement]],"")</f>
        <v/>
      </c>
      <c r="R243" s="2" t="str">
        <f>IF(ISTEXT(Manquant[[#This Row],[Date de réappro estimée]]),Manquant[[#This Row],[Date de réappro estimée]],"")</f>
        <v/>
      </c>
      <c r="S243" s="2" t="str">
        <f>IF((Manquant[Commentaires]=""),"",Manquant[Commentaires])</f>
        <v>Cotation Broker en cours 24/04</v>
      </c>
      <c r="T243" s="10" t="str">
        <f>Manquant[Commentaires1]&amp;CHAR(10)&amp;Manquant[Commentaires2]&amp;CHAR(10)&amp;Manquant[Commentaires3]</f>
        <v xml:space="preserve">
Cotation Broker en cours 24/04</v>
      </c>
    </row>
    <row r="244" spans="1:20" ht="45" hidden="1" x14ac:dyDescent="0.25">
      <c r="A244" s="1" t="s">
        <v>50</v>
      </c>
      <c r="B244" s="1" t="s">
        <v>51</v>
      </c>
      <c r="C244" s="2">
        <v>43717</v>
      </c>
      <c r="D244" s="1">
        <v>71273276</v>
      </c>
      <c r="E244" s="1" t="s">
        <v>182</v>
      </c>
      <c r="F244" s="1">
        <v>193511421</v>
      </c>
      <c r="G244" s="1" t="s">
        <v>183</v>
      </c>
      <c r="H244" s="1" t="s">
        <v>15</v>
      </c>
      <c r="I244" s="2">
        <v>43619</v>
      </c>
      <c r="J244" s="2"/>
      <c r="K244" s="1" t="s">
        <v>16</v>
      </c>
      <c r="L244" s="2">
        <f>IF(ISNUMBER(Manquant[[#This Row],[Date de réapprovisionnement]]),Manquant[[#This Row],[Date de réapprovisionnement]],"")</f>
        <v>43619</v>
      </c>
      <c r="M244" s="2" t="str">
        <f>IF(ISNUMBER(Manquant[[#This Row],[Date de réappro estimée]]),Manquant[[#This Row],[Date de réappro estimée]],"")</f>
        <v/>
      </c>
      <c r="N244" s="2">
        <f>IF(Manquant[[#This Row],[DATE Réappro]]="",(IF(Manquant[[#This Row],[Date Estimée]]="","NO DATE",Manquant[[#This Row],[Date Estimée]])),Manquant[[#This Row],[DATE Réappro]])</f>
        <v>43619</v>
      </c>
      <c r="O244" s="2">
        <f>IF((VLOOKUP(Manquant[[#This Row],[Composé]],Planning!E:M,9,FALSE))=0,"",(VLOOKUP(Manquant[[#This Row],[Composé]],Planning!E:M,9,FALSE)))</f>
        <v>43630</v>
      </c>
      <c r="P244" s="1" t="b">
        <f>IF(Manquant[[#This Row],[Besoin Client]]="","NO DATE CLIENT",(IF(Manquant[[#This Row],[DATE]]="NO DATE",TRUE,(IF(Manquant[[#This Row],[Besoin Client]]-Manquant[[#This Row],[DATE]]&lt;25,TRUE,"")))))</f>
        <v>1</v>
      </c>
      <c r="Q244" s="2" t="str">
        <f>IF(ISTEXT(Manquant[[#This Row],[Date de réapprovisionnement]]),Manquant[[#This Row],[Date de réapprovisionnement]],"")</f>
        <v/>
      </c>
      <c r="R244" s="2" t="str">
        <f>IF(ISTEXT(Manquant[[#This Row],[Date de réappro estimée]]),Manquant[[#This Row],[Date de réappro estimée]],"")</f>
        <v/>
      </c>
      <c r="S244" s="2" t="str">
        <f>IF((Manquant[Commentaires]=""),"",Manquant[Commentaires])</f>
        <v/>
      </c>
      <c r="T244" s="10" t="str">
        <f>Manquant[Commentaires1]&amp;CHAR(10)&amp;Manquant[Commentaires2]&amp;CHAR(10)&amp;Manquant[Commentaires3]</f>
        <v xml:space="preserve">
</v>
      </c>
    </row>
    <row r="245" spans="1:20" ht="45" hidden="1" x14ac:dyDescent="0.25">
      <c r="A245" s="1" t="s">
        <v>50</v>
      </c>
      <c r="B245" s="1" t="s">
        <v>51</v>
      </c>
      <c r="C245" s="2">
        <v>43717</v>
      </c>
      <c r="D245" s="1">
        <v>71273276</v>
      </c>
      <c r="E245" s="1">
        <v>193579030</v>
      </c>
      <c r="F245" s="1">
        <v>193579030</v>
      </c>
      <c r="G245" s="1" t="s">
        <v>300</v>
      </c>
      <c r="H245" s="1" t="s">
        <v>427</v>
      </c>
      <c r="I245" s="2" t="s">
        <v>514</v>
      </c>
      <c r="J245" s="2"/>
      <c r="K245" s="1" t="s">
        <v>16</v>
      </c>
      <c r="L245" s="2" t="str">
        <f>IF(ISNUMBER(Manquant[[#This Row],[Date de réapprovisionnement]]),Manquant[[#This Row],[Date de réapprovisionnement]],"")</f>
        <v/>
      </c>
      <c r="M245" s="2" t="str">
        <f>IF(ISNUMBER(Manquant[[#This Row],[Date de réappro estimée]]),Manquant[[#This Row],[Date de réappro estimée]],"")</f>
        <v/>
      </c>
      <c r="N245" s="2" t="str">
        <f>IF(Manquant[[#This Row],[DATE Réappro]]="",(IF(Manquant[[#This Row],[Date Estimée]]="","NO DATE",Manquant[[#This Row],[Date Estimée]])),Manquant[[#This Row],[DATE Réappro]])</f>
        <v>NO DATE</v>
      </c>
      <c r="O245" s="2">
        <f>IF((VLOOKUP(Manquant[[#This Row],[Composé]],Planning!E:M,9,FALSE))=0,"",(VLOOKUP(Manquant[[#This Row],[Composé]],Planning!E:M,9,FALSE)))</f>
        <v>43630</v>
      </c>
      <c r="P245" s="1" t="b">
        <f>IF(Manquant[[#This Row],[Besoin Client]]="","NO DATE CLIENT",(IF(Manquant[[#This Row],[DATE]]="NO DATE",TRUE,(IF(Manquant[[#This Row],[Besoin Client]]-Manquant[[#This Row],[DATE]]&lt;25,TRUE,"")))))</f>
        <v>1</v>
      </c>
      <c r="Q245" s="2" t="str">
        <f>IF(ISTEXT(Manquant[[#This Row],[Date de réapprovisionnement]]),Manquant[[#This Row],[Date de réapprovisionnement]],"")</f>
        <v>Série</v>
      </c>
      <c r="R245" s="2" t="str">
        <f>IF(ISTEXT(Manquant[[#This Row],[Date de réappro estimée]]),Manquant[[#This Row],[Date de réappro estimée]],"")</f>
        <v/>
      </c>
      <c r="S245" s="2" t="str">
        <f>IF((Manquant[Commentaires]=""),"",Manquant[Commentaires])</f>
        <v/>
      </c>
      <c r="T245" s="10" t="str">
        <f>Manquant[Commentaires1]&amp;CHAR(10)&amp;Manquant[Commentaires2]&amp;CHAR(10)&amp;Manquant[Commentaires3]</f>
        <v xml:space="preserve">Série
</v>
      </c>
    </row>
    <row r="246" spans="1:20" ht="45" hidden="1" x14ac:dyDescent="0.25">
      <c r="A246" s="1" t="s">
        <v>50</v>
      </c>
      <c r="B246" s="1" t="s">
        <v>51</v>
      </c>
      <c r="C246" s="2">
        <v>43721</v>
      </c>
      <c r="D246" s="1">
        <v>71273276</v>
      </c>
      <c r="E246" s="1"/>
      <c r="F246" s="1" t="s">
        <v>301</v>
      </c>
      <c r="G246" s="1" t="s">
        <v>302</v>
      </c>
      <c r="H246" s="1"/>
      <c r="I246" s="2" t="s">
        <v>278</v>
      </c>
      <c r="J246" s="2"/>
      <c r="K246" s="1" t="s">
        <v>16</v>
      </c>
      <c r="L246" s="2" t="str">
        <f>IF(ISNUMBER(Manquant[[#This Row],[Date de réapprovisionnement]]),Manquant[[#This Row],[Date de réapprovisionnement]],"")</f>
        <v/>
      </c>
      <c r="M246" s="2" t="str">
        <f>IF(ISNUMBER(Manquant[[#This Row],[Date de réappro estimée]]),Manquant[[#This Row],[Date de réappro estimée]],"")</f>
        <v/>
      </c>
      <c r="N246" s="2" t="str">
        <f>IF(Manquant[[#This Row],[DATE Réappro]]="",(IF(Manquant[[#This Row],[Date Estimée]]="","NO DATE",Manquant[[#This Row],[Date Estimée]])),Manquant[[#This Row],[DATE Réappro]])</f>
        <v>NO DATE</v>
      </c>
      <c r="O246" s="2">
        <f>IF((VLOOKUP(Manquant[[#This Row],[Composé]],Planning!E:M,9,FALSE))=0,"",(VLOOKUP(Manquant[[#This Row],[Composé]],Planning!E:M,9,FALSE)))</f>
        <v>43630</v>
      </c>
      <c r="P246" s="1" t="b">
        <f>IF(Manquant[[#This Row],[Besoin Client]]="","NO DATE CLIENT",(IF(Manquant[[#This Row],[DATE]]="NO DATE",TRUE,(IF(Manquant[[#This Row],[Besoin Client]]-Manquant[[#This Row],[DATE]]&lt;25,TRUE,"")))))</f>
        <v>1</v>
      </c>
      <c r="Q246" s="2" t="str">
        <f>IF(ISTEXT(Manquant[[#This Row],[Date de réapprovisionnement]]),Manquant[[#This Row],[Date de réapprovisionnement]],"")</f>
        <v>Attente création DA</v>
      </c>
      <c r="R246" s="2" t="str">
        <f>IF(ISTEXT(Manquant[[#This Row],[Date de réappro estimée]]),Manquant[[#This Row],[Date de réappro estimée]],"")</f>
        <v/>
      </c>
      <c r="S246" s="2" t="str">
        <f>IF((Manquant[Commentaires]=""),"",Manquant[Commentaires])</f>
        <v/>
      </c>
      <c r="T246" s="10" t="str">
        <f>Manquant[Commentaires1]&amp;CHAR(10)&amp;Manquant[Commentaires2]&amp;CHAR(10)&amp;Manquant[Commentaires3]</f>
        <v xml:space="preserve">Attente création DA
</v>
      </c>
    </row>
    <row r="247" spans="1:20" ht="45" hidden="1" x14ac:dyDescent="0.25">
      <c r="A247" s="1" t="s">
        <v>140</v>
      </c>
      <c r="B247" s="1" t="s">
        <v>141</v>
      </c>
      <c r="C247" s="2">
        <v>43717</v>
      </c>
      <c r="D247" s="1">
        <v>71273320</v>
      </c>
      <c r="E247" s="1" t="s">
        <v>142</v>
      </c>
      <c r="F247" s="1">
        <v>191822871</v>
      </c>
      <c r="G247" s="1" t="s">
        <v>143</v>
      </c>
      <c r="H247" s="1" t="s">
        <v>15</v>
      </c>
      <c r="I247" s="2">
        <v>43600</v>
      </c>
      <c r="J247" s="2"/>
      <c r="K247" s="1" t="s">
        <v>16</v>
      </c>
      <c r="L247" s="2">
        <f>IF(ISNUMBER(Manquant[[#This Row],[Date de réapprovisionnement]]),Manquant[[#This Row],[Date de réapprovisionnement]],"")</f>
        <v>43600</v>
      </c>
      <c r="M247" s="2" t="str">
        <f>IF(ISNUMBER(Manquant[[#This Row],[Date de réappro estimée]]),Manquant[[#This Row],[Date de réappro estimée]],"")</f>
        <v/>
      </c>
      <c r="N247" s="2">
        <f>IF(Manquant[[#This Row],[DATE Réappro]]="",(IF(Manquant[[#This Row],[Date Estimée]]="","NO DATE",Manquant[[#This Row],[Date Estimée]])),Manquant[[#This Row],[DATE Réappro]])</f>
        <v>43600</v>
      </c>
      <c r="O247" s="2">
        <f>IF((VLOOKUP(Manquant[[#This Row],[Composé]],Planning!E:M,9,FALSE))=0,"",(VLOOKUP(Manquant[[#This Row],[Composé]],Planning!E:M,9,FALSE)))</f>
        <v>43630</v>
      </c>
      <c r="P247" s="1" t="str">
        <f>IF(Manquant[[#This Row],[Besoin Client]]="","NO DATE CLIENT",(IF(Manquant[[#This Row],[DATE]]="NO DATE",TRUE,(IF(Manquant[[#This Row],[Besoin Client]]-Manquant[[#This Row],[DATE]]&lt;25,TRUE,"")))))</f>
        <v/>
      </c>
      <c r="Q247" s="2" t="str">
        <f>IF(ISTEXT(Manquant[[#This Row],[Date de réapprovisionnement]]),Manquant[[#This Row],[Date de réapprovisionnement]],"")</f>
        <v/>
      </c>
      <c r="R247" s="2" t="str">
        <f>IF(ISTEXT(Manquant[[#This Row],[Date de réappro estimée]]),Manquant[[#This Row],[Date de réappro estimée]],"")</f>
        <v/>
      </c>
      <c r="S247" s="2" t="str">
        <f>IF((Manquant[Commentaires]=""),"",Manquant[Commentaires])</f>
        <v/>
      </c>
      <c r="T247" s="10" t="str">
        <f>Manquant[Commentaires1]&amp;CHAR(10)&amp;Manquant[Commentaires2]&amp;CHAR(10)&amp;Manquant[Commentaires3]</f>
        <v xml:space="preserve">
</v>
      </c>
    </row>
    <row r="248" spans="1:20" ht="45" hidden="1" x14ac:dyDescent="0.25">
      <c r="A248" s="1" t="s">
        <v>140</v>
      </c>
      <c r="B248" s="1" t="s">
        <v>141</v>
      </c>
      <c r="C248" s="2">
        <v>43719</v>
      </c>
      <c r="D248" s="1">
        <v>71273320</v>
      </c>
      <c r="E248" s="1" t="s">
        <v>492</v>
      </c>
      <c r="F248" s="1" t="s">
        <v>492</v>
      </c>
      <c r="G248" s="1" t="s">
        <v>493</v>
      </c>
      <c r="H248" s="1" t="s">
        <v>427</v>
      </c>
      <c r="I248" s="2" t="s">
        <v>428</v>
      </c>
      <c r="J248" s="2"/>
      <c r="K248" s="1" t="s">
        <v>16</v>
      </c>
      <c r="L248" s="2" t="str">
        <f>IF(ISNUMBER(Manquant[[#This Row],[Date de réapprovisionnement]]),Manquant[[#This Row],[Date de réapprovisionnement]],"")</f>
        <v/>
      </c>
      <c r="M248" s="2" t="str">
        <f>IF(ISNUMBER(Manquant[[#This Row],[Date de réappro estimée]]),Manquant[[#This Row],[Date de réappro estimée]],"")</f>
        <v/>
      </c>
      <c r="N248" s="2" t="str">
        <f>IF(Manquant[[#This Row],[DATE Réappro]]="",(IF(Manquant[[#This Row],[Date Estimée]]="","NO DATE",Manquant[[#This Row],[Date Estimée]])),Manquant[[#This Row],[DATE Réappro]])</f>
        <v>NO DATE</v>
      </c>
      <c r="O248" s="2">
        <f>IF((VLOOKUP(Manquant[[#This Row],[Composé]],Planning!E:M,9,FALSE))=0,"",(VLOOKUP(Manquant[[#This Row],[Composé]],Planning!E:M,9,FALSE)))</f>
        <v>43630</v>
      </c>
      <c r="P248" s="1" t="b">
        <f>IF(Manquant[[#This Row],[Besoin Client]]="","NO DATE CLIENT",(IF(Manquant[[#This Row],[DATE]]="NO DATE",TRUE,(IF(Manquant[[#This Row],[Besoin Client]]-Manquant[[#This Row],[DATE]]&lt;25,TRUE,"")))))</f>
        <v>1</v>
      </c>
      <c r="Q248" s="2" t="str">
        <f>IF(ISTEXT(Manquant[[#This Row],[Date de réapprovisionnement]]),Manquant[[#This Row],[Date de réapprovisionnement]],"")</f>
        <v>MKP</v>
      </c>
      <c r="R248" s="2" t="str">
        <f>IF(ISTEXT(Manquant[[#This Row],[Date de réappro estimée]]),Manquant[[#This Row],[Date de réappro estimée]],"")</f>
        <v/>
      </c>
      <c r="S248" s="2" t="str">
        <f>IF((Manquant[Commentaires]=""),"",Manquant[Commentaires])</f>
        <v/>
      </c>
      <c r="T248" s="10" t="str">
        <f>Manquant[Commentaires1]&amp;CHAR(10)&amp;Manquant[Commentaires2]&amp;CHAR(10)&amp;Manquant[Commentaires3]</f>
        <v xml:space="preserve">MKP
</v>
      </c>
    </row>
    <row r="249" spans="1:20" ht="45" hidden="1" x14ac:dyDescent="0.25">
      <c r="A249" s="1" t="s">
        <v>140</v>
      </c>
      <c r="B249" s="1" t="s">
        <v>141</v>
      </c>
      <c r="C249" s="2">
        <v>43609</v>
      </c>
      <c r="D249" s="1">
        <v>71273321</v>
      </c>
      <c r="E249" s="1" t="s">
        <v>142</v>
      </c>
      <c r="F249" s="1">
        <v>191822871</v>
      </c>
      <c r="G249" s="1" t="s">
        <v>143</v>
      </c>
      <c r="H249" s="1" t="s">
        <v>15</v>
      </c>
      <c r="I249" s="2">
        <v>43600</v>
      </c>
      <c r="J249" s="2"/>
      <c r="K249" s="1" t="s">
        <v>16</v>
      </c>
      <c r="L249" s="2">
        <f>IF(ISNUMBER(Manquant[[#This Row],[Date de réapprovisionnement]]),Manquant[[#This Row],[Date de réapprovisionnement]],"")</f>
        <v>43600</v>
      </c>
      <c r="M249" s="2" t="str">
        <f>IF(ISNUMBER(Manquant[[#This Row],[Date de réappro estimée]]),Manquant[[#This Row],[Date de réappro estimée]],"")</f>
        <v/>
      </c>
      <c r="N249" s="2">
        <f>IF(Manquant[[#This Row],[DATE Réappro]]="",(IF(Manquant[[#This Row],[Date Estimée]]="","NO DATE",Manquant[[#This Row],[Date Estimée]])),Manquant[[#This Row],[DATE Réappro]])</f>
        <v>43600</v>
      </c>
      <c r="O249" s="2">
        <f>IF((VLOOKUP(Manquant[[#This Row],[Composé]],Planning!E:M,9,FALSE))=0,"",(VLOOKUP(Manquant[[#This Row],[Composé]],Planning!E:M,9,FALSE)))</f>
        <v>43630</v>
      </c>
      <c r="P249" s="1" t="str">
        <f>IF(Manquant[[#This Row],[Besoin Client]]="","NO DATE CLIENT",(IF(Manquant[[#This Row],[DATE]]="NO DATE",TRUE,(IF(Manquant[[#This Row],[Besoin Client]]-Manquant[[#This Row],[DATE]]&lt;25,TRUE,"")))))</f>
        <v/>
      </c>
      <c r="Q249" s="2" t="str">
        <f>IF(ISTEXT(Manquant[[#This Row],[Date de réapprovisionnement]]),Manquant[[#This Row],[Date de réapprovisionnement]],"")</f>
        <v/>
      </c>
      <c r="R249" s="2" t="str">
        <f>IF(ISTEXT(Manquant[[#This Row],[Date de réappro estimée]]),Manquant[[#This Row],[Date de réappro estimée]],"")</f>
        <v/>
      </c>
      <c r="S249" s="2" t="str">
        <f>IF((Manquant[Commentaires]=""),"",Manquant[Commentaires])</f>
        <v/>
      </c>
      <c r="T249" s="10" t="str">
        <f>Manquant[Commentaires1]&amp;CHAR(10)&amp;Manquant[Commentaires2]&amp;CHAR(10)&amp;Manquant[Commentaires3]</f>
        <v xml:space="preserve">
</v>
      </c>
    </row>
    <row r="250" spans="1:20" ht="45" hidden="1" x14ac:dyDescent="0.25">
      <c r="A250" s="1" t="s">
        <v>140</v>
      </c>
      <c r="B250" s="1" t="s">
        <v>141</v>
      </c>
      <c r="C250" s="2">
        <v>43613</v>
      </c>
      <c r="D250" s="1">
        <v>71273321</v>
      </c>
      <c r="E250" s="1" t="s">
        <v>492</v>
      </c>
      <c r="F250" s="1" t="s">
        <v>492</v>
      </c>
      <c r="G250" s="1" t="s">
        <v>493</v>
      </c>
      <c r="H250" s="1" t="s">
        <v>427</v>
      </c>
      <c r="I250" s="2" t="s">
        <v>428</v>
      </c>
      <c r="J250" s="2"/>
      <c r="K250" s="1" t="s">
        <v>16</v>
      </c>
      <c r="L250" s="2" t="str">
        <f>IF(ISNUMBER(Manquant[[#This Row],[Date de réapprovisionnement]]),Manquant[[#This Row],[Date de réapprovisionnement]],"")</f>
        <v/>
      </c>
      <c r="M250" s="2" t="str">
        <f>IF(ISNUMBER(Manquant[[#This Row],[Date de réappro estimée]]),Manquant[[#This Row],[Date de réappro estimée]],"")</f>
        <v/>
      </c>
      <c r="N250" s="2" t="str">
        <f>IF(Manquant[[#This Row],[DATE Réappro]]="",(IF(Manquant[[#This Row],[Date Estimée]]="","NO DATE",Manquant[[#This Row],[Date Estimée]])),Manquant[[#This Row],[DATE Réappro]])</f>
        <v>NO DATE</v>
      </c>
      <c r="O250" s="2">
        <f>IF((VLOOKUP(Manquant[[#This Row],[Composé]],Planning!E:M,9,FALSE))=0,"",(VLOOKUP(Manquant[[#This Row],[Composé]],Planning!E:M,9,FALSE)))</f>
        <v>43630</v>
      </c>
      <c r="P250" s="1" t="b">
        <f>IF(Manquant[[#This Row],[Besoin Client]]="","NO DATE CLIENT",(IF(Manquant[[#This Row],[DATE]]="NO DATE",TRUE,(IF(Manquant[[#This Row],[Besoin Client]]-Manquant[[#This Row],[DATE]]&lt;25,TRUE,"")))))</f>
        <v>1</v>
      </c>
      <c r="Q250" s="2" t="str">
        <f>IF(ISTEXT(Manquant[[#This Row],[Date de réapprovisionnement]]),Manquant[[#This Row],[Date de réapprovisionnement]],"")</f>
        <v>MKP</v>
      </c>
      <c r="R250" s="2" t="str">
        <f>IF(ISTEXT(Manquant[[#This Row],[Date de réappro estimée]]),Manquant[[#This Row],[Date de réappro estimée]],"")</f>
        <v/>
      </c>
      <c r="S250" s="2" t="str">
        <f>IF((Manquant[Commentaires]=""),"",Manquant[Commentaires])</f>
        <v/>
      </c>
      <c r="T250" s="10" t="str">
        <f>Manquant[Commentaires1]&amp;CHAR(10)&amp;Manquant[Commentaires2]&amp;CHAR(10)&amp;Manquant[Commentaires3]</f>
        <v xml:space="preserve">MKP
</v>
      </c>
    </row>
    <row r="251" spans="1:20" ht="45" hidden="1" x14ac:dyDescent="0.25">
      <c r="A251" s="1" t="s">
        <v>46</v>
      </c>
      <c r="B251" s="1" t="s">
        <v>47</v>
      </c>
      <c r="C251" s="2">
        <v>43609</v>
      </c>
      <c r="D251" s="1">
        <v>71273380</v>
      </c>
      <c r="E251" s="1" t="s">
        <v>126</v>
      </c>
      <c r="F251" s="1">
        <v>186398612</v>
      </c>
      <c r="G251" s="1" t="s">
        <v>127</v>
      </c>
      <c r="H251" s="1" t="s">
        <v>15</v>
      </c>
      <c r="I251" s="2">
        <v>43594</v>
      </c>
      <c r="J251" s="2"/>
      <c r="K251" s="1" t="s">
        <v>16</v>
      </c>
      <c r="L251" s="2">
        <f>IF(ISNUMBER(Manquant[[#This Row],[Date de réapprovisionnement]]),Manquant[[#This Row],[Date de réapprovisionnement]],"")</f>
        <v>43594</v>
      </c>
      <c r="M251" s="2" t="str">
        <f>IF(ISNUMBER(Manquant[[#This Row],[Date de réappro estimée]]),Manquant[[#This Row],[Date de réappro estimée]],"")</f>
        <v/>
      </c>
      <c r="N251" s="2">
        <f>IF(Manquant[[#This Row],[DATE Réappro]]="",(IF(Manquant[[#This Row],[Date Estimée]]="","NO DATE",Manquant[[#This Row],[Date Estimée]])),Manquant[[#This Row],[DATE Réappro]])</f>
        <v>43594</v>
      </c>
      <c r="O251" s="2">
        <f>IF((VLOOKUP(Manquant[[#This Row],[Composé]],Planning!E:M,9,FALSE))=0,"",(VLOOKUP(Manquant[[#This Row],[Composé]],Planning!E:M,9,FALSE)))</f>
        <v>43630</v>
      </c>
      <c r="P251" s="1" t="str">
        <f>IF(Manquant[[#This Row],[Besoin Client]]="","NO DATE CLIENT",(IF(Manquant[[#This Row],[DATE]]="NO DATE",TRUE,(IF(Manquant[[#This Row],[Besoin Client]]-Manquant[[#This Row],[DATE]]&lt;25,TRUE,"")))))</f>
        <v/>
      </c>
      <c r="Q251" s="2" t="str">
        <f>IF(ISTEXT(Manquant[[#This Row],[Date de réapprovisionnement]]),Manquant[[#This Row],[Date de réapprovisionnement]],"")</f>
        <v/>
      </c>
      <c r="R251" s="2" t="str">
        <f>IF(ISTEXT(Manquant[[#This Row],[Date de réappro estimée]]),Manquant[[#This Row],[Date de réappro estimée]],"")</f>
        <v/>
      </c>
      <c r="S251" s="2" t="str">
        <f>IF((Manquant[Commentaires]=""),"",Manquant[Commentaires])</f>
        <v/>
      </c>
      <c r="T251" s="10" t="str">
        <f>Manquant[Commentaires1]&amp;CHAR(10)&amp;Manquant[Commentaires2]&amp;CHAR(10)&amp;Manquant[Commentaires3]</f>
        <v xml:space="preserve">
</v>
      </c>
    </row>
    <row r="252" spans="1:20" ht="45" hidden="1" x14ac:dyDescent="0.25">
      <c r="A252" s="1" t="s">
        <v>46</v>
      </c>
      <c r="B252" s="1" t="s">
        <v>47</v>
      </c>
      <c r="C252" s="2">
        <v>43609</v>
      </c>
      <c r="D252" s="1">
        <v>71273380</v>
      </c>
      <c r="E252" s="1" t="s">
        <v>78</v>
      </c>
      <c r="F252" s="1">
        <v>186492605</v>
      </c>
      <c r="G252" s="1" t="s">
        <v>79</v>
      </c>
      <c r="H252" s="1" t="s">
        <v>15</v>
      </c>
      <c r="I252" s="2">
        <v>43585</v>
      </c>
      <c r="J252" s="2"/>
      <c r="K252" s="1" t="s">
        <v>16</v>
      </c>
      <c r="L252" s="2">
        <f>IF(ISNUMBER(Manquant[[#This Row],[Date de réapprovisionnement]]),Manquant[[#This Row],[Date de réapprovisionnement]],"")</f>
        <v>43585</v>
      </c>
      <c r="M252" s="2" t="str">
        <f>IF(ISNUMBER(Manquant[[#This Row],[Date de réappro estimée]]),Manquant[[#This Row],[Date de réappro estimée]],"")</f>
        <v/>
      </c>
      <c r="N252" s="2">
        <f>IF(Manquant[[#This Row],[DATE Réappro]]="",(IF(Manquant[[#This Row],[Date Estimée]]="","NO DATE",Manquant[[#This Row],[Date Estimée]])),Manquant[[#This Row],[DATE Réappro]])</f>
        <v>43585</v>
      </c>
      <c r="O252" s="2">
        <f>IF((VLOOKUP(Manquant[[#This Row],[Composé]],Planning!E:M,9,FALSE))=0,"",(VLOOKUP(Manquant[[#This Row],[Composé]],Planning!E:M,9,FALSE)))</f>
        <v>43630</v>
      </c>
      <c r="P252" s="1" t="str">
        <f>IF(Manquant[[#This Row],[Besoin Client]]="","NO DATE CLIENT",(IF(Manquant[[#This Row],[DATE]]="NO DATE",TRUE,(IF(Manquant[[#This Row],[Besoin Client]]-Manquant[[#This Row],[DATE]]&lt;25,TRUE,"")))))</f>
        <v/>
      </c>
      <c r="Q252" s="2" t="str">
        <f>IF(ISTEXT(Manquant[[#This Row],[Date de réapprovisionnement]]),Manquant[[#This Row],[Date de réapprovisionnement]],"")</f>
        <v/>
      </c>
      <c r="R252" s="2" t="str">
        <f>IF(ISTEXT(Manquant[[#This Row],[Date de réappro estimée]]),Manquant[[#This Row],[Date de réappro estimée]],"")</f>
        <v/>
      </c>
      <c r="S252" s="2" t="str">
        <f>IF((Manquant[Commentaires]=""),"",Manquant[Commentaires])</f>
        <v/>
      </c>
      <c r="T252" s="10" t="str">
        <f>Manquant[Commentaires1]&amp;CHAR(10)&amp;Manquant[Commentaires2]&amp;CHAR(10)&amp;Manquant[Commentaires3]</f>
        <v xml:space="preserve">
</v>
      </c>
    </row>
    <row r="253" spans="1:20" ht="45" hidden="1" x14ac:dyDescent="0.25">
      <c r="A253" s="1" t="s">
        <v>46</v>
      </c>
      <c r="B253" s="1" t="s">
        <v>47</v>
      </c>
      <c r="C253" s="2">
        <v>43609</v>
      </c>
      <c r="D253" s="1">
        <v>71273380</v>
      </c>
      <c r="E253" s="1" t="s">
        <v>515</v>
      </c>
      <c r="F253" s="1">
        <v>191652807</v>
      </c>
      <c r="G253" s="1" t="s">
        <v>516</v>
      </c>
      <c r="H253" s="1" t="s">
        <v>427</v>
      </c>
      <c r="I253" s="2" t="s">
        <v>514</v>
      </c>
      <c r="J253" s="2"/>
      <c r="K253" s="1" t="s">
        <v>16</v>
      </c>
      <c r="L253" s="2" t="str">
        <f>IF(ISNUMBER(Manquant[[#This Row],[Date de réapprovisionnement]]),Manquant[[#This Row],[Date de réapprovisionnement]],"")</f>
        <v/>
      </c>
      <c r="M253" s="2" t="str">
        <f>IF(ISNUMBER(Manquant[[#This Row],[Date de réappro estimée]]),Manquant[[#This Row],[Date de réappro estimée]],"")</f>
        <v/>
      </c>
      <c r="N253" s="2" t="str">
        <f>IF(Manquant[[#This Row],[DATE Réappro]]="",(IF(Manquant[[#This Row],[Date Estimée]]="","NO DATE",Manquant[[#This Row],[Date Estimée]])),Manquant[[#This Row],[DATE Réappro]])</f>
        <v>NO DATE</v>
      </c>
      <c r="O253" s="2">
        <f>IF((VLOOKUP(Manquant[[#This Row],[Composé]],Planning!E:M,9,FALSE))=0,"",(VLOOKUP(Manquant[[#This Row],[Composé]],Planning!E:M,9,FALSE)))</f>
        <v>43630</v>
      </c>
      <c r="P253" s="1" t="b">
        <f>IF(Manquant[[#This Row],[Besoin Client]]="","NO DATE CLIENT",(IF(Manquant[[#This Row],[DATE]]="NO DATE",TRUE,(IF(Manquant[[#This Row],[Besoin Client]]-Manquant[[#This Row],[DATE]]&lt;25,TRUE,"")))))</f>
        <v>1</v>
      </c>
      <c r="Q253" s="2" t="str">
        <f>IF(ISTEXT(Manquant[[#This Row],[Date de réapprovisionnement]]),Manquant[[#This Row],[Date de réapprovisionnement]],"")</f>
        <v>Série</v>
      </c>
      <c r="R253" s="2" t="str">
        <f>IF(ISTEXT(Manquant[[#This Row],[Date de réappro estimée]]),Manquant[[#This Row],[Date de réappro estimée]],"")</f>
        <v/>
      </c>
      <c r="S253" s="2" t="str">
        <f>IF((Manquant[Commentaires]=""),"",Manquant[Commentaires])</f>
        <v/>
      </c>
      <c r="T253" s="10" t="str">
        <f>Manquant[Commentaires1]&amp;CHAR(10)&amp;Manquant[Commentaires2]&amp;CHAR(10)&amp;Manquant[Commentaires3]</f>
        <v xml:space="preserve">Série
</v>
      </c>
    </row>
    <row r="254" spans="1:20" ht="45" hidden="1" x14ac:dyDescent="0.25">
      <c r="A254" s="1" t="s">
        <v>46</v>
      </c>
      <c r="B254" s="1" t="s">
        <v>47</v>
      </c>
      <c r="C254" s="2">
        <v>43609</v>
      </c>
      <c r="D254" s="1">
        <v>71273380</v>
      </c>
      <c r="E254" s="1" t="s">
        <v>517</v>
      </c>
      <c r="F254" s="1">
        <v>191728263</v>
      </c>
      <c r="G254" s="1" t="s">
        <v>518</v>
      </c>
      <c r="H254" s="1" t="s">
        <v>427</v>
      </c>
      <c r="I254" s="2" t="s">
        <v>514</v>
      </c>
      <c r="J254" s="2"/>
      <c r="K254" s="1" t="s">
        <v>16</v>
      </c>
      <c r="L254" s="2" t="str">
        <f>IF(ISNUMBER(Manquant[[#This Row],[Date de réapprovisionnement]]),Manquant[[#This Row],[Date de réapprovisionnement]],"")</f>
        <v/>
      </c>
      <c r="M254" s="2" t="str">
        <f>IF(ISNUMBER(Manquant[[#This Row],[Date de réappro estimée]]),Manquant[[#This Row],[Date de réappro estimée]],"")</f>
        <v/>
      </c>
      <c r="N254" s="2" t="str">
        <f>IF(Manquant[[#This Row],[DATE Réappro]]="",(IF(Manquant[[#This Row],[Date Estimée]]="","NO DATE",Manquant[[#This Row],[Date Estimée]])),Manquant[[#This Row],[DATE Réappro]])</f>
        <v>NO DATE</v>
      </c>
      <c r="O254" s="2">
        <f>IF((VLOOKUP(Manquant[[#This Row],[Composé]],Planning!E:M,9,FALSE))=0,"",(VLOOKUP(Manquant[[#This Row],[Composé]],Planning!E:M,9,FALSE)))</f>
        <v>43630</v>
      </c>
      <c r="P254" s="1" t="b">
        <f>IF(Manquant[[#This Row],[Besoin Client]]="","NO DATE CLIENT",(IF(Manquant[[#This Row],[DATE]]="NO DATE",TRUE,(IF(Manquant[[#This Row],[Besoin Client]]-Manquant[[#This Row],[DATE]]&lt;25,TRUE,"")))))</f>
        <v>1</v>
      </c>
      <c r="Q254" s="2" t="str">
        <f>IF(ISTEXT(Manquant[[#This Row],[Date de réapprovisionnement]]),Manquant[[#This Row],[Date de réapprovisionnement]],"")</f>
        <v>Série</v>
      </c>
      <c r="R254" s="2" t="str">
        <f>IF(ISTEXT(Manquant[[#This Row],[Date de réappro estimée]]),Manquant[[#This Row],[Date de réappro estimée]],"")</f>
        <v/>
      </c>
      <c r="S254" s="2" t="str">
        <f>IF((Manquant[Commentaires]=""),"",Manquant[Commentaires])</f>
        <v/>
      </c>
      <c r="T254" s="10" t="str">
        <f>Manquant[Commentaires1]&amp;CHAR(10)&amp;Manquant[Commentaires2]&amp;CHAR(10)&amp;Manquant[Commentaires3]</f>
        <v xml:space="preserve">Série
</v>
      </c>
    </row>
    <row r="255" spans="1:20" ht="45" hidden="1" x14ac:dyDescent="0.25">
      <c r="A255" s="1" t="s">
        <v>46</v>
      </c>
      <c r="B255" s="1" t="s">
        <v>47</v>
      </c>
      <c r="C255" s="2">
        <v>43609</v>
      </c>
      <c r="D255" s="1">
        <v>71273380</v>
      </c>
      <c r="E255" s="1" t="s">
        <v>487</v>
      </c>
      <c r="F255" s="1">
        <v>191987276</v>
      </c>
      <c r="G255" s="1" t="s">
        <v>488</v>
      </c>
      <c r="H255" s="1" t="s">
        <v>427</v>
      </c>
      <c r="I255" s="2" t="s">
        <v>428</v>
      </c>
      <c r="J255" s="2"/>
      <c r="K255" s="1" t="s">
        <v>210</v>
      </c>
      <c r="L255" s="2" t="str">
        <f>IF(ISNUMBER(Manquant[[#This Row],[Date de réapprovisionnement]]),Manquant[[#This Row],[Date de réapprovisionnement]],"")</f>
        <v/>
      </c>
      <c r="M255" s="2" t="str">
        <f>IF(ISNUMBER(Manquant[[#This Row],[Date de réappro estimée]]),Manquant[[#This Row],[Date de réappro estimée]],"")</f>
        <v/>
      </c>
      <c r="N255" s="2" t="str">
        <f>IF(Manquant[[#This Row],[DATE Réappro]]="",(IF(Manquant[[#This Row],[Date Estimée]]="","NO DATE",Manquant[[#This Row],[Date Estimée]])),Manquant[[#This Row],[DATE Réappro]])</f>
        <v>NO DATE</v>
      </c>
      <c r="O255" s="2">
        <f>IF((VLOOKUP(Manquant[[#This Row],[Composé]],Planning!E:M,9,FALSE))=0,"",(VLOOKUP(Manquant[[#This Row],[Composé]],Planning!E:M,9,FALSE)))</f>
        <v>43630</v>
      </c>
      <c r="P255" s="1" t="b">
        <f>IF(Manquant[[#This Row],[Besoin Client]]="","NO DATE CLIENT",(IF(Manquant[[#This Row],[DATE]]="NO DATE",TRUE,(IF(Manquant[[#This Row],[Besoin Client]]-Manquant[[#This Row],[DATE]]&lt;25,TRUE,"")))))</f>
        <v>1</v>
      </c>
      <c r="Q255" s="2" t="str">
        <f>IF(ISTEXT(Manquant[[#This Row],[Date de réapprovisionnement]]),Manquant[[#This Row],[Date de réapprovisionnement]],"")</f>
        <v>MKP</v>
      </c>
      <c r="R255" s="2" t="str">
        <f>IF(ISTEXT(Manquant[[#This Row],[Date de réappro estimée]]),Manquant[[#This Row],[Date de réappro estimée]],"")</f>
        <v/>
      </c>
      <c r="S255" s="2" t="str">
        <f>IF((Manquant[Commentaires]=""),"",Manquant[Commentaires])</f>
        <v>Cotation Broker en cours 24/04</v>
      </c>
      <c r="T255" s="10" t="str">
        <f>Manquant[Commentaires1]&amp;CHAR(10)&amp;Manquant[Commentaires2]&amp;CHAR(10)&amp;Manquant[Commentaires3]</f>
        <v>MKP
Cotation Broker en cours 24/04</v>
      </c>
    </row>
    <row r="256" spans="1:20" ht="45" hidden="1" x14ac:dyDescent="0.25">
      <c r="A256" s="1" t="s">
        <v>46</v>
      </c>
      <c r="B256" s="1" t="s">
        <v>47</v>
      </c>
      <c r="C256" s="2">
        <v>43609</v>
      </c>
      <c r="D256" s="1">
        <v>71273380</v>
      </c>
      <c r="E256" s="1" t="s">
        <v>144</v>
      </c>
      <c r="F256" s="1">
        <v>192734468</v>
      </c>
      <c r="G256" s="1" t="s">
        <v>145</v>
      </c>
      <c r="H256" s="1" t="s">
        <v>15</v>
      </c>
      <c r="I256" s="2">
        <v>43601</v>
      </c>
      <c r="J256" s="2"/>
      <c r="K256" s="1" t="s">
        <v>16</v>
      </c>
      <c r="L256" s="2">
        <f>IF(ISNUMBER(Manquant[[#This Row],[Date de réapprovisionnement]]),Manquant[[#This Row],[Date de réapprovisionnement]],"")</f>
        <v>43601</v>
      </c>
      <c r="M256" s="2" t="str">
        <f>IF(ISNUMBER(Manquant[[#This Row],[Date de réappro estimée]]),Manquant[[#This Row],[Date de réappro estimée]],"")</f>
        <v/>
      </c>
      <c r="N256" s="2">
        <f>IF(Manquant[[#This Row],[DATE Réappro]]="",(IF(Manquant[[#This Row],[Date Estimée]]="","NO DATE",Manquant[[#This Row],[Date Estimée]])),Manquant[[#This Row],[DATE Réappro]])</f>
        <v>43601</v>
      </c>
      <c r="O256" s="2">
        <f>IF((VLOOKUP(Manquant[[#This Row],[Composé]],Planning!E:M,9,FALSE))=0,"",(VLOOKUP(Manquant[[#This Row],[Composé]],Planning!E:M,9,FALSE)))</f>
        <v>43630</v>
      </c>
      <c r="P256" s="1" t="str">
        <f>IF(Manquant[[#This Row],[Besoin Client]]="","NO DATE CLIENT",(IF(Manquant[[#This Row],[DATE]]="NO DATE",TRUE,(IF(Manquant[[#This Row],[Besoin Client]]-Manquant[[#This Row],[DATE]]&lt;25,TRUE,"")))))</f>
        <v/>
      </c>
      <c r="Q256" s="2" t="str">
        <f>IF(ISTEXT(Manquant[[#This Row],[Date de réapprovisionnement]]),Manquant[[#This Row],[Date de réapprovisionnement]],"")</f>
        <v/>
      </c>
      <c r="R256" s="2" t="str">
        <f>IF(ISTEXT(Manquant[[#This Row],[Date de réappro estimée]]),Manquant[[#This Row],[Date de réappro estimée]],"")</f>
        <v/>
      </c>
      <c r="S256" s="2" t="str">
        <f>IF((Manquant[Commentaires]=""),"",Manquant[Commentaires])</f>
        <v/>
      </c>
      <c r="T256" s="10" t="str">
        <f>Manquant[Commentaires1]&amp;CHAR(10)&amp;Manquant[Commentaires2]&amp;CHAR(10)&amp;Manquant[Commentaires3]</f>
        <v xml:space="preserve">
</v>
      </c>
    </row>
    <row r="257" spans="1:20" ht="45" hidden="1" x14ac:dyDescent="0.25">
      <c r="A257" s="1" t="s">
        <v>46</v>
      </c>
      <c r="B257" s="1" t="s">
        <v>47</v>
      </c>
      <c r="C257" s="2">
        <v>43609</v>
      </c>
      <c r="D257" s="1">
        <v>71273380</v>
      </c>
      <c r="E257" s="1" t="s">
        <v>146</v>
      </c>
      <c r="F257" s="1">
        <v>192740619</v>
      </c>
      <c r="G257" s="1" t="s">
        <v>147</v>
      </c>
      <c r="H257" s="1" t="s">
        <v>15</v>
      </c>
      <c r="I257" s="2">
        <v>43601</v>
      </c>
      <c r="J257" s="2"/>
      <c r="K257" s="1" t="s">
        <v>16</v>
      </c>
      <c r="L257" s="2">
        <f>IF(ISNUMBER(Manquant[[#This Row],[Date de réapprovisionnement]]),Manquant[[#This Row],[Date de réapprovisionnement]],"")</f>
        <v>43601</v>
      </c>
      <c r="M257" s="2" t="str">
        <f>IF(ISNUMBER(Manquant[[#This Row],[Date de réappro estimée]]),Manquant[[#This Row],[Date de réappro estimée]],"")</f>
        <v/>
      </c>
      <c r="N257" s="2">
        <f>IF(Manquant[[#This Row],[DATE Réappro]]="",(IF(Manquant[[#This Row],[Date Estimée]]="","NO DATE",Manquant[[#This Row],[Date Estimée]])),Manquant[[#This Row],[DATE Réappro]])</f>
        <v>43601</v>
      </c>
      <c r="O257" s="2">
        <f>IF((VLOOKUP(Manquant[[#This Row],[Composé]],Planning!E:M,9,FALSE))=0,"",(VLOOKUP(Manquant[[#This Row],[Composé]],Planning!E:M,9,FALSE)))</f>
        <v>43630</v>
      </c>
      <c r="P257" s="1" t="str">
        <f>IF(Manquant[[#This Row],[Besoin Client]]="","NO DATE CLIENT",(IF(Manquant[[#This Row],[DATE]]="NO DATE",TRUE,(IF(Manquant[[#This Row],[Besoin Client]]-Manquant[[#This Row],[DATE]]&lt;25,TRUE,"")))))</f>
        <v/>
      </c>
      <c r="Q257" s="2" t="str">
        <f>IF(ISTEXT(Manquant[[#This Row],[Date de réapprovisionnement]]),Manquant[[#This Row],[Date de réapprovisionnement]],"")</f>
        <v/>
      </c>
      <c r="R257" s="2" t="str">
        <f>IF(ISTEXT(Manquant[[#This Row],[Date de réappro estimée]]),Manquant[[#This Row],[Date de réappro estimée]],"")</f>
        <v/>
      </c>
      <c r="S257" s="2" t="str">
        <f>IF((Manquant[Commentaires]=""),"",Manquant[Commentaires])</f>
        <v/>
      </c>
      <c r="T257" s="10" t="str">
        <f>Manquant[Commentaires1]&amp;CHAR(10)&amp;Manquant[Commentaires2]&amp;CHAR(10)&amp;Manquant[Commentaires3]</f>
        <v xml:space="preserve">
</v>
      </c>
    </row>
    <row r="258" spans="1:20" ht="45" hidden="1" x14ac:dyDescent="0.25">
      <c r="A258" s="1" t="s">
        <v>46</v>
      </c>
      <c r="B258" s="1" t="s">
        <v>47</v>
      </c>
      <c r="C258" s="2">
        <v>43609</v>
      </c>
      <c r="D258" s="1">
        <v>71273380</v>
      </c>
      <c r="E258" s="1" t="s">
        <v>942</v>
      </c>
      <c r="F258" s="1">
        <v>192789174</v>
      </c>
      <c r="G258" s="1" t="s">
        <v>282</v>
      </c>
      <c r="H258" s="1" t="s">
        <v>427</v>
      </c>
      <c r="I258" s="2" t="s">
        <v>514</v>
      </c>
      <c r="J258" s="2"/>
      <c r="K258" s="1" t="s">
        <v>283</v>
      </c>
      <c r="L258" s="2" t="str">
        <f>IF(ISNUMBER(Manquant[[#This Row],[Date de réapprovisionnement]]),Manquant[[#This Row],[Date de réapprovisionnement]],"")</f>
        <v/>
      </c>
      <c r="M258" s="2" t="str">
        <f>IF(ISNUMBER(Manquant[[#This Row],[Date de réappro estimée]]),Manquant[[#This Row],[Date de réappro estimée]],"")</f>
        <v/>
      </c>
      <c r="N258" s="2" t="str">
        <f>IF(Manquant[[#This Row],[DATE Réappro]]="",(IF(Manquant[[#This Row],[Date Estimée]]="","NO DATE",Manquant[[#This Row],[Date Estimée]])),Manquant[[#This Row],[DATE Réappro]])</f>
        <v>NO DATE</v>
      </c>
      <c r="O258" s="2">
        <f>IF((VLOOKUP(Manquant[[#This Row],[Composé]],Planning!E:M,9,FALSE))=0,"",(VLOOKUP(Manquant[[#This Row],[Composé]],Planning!E:M,9,FALSE)))</f>
        <v>43630</v>
      </c>
      <c r="P258" s="1" t="b">
        <f>IF(Manquant[[#This Row],[Besoin Client]]="","NO DATE CLIENT",(IF(Manquant[[#This Row],[DATE]]="NO DATE",TRUE,(IF(Manquant[[#This Row],[Besoin Client]]-Manquant[[#This Row],[DATE]]&lt;25,TRUE,"")))))</f>
        <v>1</v>
      </c>
      <c r="Q258" s="2" t="str">
        <f>IF(ISTEXT(Manquant[[#This Row],[Date de réapprovisionnement]]),Manquant[[#This Row],[Date de réapprovisionnement]],"")</f>
        <v>Série</v>
      </c>
      <c r="R258" s="2" t="str">
        <f>IF(ISTEXT(Manquant[[#This Row],[Date de réappro estimée]]),Manquant[[#This Row],[Date de réappro estimée]],"")</f>
        <v/>
      </c>
      <c r="S258" s="2" t="str">
        <f>IF((Manquant[Commentaires]=""),"",Manquant[Commentaires])</f>
        <v>Cotation Broker en cours 24/04 + Future</v>
      </c>
      <c r="T258" s="10" t="str">
        <f>Manquant[Commentaires1]&amp;CHAR(10)&amp;Manquant[Commentaires2]&amp;CHAR(10)&amp;Manquant[Commentaires3]</f>
        <v>Série
Cotation Broker en cours 24/04 + Future</v>
      </c>
    </row>
    <row r="259" spans="1:20" ht="45" hidden="1" x14ac:dyDescent="0.25">
      <c r="A259" s="1" t="s">
        <v>46</v>
      </c>
      <c r="B259" s="1" t="s">
        <v>47</v>
      </c>
      <c r="C259" s="2">
        <v>43609</v>
      </c>
      <c r="D259" s="1">
        <v>71273380</v>
      </c>
      <c r="E259" s="1">
        <v>192821451</v>
      </c>
      <c r="F259" s="1">
        <v>192821451</v>
      </c>
      <c r="G259" s="1" t="s">
        <v>551</v>
      </c>
      <c r="H259" s="1" t="s">
        <v>550</v>
      </c>
      <c r="J259" s="2"/>
      <c r="K259" s="1" t="s">
        <v>16</v>
      </c>
      <c r="L259" s="2" t="str">
        <f>IF(ISNUMBER(Manquant[[#This Row],[Date de réapprovisionnement]]),Manquant[[#This Row],[Date de réapprovisionnement]],"")</f>
        <v/>
      </c>
      <c r="M259" s="2" t="str">
        <f>IF(ISNUMBER(Manquant[[#This Row],[Date de réappro estimée]]),Manquant[[#This Row],[Date de réappro estimée]],"")</f>
        <v/>
      </c>
      <c r="N259" s="2" t="str">
        <f>IF(Manquant[[#This Row],[DATE Réappro]]="",(IF(Manquant[[#This Row],[Date Estimée]]="","NO DATE",Manquant[[#This Row],[Date Estimée]])),Manquant[[#This Row],[DATE Réappro]])</f>
        <v>NO DATE</v>
      </c>
      <c r="O259" s="2">
        <f>IF((VLOOKUP(Manquant[[#This Row],[Composé]],Planning!E:M,9,FALSE))=0,"",(VLOOKUP(Manquant[[#This Row],[Composé]],Planning!E:M,9,FALSE)))</f>
        <v>43630</v>
      </c>
      <c r="P259" s="1" t="b">
        <f>IF(Manquant[[#This Row],[Besoin Client]]="","NO DATE CLIENT",(IF(Manquant[[#This Row],[DATE]]="NO DATE",TRUE,(IF(Manquant[[#This Row],[Besoin Client]]-Manquant[[#This Row],[DATE]]&lt;25,TRUE,"")))))</f>
        <v>1</v>
      </c>
      <c r="Q259" s="2" t="str">
        <f>IF(ISTEXT(Manquant[[#This Row],[Date de réapprovisionnement]]),Manquant[[#This Row],[Date de réapprovisionnement]],"")</f>
        <v/>
      </c>
      <c r="R259" s="2" t="str">
        <f>IF(ISTEXT(Manquant[[#This Row],[Date de réappro estimée]]),Manquant[[#This Row],[Date de réappro estimée]],"")</f>
        <v/>
      </c>
      <c r="S259" s="2" t="str">
        <f>IF((Manquant[Commentaires]=""),"",Manquant[Commentaires])</f>
        <v/>
      </c>
      <c r="T259" s="10" t="str">
        <f>Manquant[Commentaires1]&amp;CHAR(10)&amp;Manquant[Commentaires2]&amp;CHAR(10)&amp;Manquant[Commentaires3]</f>
        <v xml:space="preserve">
</v>
      </c>
    </row>
    <row r="260" spans="1:20" ht="45" hidden="1" x14ac:dyDescent="0.25">
      <c r="A260" s="1" t="s">
        <v>46</v>
      </c>
      <c r="B260" s="1" t="s">
        <v>47</v>
      </c>
      <c r="C260" s="2">
        <v>43609</v>
      </c>
      <c r="D260" s="1">
        <v>71273380</v>
      </c>
      <c r="E260" s="1" t="s">
        <v>231</v>
      </c>
      <c r="F260" s="1">
        <v>192876790</v>
      </c>
      <c r="G260" s="1" t="s">
        <v>232</v>
      </c>
      <c r="H260" s="1" t="s">
        <v>213</v>
      </c>
      <c r="I260" s="2" t="s">
        <v>214</v>
      </c>
      <c r="J260" s="2">
        <v>43600</v>
      </c>
      <c r="K260" s="1" t="s">
        <v>16</v>
      </c>
      <c r="L260" s="2" t="str">
        <f>IF(ISNUMBER(Manquant[[#This Row],[Date de réapprovisionnement]]),Manquant[[#This Row],[Date de réapprovisionnement]],"")</f>
        <v/>
      </c>
      <c r="M260" s="2">
        <f>IF(ISNUMBER(Manquant[[#This Row],[Date de réappro estimée]]),Manquant[[#This Row],[Date de réappro estimée]],"")</f>
        <v>43600</v>
      </c>
      <c r="N260" s="2">
        <f>IF(Manquant[[#This Row],[DATE Réappro]]="",(IF(Manquant[[#This Row],[Date Estimée]]="","NO DATE",Manquant[[#This Row],[Date Estimée]])),Manquant[[#This Row],[DATE Réappro]])</f>
        <v>43600</v>
      </c>
      <c r="O260" s="2">
        <f>IF((VLOOKUP(Manquant[[#This Row],[Composé]],Planning!E:M,9,FALSE))=0,"",(VLOOKUP(Manquant[[#This Row],[Composé]],Planning!E:M,9,FALSE)))</f>
        <v>43630</v>
      </c>
      <c r="P260" s="1" t="str">
        <f>IF(Manquant[[#This Row],[Besoin Client]]="","NO DATE CLIENT",(IF(Manquant[[#This Row],[DATE]]="NO DATE",TRUE,(IF(Manquant[[#This Row],[Besoin Client]]-Manquant[[#This Row],[DATE]]&lt;25,TRUE,"")))))</f>
        <v/>
      </c>
      <c r="Q260" s="2" t="str">
        <f>IF(ISTEXT(Manquant[[#This Row],[Date de réapprovisionnement]]),Manquant[[#This Row],[Date de réapprovisionnement]],"")</f>
        <v>Attente AR</v>
      </c>
      <c r="R260" s="2" t="str">
        <f>IF(ISTEXT(Manquant[[#This Row],[Date de réappro estimée]]),Manquant[[#This Row],[Date de réappro estimée]],"")</f>
        <v/>
      </c>
      <c r="S260" s="2" t="str">
        <f>IF((Manquant[Commentaires]=""),"",Manquant[Commentaires])</f>
        <v/>
      </c>
      <c r="T260" s="10" t="str">
        <f>Manquant[Commentaires1]&amp;CHAR(10)&amp;Manquant[Commentaires2]&amp;CHAR(10)&amp;Manquant[Commentaires3]</f>
        <v xml:space="preserve">Attente AR
</v>
      </c>
    </row>
    <row r="261" spans="1:20" ht="45" hidden="1" x14ac:dyDescent="0.25">
      <c r="A261" s="1" t="s">
        <v>46</v>
      </c>
      <c r="B261" s="1" t="s">
        <v>47</v>
      </c>
      <c r="C261" s="2">
        <v>43609</v>
      </c>
      <c r="D261" s="1">
        <v>71273380</v>
      </c>
      <c r="E261" s="1" t="s">
        <v>943</v>
      </c>
      <c r="F261" s="1">
        <v>193013277</v>
      </c>
      <c r="G261" s="1" t="s">
        <v>284</v>
      </c>
      <c r="H261" s="1" t="s">
        <v>427</v>
      </c>
      <c r="I261" s="2" t="s">
        <v>514</v>
      </c>
      <c r="J261" s="2"/>
      <c r="K261" s="1" t="s">
        <v>16</v>
      </c>
      <c r="L261" s="2" t="str">
        <f>IF(ISNUMBER(Manquant[[#This Row],[Date de réapprovisionnement]]),Manquant[[#This Row],[Date de réapprovisionnement]],"")</f>
        <v/>
      </c>
      <c r="M261" s="2" t="str">
        <f>IF(ISNUMBER(Manquant[[#This Row],[Date de réappro estimée]]),Manquant[[#This Row],[Date de réappro estimée]],"")</f>
        <v/>
      </c>
      <c r="N261" s="2" t="str">
        <f>IF(Manquant[[#This Row],[DATE Réappro]]="",(IF(Manquant[[#This Row],[Date Estimée]]="","NO DATE",Manquant[[#This Row],[Date Estimée]])),Manquant[[#This Row],[DATE Réappro]])</f>
        <v>NO DATE</v>
      </c>
      <c r="O261" s="2">
        <f>IF((VLOOKUP(Manquant[[#This Row],[Composé]],Planning!E:M,9,FALSE))=0,"",(VLOOKUP(Manquant[[#This Row],[Composé]],Planning!E:M,9,FALSE)))</f>
        <v>43630</v>
      </c>
      <c r="P261" s="1" t="b">
        <f>IF(Manquant[[#This Row],[Besoin Client]]="","NO DATE CLIENT",(IF(Manquant[[#This Row],[DATE]]="NO DATE",TRUE,(IF(Manquant[[#This Row],[Besoin Client]]-Manquant[[#This Row],[DATE]]&lt;25,TRUE,"")))))</f>
        <v>1</v>
      </c>
      <c r="Q261" s="2" t="str">
        <f>IF(ISTEXT(Manquant[[#This Row],[Date de réapprovisionnement]]),Manquant[[#This Row],[Date de réapprovisionnement]],"")</f>
        <v>Série</v>
      </c>
      <c r="R261" s="2" t="str">
        <f>IF(ISTEXT(Manquant[[#This Row],[Date de réappro estimée]]),Manquant[[#This Row],[Date de réappro estimée]],"")</f>
        <v/>
      </c>
      <c r="S261" s="2" t="str">
        <f>IF((Manquant[Commentaires]=""),"",Manquant[Commentaires])</f>
        <v/>
      </c>
      <c r="T261" s="10" t="str">
        <f>Manquant[Commentaires1]&amp;CHAR(10)&amp;Manquant[Commentaires2]&amp;CHAR(10)&amp;Manquant[Commentaires3]</f>
        <v xml:space="preserve">Série
</v>
      </c>
    </row>
    <row r="262" spans="1:20" ht="45" hidden="1" x14ac:dyDescent="0.25">
      <c r="A262" s="1" t="s">
        <v>46</v>
      </c>
      <c r="B262" s="1" t="s">
        <v>47</v>
      </c>
      <c r="C262" s="2">
        <v>43609</v>
      </c>
      <c r="D262" s="1">
        <v>71273380</v>
      </c>
      <c r="E262" s="1" t="s">
        <v>233</v>
      </c>
      <c r="F262" s="1">
        <v>193040542</v>
      </c>
      <c r="G262" s="1" t="s">
        <v>234</v>
      </c>
      <c r="H262" s="1" t="s">
        <v>213</v>
      </c>
      <c r="I262" s="2" t="s">
        <v>214</v>
      </c>
      <c r="J262" s="2">
        <v>43605</v>
      </c>
      <c r="K262" s="1" t="s">
        <v>16</v>
      </c>
      <c r="L262" s="2" t="str">
        <f>IF(ISNUMBER(Manquant[[#This Row],[Date de réapprovisionnement]]),Manquant[[#This Row],[Date de réapprovisionnement]],"")</f>
        <v/>
      </c>
      <c r="M262" s="2">
        <f>IF(ISNUMBER(Manquant[[#This Row],[Date de réappro estimée]]),Manquant[[#This Row],[Date de réappro estimée]],"")</f>
        <v>43605</v>
      </c>
      <c r="N262" s="2">
        <f>IF(Manquant[[#This Row],[DATE Réappro]]="",(IF(Manquant[[#This Row],[Date Estimée]]="","NO DATE",Manquant[[#This Row],[Date Estimée]])),Manquant[[#This Row],[DATE Réappro]])</f>
        <v>43605</v>
      </c>
      <c r="O262" s="2">
        <f>IF((VLOOKUP(Manquant[[#This Row],[Composé]],Planning!E:M,9,FALSE))=0,"",(VLOOKUP(Manquant[[#This Row],[Composé]],Planning!E:M,9,FALSE)))</f>
        <v>43630</v>
      </c>
      <c r="P262" s="1" t="str">
        <f>IF(Manquant[[#This Row],[Besoin Client]]="","NO DATE CLIENT",(IF(Manquant[[#This Row],[DATE]]="NO DATE",TRUE,(IF(Manquant[[#This Row],[Besoin Client]]-Manquant[[#This Row],[DATE]]&lt;25,TRUE,"")))))</f>
        <v/>
      </c>
      <c r="Q262" s="2" t="str">
        <f>IF(ISTEXT(Manquant[[#This Row],[Date de réapprovisionnement]]),Manquant[[#This Row],[Date de réapprovisionnement]],"")</f>
        <v>Attente AR</v>
      </c>
      <c r="R262" s="2" t="str">
        <f>IF(ISTEXT(Manquant[[#This Row],[Date de réappro estimée]]),Manquant[[#This Row],[Date de réappro estimée]],"")</f>
        <v/>
      </c>
      <c r="S262" s="2" t="str">
        <f>IF((Manquant[Commentaires]=""),"",Manquant[Commentaires])</f>
        <v/>
      </c>
      <c r="T262" s="10" t="str">
        <f>Manquant[Commentaires1]&amp;CHAR(10)&amp;Manquant[Commentaires2]&amp;CHAR(10)&amp;Manquant[Commentaires3]</f>
        <v xml:space="preserve">Attente AR
</v>
      </c>
    </row>
    <row r="263" spans="1:20" ht="45" hidden="1" x14ac:dyDescent="0.25">
      <c r="A263" s="1" t="s">
        <v>46</v>
      </c>
      <c r="B263" s="1" t="s">
        <v>47</v>
      </c>
      <c r="C263" s="2">
        <v>43609</v>
      </c>
      <c r="D263" s="1">
        <v>71273380</v>
      </c>
      <c r="E263" s="1" t="s">
        <v>235</v>
      </c>
      <c r="F263" s="1">
        <v>193092666</v>
      </c>
      <c r="G263" s="1" t="s">
        <v>236</v>
      </c>
      <c r="H263" s="1" t="s">
        <v>213</v>
      </c>
      <c r="I263" s="2" t="s">
        <v>214</v>
      </c>
      <c r="J263" s="2">
        <v>43600</v>
      </c>
      <c r="K263" s="1" t="s">
        <v>16</v>
      </c>
      <c r="L263" s="2" t="str">
        <f>IF(ISNUMBER(Manquant[[#This Row],[Date de réapprovisionnement]]),Manquant[[#This Row],[Date de réapprovisionnement]],"")</f>
        <v/>
      </c>
      <c r="M263" s="2">
        <f>IF(ISNUMBER(Manquant[[#This Row],[Date de réappro estimée]]),Manquant[[#This Row],[Date de réappro estimée]],"")</f>
        <v>43600</v>
      </c>
      <c r="N263" s="2">
        <f>IF(Manquant[[#This Row],[DATE Réappro]]="",(IF(Manquant[[#This Row],[Date Estimée]]="","NO DATE",Manquant[[#This Row],[Date Estimée]])),Manquant[[#This Row],[DATE Réappro]])</f>
        <v>43600</v>
      </c>
      <c r="O263" s="2">
        <f>IF((VLOOKUP(Manquant[[#This Row],[Composé]],Planning!E:M,9,FALSE))=0,"",(VLOOKUP(Manquant[[#This Row],[Composé]],Planning!E:M,9,FALSE)))</f>
        <v>43630</v>
      </c>
      <c r="P263" s="1" t="str">
        <f>IF(Manquant[[#This Row],[Besoin Client]]="","NO DATE CLIENT",(IF(Manquant[[#This Row],[DATE]]="NO DATE",TRUE,(IF(Manquant[[#This Row],[Besoin Client]]-Manquant[[#This Row],[DATE]]&lt;25,TRUE,"")))))</f>
        <v/>
      </c>
      <c r="Q263" s="2" t="str">
        <f>IF(ISTEXT(Manquant[[#This Row],[Date de réapprovisionnement]]),Manquant[[#This Row],[Date de réapprovisionnement]],"")</f>
        <v>Attente AR</v>
      </c>
      <c r="R263" s="2" t="str">
        <f>IF(ISTEXT(Manquant[[#This Row],[Date de réappro estimée]]),Manquant[[#This Row],[Date de réappro estimée]],"")</f>
        <v/>
      </c>
      <c r="S263" s="2" t="str">
        <f>IF((Manquant[Commentaires]=""),"",Manquant[Commentaires])</f>
        <v/>
      </c>
      <c r="T263" s="10" t="str">
        <f>Manquant[Commentaires1]&amp;CHAR(10)&amp;Manquant[Commentaires2]&amp;CHAR(10)&amp;Manquant[Commentaires3]</f>
        <v xml:space="preserve">Attente AR
</v>
      </c>
    </row>
    <row r="264" spans="1:20" ht="45" hidden="1" x14ac:dyDescent="0.25">
      <c r="A264" s="1" t="s">
        <v>46</v>
      </c>
      <c r="B264" s="1" t="s">
        <v>47</v>
      </c>
      <c r="C264" s="2">
        <v>43609</v>
      </c>
      <c r="D264" s="1">
        <v>71273380</v>
      </c>
      <c r="E264" s="1" t="s">
        <v>489</v>
      </c>
      <c r="F264" s="1">
        <v>193104440</v>
      </c>
      <c r="G264" s="1" t="s">
        <v>490</v>
      </c>
      <c r="H264" s="1" t="s">
        <v>427</v>
      </c>
      <c r="I264" s="2" t="s">
        <v>428</v>
      </c>
      <c r="J264" s="2"/>
      <c r="K264" s="1" t="s">
        <v>491</v>
      </c>
      <c r="L264" s="2" t="str">
        <f>IF(ISNUMBER(Manquant[[#This Row],[Date de réapprovisionnement]]),Manquant[[#This Row],[Date de réapprovisionnement]],"")</f>
        <v/>
      </c>
      <c r="M264" s="2" t="str">
        <f>IF(ISNUMBER(Manquant[[#This Row],[Date de réappro estimée]]),Manquant[[#This Row],[Date de réappro estimée]],"")</f>
        <v/>
      </c>
      <c r="N264" s="2" t="str">
        <f>IF(Manquant[[#This Row],[DATE Réappro]]="",(IF(Manquant[[#This Row],[Date Estimée]]="","NO DATE",Manquant[[#This Row],[Date Estimée]])),Manquant[[#This Row],[DATE Réappro]])</f>
        <v>NO DATE</v>
      </c>
      <c r="O264" s="2">
        <f>IF((VLOOKUP(Manquant[[#This Row],[Composé]],Planning!E:M,9,FALSE))=0,"",(VLOOKUP(Manquant[[#This Row],[Composé]],Planning!E:M,9,FALSE)))</f>
        <v>43630</v>
      </c>
      <c r="P264" s="1" t="b">
        <f>IF(Manquant[[#This Row],[Besoin Client]]="","NO DATE CLIENT",(IF(Manquant[[#This Row],[DATE]]="NO DATE",TRUE,(IF(Manquant[[#This Row],[Besoin Client]]-Manquant[[#This Row],[DATE]]&lt;25,TRUE,"")))))</f>
        <v>1</v>
      </c>
      <c r="Q264" s="2" t="str">
        <f>IF(ISTEXT(Manquant[[#This Row],[Date de réapprovisionnement]]),Manquant[[#This Row],[Date de réapprovisionnement]],"")</f>
        <v>MKP</v>
      </c>
      <c r="R264" s="2" t="str">
        <f>IF(ISTEXT(Manquant[[#This Row],[Date de réappro estimée]]),Manquant[[#This Row],[Date de réappro estimée]],"")</f>
        <v/>
      </c>
      <c r="S264" s="2" t="str">
        <f>IF((Manquant[Commentaires]=""),"",Manquant[Commentaires])</f>
        <v>Attente retour EINRICH</v>
      </c>
      <c r="T264" s="10" t="str">
        <f>Manquant[Commentaires1]&amp;CHAR(10)&amp;Manquant[Commentaires2]&amp;CHAR(10)&amp;Manquant[Commentaires3]</f>
        <v>MKP
Attente retour EINRICH</v>
      </c>
    </row>
    <row r="265" spans="1:20" ht="45" hidden="1" x14ac:dyDescent="0.25">
      <c r="A265" s="1" t="s">
        <v>46</v>
      </c>
      <c r="B265" s="1" t="s">
        <v>47</v>
      </c>
      <c r="C265" s="2">
        <v>43609</v>
      </c>
      <c r="D265" s="1">
        <v>71273380</v>
      </c>
      <c r="E265" s="1" t="s">
        <v>521</v>
      </c>
      <c r="F265" s="1">
        <v>193112843</v>
      </c>
      <c r="G265" s="1" t="s">
        <v>522</v>
      </c>
      <c r="H265" s="1" t="s">
        <v>513</v>
      </c>
      <c r="I265" s="2" t="s">
        <v>514</v>
      </c>
      <c r="J265" s="2"/>
      <c r="K265" s="1" t="s">
        <v>16</v>
      </c>
      <c r="L265" s="2" t="str">
        <f>IF(ISNUMBER(Manquant[[#This Row],[Date de réapprovisionnement]]),Manquant[[#This Row],[Date de réapprovisionnement]],"")</f>
        <v/>
      </c>
      <c r="M265" s="2" t="str">
        <f>IF(ISNUMBER(Manquant[[#This Row],[Date de réappro estimée]]),Manquant[[#This Row],[Date de réappro estimée]],"")</f>
        <v/>
      </c>
      <c r="N265" s="2" t="str">
        <f>IF(Manquant[[#This Row],[DATE Réappro]]="",(IF(Manquant[[#This Row],[Date Estimée]]="","NO DATE",Manquant[[#This Row],[Date Estimée]])),Manquant[[#This Row],[DATE Réappro]])</f>
        <v>NO DATE</v>
      </c>
      <c r="O265" s="2">
        <f>IF((VLOOKUP(Manquant[[#This Row],[Composé]],Planning!E:M,9,FALSE))=0,"",(VLOOKUP(Manquant[[#This Row],[Composé]],Planning!E:M,9,FALSE)))</f>
        <v>43630</v>
      </c>
      <c r="P265" s="1" t="b">
        <f>IF(Manquant[[#This Row],[Besoin Client]]="","NO DATE CLIENT",(IF(Manquant[[#This Row],[DATE]]="NO DATE",TRUE,(IF(Manquant[[#This Row],[Besoin Client]]-Manquant[[#This Row],[DATE]]&lt;25,TRUE,"")))))</f>
        <v>1</v>
      </c>
      <c r="Q265" s="2" t="str">
        <f>IF(ISTEXT(Manquant[[#This Row],[Date de réapprovisionnement]]),Manquant[[#This Row],[Date de réapprovisionnement]],"")</f>
        <v>Série</v>
      </c>
      <c r="R265" s="2" t="str">
        <f>IF(ISTEXT(Manquant[[#This Row],[Date de réappro estimée]]),Manquant[[#This Row],[Date de réappro estimée]],"")</f>
        <v/>
      </c>
      <c r="S265" s="2" t="str">
        <f>IF((Manquant[Commentaires]=""),"",Manquant[Commentaires])</f>
        <v/>
      </c>
      <c r="T265" s="10" t="str">
        <f>Manquant[Commentaires1]&amp;CHAR(10)&amp;Manquant[Commentaires2]&amp;CHAR(10)&amp;Manquant[Commentaires3]</f>
        <v xml:space="preserve">Série
</v>
      </c>
    </row>
    <row r="266" spans="1:20" ht="45" hidden="1" x14ac:dyDescent="0.25">
      <c r="A266" s="1" t="s">
        <v>46</v>
      </c>
      <c r="B266" s="1" t="s">
        <v>47</v>
      </c>
      <c r="C266" s="2">
        <v>43609</v>
      </c>
      <c r="D266" s="1">
        <v>71273380</v>
      </c>
      <c r="E266" s="1" t="s">
        <v>48</v>
      </c>
      <c r="F266" s="1">
        <v>193429558</v>
      </c>
      <c r="G266" s="1" t="s">
        <v>49</v>
      </c>
      <c r="H266" s="1" t="s">
        <v>15</v>
      </c>
      <c r="I266" s="2">
        <v>43584</v>
      </c>
      <c r="J266" s="2"/>
      <c r="K266" s="1" t="s">
        <v>16</v>
      </c>
      <c r="L266" s="2">
        <f>IF(ISNUMBER(Manquant[[#This Row],[Date de réapprovisionnement]]),Manquant[[#This Row],[Date de réapprovisionnement]],"")</f>
        <v>43584</v>
      </c>
      <c r="M266" s="2" t="str">
        <f>IF(ISNUMBER(Manquant[[#This Row],[Date de réappro estimée]]),Manquant[[#This Row],[Date de réappro estimée]],"")</f>
        <v/>
      </c>
      <c r="N266" s="2">
        <f>IF(Manquant[[#This Row],[DATE Réappro]]="",(IF(Manquant[[#This Row],[Date Estimée]]="","NO DATE",Manquant[[#This Row],[Date Estimée]])),Manquant[[#This Row],[DATE Réappro]])</f>
        <v>43584</v>
      </c>
      <c r="O266" s="2">
        <f>IF((VLOOKUP(Manquant[[#This Row],[Composé]],Planning!E:M,9,FALSE))=0,"",(VLOOKUP(Manquant[[#This Row],[Composé]],Planning!E:M,9,FALSE)))</f>
        <v>43630</v>
      </c>
      <c r="P266" s="1" t="str">
        <f>IF(Manquant[[#This Row],[Besoin Client]]="","NO DATE CLIENT",(IF(Manquant[[#This Row],[DATE]]="NO DATE",TRUE,(IF(Manquant[[#This Row],[Besoin Client]]-Manquant[[#This Row],[DATE]]&lt;25,TRUE,"")))))</f>
        <v/>
      </c>
      <c r="Q266" s="2" t="str">
        <f>IF(ISTEXT(Manquant[[#This Row],[Date de réapprovisionnement]]),Manquant[[#This Row],[Date de réapprovisionnement]],"")</f>
        <v/>
      </c>
      <c r="R266" s="2" t="str">
        <f>IF(ISTEXT(Manquant[[#This Row],[Date de réappro estimée]]),Manquant[[#This Row],[Date de réappro estimée]],"")</f>
        <v/>
      </c>
      <c r="S266" s="2" t="str">
        <f>IF((Manquant[Commentaires]=""),"",Manquant[Commentaires])</f>
        <v/>
      </c>
      <c r="T266" s="10" t="str">
        <f>Manquant[Commentaires1]&amp;CHAR(10)&amp;Manquant[Commentaires2]&amp;CHAR(10)&amp;Manquant[Commentaires3]</f>
        <v xml:space="preserve">
</v>
      </c>
    </row>
    <row r="267" spans="1:20" ht="45" hidden="1" x14ac:dyDescent="0.25">
      <c r="A267" s="1" t="s">
        <v>46</v>
      </c>
      <c r="B267" s="1" t="s">
        <v>47</v>
      </c>
      <c r="C267" s="2">
        <v>43609</v>
      </c>
      <c r="D267" s="1">
        <v>71273380</v>
      </c>
      <c r="E267" s="1" t="s">
        <v>80</v>
      </c>
      <c r="F267" s="1">
        <v>193435840</v>
      </c>
      <c r="G267" s="1" t="s">
        <v>81</v>
      </c>
      <c r="H267" s="1" t="s">
        <v>15</v>
      </c>
      <c r="I267" s="2">
        <v>43585</v>
      </c>
      <c r="J267" s="2"/>
      <c r="K267" s="1" t="s">
        <v>16</v>
      </c>
      <c r="L267" s="2">
        <f>IF(ISNUMBER(Manquant[[#This Row],[Date de réapprovisionnement]]),Manquant[[#This Row],[Date de réapprovisionnement]],"")</f>
        <v>43585</v>
      </c>
      <c r="M267" s="2" t="str">
        <f>IF(ISNUMBER(Manquant[[#This Row],[Date de réappro estimée]]),Manquant[[#This Row],[Date de réappro estimée]],"")</f>
        <v/>
      </c>
      <c r="N267" s="2">
        <f>IF(Manquant[[#This Row],[DATE Réappro]]="",(IF(Manquant[[#This Row],[Date Estimée]]="","NO DATE",Manquant[[#This Row],[Date Estimée]])),Manquant[[#This Row],[DATE Réappro]])</f>
        <v>43585</v>
      </c>
      <c r="O267" s="2">
        <f>IF((VLOOKUP(Manquant[[#This Row],[Composé]],Planning!E:M,9,FALSE))=0,"",(VLOOKUP(Manquant[[#This Row],[Composé]],Planning!E:M,9,FALSE)))</f>
        <v>43630</v>
      </c>
      <c r="P267" s="1" t="str">
        <f>IF(Manquant[[#This Row],[Besoin Client]]="","NO DATE CLIENT",(IF(Manquant[[#This Row],[DATE]]="NO DATE",TRUE,(IF(Manquant[[#This Row],[Besoin Client]]-Manquant[[#This Row],[DATE]]&lt;25,TRUE,"")))))</f>
        <v/>
      </c>
      <c r="Q267" s="2" t="str">
        <f>IF(ISTEXT(Manquant[[#This Row],[Date de réapprovisionnement]]),Manquant[[#This Row],[Date de réapprovisionnement]],"")</f>
        <v/>
      </c>
      <c r="R267" s="2" t="str">
        <f>IF(ISTEXT(Manquant[[#This Row],[Date de réappro estimée]]),Manquant[[#This Row],[Date de réappro estimée]],"")</f>
        <v/>
      </c>
      <c r="S267" s="2" t="str">
        <f>IF((Manquant[Commentaires]=""),"",Manquant[Commentaires])</f>
        <v/>
      </c>
      <c r="T267" s="10" t="str">
        <f>Manquant[Commentaires1]&amp;CHAR(10)&amp;Manquant[Commentaires2]&amp;CHAR(10)&amp;Manquant[Commentaires3]</f>
        <v xml:space="preserve">
</v>
      </c>
    </row>
    <row r="268" spans="1:20" ht="45" hidden="1" x14ac:dyDescent="0.25">
      <c r="A268" s="1" t="s">
        <v>46</v>
      </c>
      <c r="B268" s="1" t="s">
        <v>47</v>
      </c>
      <c r="C268" s="2">
        <v>43609</v>
      </c>
      <c r="D268" s="1">
        <v>71273380</v>
      </c>
      <c r="E268" s="1" t="s">
        <v>285</v>
      </c>
      <c r="F268" s="1">
        <v>193465137</v>
      </c>
      <c r="G268" s="1" t="s">
        <v>286</v>
      </c>
      <c r="H268" s="1" t="s">
        <v>427</v>
      </c>
      <c r="I268" s="2" t="s">
        <v>514</v>
      </c>
      <c r="J268" s="2"/>
      <c r="K268" s="1" t="s">
        <v>16</v>
      </c>
      <c r="L268" s="2" t="str">
        <f>IF(ISNUMBER(Manquant[[#This Row],[Date de réapprovisionnement]]),Manquant[[#This Row],[Date de réapprovisionnement]],"")</f>
        <v/>
      </c>
      <c r="M268" s="2" t="str">
        <f>IF(ISNUMBER(Manquant[[#This Row],[Date de réappro estimée]]),Manquant[[#This Row],[Date de réappro estimée]],"")</f>
        <v/>
      </c>
      <c r="N268" s="2" t="str">
        <f>IF(Manquant[[#This Row],[DATE Réappro]]="",(IF(Manquant[[#This Row],[Date Estimée]]="","NO DATE",Manquant[[#This Row],[Date Estimée]])),Manquant[[#This Row],[DATE Réappro]])</f>
        <v>NO DATE</v>
      </c>
      <c r="O268" s="2">
        <f>IF((VLOOKUP(Manquant[[#This Row],[Composé]],Planning!E:M,9,FALSE))=0,"",(VLOOKUP(Manquant[[#This Row],[Composé]],Planning!E:M,9,FALSE)))</f>
        <v>43630</v>
      </c>
      <c r="P268" s="1" t="b">
        <f>IF(Manquant[[#This Row],[Besoin Client]]="","NO DATE CLIENT",(IF(Manquant[[#This Row],[DATE]]="NO DATE",TRUE,(IF(Manquant[[#This Row],[Besoin Client]]-Manquant[[#This Row],[DATE]]&lt;25,TRUE,"")))))</f>
        <v>1</v>
      </c>
      <c r="Q268" s="2" t="str">
        <f>IF(ISTEXT(Manquant[[#This Row],[Date de réapprovisionnement]]),Manquant[[#This Row],[Date de réapprovisionnement]],"")</f>
        <v>Série</v>
      </c>
      <c r="R268" s="2" t="str">
        <f>IF(ISTEXT(Manquant[[#This Row],[Date de réappro estimée]]),Manquant[[#This Row],[Date de réappro estimée]],"")</f>
        <v/>
      </c>
      <c r="S268" s="2" t="str">
        <f>IF((Manquant[Commentaires]=""),"",Manquant[Commentaires])</f>
        <v/>
      </c>
      <c r="T268" s="10" t="str">
        <f>Manquant[Commentaires1]&amp;CHAR(10)&amp;Manquant[Commentaires2]&amp;CHAR(10)&amp;Manquant[Commentaires3]</f>
        <v xml:space="preserve">Série
</v>
      </c>
    </row>
    <row r="269" spans="1:20" ht="45" hidden="1" x14ac:dyDescent="0.25">
      <c r="A269" s="1" t="s">
        <v>46</v>
      </c>
      <c r="B269" s="1" t="s">
        <v>47</v>
      </c>
      <c r="C269" s="2">
        <v>43609</v>
      </c>
      <c r="D269" s="1">
        <v>71273380</v>
      </c>
      <c r="E269" s="1" t="s">
        <v>287</v>
      </c>
      <c r="F269" s="1">
        <v>193494550</v>
      </c>
      <c r="G269" s="1" t="s">
        <v>288</v>
      </c>
      <c r="H269" s="1" t="s">
        <v>427</v>
      </c>
      <c r="I269" s="2" t="s">
        <v>514</v>
      </c>
      <c r="J269" s="2"/>
      <c r="K269" s="1" t="s">
        <v>16</v>
      </c>
      <c r="L269" s="2" t="str">
        <f>IF(ISNUMBER(Manquant[[#This Row],[Date de réapprovisionnement]]),Manquant[[#This Row],[Date de réapprovisionnement]],"")</f>
        <v/>
      </c>
      <c r="M269" s="2" t="str">
        <f>IF(ISNUMBER(Manquant[[#This Row],[Date de réappro estimée]]),Manquant[[#This Row],[Date de réappro estimée]],"")</f>
        <v/>
      </c>
      <c r="N269" s="2" t="str">
        <f>IF(Manquant[[#This Row],[DATE Réappro]]="",(IF(Manquant[[#This Row],[Date Estimée]]="","NO DATE",Manquant[[#This Row],[Date Estimée]])),Manquant[[#This Row],[DATE Réappro]])</f>
        <v>NO DATE</v>
      </c>
      <c r="O269" s="2">
        <f>IF((VLOOKUP(Manquant[[#This Row],[Composé]],Planning!E:M,9,FALSE))=0,"",(VLOOKUP(Manquant[[#This Row],[Composé]],Planning!E:M,9,FALSE)))</f>
        <v>43630</v>
      </c>
      <c r="P269" s="1" t="b">
        <f>IF(Manquant[[#This Row],[Besoin Client]]="","NO DATE CLIENT",(IF(Manquant[[#This Row],[DATE]]="NO DATE",TRUE,(IF(Manquant[[#This Row],[Besoin Client]]-Manquant[[#This Row],[DATE]]&lt;25,TRUE,"")))))</f>
        <v>1</v>
      </c>
      <c r="Q269" s="2" t="str">
        <f>IF(ISTEXT(Manquant[[#This Row],[Date de réapprovisionnement]]),Manquant[[#This Row],[Date de réapprovisionnement]],"")</f>
        <v>Série</v>
      </c>
      <c r="R269" s="2" t="str">
        <f>IF(ISTEXT(Manquant[[#This Row],[Date de réappro estimée]]),Manquant[[#This Row],[Date de réappro estimée]],"")</f>
        <v/>
      </c>
      <c r="S269" s="2" t="str">
        <f>IF((Manquant[Commentaires]=""),"",Manquant[Commentaires])</f>
        <v/>
      </c>
      <c r="T269" s="10" t="str">
        <f>Manquant[Commentaires1]&amp;CHAR(10)&amp;Manquant[Commentaires2]&amp;CHAR(10)&amp;Manquant[Commentaires3]</f>
        <v xml:space="preserve">Série
</v>
      </c>
    </row>
    <row r="270" spans="1:20" ht="45" hidden="1" x14ac:dyDescent="0.25">
      <c r="A270" s="1" t="s">
        <v>46</v>
      </c>
      <c r="B270" s="1" t="s">
        <v>47</v>
      </c>
      <c r="C270" s="2">
        <v>43609</v>
      </c>
      <c r="D270" s="1">
        <v>71273380</v>
      </c>
      <c r="E270" s="1" t="s">
        <v>944</v>
      </c>
      <c r="F270" s="1">
        <v>193526724</v>
      </c>
      <c r="G270" s="1" t="s">
        <v>289</v>
      </c>
      <c r="H270" s="1" t="s">
        <v>427</v>
      </c>
      <c r="I270" s="2" t="s">
        <v>514</v>
      </c>
      <c r="J270" s="2"/>
      <c r="K270" s="1" t="s">
        <v>16</v>
      </c>
      <c r="L270" s="2" t="str">
        <f>IF(ISNUMBER(Manquant[[#This Row],[Date de réapprovisionnement]]),Manquant[[#This Row],[Date de réapprovisionnement]],"")</f>
        <v/>
      </c>
      <c r="M270" s="2" t="str">
        <f>IF(ISNUMBER(Manquant[[#This Row],[Date de réappro estimée]]),Manquant[[#This Row],[Date de réappro estimée]],"")</f>
        <v/>
      </c>
      <c r="N270" s="2" t="str">
        <f>IF(Manquant[[#This Row],[DATE Réappro]]="",(IF(Manquant[[#This Row],[Date Estimée]]="","NO DATE",Manquant[[#This Row],[Date Estimée]])),Manquant[[#This Row],[DATE Réappro]])</f>
        <v>NO DATE</v>
      </c>
      <c r="O270" s="2">
        <f>IF((VLOOKUP(Manquant[[#This Row],[Composé]],Planning!E:M,9,FALSE))=0,"",(VLOOKUP(Manquant[[#This Row],[Composé]],Planning!E:M,9,FALSE)))</f>
        <v>43630</v>
      </c>
      <c r="P270" s="1" t="b">
        <f>IF(Manquant[[#This Row],[Besoin Client]]="","NO DATE CLIENT",(IF(Manquant[[#This Row],[DATE]]="NO DATE",TRUE,(IF(Manquant[[#This Row],[Besoin Client]]-Manquant[[#This Row],[DATE]]&lt;25,TRUE,"")))))</f>
        <v>1</v>
      </c>
      <c r="Q270" s="2" t="str">
        <f>IF(ISTEXT(Manquant[[#This Row],[Date de réapprovisionnement]]),Manquant[[#This Row],[Date de réapprovisionnement]],"")</f>
        <v>Série</v>
      </c>
      <c r="R270" s="2" t="str">
        <f>IF(ISTEXT(Manquant[[#This Row],[Date de réappro estimée]]),Manquant[[#This Row],[Date de réappro estimée]],"")</f>
        <v/>
      </c>
      <c r="S270" s="2" t="str">
        <f>IF((Manquant[Commentaires]=""),"",Manquant[Commentaires])</f>
        <v/>
      </c>
      <c r="T270" s="10" t="str">
        <f>Manquant[Commentaires1]&amp;CHAR(10)&amp;Manquant[Commentaires2]&amp;CHAR(10)&amp;Manquant[Commentaires3]</f>
        <v xml:space="preserve">Série
</v>
      </c>
    </row>
    <row r="271" spans="1:20" ht="45" hidden="1" x14ac:dyDescent="0.25">
      <c r="A271" s="1" t="s">
        <v>46</v>
      </c>
      <c r="B271" s="1" t="s">
        <v>47</v>
      </c>
      <c r="C271" s="2">
        <v>43609</v>
      </c>
      <c r="D271" s="1">
        <v>71273380</v>
      </c>
      <c r="E271" s="1" t="s">
        <v>92</v>
      </c>
      <c r="F271" s="1">
        <v>193553599</v>
      </c>
      <c r="G271" s="1" t="s">
        <v>93</v>
      </c>
      <c r="H271" s="1" t="s">
        <v>15</v>
      </c>
      <c r="I271" s="2">
        <v>43587</v>
      </c>
      <c r="J271" s="2"/>
      <c r="K271" s="1" t="s">
        <v>16</v>
      </c>
      <c r="L271" s="2">
        <f>IF(ISNUMBER(Manquant[[#This Row],[Date de réapprovisionnement]]),Manquant[[#This Row],[Date de réapprovisionnement]],"")</f>
        <v>43587</v>
      </c>
      <c r="M271" s="2" t="str">
        <f>IF(ISNUMBER(Manquant[[#This Row],[Date de réappro estimée]]),Manquant[[#This Row],[Date de réappro estimée]],"")</f>
        <v/>
      </c>
      <c r="N271" s="2">
        <f>IF(Manquant[[#This Row],[DATE Réappro]]="",(IF(Manquant[[#This Row],[Date Estimée]]="","NO DATE",Manquant[[#This Row],[Date Estimée]])),Manquant[[#This Row],[DATE Réappro]])</f>
        <v>43587</v>
      </c>
      <c r="O271" s="2">
        <f>IF((VLOOKUP(Manquant[[#This Row],[Composé]],Planning!E:M,9,FALSE))=0,"",(VLOOKUP(Manquant[[#This Row],[Composé]],Planning!E:M,9,FALSE)))</f>
        <v>43630</v>
      </c>
      <c r="P271" s="1" t="str">
        <f>IF(Manquant[[#This Row],[Besoin Client]]="","NO DATE CLIENT",(IF(Manquant[[#This Row],[DATE]]="NO DATE",TRUE,(IF(Manquant[[#This Row],[Besoin Client]]-Manquant[[#This Row],[DATE]]&lt;25,TRUE,"")))))</f>
        <v/>
      </c>
      <c r="Q271" s="2" t="str">
        <f>IF(ISTEXT(Manquant[[#This Row],[Date de réapprovisionnement]]),Manquant[[#This Row],[Date de réapprovisionnement]],"")</f>
        <v/>
      </c>
      <c r="R271" s="2" t="str">
        <f>IF(ISTEXT(Manquant[[#This Row],[Date de réappro estimée]]),Manquant[[#This Row],[Date de réappro estimée]],"")</f>
        <v/>
      </c>
      <c r="S271" s="2" t="str">
        <f>IF((Manquant[Commentaires]=""),"",Manquant[Commentaires])</f>
        <v/>
      </c>
      <c r="T271" s="10" t="str">
        <f>Manquant[Commentaires1]&amp;CHAR(10)&amp;Manquant[Commentaires2]&amp;CHAR(10)&amp;Manquant[Commentaires3]</f>
        <v xml:space="preserve">
</v>
      </c>
    </row>
    <row r="272" spans="1:20" ht="45" hidden="1" x14ac:dyDescent="0.25">
      <c r="A272" s="1" t="s">
        <v>46</v>
      </c>
      <c r="B272" s="1" t="s">
        <v>47</v>
      </c>
      <c r="C272" s="2">
        <v>43609</v>
      </c>
      <c r="D272" s="1">
        <v>71273380</v>
      </c>
      <c r="E272" s="1" t="s">
        <v>523</v>
      </c>
      <c r="F272" s="1">
        <v>193568008</v>
      </c>
      <c r="G272" s="1" t="s">
        <v>524</v>
      </c>
      <c r="H272" s="1" t="s">
        <v>427</v>
      </c>
      <c r="I272" s="2" t="s">
        <v>514</v>
      </c>
      <c r="J272" s="2"/>
      <c r="K272" s="1" t="s">
        <v>16</v>
      </c>
      <c r="L272" s="2" t="str">
        <f>IF(ISNUMBER(Manquant[[#This Row],[Date de réapprovisionnement]]),Manquant[[#This Row],[Date de réapprovisionnement]],"")</f>
        <v/>
      </c>
      <c r="M272" s="2" t="str">
        <f>IF(ISNUMBER(Manquant[[#This Row],[Date de réappro estimée]]),Manquant[[#This Row],[Date de réappro estimée]],"")</f>
        <v/>
      </c>
      <c r="N272" s="2" t="str">
        <f>IF(Manquant[[#This Row],[DATE Réappro]]="",(IF(Manquant[[#This Row],[Date Estimée]]="","NO DATE",Manquant[[#This Row],[Date Estimée]])),Manquant[[#This Row],[DATE Réappro]])</f>
        <v>NO DATE</v>
      </c>
      <c r="O272" s="2">
        <f>IF((VLOOKUP(Manquant[[#This Row],[Composé]],Planning!E:M,9,FALSE))=0,"",(VLOOKUP(Manquant[[#This Row],[Composé]],Planning!E:M,9,FALSE)))</f>
        <v>43630</v>
      </c>
      <c r="P272" s="1" t="b">
        <f>IF(Manquant[[#This Row],[Besoin Client]]="","NO DATE CLIENT",(IF(Manquant[[#This Row],[DATE]]="NO DATE",TRUE,(IF(Manquant[[#This Row],[Besoin Client]]-Manquant[[#This Row],[DATE]]&lt;25,TRUE,"")))))</f>
        <v>1</v>
      </c>
      <c r="Q272" s="2" t="str">
        <f>IF(ISTEXT(Manquant[[#This Row],[Date de réapprovisionnement]]),Manquant[[#This Row],[Date de réapprovisionnement]],"")</f>
        <v>Série</v>
      </c>
      <c r="R272" s="2" t="str">
        <f>IF(ISTEXT(Manquant[[#This Row],[Date de réappro estimée]]),Manquant[[#This Row],[Date de réappro estimée]],"")</f>
        <v/>
      </c>
      <c r="S272" s="2" t="str">
        <f>IF((Manquant[Commentaires]=""),"",Manquant[Commentaires])</f>
        <v/>
      </c>
      <c r="T272" s="10" t="str">
        <f>Manquant[Commentaires1]&amp;CHAR(10)&amp;Manquant[Commentaires2]&amp;CHAR(10)&amp;Manquant[Commentaires3]</f>
        <v xml:space="preserve">Série
</v>
      </c>
    </row>
    <row r="273" spans="1:20" ht="45" hidden="1" x14ac:dyDescent="0.25">
      <c r="A273" s="1" t="s">
        <v>46</v>
      </c>
      <c r="B273" s="1" t="s">
        <v>47</v>
      </c>
      <c r="C273" s="2">
        <v>43609</v>
      </c>
      <c r="D273" s="1">
        <v>71273380</v>
      </c>
      <c r="E273" s="1" t="s">
        <v>94</v>
      </c>
      <c r="F273" s="1">
        <v>193570269</v>
      </c>
      <c r="G273" s="1" t="s">
        <v>95</v>
      </c>
      <c r="H273" s="1" t="s">
        <v>15</v>
      </c>
      <c r="I273" s="2">
        <v>43587</v>
      </c>
      <c r="J273" s="2"/>
      <c r="K273" s="1" t="s">
        <v>16</v>
      </c>
      <c r="L273" s="2">
        <f>IF(ISNUMBER(Manquant[[#This Row],[Date de réapprovisionnement]]),Manquant[[#This Row],[Date de réapprovisionnement]],"")</f>
        <v>43587</v>
      </c>
      <c r="M273" s="2" t="str">
        <f>IF(ISNUMBER(Manquant[[#This Row],[Date de réappro estimée]]),Manquant[[#This Row],[Date de réappro estimée]],"")</f>
        <v/>
      </c>
      <c r="N273" s="2">
        <f>IF(Manquant[[#This Row],[DATE Réappro]]="",(IF(Manquant[[#This Row],[Date Estimée]]="","NO DATE",Manquant[[#This Row],[Date Estimée]])),Manquant[[#This Row],[DATE Réappro]])</f>
        <v>43587</v>
      </c>
      <c r="O273" s="2">
        <f>IF((VLOOKUP(Manquant[[#This Row],[Composé]],Planning!E:M,9,FALSE))=0,"",(VLOOKUP(Manquant[[#This Row],[Composé]],Planning!E:M,9,FALSE)))</f>
        <v>43630</v>
      </c>
      <c r="P273" s="1" t="str">
        <f>IF(Manquant[[#This Row],[Besoin Client]]="","NO DATE CLIENT",(IF(Manquant[[#This Row],[DATE]]="NO DATE",TRUE,(IF(Manquant[[#This Row],[Besoin Client]]-Manquant[[#This Row],[DATE]]&lt;25,TRUE,"")))))</f>
        <v/>
      </c>
      <c r="Q273" s="2" t="str">
        <f>IF(ISTEXT(Manquant[[#This Row],[Date de réapprovisionnement]]),Manquant[[#This Row],[Date de réapprovisionnement]],"")</f>
        <v/>
      </c>
      <c r="R273" s="2" t="str">
        <f>IF(ISTEXT(Manquant[[#This Row],[Date de réappro estimée]]),Manquant[[#This Row],[Date de réappro estimée]],"")</f>
        <v/>
      </c>
      <c r="S273" s="2" t="str">
        <f>IF((Manquant[Commentaires]=""),"",Manquant[Commentaires])</f>
        <v/>
      </c>
      <c r="T273" s="10" t="str">
        <f>Manquant[Commentaires1]&amp;CHAR(10)&amp;Manquant[Commentaires2]&amp;CHAR(10)&amp;Manquant[Commentaires3]</f>
        <v xml:space="preserve">
</v>
      </c>
    </row>
    <row r="274" spans="1:20" ht="45" hidden="1" x14ac:dyDescent="0.25">
      <c r="A274" s="1" t="s">
        <v>46</v>
      </c>
      <c r="B274" s="1" t="s">
        <v>47</v>
      </c>
      <c r="C274" s="2">
        <v>43609</v>
      </c>
      <c r="D274" s="1">
        <v>71273380</v>
      </c>
      <c r="E274" s="1">
        <v>193572114</v>
      </c>
      <c r="F274" s="1">
        <v>193572114</v>
      </c>
      <c r="G274" s="1" t="s">
        <v>525</v>
      </c>
      <c r="H274" s="1" t="s">
        <v>513</v>
      </c>
      <c r="I274" s="2" t="s">
        <v>514</v>
      </c>
      <c r="J274" s="2"/>
      <c r="K274" s="1" t="s">
        <v>16</v>
      </c>
      <c r="L274" s="2" t="str">
        <f>IF(ISNUMBER(Manquant[[#This Row],[Date de réapprovisionnement]]),Manquant[[#This Row],[Date de réapprovisionnement]],"")</f>
        <v/>
      </c>
      <c r="M274" s="2" t="str">
        <f>IF(ISNUMBER(Manquant[[#This Row],[Date de réappro estimée]]),Manquant[[#This Row],[Date de réappro estimée]],"")</f>
        <v/>
      </c>
      <c r="N274" s="2" t="str">
        <f>IF(Manquant[[#This Row],[DATE Réappro]]="",(IF(Manquant[[#This Row],[Date Estimée]]="","NO DATE",Manquant[[#This Row],[Date Estimée]])),Manquant[[#This Row],[DATE Réappro]])</f>
        <v>NO DATE</v>
      </c>
      <c r="O274" s="2">
        <f>IF((VLOOKUP(Manquant[[#This Row],[Composé]],Planning!E:M,9,FALSE))=0,"",(VLOOKUP(Manquant[[#This Row],[Composé]],Planning!E:M,9,FALSE)))</f>
        <v>43630</v>
      </c>
      <c r="P274" s="1" t="b">
        <f>IF(Manquant[[#This Row],[Besoin Client]]="","NO DATE CLIENT",(IF(Manquant[[#This Row],[DATE]]="NO DATE",TRUE,(IF(Manquant[[#This Row],[Besoin Client]]-Manquant[[#This Row],[DATE]]&lt;25,TRUE,"")))))</f>
        <v>1</v>
      </c>
      <c r="Q274" s="2" t="str">
        <f>IF(ISTEXT(Manquant[[#This Row],[Date de réapprovisionnement]]),Manquant[[#This Row],[Date de réapprovisionnement]],"")</f>
        <v>Série</v>
      </c>
      <c r="R274" s="2" t="str">
        <f>IF(ISTEXT(Manquant[[#This Row],[Date de réappro estimée]]),Manquant[[#This Row],[Date de réappro estimée]],"")</f>
        <v/>
      </c>
      <c r="S274" s="2" t="str">
        <f>IF((Manquant[Commentaires]=""),"",Manquant[Commentaires])</f>
        <v/>
      </c>
      <c r="T274" s="10" t="str">
        <f>Manquant[Commentaires1]&amp;CHAR(10)&amp;Manquant[Commentaires2]&amp;CHAR(10)&amp;Manquant[Commentaires3]</f>
        <v xml:space="preserve">Série
</v>
      </c>
    </row>
    <row r="275" spans="1:20" ht="45" hidden="1" x14ac:dyDescent="0.25">
      <c r="A275" s="1" t="s">
        <v>46</v>
      </c>
      <c r="B275" s="1" t="s">
        <v>47</v>
      </c>
      <c r="C275" s="2">
        <v>43609</v>
      </c>
      <c r="D275" s="1">
        <v>71273380</v>
      </c>
      <c r="E275" s="1" t="s">
        <v>945</v>
      </c>
      <c r="F275" s="1">
        <v>193582459</v>
      </c>
      <c r="G275" s="1" t="s">
        <v>290</v>
      </c>
      <c r="H275" s="1" t="s">
        <v>427</v>
      </c>
      <c r="I275" s="2" t="s">
        <v>514</v>
      </c>
      <c r="J275" s="2"/>
      <c r="K275" s="1" t="s">
        <v>16</v>
      </c>
      <c r="L275" s="2" t="str">
        <f>IF(ISNUMBER(Manquant[[#This Row],[Date de réapprovisionnement]]),Manquant[[#This Row],[Date de réapprovisionnement]],"")</f>
        <v/>
      </c>
      <c r="M275" s="2" t="str">
        <f>IF(ISNUMBER(Manquant[[#This Row],[Date de réappro estimée]]),Manquant[[#This Row],[Date de réappro estimée]],"")</f>
        <v/>
      </c>
      <c r="N275" s="2" t="str">
        <f>IF(Manquant[[#This Row],[DATE Réappro]]="",(IF(Manquant[[#This Row],[Date Estimée]]="","NO DATE",Manquant[[#This Row],[Date Estimée]])),Manquant[[#This Row],[DATE Réappro]])</f>
        <v>NO DATE</v>
      </c>
      <c r="O275" s="2">
        <f>IF((VLOOKUP(Manquant[[#This Row],[Composé]],Planning!E:M,9,FALSE))=0,"",(VLOOKUP(Manquant[[#This Row],[Composé]],Planning!E:M,9,FALSE)))</f>
        <v>43630</v>
      </c>
      <c r="P275" s="1" t="b">
        <f>IF(Manquant[[#This Row],[Besoin Client]]="","NO DATE CLIENT",(IF(Manquant[[#This Row],[DATE]]="NO DATE",TRUE,(IF(Manquant[[#This Row],[Besoin Client]]-Manquant[[#This Row],[DATE]]&lt;25,TRUE,"")))))</f>
        <v>1</v>
      </c>
      <c r="Q275" s="2" t="str">
        <f>IF(ISTEXT(Manquant[[#This Row],[Date de réapprovisionnement]]),Manquant[[#This Row],[Date de réapprovisionnement]],"")</f>
        <v>Série</v>
      </c>
      <c r="R275" s="2" t="str">
        <f>IF(ISTEXT(Manquant[[#This Row],[Date de réappro estimée]]),Manquant[[#This Row],[Date de réappro estimée]],"")</f>
        <v/>
      </c>
      <c r="S275" s="2" t="str">
        <f>IF((Manquant[Commentaires]=""),"",Manquant[Commentaires])</f>
        <v/>
      </c>
      <c r="T275" s="10" t="str">
        <f>Manquant[Commentaires1]&amp;CHAR(10)&amp;Manquant[Commentaires2]&amp;CHAR(10)&amp;Manquant[Commentaires3]</f>
        <v xml:space="preserve">Série
</v>
      </c>
    </row>
    <row r="276" spans="1:20" ht="45" hidden="1" x14ac:dyDescent="0.25">
      <c r="A276" s="1" t="s">
        <v>46</v>
      </c>
      <c r="B276" s="1" t="s">
        <v>47</v>
      </c>
      <c r="C276" s="2">
        <v>43609</v>
      </c>
      <c r="D276" s="1">
        <v>71273380</v>
      </c>
      <c r="E276" s="1" t="s">
        <v>946</v>
      </c>
      <c r="F276" s="1">
        <v>193583154</v>
      </c>
      <c r="G276" s="1" t="s">
        <v>291</v>
      </c>
      <c r="H276" s="1" t="s">
        <v>427</v>
      </c>
      <c r="I276" s="2" t="s">
        <v>514</v>
      </c>
      <c r="J276" s="2"/>
      <c r="K276" s="1" t="s">
        <v>16</v>
      </c>
      <c r="L276" s="2" t="str">
        <f>IF(ISNUMBER(Manquant[[#This Row],[Date de réapprovisionnement]]),Manquant[[#This Row],[Date de réapprovisionnement]],"")</f>
        <v/>
      </c>
      <c r="M276" s="2" t="str">
        <f>IF(ISNUMBER(Manquant[[#This Row],[Date de réappro estimée]]),Manquant[[#This Row],[Date de réappro estimée]],"")</f>
        <v/>
      </c>
      <c r="N276" s="2" t="str">
        <f>IF(Manquant[[#This Row],[DATE Réappro]]="",(IF(Manquant[[#This Row],[Date Estimée]]="","NO DATE",Manquant[[#This Row],[Date Estimée]])),Manquant[[#This Row],[DATE Réappro]])</f>
        <v>NO DATE</v>
      </c>
      <c r="O276" s="2">
        <f>IF((VLOOKUP(Manquant[[#This Row],[Composé]],Planning!E:M,9,FALSE))=0,"",(VLOOKUP(Manquant[[#This Row],[Composé]],Planning!E:M,9,FALSE)))</f>
        <v>43630</v>
      </c>
      <c r="P276" s="1" t="b">
        <f>IF(Manquant[[#This Row],[Besoin Client]]="","NO DATE CLIENT",(IF(Manquant[[#This Row],[DATE]]="NO DATE",TRUE,(IF(Manquant[[#This Row],[Besoin Client]]-Manquant[[#This Row],[DATE]]&lt;25,TRUE,"")))))</f>
        <v>1</v>
      </c>
      <c r="Q276" s="2" t="str">
        <f>IF(ISTEXT(Manquant[[#This Row],[Date de réapprovisionnement]]),Manquant[[#This Row],[Date de réapprovisionnement]],"")</f>
        <v>Série</v>
      </c>
      <c r="R276" s="2" t="str">
        <f>IF(ISTEXT(Manquant[[#This Row],[Date de réappro estimée]]),Manquant[[#This Row],[Date de réappro estimée]],"")</f>
        <v/>
      </c>
      <c r="S276" s="2" t="str">
        <f>IF((Manquant[Commentaires]=""),"",Manquant[Commentaires])</f>
        <v/>
      </c>
      <c r="T276" s="10" t="str">
        <f>Manquant[Commentaires1]&amp;CHAR(10)&amp;Manquant[Commentaires2]&amp;CHAR(10)&amp;Manquant[Commentaires3]</f>
        <v xml:space="preserve">Série
</v>
      </c>
    </row>
    <row r="277" spans="1:20" ht="45" hidden="1" x14ac:dyDescent="0.25">
      <c r="A277" s="1" t="s">
        <v>46</v>
      </c>
      <c r="B277" s="1" t="s">
        <v>47</v>
      </c>
      <c r="C277" s="2">
        <v>43609</v>
      </c>
      <c r="D277" s="1">
        <v>71273380</v>
      </c>
      <c r="E277" s="1">
        <v>193585934</v>
      </c>
      <c r="F277" s="1">
        <v>193585934</v>
      </c>
      <c r="G277" s="1" t="s">
        <v>292</v>
      </c>
      <c r="H277" s="1" t="s">
        <v>427</v>
      </c>
      <c r="I277" s="2" t="s">
        <v>514</v>
      </c>
      <c r="J277" s="2"/>
      <c r="K277" s="1" t="s">
        <v>16</v>
      </c>
      <c r="L277" s="2" t="str">
        <f>IF(ISNUMBER(Manquant[[#This Row],[Date de réapprovisionnement]]),Manquant[[#This Row],[Date de réapprovisionnement]],"")</f>
        <v/>
      </c>
      <c r="M277" s="2" t="str">
        <f>IF(ISNUMBER(Manquant[[#This Row],[Date de réappro estimée]]),Manquant[[#This Row],[Date de réappro estimée]],"")</f>
        <v/>
      </c>
      <c r="N277" s="2" t="str">
        <f>IF(Manquant[[#This Row],[DATE Réappro]]="",(IF(Manquant[[#This Row],[Date Estimée]]="","NO DATE",Manquant[[#This Row],[Date Estimée]])),Manquant[[#This Row],[DATE Réappro]])</f>
        <v>NO DATE</v>
      </c>
      <c r="O277" s="2">
        <f>IF((VLOOKUP(Manquant[[#This Row],[Composé]],Planning!E:M,9,FALSE))=0,"",(VLOOKUP(Manquant[[#This Row],[Composé]],Planning!E:M,9,FALSE)))</f>
        <v>43630</v>
      </c>
      <c r="P277" s="1" t="b">
        <f>IF(Manquant[[#This Row],[Besoin Client]]="","NO DATE CLIENT",(IF(Manquant[[#This Row],[DATE]]="NO DATE",TRUE,(IF(Manquant[[#This Row],[Besoin Client]]-Manquant[[#This Row],[DATE]]&lt;25,TRUE,"")))))</f>
        <v>1</v>
      </c>
      <c r="Q277" s="2" t="str">
        <f>IF(ISTEXT(Manquant[[#This Row],[Date de réapprovisionnement]]),Manquant[[#This Row],[Date de réapprovisionnement]],"")</f>
        <v>Série</v>
      </c>
      <c r="R277" s="2" t="str">
        <f>IF(ISTEXT(Manquant[[#This Row],[Date de réappro estimée]]),Manquant[[#This Row],[Date de réappro estimée]],"")</f>
        <v/>
      </c>
      <c r="S277" s="2" t="str">
        <f>IF((Manquant[Commentaires]=""),"",Manquant[Commentaires])</f>
        <v/>
      </c>
      <c r="T277" s="10" t="str">
        <f>Manquant[Commentaires1]&amp;CHAR(10)&amp;Manquant[Commentaires2]&amp;CHAR(10)&amp;Manquant[Commentaires3]</f>
        <v xml:space="preserve">Série
</v>
      </c>
    </row>
    <row r="278" spans="1:20" ht="45" hidden="1" x14ac:dyDescent="0.25">
      <c r="A278" s="1" t="s">
        <v>46</v>
      </c>
      <c r="B278" s="1" t="s">
        <v>47</v>
      </c>
      <c r="C278" s="2">
        <v>43609</v>
      </c>
      <c r="D278" s="1">
        <v>71273380</v>
      </c>
      <c r="E278" s="1">
        <v>193585976</v>
      </c>
      <c r="F278" s="1">
        <v>193585976</v>
      </c>
      <c r="G278" s="1" t="s">
        <v>293</v>
      </c>
      <c r="H278" s="1" t="s">
        <v>427</v>
      </c>
      <c r="I278" s="2" t="s">
        <v>514</v>
      </c>
      <c r="J278" s="2"/>
      <c r="K278" s="1" t="s">
        <v>16</v>
      </c>
      <c r="L278" s="2" t="str">
        <f>IF(ISNUMBER(Manquant[[#This Row],[Date de réapprovisionnement]]),Manquant[[#This Row],[Date de réapprovisionnement]],"")</f>
        <v/>
      </c>
      <c r="M278" s="2" t="str">
        <f>IF(ISNUMBER(Manquant[[#This Row],[Date de réappro estimée]]),Manquant[[#This Row],[Date de réappro estimée]],"")</f>
        <v/>
      </c>
      <c r="N278" s="2" t="str">
        <f>IF(Manquant[[#This Row],[DATE Réappro]]="",(IF(Manquant[[#This Row],[Date Estimée]]="","NO DATE",Manquant[[#This Row],[Date Estimée]])),Manquant[[#This Row],[DATE Réappro]])</f>
        <v>NO DATE</v>
      </c>
      <c r="O278" s="2">
        <f>IF((VLOOKUP(Manquant[[#This Row],[Composé]],Planning!E:M,9,FALSE))=0,"",(VLOOKUP(Manquant[[#This Row],[Composé]],Planning!E:M,9,FALSE)))</f>
        <v>43630</v>
      </c>
      <c r="P278" s="1" t="b">
        <f>IF(Manquant[[#This Row],[Besoin Client]]="","NO DATE CLIENT",(IF(Manquant[[#This Row],[DATE]]="NO DATE",TRUE,(IF(Manquant[[#This Row],[Besoin Client]]-Manquant[[#This Row],[DATE]]&lt;25,TRUE,"")))))</f>
        <v>1</v>
      </c>
      <c r="Q278" s="2" t="str">
        <f>IF(ISTEXT(Manquant[[#This Row],[Date de réapprovisionnement]]),Manquant[[#This Row],[Date de réapprovisionnement]],"")</f>
        <v>Série</v>
      </c>
      <c r="R278" s="2" t="str">
        <f>IF(ISTEXT(Manquant[[#This Row],[Date de réappro estimée]]),Manquant[[#This Row],[Date de réappro estimée]],"")</f>
        <v/>
      </c>
      <c r="S278" s="2" t="str">
        <f>IF((Manquant[Commentaires]=""),"",Manquant[Commentaires])</f>
        <v/>
      </c>
      <c r="T278" s="10" t="str">
        <f>Manquant[Commentaires1]&amp;CHAR(10)&amp;Manquant[Commentaires2]&amp;CHAR(10)&amp;Manquant[Commentaires3]</f>
        <v xml:space="preserve">Série
</v>
      </c>
    </row>
    <row r="279" spans="1:20" ht="45" hidden="1" x14ac:dyDescent="0.25">
      <c r="A279" s="1" t="s">
        <v>46</v>
      </c>
      <c r="B279" s="1" t="s">
        <v>47</v>
      </c>
      <c r="C279" s="2">
        <v>43609</v>
      </c>
      <c r="D279" s="1">
        <v>71273380</v>
      </c>
      <c r="E279" s="1" t="s">
        <v>947</v>
      </c>
      <c r="F279" s="1">
        <v>193586072</v>
      </c>
      <c r="G279" s="1" t="s">
        <v>294</v>
      </c>
      <c r="H279" s="1" t="s">
        <v>427</v>
      </c>
      <c r="I279" s="2" t="s">
        <v>514</v>
      </c>
      <c r="J279" s="2"/>
      <c r="K279" s="1" t="s">
        <v>16</v>
      </c>
      <c r="L279" s="2" t="str">
        <f>IF(ISNUMBER(Manquant[[#This Row],[Date de réapprovisionnement]]),Manquant[[#This Row],[Date de réapprovisionnement]],"")</f>
        <v/>
      </c>
      <c r="M279" s="2" t="str">
        <f>IF(ISNUMBER(Manquant[[#This Row],[Date de réappro estimée]]),Manquant[[#This Row],[Date de réappro estimée]],"")</f>
        <v/>
      </c>
      <c r="N279" s="2" t="str">
        <f>IF(Manquant[[#This Row],[DATE Réappro]]="",(IF(Manquant[[#This Row],[Date Estimée]]="","NO DATE",Manquant[[#This Row],[Date Estimée]])),Manquant[[#This Row],[DATE Réappro]])</f>
        <v>NO DATE</v>
      </c>
      <c r="O279" s="2">
        <f>IF((VLOOKUP(Manquant[[#This Row],[Composé]],Planning!E:M,9,FALSE))=0,"",(VLOOKUP(Manquant[[#This Row],[Composé]],Planning!E:M,9,FALSE)))</f>
        <v>43630</v>
      </c>
      <c r="P279" s="1" t="b">
        <f>IF(Manquant[[#This Row],[Besoin Client]]="","NO DATE CLIENT",(IF(Manquant[[#This Row],[DATE]]="NO DATE",TRUE,(IF(Manquant[[#This Row],[Besoin Client]]-Manquant[[#This Row],[DATE]]&lt;25,TRUE,"")))))</f>
        <v>1</v>
      </c>
      <c r="Q279" s="2" t="str">
        <f>IF(ISTEXT(Manquant[[#This Row],[Date de réapprovisionnement]]),Manquant[[#This Row],[Date de réapprovisionnement]],"")</f>
        <v>Série</v>
      </c>
      <c r="R279" s="2" t="str">
        <f>IF(ISTEXT(Manquant[[#This Row],[Date de réappro estimée]]),Manquant[[#This Row],[Date de réappro estimée]],"")</f>
        <v/>
      </c>
      <c r="S279" s="2" t="str">
        <f>IF((Manquant[Commentaires]=""),"",Manquant[Commentaires])</f>
        <v/>
      </c>
      <c r="T279" s="10" t="str">
        <f>Manquant[Commentaires1]&amp;CHAR(10)&amp;Manquant[Commentaires2]&amp;CHAR(10)&amp;Manquant[Commentaires3]</f>
        <v xml:space="preserve">Série
</v>
      </c>
    </row>
    <row r="280" spans="1:20" ht="45" hidden="1" x14ac:dyDescent="0.25">
      <c r="A280" s="1" t="s">
        <v>46</v>
      </c>
      <c r="B280" s="1" t="s">
        <v>47</v>
      </c>
      <c r="C280" s="2">
        <v>43609</v>
      </c>
      <c r="D280" s="1">
        <v>71273380</v>
      </c>
      <c r="E280" s="1" t="s">
        <v>948</v>
      </c>
      <c r="F280" s="1">
        <v>193595378</v>
      </c>
      <c r="G280" s="1" t="s">
        <v>295</v>
      </c>
      <c r="H280" s="1" t="s">
        <v>427</v>
      </c>
      <c r="I280" s="2" t="s">
        <v>514</v>
      </c>
      <c r="J280" s="2"/>
      <c r="K280" s="1" t="s">
        <v>16</v>
      </c>
      <c r="L280" s="2" t="str">
        <f>IF(ISNUMBER(Manquant[[#This Row],[Date de réapprovisionnement]]),Manquant[[#This Row],[Date de réapprovisionnement]],"")</f>
        <v/>
      </c>
      <c r="M280" s="2" t="str">
        <f>IF(ISNUMBER(Manquant[[#This Row],[Date de réappro estimée]]),Manquant[[#This Row],[Date de réappro estimée]],"")</f>
        <v/>
      </c>
      <c r="N280" s="2" t="str">
        <f>IF(Manquant[[#This Row],[DATE Réappro]]="",(IF(Manquant[[#This Row],[Date Estimée]]="","NO DATE",Manquant[[#This Row],[Date Estimée]])),Manquant[[#This Row],[DATE Réappro]])</f>
        <v>NO DATE</v>
      </c>
      <c r="O280" s="2">
        <f>IF((VLOOKUP(Manquant[[#This Row],[Composé]],Planning!E:M,9,FALSE))=0,"",(VLOOKUP(Manquant[[#This Row],[Composé]],Planning!E:M,9,FALSE)))</f>
        <v>43630</v>
      </c>
      <c r="P280" s="1" t="b">
        <f>IF(Manquant[[#This Row],[Besoin Client]]="","NO DATE CLIENT",(IF(Manquant[[#This Row],[DATE]]="NO DATE",TRUE,(IF(Manquant[[#This Row],[Besoin Client]]-Manquant[[#This Row],[DATE]]&lt;25,TRUE,"")))))</f>
        <v>1</v>
      </c>
      <c r="Q280" s="2" t="str">
        <f>IF(ISTEXT(Manquant[[#This Row],[Date de réapprovisionnement]]),Manquant[[#This Row],[Date de réapprovisionnement]],"")</f>
        <v>Série</v>
      </c>
      <c r="R280" s="2" t="str">
        <f>IF(ISTEXT(Manquant[[#This Row],[Date de réappro estimée]]),Manquant[[#This Row],[Date de réappro estimée]],"")</f>
        <v/>
      </c>
      <c r="S280" s="2" t="str">
        <f>IF((Manquant[Commentaires]=""),"",Manquant[Commentaires])</f>
        <v/>
      </c>
      <c r="T280" s="10" t="str">
        <f>Manquant[Commentaires1]&amp;CHAR(10)&amp;Manquant[Commentaires2]&amp;CHAR(10)&amp;Manquant[Commentaires3]</f>
        <v xml:space="preserve">Série
</v>
      </c>
    </row>
    <row r="281" spans="1:20" ht="45" hidden="1" x14ac:dyDescent="0.25">
      <c r="A281" s="1" t="s">
        <v>46</v>
      </c>
      <c r="B281" s="1" t="s">
        <v>47</v>
      </c>
      <c r="C281" s="2">
        <v>43609</v>
      </c>
      <c r="D281" s="1">
        <v>71273380</v>
      </c>
      <c r="E281" s="1" t="s">
        <v>949</v>
      </c>
      <c r="F281" s="1">
        <v>193595612</v>
      </c>
      <c r="G281" s="1" t="s">
        <v>296</v>
      </c>
      <c r="H281" s="1" t="s">
        <v>427</v>
      </c>
      <c r="I281" s="2" t="s">
        <v>514</v>
      </c>
      <c r="J281" s="2"/>
      <c r="K281" s="1" t="s">
        <v>16</v>
      </c>
      <c r="L281" s="2" t="str">
        <f>IF(ISNUMBER(Manquant[[#This Row],[Date de réapprovisionnement]]),Manquant[[#This Row],[Date de réapprovisionnement]],"")</f>
        <v/>
      </c>
      <c r="M281" s="2" t="str">
        <f>IF(ISNUMBER(Manquant[[#This Row],[Date de réappro estimée]]),Manquant[[#This Row],[Date de réappro estimée]],"")</f>
        <v/>
      </c>
      <c r="N281" s="2" t="str">
        <f>IF(Manquant[[#This Row],[DATE Réappro]]="",(IF(Manquant[[#This Row],[Date Estimée]]="","NO DATE",Manquant[[#This Row],[Date Estimée]])),Manquant[[#This Row],[DATE Réappro]])</f>
        <v>NO DATE</v>
      </c>
      <c r="O281" s="2">
        <f>IF((VLOOKUP(Manquant[[#This Row],[Composé]],Planning!E:M,9,FALSE))=0,"",(VLOOKUP(Manquant[[#This Row],[Composé]],Planning!E:M,9,FALSE)))</f>
        <v>43630</v>
      </c>
      <c r="P281" s="1" t="b">
        <f>IF(Manquant[[#This Row],[Besoin Client]]="","NO DATE CLIENT",(IF(Manquant[[#This Row],[DATE]]="NO DATE",TRUE,(IF(Manquant[[#This Row],[Besoin Client]]-Manquant[[#This Row],[DATE]]&lt;25,TRUE,"")))))</f>
        <v>1</v>
      </c>
      <c r="Q281" s="2" t="str">
        <f>IF(ISTEXT(Manquant[[#This Row],[Date de réapprovisionnement]]),Manquant[[#This Row],[Date de réapprovisionnement]],"")</f>
        <v>Série</v>
      </c>
      <c r="R281" s="2" t="str">
        <f>IF(ISTEXT(Manquant[[#This Row],[Date de réappro estimée]]),Manquant[[#This Row],[Date de réappro estimée]],"")</f>
        <v/>
      </c>
      <c r="S281" s="2" t="str">
        <f>IF((Manquant[Commentaires]=""),"",Manquant[Commentaires])</f>
        <v/>
      </c>
      <c r="T281" s="10" t="str">
        <f>Manquant[Commentaires1]&amp;CHAR(10)&amp;Manquant[Commentaires2]&amp;CHAR(10)&amp;Manquant[Commentaires3]</f>
        <v xml:space="preserve">Série
</v>
      </c>
    </row>
    <row r="282" spans="1:20" ht="45" hidden="1" x14ac:dyDescent="0.25">
      <c r="A282" s="1" t="s">
        <v>46</v>
      </c>
      <c r="B282" s="1" t="s">
        <v>47</v>
      </c>
      <c r="C282" s="2">
        <v>43609</v>
      </c>
      <c r="D282" s="1">
        <v>71273380</v>
      </c>
      <c r="E282" s="1">
        <v>193606952</v>
      </c>
      <c r="F282" s="1">
        <v>193606952</v>
      </c>
      <c r="G282" s="1" t="s">
        <v>297</v>
      </c>
      <c r="H282" s="1" t="s">
        <v>427</v>
      </c>
      <c r="I282" s="2" t="s">
        <v>514</v>
      </c>
      <c r="J282" s="2"/>
      <c r="K282" s="1" t="s">
        <v>16</v>
      </c>
      <c r="L282" s="2" t="str">
        <f>IF(ISNUMBER(Manquant[[#This Row],[Date de réapprovisionnement]]),Manquant[[#This Row],[Date de réapprovisionnement]],"")</f>
        <v/>
      </c>
      <c r="M282" s="2" t="str">
        <f>IF(ISNUMBER(Manquant[[#This Row],[Date de réappro estimée]]),Manquant[[#This Row],[Date de réappro estimée]],"")</f>
        <v/>
      </c>
      <c r="N282" s="2" t="str">
        <f>IF(Manquant[[#This Row],[DATE Réappro]]="",(IF(Manquant[[#This Row],[Date Estimée]]="","NO DATE",Manquant[[#This Row],[Date Estimée]])),Manquant[[#This Row],[DATE Réappro]])</f>
        <v>NO DATE</v>
      </c>
      <c r="O282" s="2">
        <f>IF((VLOOKUP(Manquant[[#This Row],[Composé]],Planning!E:M,9,FALSE))=0,"",(VLOOKUP(Manquant[[#This Row],[Composé]],Planning!E:M,9,FALSE)))</f>
        <v>43630</v>
      </c>
      <c r="P282" s="1" t="b">
        <f>IF(Manquant[[#This Row],[Besoin Client]]="","NO DATE CLIENT",(IF(Manquant[[#This Row],[DATE]]="NO DATE",TRUE,(IF(Manquant[[#This Row],[Besoin Client]]-Manquant[[#This Row],[DATE]]&lt;25,TRUE,"")))))</f>
        <v>1</v>
      </c>
      <c r="Q282" s="2" t="str">
        <f>IF(ISTEXT(Manquant[[#This Row],[Date de réapprovisionnement]]),Manquant[[#This Row],[Date de réapprovisionnement]],"")</f>
        <v>Série</v>
      </c>
      <c r="R282" s="2" t="str">
        <f>IF(ISTEXT(Manquant[[#This Row],[Date de réappro estimée]]),Manquant[[#This Row],[Date de réappro estimée]],"")</f>
        <v/>
      </c>
      <c r="S282" s="2" t="str">
        <f>IF((Manquant[Commentaires]=""),"",Manquant[Commentaires])</f>
        <v/>
      </c>
      <c r="T282" s="10" t="str">
        <f>Manquant[Commentaires1]&amp;CHAR(10)&amp;Manquant[Commentaires2]&amp;CHAR(10)&amp;Manquant[Commentaires3]</f>
        <v xml:space="preserve">Série
</v>
      </c>
    </row>
    <row r="283" spans="1:20" ht="45" hidden="1" x14ac:dyDescent="0.25">
      <c r="A283" s="1" t="s">
        <v>46</v>
      </c>
      <c r="B283" s="1" t="s">
        <v>47</v>
      </c>
      <c r="C283" s="2">
        <v>43619</v>
      </c>
      <c r="D283" s="1">
        <v>71273380</v>
      </c>
      <c r="E283" s="1"/>
      <c r="F283" s="1" t="s">
        <v>298</v>
      </c>
      <c r="G283" s="1" t="s">
        <v>299</v>
      </c>
      <c r="H283" s="1"/>
      <c r="I283" s="2" t="s">
        <v>278</v>
      </c>
      <c r="J283" s="2"/>
      <c r="K283" s="1" t="s">
        <v>16</v>
      </c>
      <c r="L283" s="2" t="str">
        <f>IF(ISNUMBER(Manquant[[#This Row],[Date de réapprovisionnement]]),Manquant[[#This Row],[Date de réapprovisionnement]],"")</f>
        <v/>
      </c>
      <c r="M283" s="2" t="str">
        <f>IF(ISNUMBER(Manquant[[#This Row],[Date de réappro estimée]]),Manquant[[#This Row],[Date de réappro estimée]],"")</f>
        <v/>
      </c>
      <c r="N283" s="2" t="str">
        <f>IF(Manquant[[#This Row],[DATE Réappro]]="",(IF(Manquant[[#This Row],[Date Estimée]]="","NO DATE",Manquant[[#This Row],[Date Estimée]])),Manquant[[#This Row],[DATE Réappro]])</f>
        <v>NO DATE</v>
      </c>
      <c r="O283" s="2">
        <f>IF((VLOOKUP(Manquant[[#This Row],[Composé]],Planning!E:M,9,FALSE))=0,"",(VLOOKUP(Manquant[[#This Row],[Composé]],Planning!E:M,9,FALSE)))</f>
        <v>43630</v>
      </c>
      <c r="P283" s="1" t="b">
        <f>IF(Manquant[[#This Row],[Besoin Client]]="","NO DATE CLIENT",(IF(Manquant[[#This Row],[DATE]]="NO DATE",TRUE,(IF(Manquant[[#This Row],[Besoin Client]]-Manquant[[#This Row],[DATE]]&lt;25,TRUE,"")))))</f>
        <v>1</v>
      </c>
      <c r="Q283" s="2" t="str">
        <f>IF(ISTEXT(Manquant[[#This Row],[Date de réapprovisionnement]]),Manquant[[#This Row],[Date de réapprovisionnement]],"")</f>
        <v>Attente création DA</v>
      </c>
      <c r="R283" s="2" t="str">
        <f>IF(ISTEXT(Manquant[[#This Row],[Date de réappro estimée]]),Manquant[[#This Row],[Date de réappro estimée]],"")</f>
        <v/>
      </c>
      <c r="S283" s="2" t="str">
        <f>IF((Manquant[Commentaires]=""),"",Manquant[Commentaires])</f>
        <v/>
      </c>
      <c r="T283" s="10" t="str">
        <f>Manquant[Commentaires1]&amp;CHAR(10)&amp;Manquant[Commentaires2]&amp;CHAR(10)&amp;Manquant[Commentaires3]</f>
        <v xml:space="preserve">Attente création DA
</v>
      </c>
    </row>
    <row r="284" spans="1:20" ht="45" hidden="1" x14ac:dyDescent="0.25">
      <c r="A284" s="1" t="s">
        <v>494</v>
      </c>
      <c r="B284" s="1" t="s">
        <v>495</v>
      </c>
      <c r="C284" s="2">
        <v>43620</v>
      </c>
      <c r="D284" s="1">
        <v>71273482</v>
      </c>
      <c r="E284" s="1" t="s">
        <v>496</v>
      </c>
      <c r="F284" s="1" t="s">
        <v>496</v>
      </c>
      <c r="G284" s="1" t="s">
        <v>497</v>
      </c>
      <c r="H284" s="1" t="s">
        <v>427</v>
      </c>
      <c r="I284" s="2" t="s">
        <v>428</v>
      </c>
      <c r="J284" s="2"/>
      <c r="K284" s="1" t="s">
        <v>16</v>
      </c>
      <c r="L284" s="2" t="str">
        <f>IF(ISNUMBER(Manquant[[#This Row],[Date de réapprovisionnement]]),Manquant[[#This Row],[Date de réapprovisionnement]],"")</f>
        <v/>
      </c>
      <c r="M284" s="2" t="str">
        <f>IF(ISNUMBER(Manquant[[#This Row],[Date de réappro estimée]]),Manquant[[#This Row],[Date de réappro estimée]],"")</f>
        <v/>
      </c>
      <c r="N284" s="2" t="str">
        <f>IF(Manquant[[#This Row],[DATE Réappro]]="",(IF(Manquant[[#This Row],[Date Estimée]]="","NO DATE",Manquant[[#This Row],[Date Estimée]])),Manquant[[#This Row],[DATE Réappro]])</f>
        <v>NO DATE</v>
      </c>
      <c r="O284" s="2">
        <f>IF((VLOOKUP(Manquant[[#This Row],[Composé]],Planning!E:M,9,FALSE))=0,"",(VLOOKUP(Manquant[[#This Row],[Composé]],Planning!E:M,9,FALSE)))</f>
        <v>43630</v>
      </c>
      <c r="P284" s="1" t="b">
        <f>IF(Manquant[[#This Row],[Besoin Client]]="","NO DATE CLIENT",(IF(Manquant[[#This Row],[DATE]]="NO DATE",TRUE,(IF(Manquant[[#This Row],[Besoin Client]]-Manquant[[#This Row],[DATE]]&lt;25,TRUE,"")))))</f>
        <v>1</v>
      </c>
      <c r="Q284" s="2" t="str">
        <f>IF(ISTEXT(Manquant[[#This Row],[Date de réapprovisionnement]]),Manquant[[#This Row],[Date de réapprovisionnement]],"")</f>
        <v>MKP</v>
      </c>
      <c r="R284" s="2" t="str">
        <f>IF(ISTEXT(Manquant[[#This Row],[Date de réappro estimée]]),Manquant[[#This Row],[Date de réappro estimée]],"")</f>
        <v/>
      </c>
      <c r="S284" s="2" t="str">
        <f>IF((Manquant[Commentaires]=""),"",Manquant[Commentaires])</f>
        <v/>
      </c>
      <c r="T284" s="10" t="str">
        <f>Manquant[Commentaires1]&amp;CHAR(10)&amp;Manquant[Commentaires2]&amp;CHAR(10)&amp;Manquant[Commentaires3]</f>
        <v xml:space="preserve">MKP
</v>
      </c>
    </row>
    <row r="285" spans="1:20" ht="45" hidden="1" x14ac:dyDescent="0.25">
      <c r="A285" s="1" t="s">
        <v>494</v>
      </c>
      <c r="B285" s="1" t="s">
        <v>495</v>
      </c>
      <c r="C285" s="2">
        <v>43721</v>
      </c>
      <c r="D285" s="1">
        <v>71273485</v>
      </c>
      <c r="E285" s="1" t="s">
        <v>496</v>
      </c>
      <c r="F285" s="1" t="s">
        <v>496</v>
      </c>
      <c r="G285" s="1" t="s">
        <v>497</v>
      </c>
      <c r="H285" s="1" t="s">
        <v>427</v>
      </c>
      <c r="I285" s="2" t="s">
        <v>428</v>
      </c>
      <c r="J285" s="2"/>
      <c r="K285" s="1" t="s">
        <v>16</v>
      </c>
      <c r="L285" s="2" t="str">
        <f>IF(ISNUMBER(Manquant[[#This Row],[Date de réapprovisionnement]]),Manquant[[#This Row],[Date de réapprovisionnement]],"")</f>
        <v/>
      </c>
      <c r="M285" s="2" t="str">
        <f>IF(ISNUMBER(Manquant[[#This Row],[Date de réappro estimée]]),Manquant[[#This Row],[Date de réappro estimée]],"")</f>
        <v/>
      </c>
      <c r="N285" s="2" t="str">
        <f>IF(Manquant[[#This Row],[DATE Réappro]]="",(IF(Manquant[[#This Row],[Date Estimée]]="","NO DATE",Manquant[[#This Row],[Date Estimée]])),Manquant[[#This Row],[DATE Réappro]])</f>
        <v>NO DATE</v>
      </c>
      <c r="O285" s="2">
        <f>IF((VLOOKUP(Manquant[[#This Row],[Composé]],Planning!E:M,9,FALSE))=0,"",(VLOOKUP(Manquant[[#This Row],[Composé]],Planning!E:M,9,FALSE)))</f>
        <v>43630</v>
      </c>
      <c r="P285" s="1" t="b">
        <f>IF(Manquant[[#This Row],[Besoin Client]]="","NO DATE CLIENT",(IF(Manquant[[#This Row],[DATE]]="NO DATE",TRUE,(IF(Manquant[[#This Row],[Besoin Client]]-Manquant[[#This Row],[DATE]]&lt;25,TRUE,"")))))</f>
        <v>1</v>
      </c>
      <c r="Q285" s="2" t="str">
        <f>IF(ISTEXT(Manquant[[#This Row],[Date de réapprovisionnement]]),Manquant[[#This Row],[Date de réapprovisionnement]],"")</f>
        <v>MKP</v>
      </c>
      <c r="R285" s="2" t="str">
        <f>IF(ISTEXT(Manquant[[#This Row],[Date de réappro estimée]]),Manquant[[#This Row],[Date de réappro estimée]],"")</f>
        <v/>
      </c>
      <c r="S285" s="2" t="str">
        <f>IF((Manquant[Commentaires]=""),"",Manquant[Commentaires])</f>
        <v/>
      </c>
      <c r="T285" s="10" t="str">
        <f>Manquant[Commentaires1]&amp;CHAR(10)&amp;Manquant[Commentaires2]&amp;CHAR(10)&amp;Manquant[Commentaires3]</f>
        <v xml:space="preserve">MKP
</v>
      </c>
    </row>
    <row r="286" spans="1:20" ht="45" hidden="1" x14ac:dyDescent="0.25">
      <c r="A286" s="1" t="s">
        <v>84</v>
      </c>
      <c r="B286" s="1" t="s">
        <v>85</v>
      </c>
      <c r="C286" s="2">
        <v>43594</v>
      </c>
      <c r="D286" s="1">
        <v>71274396</v>
      </c>
      <c r="E286" s="1" t="s">
        <v>78</v>
      </c>
      <c r="F286" s="1">
        <v>186492605</v>
      </c>
      <c r="G286" s="1" t="s">
        <v>79</v>
      </c>
      <c r="H286" s="1" t="s">
        <v>15</v>
      </c>
      <c r="I286" s="2">
        <v>43585</v>
      </c>
      <c r="J286" s="2"/>
      <c r="K286" s="1" t="s">
        <v>16</v>
      </c>
      <c r="L286" s="2">
        <f>IF(ISNUMBER(Manquant[[#This Row],[Date de réapprovisionnement]]),Manquant[[#This Row],[Date de réapprovisionnement]],"")</f>
        <v>43585</v>
      </c>
      <c r="M286" s="2" t="str">
        <f>IF(ISNUMBER(Manquant[[#This Row],[Date de réappro estimée]]),Manquant[[#This Row],[Date de réappro estimée]],"")</f>
        <v/>
      </c>
      <c r="N286" s="2">
        <f>IF(Manquant[[#This Row],[DATE Réappro]]="",(IF(Manquant[[#This Row],[Date Estimée]]="","NO DATE",Manquant[[#This Row],[Date Estimée]])),Manquant[[#This Row],[DATE Réappro]])</f>
        <v>43585</v>
      </c>
      <c r="O286" s="2">
        <f>IF((VLOOKUP(Manquant[[#This Row],[Composé]],Planning!E:M,9,FALSE))=0,"",(VLOOKUP(Manquant[[#This Row],[Composé]],Planning!E:M,9,FALSE)))</f>
        <v>43630</v>
      </c>
      <c r="P286" s="1" t="str">
        <f>IF(Manquant[[#This Row],[Besoin Client]]="","NO DATE CLIENT",(IF(Manquant[[#This Row],[DATE]]="NO DATE",TRUE,(IF(Manquant[[#This Row],[Besoin Client]]-Manquant[[#This Row],[DATE]]&lt;25,TRUE,"")))))</f>
        <v/>
      </c>
      <c r="Q286" s="2" t="str">
        <f>IF(ISTEXT(Manquant[[#This Row],[Date de réapprovisionnement]]),Manquant[[#This Row],[Date de réapprovisionnement]],"")</f>
        <v/>
      </c>
      <c r="R286" s="2" t="str">
        <f>IF(ISTEXT(Manquant[[#This Row],[Date de réappro estimée]]),Manquant[[#This Row],[Date de réappro estimée]],"")</f>
        <v/>
      </c>
      <c r="S286" s="2" t="str">
        <f>IF((Manquant[Commentaires]=""),"",Manquant[Commentaires])</f>
        <v/>
      </c>
      <c r="T286" s="10" t="str">
        <f>Manquant[Commentaires1]&amp;CHAR(10)&amp;Manquant[Commentaires2]&amp;CHAR(10)&amp;Manquant[Commentaires3]</f>
        <v xml:space="preserve">
</v>
      </c>
    </row>
    <row r="287" spans="1:20" ht="45" hidden="1" x14ac:dyDescent="0.25">
      <c r="A287" s="1" t="s">
        <v>84</v>
      </c>
      <c r="B287" s="1" t="s">
        <v>85</v>
      </c>
      <c r="C287" s="2">
        <v>43594</v>
      </c>
      <c r="D287" s="1">
        <v>71274396</v>
      </c>
      <c r="E287" s="1">
        <v>192654123</v>
      </c>
      <c r="F287" s="1">
        <v>192654123</v>
      </c>
      <c r="G287" s="1" t="s">
        <v>553</v>
      </c>
      <c r="H287" s="1" t="s">
        <v>550</v>
      </c>
      <c r="J287" s="2"/>
      <c r="K287" s="1" t="s">
        <v>16</v>
      </c>
      <c r="L287" s="2" t="str">
        <f>IF(ISNUMBER(Manquant[[#This Row],[Date de réapprovisionnement]]),Manquant[[#This Row],[Date de réapprovisionnement]],"")</f>
        <v/>
      </c>
      <c r="M287" s="2" t="str">
        <f>IF(ISNUMBER(Manquant[[#This Row],[Date de réappro estimée]]),Manquant[[#This Row],[Date de réappro estimée]],"")</f>
        <v/>
      </c>
      <c r="N287" s="2" t="str">
        <f>IF(Manquant[[#This Row],[DATE Réappro]]="",(IF(Manquant[[#This Row],[Date Estimée]]="","NO DATE",Manquant[[#This Row],[Date Estimée]])),Manquant[[#This Row],[DATE Réappro]])</f>
        <v>NO DATE</v>
      </c>
      <c r="O287" s="2">
        <f>IF((VLOOKUP(Manquant[[#This Row],[Composé]],Planning!E:M,9,FALSE))=0,"",(VLOOKUP(Manquant[[#This Row],[Composé]],Planning!E:M,9,FALSE)))</f>
        <v>43630</v>
      </c>
      <c r="P287" s="1" t="b">
        <f>IF(Manquant[[#This Row],[Besoin Client]]="","NO DATE CLIENT",(IF(Manquant[[#This Row],[DATE]]="NO DATE",TRUE,(IF(Manquant[[#This Row],[Besoin Client]]-Manquant[[#This Row],[DATE]]&lt;25,TRUE,"")))))</f>
        <v>1</v>
      </c>
      <c r="Q287" s="2" t="str">
        <f>IF(ISTEXT(Manquant[[#This Row],[Date de réapprovisionnement]]),Manquant[[#This Row],[Date de réapprovisionnement]],"")</f>
        <v/>
      </c>
      <c r="R287" s="2" t="str">
        <f>IF(ISTEXT(Manquant[[#This Row],[Date de réappro estimée]]),Manquant[[#This Row],[Date de réappro estimée]],"")</f>
        <v/>
      </c>
      <c r="S287" s="2" t="str">
        <f>IF((Manquant[Commentaires]=""),"",Manquant[Commentaires])</f>
        <v/>
      </c>
      <c r="T287" s="10" t="str">
        <f>Manquant[Commentaires1]&amp;CHAR(10)&amp;Manquant[Commentaires2]&amp;CHAR(10)&amp;Manquant[Commentaires3]</f>
        <v xml:space="preserve">
</v>
      </c>
    </row>
    <row r="288" spans="1:20" ht="45" hidden="1" x14ac:dyDescent="0.25">
      <c r="A288" s="1" t="s">
        <v>84</v>
      </c>
      <c r="B288" s="1" t="s">
        <v>85</v>
      </c>
      <c r="C288" s="2">
        <v>43594</v>
      </c>
      <c r="D288" s="1">
        <v>71274396</v>
      </c>
      <c r="E288" s="1">
        <v>192739848</v>
      </c>
      <c r="F288" s="1">
        <v>192739848</v>
      </c>
      <c r="G288" s="1" t="s">
        <v>554</v>
      </c>
      <c r="H288" s="1" t="s">
        <v>550</v>
      </c>
      <c r="J288" s="2"/>
      <c r="K288" s="1" t="s">
        <v>16</v>
      </c>
      <c r="L288" s="2" t="str">
        <f>IF(ISNUMBER(Manquant[[#This Row],[Date de réapprovisionnement]]),Manquant[[#This Row],[Date de réapprovisionnement]],"")</f>
        <v/>
      </c>
      <c r="M288" s="2" t="str">
        <f>IF(ISNUMBER(Manquant[[#This Row],[Date de réappro estimée]]),Manquant[[#This Row],[Date de réappro estimée]],"")</f>
        <v/>
      </c>
      <c r="N288" s="2" t="str">
        <f>IF(Manquant[[#This Row],[DATE Réappro]]="",(IF(Manquant[[#This Row],[Date Estimée]]="","NO DATE",Manquant[[#This Row],[Date Estimée]])),Manquant[[#This Row],[DATE Réappro]])</f>
        <v>NO DATE</v>
      </c>
      <c r="O288" s="2">
        <f>IF((VLOOKUP(Manquant[[#This Row],[Composé]],Planning!E:M,9,FALSE))=0,"",(VLOOKUP(Manquant[[#This Row],[Composé]],Planning!E:M,9,FALSE)))</f>
        <v>43630</v>
      </c>
      <c r="P288" s="1" t="b">
        <f>IF(Manquant[[#This Row],[Besoin Client]]="","NO DATE CLIENT",(IF(Manquant[[#This Row],[DATE]]="NO DATE",TRUE,(IF(Manquant[[#This Row],[Besoin Client]]-Manquant[[#This Row],[DATE]]&lt;25,TRUE,"")))))</f>
        <v>1</v>
      </c>
      <c r="Q288" s="2" t="str">
        <f>IF(ISTEXT(Manquant[[#This Row],[Date de réapprovisionnement]]),Manquant[[#This Row],[Date de réapprovisionnement]],"")</f>
        <v/>
      </c>
      <c r="R288" s="2" t="str">
        <f>IF(ISTEXT(Manquant[[#This Row],[Date de réappro estimée]]),Manquant[[#This Row],[Date de réappro estimée]],"")</f>
        <v/>
      </c>
      <c r="S288" s="2" t="str">
        <f>IF((Manquant[Commentaires]=""),"",Manquant[Commentaires])</f>
        <v/>
      </c>
      <c r="T288" s="10" t="str">
        <f>Manquant[Commentaires1]&amp;CHAR(10)&amp;Manquant[Commentaires2]&amp;CHAR(10)&amp;Manquant[Commentaires3]</f>
        <v xml:space="preserve">
</v>
      </c>
    </row>
    <row r="289" spans="1:20" ht="45" hidden="1" x14ac:dyDescent="0.25">
      <c r="A289" s="1" t="s">
        <v>84</v>
      </c>
      <c r="B289" s="1" t="s">
        <v>85</v>
      </c>
      <c r="C289" s="2">
        <v>43594</v>
      </c>
      <c r="D289" s="1">
        <v>71274396</v>
      </c>
      <c r="E289" s="1" t="s">
        <v>86</v>
      </c>
      <c r="F289" s="1">
        <v>193093077</v>
      </c>
      <c r="G289" s="1" t="s">
        <v>87</v>
      </c>
      <c r="H289" s="1" t="s">
        <v>15</v>
      </c>
      <c r="I289" s="2">
        <v>43585</v>
      </c>
      <c r="J289" s="2"/>
      <c r="K289" s="1" t="s">
        <v>16</v>
      </c>
      <c r="L289" s="2">
        <f>IF(ISNUMBER(Manquant[[#This Row],[Date de réapprovisionnement]]),Manquant[[#This Row],[Date de réapprovisionnement]],"")</f>
        <v>43585</v>
      </c>
      <c r="M289" s="2" t="str">
        <f>IF(ISNUMBER(Manquant[[#This Row],[Date de réappro estimée]]),Manquant[[#This Row],[Date de réappro estimée]],"")</f>
        <v/>
      </c>
      <c r="N289" s="2">
        <f>IF(Manquant[[#This Row],[DATE Réappro]]="",(IF(Manquant[[#This Row],[Date Estimée]]="","NO DATE",Manquant[[#This Row],[Date Estimée]])),Manquant[[#This Row],[DATE Réappro]])</f>
        <v>43585</v>
      </c>
      <c r="O289" s="2">
        <f>IF((VLOOKUP(Manquant[[#This Row],[Composé]],Planning!E:M,9,FALSE))=0,"",(VLOOKUP(Manquant[[#This Row],[Composé]],Planning!E:M,9,FALSE)))</f>
        <v>43630</v>
      </c>
      <c r="P289" s="1" t="str">
        <f>IF(Manquant[[#This Row],[Besoin Client]]="","NO DATE CLIENT",(IF(Manquant[[#This Row],[DATE]]="NO DATE",TRUE,(IF(Manquant[[#This Row],[Besoin Client]]-Manquant[[#This Row],[DATE]]&lt;25,TRUE,"")))))</f>
        <v/>
      </c>
      <c r="Q289" s="2" t="str">
        <f>IF(ISTEXT(Manquant[[#This Row],[Date de réapprovisionnement]]),Manquant[[#This Row],[Date de réapprovisionnement]],"")</f>
        <v/>
      </c>
      <c r="R289" s="2" t="str">
        <f>IF(ISTEXT(Manquant[[#This Row],[Date de réappro estimée]]),Manquant[[#This Row],[Date de réappro estimée]],"")</f>
        <v/>
      </c>
      <c r="S289" s="2" t="str">
        <f>IF((Manquant[Commentaires]=""),"",Manquant[Commentaires])</f>
        <v/>
      </c>
      <c r="T289" s="10" t="str">
        <f>Manquant[Commentaires1]&amp;CHAR(10)&amp;Manquant[Commentaires2]&amp;CHAR(10)&amp;Manquant[Commentaires3]</f>
        <v xml:space="preserve">
</v>
      </c>
    </row>
    <row r="290" spans="1:20" ht="45" hidden="1" x14ac:dyDescent="0.25">
      <c r="A290" s="1" t="s">
        <v>84</v>
      </c>
      <c r="B290" s="1" t="s">
        <v>85</v>
      </c>
      <c r="C290" s="2">
        <v>43600</v>
      </c>
      <c r="D290" s="1">
        <v>71274396</v>
      </c>
      <c r="E290" s="1"/>
      <c r="F290" s="1" t="s">
        <v>245</v>
      </c>
      <c r="G290" s="1" t="s">
        <v>246</v>
      </c>
      <c r="H290" s="1" t="s">
        <v>213</v>
      </c>
      <c r="I290" s="2" t="s">
        <v>214</v>
      </c>
      <c r="J290" s="2">
        <v>43591</v>
      </c>
      <c r="K290" s="1" t="s">
        <v>16</v>
      </c>
      <c r="L290" s="2" t="str">
        <f>IF(ISNUMBER(Manquant[[#This Row],[Date de réapprovisionnement]]),Manquant[[#This Row],[Date de réapprovisionnement]],"")</f>
        <v/>
      </c>
      <c r="M290" s="2">
        <f>IF(ISNUMBER(Manquant[[#This Row],[Date de réappro estimée]]),Manquant[[#This Row],[Date de réappro estimée]],"")</f>
        <v>43591</v>
      </c>
      <c r="N290" s="2">
        <f>IF(Manquant[[#This Row],[DATE Réappro]]="",(IF(Manquant[[#This Row],[Date Estimée]]="","NO DATE",Manquant[[#This Row],[Date Estimée]])),Manquant[[#This Row],[DATE Réappro]])</f>
        <v>43591</v>
      </c>
      <c r="O290" s="2">
        <f>IF((VLOOKUP(Manquant[[#This Row],[Composé]],Planning!E:M,9,FALSE))=0,"",(VLOOKUP(Manquant[[#This Row],[Composé]],Planning!E:M,9,FALSE)))</f>
        <v>43630</v>
      </c>
      <c r="P290" s="1" t="str">
        <f>IF(Manquant[[#This Row],[Besoin Client]]="","NO DATE CLIENT",(IF(Manquant[[#This Row],[DATE]]="NO DATE",TRUE,(IF(Manquant[[#This Row],[Besoin Client]]-Manquant[[#This Row],[DATE]]&lt;25,TRUE,"")))))</f>
        <v/>
      </c>
      <c r="Q290" s="2" t="str">
        <f>IF(ISTEXT(Manquant[[#This Row],[Date de réapprovisionnement]]),Manquant[[#This Row],[Date de réapprovisionnement]],"")</f>
        <v>Attente AR</v>
      </c>
      <c r="R290" s="2" t="str">
        <f>IF(ISTEXT(Manquant[[#This Row],[Date de réappro estimée]]),Manquant[[#This Row],[Date de réappro estimée]],"")</f>
        <v/>
      </c>
      <c r="S290" s="2" t="str">
        <f>IF((Manquant[Commentaires]=""),"",Manquant[Commentaires])</f>
        <v/>
      </c>
      <c r="T290" s="10" t="str">
        <f>Manquant[Commentaires1]&amp;CHAR(10)&amp;Manquant[Commentaires2]&amp;CHAR(10)&amp;Manquant[Commentaires3]</f>
        <v xml:space="preserve">Attente AR
</v>
      </c>
    </row>
    <row r="291" spans="1:20" ht="45" hidden="1" x14ac:dyDescent="0.25">
      <c r="A291" s="1" t="s">
        <v>84</v>
      </c>
      <c r="B291" s="1" t="s">
        <v>85</v>
      </c>
      <c r="C291" s="2">
        <v>43717</v>
      </c>
      <c r="D291" s="1">
        <v>71274423</v>
      </c>
      <c r="E291" s="1" t="s">
        <v>78</v>
      </c>
      <c r="F291" s="1">
        <v>186492605</v>
      </c>
      <c r="G291" s="1" t="s">
        <v>79</v>
      </c>
      <c r="H291" s="1" t="s">
        <v>15</v>
      </c>
      <c r="I291" s="2">
        <v>43585</v>
      </c>
      <c r="J291" s="2"/>
      <c r="K291" s="1" t="s">
        <v>16</v>
      </c>
      <c r="L291" s="2">
        <f>IF(ISNUMBER(Manquant[[#This Row],[Date de réapprovisionnement]]),Manquant[[#This Row],[Date de réapprovisionnement]],"")</f>
        <v>43585</v>
      </c>
      <c r="M291" s="2" t="str">
        <f>IF(ISNUMBER(Manquant[[#This Row],[Date de réappro estimée]]),Manquant[[#This Row],[Date de réappro estimée]],"")</f>
        <v/>
      </c>
      <c r="N291" s="2">
        <f>IF(Manquant[[#This Row],[DATE Réappro]]="",(IF(Manquant[[#This Row],[Date Estimée]]="","NO DATE",Manquant[[#This Row],[Date Estimée]])),Manquant[[#This Row],[DATE Réappro]])</f>
        <v>43585</v>
      </c>
      <c r="O291" s="2">
        <f>IF((VLOOKUP(Manquant[[#This Row],[Composé]],Planning!E:M,9,FALSE))=0,"",(VLOOKUP(Manquant[[#This Row],[Composé]],Planning!E:M,9,FALSE)))</f>
        <v>43630</v>
      </c>
      <c r="P291" s="1" t="str">
        <f>IF(Manquant[[#This Row],[Besoin Client]]="","NO DATE CLIENT",(IF(Manquant[[#This Row],[DATE]]="NO DATE",TRUE,(IF(Manquant[[#This Row],[Besoin Client]]-Manquant[[#This Row],[DATE]]&lt;25,TRUE,"")))))</f>
        <v/>
      </c>
      <c r="Q291" s="2" t="str">
        <f>IF(ISTEXT(Manquant[[#This Row],[Date de réapprovisionnement]]),Manquant[[#This Row],[Date de réapprovisionnement]],"")</f>
        <v/>
      </c>
      <c r="R291" s="2" t="str">
        <f>IF(ISTEXT(Manquant[[#This Row],[Date de réappro estimée]]),Manquant[[#This Row],[Date de réappro estimée]],"")</f>
        <v/>
      </c>
      <c r="S291" s="2" t="str">
        <f>IF((Manquant[Commentaires]=""),"",Manquant[Commentaires])</f>
        <v/>
      </c>
      <c r="T291" s="10" t="str">
        <f>Manquant[Commentaires1]&amp;CHAR(10)&amp;Manquant[Commentaires2]&amp;CHAR(10)&amp;Manquant[Commentaires3]</f>
        <v xml:space="preserve">
</v>
      </c>
    </row>
    <row r="292" spans="1:20" ht="45" hidden="1" x14ac:dyDescent="0.25">
      <c r="A292" s="1" t="s">
        <v>84</v>
      </c>
      <c r="B292" s="1" t="s">
        <v>85</v>
      </c>
      <c r="C292" s="2">
        <v>43717</v>
      </c>
      <c r="D292" s="1">
        <v>71274423</v>
      </c>
      <c r="E292" s="1">
        <v>192654123</v>
      </c>
      <c r="F292" s="1">
        <v>192654123</v>
      </c>
      <c r="G292" s="1" t="s">
        <v>553</v>
      </c>
      <c r="H292" s="1" t="s">
        <v>550</v>
      </c>
      <c r="J292" s="2"/>
      <c r="K292" s="1" t="s">
        <v>16</v>
      </c>
      <c r="L292" s="2" t="str">
        <f>IF(ISNUMBER(Manquant[[#This Row],[Date de réapprovisionnement]]),Manquant[[#This Row],[Date de réapprovisionnement]],"")</f>
        <v/>
      </c>
      <c r="M292" s="2" t="str">
        <f>IF(ISNUMBER(Manquant[[#This Row],[Date de réappro estimée]]),Manquant[[#This Row],[Date de réappro estimée]],"")</f>
        <v/>
      </c>
      <c r="N292" s="2" t="str">
        <f>IF(Manquant[[#This Row],[DATE Réappro]]="",(IF(Manquant[[#This Row],[Date Estimée]]="","NO DATE",Manquant[[#This Row],[Date Estimée]])),Manquant[[#This Row],[DATE Réappro]])</f>
        <v>NO DATE</v>
      </c>
      <c r="O292" s="2">
        <f>IF((VLOOKUP(Manquant[[#This Row],[Composé]],Planning!E:M,9,FALSE))=0,"",(VLOOKUP(Manquant[[#This Row],[Composé]],Planning!E:M,9,FALSE)))</f>
        <v>43630</v>
      </c>
      <c r="P292" s="1" t="b">
        <f>IF(Manquant[[#This Row],[Besoin Client]]="","NO DATE CLIENT",(IF(Manquant[[#This Row],[DATE]]="NO DATE",TRUE,(IF(Manquant[[#This Row],[Besoin Client]]-Manquant[[#This Row],[DATE]]&lt;25,TRUE,"")))))</f>
        <v>1</v>
      </c>
      <c r="Q292" s="2" t="str">
        <f>IF(ISTEXT(Manquant[[#This Row],[Date de réapprovisionnement]]),Manquant[[#This Row],[Date de réapprovisionnement]],"")</f>
        <v/>
      </c>
      <c r="R292" s="2" t="str">
        <f>IF(ISTEXT(Manquant[[#This Row],[Date de réappro estimée]]),Manquant[[#This Row],[Date de réappro estimée]],"")</f>
        <v/>
      </c>
      <c r="S292" s="2" t="str">
        <f>IF((Manquant[Commentaires]=""),"",Manquant[Commentaires])</f>
        <v/>
      </c>
      <c r="T292" s="10" t="str">
        <f>Manquant[Commentaires1]&amp;CHAR(10)&amp;Manquant[Commentaires2]&amp;CHAR(10)&amp;Manquant[Commentaires3]</f>
        <v xml:space="preserve">
</v>
      </c>
    </row>
    <row r="293" spans="1:20" ht="45" hidden="1" x14ac:dyDescent="0.25">
      <c r="A293" s="1" t="s">
        <v>84</v>
      </c>
      <c r="B293" s="1" t="s">
        <v>85</v>
      </c>
      <c r="C293" s="2">
        <v>43717</v>
      </c>
      <c r="D293" s="1">
        <v>71274423</v>
      </c>
      <c r="E293" s="1" t="s">
        <v>247</v>
      </c>
      <c r="F293" s="1">
        <v>192671330</v>
      </c>
      <c r="G293" s="1" t="s">
        <v>248</v>
      </c>
      <c r="H293" s="1" t="s">
        <v>213</v>
      </c>
      <c r="I293" s="2" t="s">
        <v>214</v>
      </c>
      <c r="J293" s="2">
        <v>43600</v>
      </c>
      <c r="K293" s="1" t="s">
        <v>16</v>
      </c>
      <c r="L293" s="2" t="str">
        <f>IF(ISNUMBER(Manquant[[#This Row],[Date de réapprovisionnement]]),Manquant[[#This Row],[Date de réapprovisionnement]],"")</f>
        <v/>
      </c>
      <c r="M293" s="2">
        <f>IF(ISNUMBER(Manquant[[#This Row],[Date de réappro estimée]]),Manquant[[#This Row],[Date de réappro estimée]],"")</f>
        <v>43600</v>
      </c>
      <c r="N293" s="2">
        <f>IF(Manquant[[#This Row],[DATE Réappro]]="",(IF(Manquant[[#This Row],[Date Estimée]]="","NO DATE",Manquant[[#This Row],[Date Estimée]])),Manquant[[#This Row],[DATE Réappro]])</f>
        <v>43600</v>
      </c>
      <c r="O293" s="2">
        <f>IF((VLOOKUP(Manquant[[#This Row],[Composé]],Planning!E:M,9,FALSE))=0,"",(VLOOKUP(Manquant[[#This Row],[Composé]],Planning!E:M,9,FALSE)))</f>
        <v>43630</v>
      </c>
      <c r="P293" s="1" t="str">
        <f>IF(Manquant[[#This Row],[Besoin Client]]="","NO DATE CLIENT",(IF(Manquant[[#This Row],[DATE]]="NO DATE",TRUE,(IF(Manquant[[#This Row],[Besoin Client]]-Manquant[[#This Row],[DATE]]&lt;25,TRUE,"")))))</f>
        <v/>
      </c>
      <c r="Q293" s="2" t="str">
        <f>IF(ISTEXT(Manquant[[#This Row],[Date de réapprovisionnement]]),Manquant[[#This Row],[Date de réapprovisionnement]],"")</f>
        <v>Attente AR</v>
      </c>
      <c r="R293" s="2" t="str">
        <f>IF(ISTEXT(Manquant[[#This Row],[Date de réappro estimée]]),Manquant[[#This Row],[Date de réappro estimée]],"")</f>
        <v/>
      </c>
      <c r="S293" s="2" t="str">
        <f>IF((Manquant[Commentaires]=""),"",Manquant[Commentaires])</f>
        <v/>
      </c>
      <c r="T293" s="10" t="str">
        <f>Manquant[Commentaires1]&amp;CHAR(10)&amp;Manquant[Commentaires2]&amp;CHAR(10)&amp;Manquant[Commentaires3]</f>
        <v xml:space="preserve">Attente AR
</v>
      </c>
    </row>
    <row r="294" spans="1:20" ht="45" hidden="1" x14ac:dyDescent="0.25">
      <c r="A294" s="1" t="s">
        <v>84</v>
      </c>
      <c r="B294" s="1" t="s">
        <v>85</v>
      </c>
      <c r="C294" s="2">
        <v>43717</v>
      </c>
      <c r="D294" s="1">
        <v>71274423</v>
      </c>
      <c r="E294" s="1" t="s">
        <v>144</v>
      </c>
      <c r="F294" s="1">
        <v>192734468</v>
      </c>
      <c r="G294" s="1" t="s">
        <v>145</v>
      </c>
      <c r="H294" s="1" t="s">
        <v>15</v>
      </c>
      <c r="I294" s="2">
        <v>43601</v>
      </c>
      <c r="J294" s="2"/>
      <c r="K294" s="1" t="s">
        <v>16</v>
      </c>
      <c r="L294" s="2">
        <f>IF(ISNUMBER(Manquant[[#This Row],[Date de réapprovisionnement]]),Manquant[[#This Row],[Date de réapprovisionnement]],"")</f>
        <v>43601</v>
      </c>
      <c r="M294" s="2" t="str">
        <f>IF(ISNUMBER(Manquant[[#This Row],[Date de réappro estimée]]),Manquant[[#This Row],[Date de réappro estimée]],"")</f>
        <v/>
      </c>
      <c r="N294" s="2">
        <f>IF(Manquant[[#This Row],[DATE Réappro]]="",(IF(Manquant[[#This Row],[Date Estimée]]="","NO DATE",Manquant[[#This Row],[Date Estimée]])),Manquant[[#This Row],[DATE Réappro]])</f>
        <v>43601</v>
      </c>
      <c r="O294" s="2">
        <f>IF((VLOOKUP(Manquant[[#This Row],[Composé]],Planning!E:M,9,FALSE))=0,"",(VLOOKUP(Manquant[[#This Row],[Composé]],Planning!E:M,9,FALSE)))</f>
        <v>43630</v>
      </c>
      <c r="P294" s="1" t="str">
        <f>IF(Manquant[[#This Row],[Besoin Client]]="","NO DATE CLIENT",(IF(Manquant[[#This Row],[DATE]]="NO DATE",TRUE,(IF(Manquant[[#This Row],[Besoin Client]]-Manquant[[#This Row],[DATE]]&lt;25,TRUE,"")))))</f>
        <v/>
      </c>
      <c r="Q294" s="2" t="str">
        <f>IF(ISTEXT(Manquant[[#This Row],[Date de réapprovisionnement]]),Manquant[[#This Row],[Date de réapprovisionnement]],"")</f>
        <v/>
      </c>
      <c r="R294" s="2" t="str">
        <f>IF(ISTEXT(Manquant[[#This Row],[Date de réappro estimée]]),Manquant[[#This Row],[Date de réappro estimée]],"")</f>
        <v/>
      </c>
      <c r="S294" s="2" t="str">
        <f>IF((Manquant[Commentaires]=""),"",Manquant[Commentaires])</f>
        <v/>
      </c>
      <c r="T294" s="10" t="str">
        <f>Manquant[Commentaires1]&amp;CHAR(10)&amp;Manquant[Commentaires2]&amp;CHAR(10)&amp;Manquant[Commentaires3]</f>
        <v xml:space="preserve">
</v>
      </c>
    </row>
    <row r="295" spans="1:20" ht="45" hidden="1" x14ac:dyDescent="0.25">
      <c r="A295" s="1" t="s">
        <v>84</v>
      </c>
      <c r="B295" s="1" t="s">
        <v>85</v>
      </c>
      <c r="C295" s="2">
        <v>43717</v>
      </c>
      <c r="D295" s="1">
        <v>71274423</v>
      </c>
      <c r="E295" s="1">
        <v>192739848</v>
      </c>
      <c r="F295" s="1">
        <v>192739848</v>
      </c>
      <c r="G295" s="1" t="s">
        <v>554</v>
      </c>
      <c r="H295" s="1" t="s">
        <v>550</v>
      </c>
      <c r="J295" s="2"/>
      <c r="K295" s="1" t="s">
        <v>16</v>
      </c>
      <c r="L295" s="2" t="str">
        <f>IF(ISNUMBER(Manquant[[#This Row],[Date de réapprovisionnement]]),Manquant[[#This Row],[Date de réapprovisionnement]],"")</f>
        <v/>
      </c>
      <c r="M295" s="2" t="str">
        <f>IF(ISNUMBER(Manquant[[#This Row],[Date de réappro estimée]]),Manquant[[#This Row],[Date de réappro estimée]],"")</f>
        <v/>
      </c>
      <c r="N295" s="2" t="str">
        <f>IF(Manquant[[#This Row],[DATE Réappro]]="",(IF(Manquant[[#This Row],[Date Estimée]]="","NO DATE",Manquant[[#This Row],[Date Estimée]])),Manquant[[#This Row],[DATE Réappro]])</f>
        <v>NO DATE</v>
      </c>
      <c r="O295" s="2">
        <f>IF((VLOOKUP(Manquant[[#This Row],[Composé]],Planning!E:M,9,FALSE))=0,"",(VLOOKUP(Manquant[[#This Row],[Composé]],Planning!E:M,9,FALSE)))</f>
        <v>43630</v>
      </c>
      <c r="P295" s="1" t="b">
        <f>IF(Manquant[[#This Row],[Besoin Client]]="","NO DATE CLIENT",(IF(Manquant[[#This Row],[DATE]]="NO DATE",TRUE,(IF(Manquant[[#This Row],[Besoin Client]]-Manquant[[#This Row],[DATE]]&lt;25,TRUE,"")))))</f>
        <v>1</v>
      </c>
      <c r="Q295" s="2" t="str">
        <f>IF(ISTEXT(Manquant[[#This Row],[Date de réapprovisionnement]]),Manquant[[#This Row],[Date de réapprovisionnement]],"")</f>
        <v/>
      </c>
      <c r="R295" s="2" t="str">
        <f>IF(ISTEXT(Manquant[[#This Row],[Date de réappro estimée]]),Manquant[[#This Row],[Date de réappro estimée]],"")</f>
        <v/>
      </c>
      <c r="S295" s="2" t="str">
        <f>IF((Manquant[Commentaires]=""),"",Manquant[Commentaires])</f>
        <v/>
      </c>
      <c r="T295" s="10" t="str">
        <f>Manquant[Commentaires1]&amp;CHAR(10)&amp;Manquant[Commentaires2]&amp;CHAR(10)&amp;Manquant[Commentaires3]</f>
        <v xml:space="preserve">
</v>
      </c>
    </row>
    <row r="296" spans="1:20" ht="45" hidden="1" x14ac:dyDescent="0.25">
      <c r="A296" s="1" t="s">
        <v>84</v>
      </c>
      <c r="B296" s="1" t="s">
        <v>85</v>
      </c>
      <c r="C296" s="2">
        <v>43717</v>
      </c>
      <c r="D296" s="1">
        <v>71274423</v>
      </c>
      <c r="E296" s="1" t="s">
        <v>146</v>
      </c>
      <c r="F296" s="1">
        <v>192740619</v>
      </c>
      <c r="G296" s="1" t="s">
        <v>147</v>
      </c>
      <c r="H296" s="1" t="s">
        <v>15</v>
      </c>
      <c r="I296" s="2">
        <v>43601</v>
      </c>
      <c r="J296" s="2"/>
      <c r="K296" s="1" t="s">
        <v>16</v>
      </c>
      <c r="L296" s="2">
        <f>IF(ISNUMBER(Manquant[[#This Row],[Date de réapprovisionnement]]),Manquant[[#This Row],[Date de réapprovisionnement]],"")</f>
        <v>43601</v>
      </c>
      <c r="M296" s="2" t="str">
        <f>IF(ISNUMBER(Manquant[[#This Row],[Date de réappro estimée]]),Manquant[[#This Row],[Date de réappro estimée]],"")</f>
        <v/>
      </c>
      <c r="N296" s="2">
        <f>IF(Manquant[[#This Row],[DATE Réappro]]="",(IF(Manquant[[#This Row],[Date Estimée]]="","NO DATE",Manquant[[#This Row],[Date Estimée]])),Manquant[[#This Row],[DATE Réappro]])</f>
        <v>43601</v>
      </c>
      <c r="O296" s="2">
        <f>IF((VLOOKUP(Manquant[[#This Row],[Composé]],Planning!E:M,9,FALSE))=0,"",(VLOOKUP(Manquant[[#This Row],[Composé]],Planning!E:M,9,FALSE)))</f>
        <v>43630</v>
      </c>
      <c r="P296" s="1" t="str">
        <f>IF(Manquant[[#This Row],[Besoin Client]]="","NO DATE CLIENT",(IF(Manquant[[#This Row],[DATE]]="NO DATE",TRUE,(IF(Manquant[[#This Row],[Besoin Client]]-Manquant[[#This Row],[DATE]]&lt;25,TRUE,"")))))</f>
        <v/>
      </c>
      <c r="Q296" s="2" t="str">
        <f>IF(ISTEXT(Manquant[[#This Row],[Date de réapprovisionnement]]),Manquant[[#This Row],[Date de réapprovisionnement]],"")</f>
        <v/>
      </c>
      <c r="R296" s="2" t="str">
        <f>IF(ISTEXT(Manquant[[#This Row],[Date de réappro estimée]]),Manquant[[#This Row],[Date de réappro estimée]],"")</f>
        <v/>
      </c>
      <c r="S296" s="2" t="str">
        <f>IF((Manquant[Commentaires]=""),"",Manquant[Commentaires])</f>
        <v/>
      </c>
      <c r="T296" s="10" t="str">
        <f>Manquant[Commentaires1]&amp;CHAR(10)&amp;Manquant[Commentaires2]&amp;CHAR(10)&amp;Manquant[Commentaires3]</f>
        <v xml:space="preserve">
</v>
      </c>
    </row>
    <row r="297" spans="1:20" ht="45" hidden="1" x14ac:dyDescent="0.25">
      <c r="A297" s="1" t="s">
        <v>84</v>
      </c>
      <c r="B297" s="1" t="s">
        <v>85</v>
      </c>
      <c r="C297" s="2">
        <v>43717</v>
      </c>
      <c r="D297" s="1">
        <v>71274423</v>
      </c>
      <c r="E297" s="1" t="s">
        <v>86</v>
      </c>
      <c r="F297" s="1">
        <v>193093077</v>
      </c>
      <c r="G297" s="1" t="s">
        <v>87</v>
      </c>
      <c r="H297" s="1" t="s">
        <v>15</v>
      </c>
      <c r="I297" s="2">
        <v>43585</v>
      </c>
      <c r="J297" s="2"/>
      <c r="K297" s="1" t="s">
        <v>16</v>
      </c>
      <c r="L297" s="2">
        <f>IF(ISNUMBER(Manquant[[#This Row],[Date de réapprovisionnement]]),Manquant[[#This Row],[Date de réapprovisionnement]],"")</f>
        <v>43585</v>
      </c>
      <c r="M297" s="2" t="str">
        <f>IF(ISNUMBER(Manquant[[#This Row],[Date de réappro estimée]]),Manquant[[#This Row],[Date de réappro estimée]],"")</f>
        <v/>
      </c>
      <c r="N297" s="2">
        <f>IF(Manquant[[#This Row],[DATE Réappro]]="",(IF(Manquant[[#This Row],[Date Estimée]]="","NO DATE",Manquant[[#This Row],[Date Estimée]])),Manquant[[#This Row],[DATE Réappro]])</f>
        <v>43585</v>
      </c>
      <c r="O297" s="2">
        <f>IF((VLOOKUP(Manquant[[#This Row],[Composé]],Planning!E:M,9,FALSE))=0,"",(VLOOKUP(Manquant[[#This Row],[Composé]],Planning!E:M,9,FALSE)))</f>
        <v>43630</v>
      </c>
      <c r="P297" s="1" t="str">
        <f>IF(Manquant[[#This Row],[Besoin Client]]="","NO DATE CLIENT",(IF(Manquant[[#This Row],[DATE]]="NO DATE",TRUE,(IF(Manquant[[#This Row],[Besoin Client]]-Manquant[[#This Row],[DATE]]&lt;25,TRUE,"")))))</f>
        <v/>
      </c>
      <c r="Q297" s="2" t="str">
        <f>IF(ISTEXT(Manquant[[#This Row],[Date de réapprovisionnement]]),Manquant[[#This Row],[Date de réapprovisionnement]],"")</f>
        <v/>
      </c>
      <c r="R297" s="2" t="str">
        <f>IF(ISTEXT(Manquant[[#This Row],[Date de réappro estimée]]),Manquant[[#This Row],[Date de réappro estimée]],"")</f>
        <v/>
      </c>
      <c r="S297" s="2" t="str">
        <f>IF((Manquant[Commentaires]=""),"",Manquant[Commentaires])</f>
        <v/>
      </c>
      <c r="T297" s="10" t="str">
        <f>Manquant[Commentaires1]&amp;CHAR(10)&amp;Manquant[Commentaires2]&amp;CHAR(10)&amp;Manquant[Commentaires3]</f>
        <v xml:space="preserve">
</v>
      </c>
    </row>
    <row r="298" spans="1:20" ht="45" hidden="1" x14ac:dyDescent="0.25">
      <c r="A298" s="1" t="s">
        <v>84</v>
      </c>
      <c r="B298" s="1" t="s">
        <v>85</v>
      </c>
      <c r="C298" s="2">
        <v>43717</v>
      </c>
      <c r="D298" s="1">
        <v>71274423</v>
      </c>
      <c r="E298" s="1" t="s">
        <v>530</v>
      </c>
      <c r="F298" s="1">
        <v>193263161</v>
      </c>
      <c r="G298" s="1" t="s">
        <v>531</v>
      </c>
      <c r="H298" s="1" t="s">
        <v>513</v>
      </c>
      <c r="I298" s="2" t="s">
        <v>514</v>
      </c>
      <c r="J298" s="2"/>
      <c r="K298" s="1" t="s">
        <v>16</v>
      </c>
      <c r="L298" s="2" t="str">
        <f>IF(ISNUMBER(Manquant[[#This Row],[Date de réapprovisionnement]]),Manquant[[#This Row],[Date de réapprovisionnement]],"")</f>
        <v/>
      </c>
      <c r="M298" s="2" t="str">
        <f>IF(ISNUMBER(Manquant[[#This Row],[Date de réappro estimée]]),Manquant[[#This Row],[Date de réappro estimée]],"")</f>
        <v/>
      </c>
      <c r="N298" s="2" t="str">
        <f>IF(Manquant[[#This Row],[DATE Réappro]]="",(IF(Manquant[[#This Row],[Date Estimée]]="","NO DATE",Manquant[[#This Row],[Date Estimée]])),Manquant[[#This Row],[DATE Réappro]])</f>
        <v>NO DATE</v>
      </c>
      <c r="O298" s="2">
        <f>IF((VLOOKUP(Manquant[[#This Row],[Composé]],Planning!E:M,9,FALSE))=0,"",(VLOOKUP(Manquant[[#This Row],[Composé]],Planning!E:M,9,FALSE)))</f>
        <v>43630</v>
      </c>
      <c r="P298" s="1" t="b">
        <f>IF(Manquant[[#This Row],[Besoin Client]]="","NO DATE CLIENT",(IF(Manquant[[#This Row],[DATE]]="NO DATE",TRUE,(IF(Manquant[[#This Row],[Besoin Client]]-Manquant[[#This Row],[DATE]]&lt;25,TRUE,"")))))</f>
        <v>1</v>
      </c>
      <c r="Q298" s="2" t="str">
        <f>IF(ISTEXT(Manquant[[#This Row],[Date de réapprovisionnement]]),Manquant[[#This Row],[Date de réapprovisionnement]],"")</f>
        <v>Série</v>
      </c>
      <c r="R298" s="2" t="str">
        <f>IF(ISTEXT(Manquant[[#This Row],[Date de réappro estimée]]),Manquant[[#This Row],[Date de réappro estimée]],"")</f>
        <v/>
      </c>
      <c r="S298" s="2" t="str">
        <f>IF((Manquant[Commentaires]=""),"",Manquant[Commentaires])</f>
        <v/>
      </c>
      <c r="T298" s="10" t="str">
        <f>Manquant[Commentaires1]&amp;CHAR(10)&amp;Manquant[Commentaires2]&amp;CHAR(10)&amp;Manquant[Commentaires3]</f>
        <v xml:space="preserve">Série
</v>
      </c>
    </row>
    <row r="299" spans="1:20" ht="45" hidden="1" x14ac:dyDescent="0.25">
      <c r="A299" s="1" t="s">
        <v>84</v>
      </c>
      <c r="B299" s="1" t="s">
        <v>85</v>
      </c>
      <c r="C299" s="2">
        <v>43721</v>
      </c>
      <c r="D299" s="1">
        <v>71274423</v>
      </c>
      <c r="E299" s="1"/>
      <c r="F299" s="1" t="s">
        <v>245</v>
      </c>
      <c r="G299" s="1" t="s">
        <v>246</v>
      </c>
      <c r="H299" s="1" t="s">
        <v>213</v>
      </c>
      <c r="I299" s="2" t="s">
        <v>214</v>
      </c>
      <c r="J299" s="2">
        <v>43591</v>
      </c>
      <c r="K299" s="1" t="s">
        <v>16</v>
      </c>
      <c r="L299" s="2" t="str">
        <f>IF(ISNUMBER(Manquant[[#This Row],[Date de réapprovisionnement]]),Manquant[[#This Row],[Date de réapprovisionnement]],"")</f>
        <v/>
      </c>
      <c r="M299" s="2">
        <f>IF(ISNUMBER(Manquant[[#This Row],[Date de réappro estimée]]),Manquant[[#This Row],[Date de réappro estimée]],"")</f>
        <v>43591</v>
      </c>
      <c r="N299" s="2">
        <f>IF(Manquant[[#This Row],[DATE Réappro]]="",(IF(Manquant[[#This Row],[Date Estimée]]="","NO DATE",Manquant[[#This Row],[Date Estimée]])),Manquant[[#This Row],[DATE Réappro]])</f>
        <v>43591</v>
      </c>
      <c r="O299" s="2">
        <f>IF((VLOOKUP(Manquant[[#This Row],[Composé]],Planning!E:M,9,FALSE))=0,"",(VLOOKUP(Manquant[[#This Row],[Composé]],Planning!E:M,9,FALSE)))</f>
        <v>43630</v>
      </c>
      <c r="P299" s="1" t="str">
        <f>IF(Manquant[[#This Row],[Besoin Client]]="","NO DATE CLIENT",(IF(Manquant[[#This Row],[DATE]]="NO DATE",TRUE,(IF(Manquant[[#This Row],[Besoin Client]]-Manquant[[#This Row],[DATE]]&lt;25,TRUE,"")))))</f>
        <v/>
      </c>
      <c r="Q299" s="2" t="str">
        <f>IF(ISTEXT(Manquant[[#This Row],[Date de réapprovisionnement]]),Manquant[[#This Row],[Date de réapprovisionnement]],"")</f>
        <v>Attente AR</v>
      </c>
      <c r="R299" s="2" t="str">
        <f>IF(ISTEXT(Manquant[[#This Row],[Date de réappro estimée]]),Manquant[[#This Row],[Date de réappro estimée]],"")</f>
        <v/>
      </c>
      <c r="S299" s="2" t="str">
        <f>IF((Manquant[Commentaires]=""),"",Manquant[Commentaires])</f>
        <v/>
      </c>
      <c r="T299" s="10" t="str">
        <f>Manquant[Commentaires1]&amp;CHAR(10)&amp;Manquant[Commentaires2]&amp;CHAR(10)&amp;Manquant[Commentaires3]</f>
        <v xml:space="preserve">Attente AR
</v>
      </c>
    </row>
    <row r="300" spans="1:20" ht="45" hidden="1" x14ac:dyDescent="0.25">
      <c r="A300" s="1" t="s">
        <v>249</v>
      </c>
      <c r="B300" s="1" t="s">
        <v>250</v>
      </c>
      <c r="C300" s="2">
        <v>43717</v>
      </c>
      <c r="D300" s="1">
        <v>71274435</v>
      </c>
      <c r="E300" s="1" t="s">
        <v>303</v>
      </c>
      <c r="F300" s="1">
        <v>193139894</v>
      </c>
      <c r="G300" s="1" t="s">
        <v>304</v>
      </c>
      <c r="H300" s="1" t="s">
        <v>279</v>
      </c>
      <c r="I300" s="2" t="s">
        <v>278</v>
      </c>
      <c r="J300" s="2"/>
      <c r="K300" s="1" t="s">
        <v>16</v>
      </c>
      <c r="L300" s="2" t="str">
        <f>IF(ISNUMBER(Manquant[[#This Row],[Date de réapprovisionnement]]),Manquant[[#This Row],[Date de réapprovisionnement]],"")</f>
        <v/>
      </c>
      <c r="M300" s="2" t="str">
        <f>IF(ISNUMBER(Manquant[[#This Row],[Date de réappro estimée]]),Manquant[[#This Row],[Date de réappro estimée]],"")</f>
        <v/>
      </c>
      <c r="N300" s="2" t="str">
        <f>IF(Manquant[[#This Row],[DATE Réappro]]="",(IF(Manquant[[#This Row],[Date Estimée]]="","NO DATE",Manquant[[#This Row],[Date Estimée]])),Manquant[[#This Row],[DATE Réappro]])</f>
        <v>NO DATE</v>
      </c>
      <c r="O300" s="2">
        <f>IF((VLOOKUP(Manquant[[#This Row],[Composé]],Planning!E:M,9,FALSE))=0,"",(VLOOKUP(Manquant[[#This Row],[Composé]],Planning!E:M,9,FALSE)))</f>
        <v>43630</v>
      </c>
      <c r="P300" s="1" t="b">
        <f>IF(Manquant[[#This Row],[Besoin Client]]="","NO DATE CLIENT",(IF(Manquant[[#This Row],[DATE]]="NO DATE",TRUE,(IF(Manquant[[#This Row],[Besoin Client]]-Manquant[[#This Row],[DATE]]&lt;25,TRUE,"")))))</f>
        <v>1</v>
      </c>
      <c r="Q300" s="2" t="str">
        <f>IF(ISTEXT(Manquant[[#This Row],[Date de réapprovisionnement]]),Manquant[[#This Row],[Date de réapprovisionnement]],"")</f>
        <v>Attente création DA</v>
      </c>
      <c r="R300" s="2" t="str">
        <f>IF(ISTEXT(Manquant[[#This Row],[Date de réappro estimée]]),Manquant[[#This Row],[Date de réappro estimée]],"")</f>
        <v/>
      </c>
      <c r="S300" s="2" t="str">
        <f>IF((Manquant[Commentaires]=""),"",Manquant[Commentaires])</f>
        <v/>
      </c>
      <c r="T300" s="10" t="str">
        <f>Manquant[Commentaires1]&amp;CHAR(10)&amp;Manquant[Commentaires2]&amp;CHAR(10)&amp;Manquant[Commentaires3]</f>
        <v xml:space="preserve">Attente création DA
</v>
      </c>
    </row>
    <row r="301" spans="1:20" ht="45" hidden="1" x14ac:dyDescent="0.25">
      <c r="A301" s="1" t="s">
        <v>249</v>
      </c>
      <c r="B301" s="1" t="s">
        <v>250</v>
      </c>
      <c r="C301" s="2">
        <v>43721</v>
      </c>
      <c r="D301" s="1">
        <v>71274435</v>
      </c>
      <c r="E301" s="1"/>
      <c r="F301" s="1" t="s">
        <v>251</v>
      </c>
      <c r="G301" s="1" t="s">
        <v>252</v>
      </c>
      <c r="H301" s="1" t="s">
        <v>213</v>
      </c>
      <c r="I301" s="2" t="s">
        <v>214</v>
      </c>
      <c r="J301" s="2">
        <v>43609</v>
      </c>
      <c r="K301" s="1" t="s">
        <v>16</v>
      </c>
      <c r="L301" s="2" t="str">
        <f>IF(ISNUMBER(Manquant[[#This Row],[Date de réapprovisionnement]]),Manquant[[#This Row],[Date de réapprovisionnement]],"")</f>
        <v/>
      </c>
      <c r="M301" s="2">
        <f>IF(ISNUMBER(Manquant[[#This Row],[Date de réappro estimée]]),Manquant[[#This Row],[Date de réappro estimée]],"")</f>
        <v>43609</v>
      </c>
      <c r="N301" s="2">
        <f>IF(Manquant[[#This Row],[DATE Réappro]]="",(IF(Manquant[[#This Row],[Date Estimée]]="","NO DATE",Manquant[[#This Row],[Date Estimée]])),Manquant[[#This Row],[DATE Réappro]])</f>
        <v>43609</v>
      </c>
      <c r="O301" s="2">
        <f>IF((VLOOKUP(Manquant[[#This Row],[Composé]],Planning!E:M,9,FALSE))=0,"",(VLOOKUP(Manquant[[#This Row],[Composé]],Planning!E:M,9,FALSE)))</f>
        <v>43630</v>
      </c>
      <c r="P301" s="1" t="b">
        <f>IF(Manquant[[#This Row],[Besoin Client]]="","NO DATE CLIENT",(IF(Manquant[[#This Row],[DATE]]="NO DATE",TRUE,(IF(Manquant[[#This Row],[Besoin Client]]-Manquant[[#This Row],[DATE]]&lt;25,TRUE,"")))))</f>
        <v>1</v>
      </c>
      <c r="Q301" s="2" t="str">
        <f>IF(ISTEXT(Manquant[[#This Row],[Date de réapprovisionnement]]),Manquant[[#This Row],[Date de réapprovisionnement]],"")</f>
        <v>Attente AR</v>
      </c>
      <c r="R301" s="2" t="str">
        <f>IF(ISTEXT(Manquant[[#This Row],[Date de réappro estimée]]),Manquant[[#This Row],[Date de réappro estimée]],"")</f>
        <v/>
      </c>
      <c r="S301" s="2" t="str">
        <f>IF((Manquant[Commentaires]=""),"",Manquant[Commentaires])</f>
        <v/>
      </c>
      <c r="T301" s="10" t="str">
        <f>Manquant[Commentaires1]&amp;CHAR(10)&amp;Manquant[Commentaires2]&amp;CHAR(10)&amp;Manquant[Commentaires3]</f>
        <v xml:space="preserve">Attente AR
</v>
      </c>
    </row>
    <row r="302" spans="1:20" ht="45" hidden="1" x14ac:dyDescent="0.25">
      <c r="A302" s="1" t="s">
        <v>249</v>
      </c>
      <c r="B302" s="1" t="s">
        <v>250</v>
      </c>
      <c r="C302" s="2">
        <v>43620</v>
      </c>
      <c r="D302" s="1">
        <v>71274438</v>
      </c>
      <c r="E302" s="1"/>
      <c r="F302" s="1" t="s">
        <v>251</v>
      </c>
      <c r="G302" s="1" t="s">
        <v>252</v>
      </c>
      <c r="H302" s="1" t="s">
        <v>213</v>
      </c>
      <c r="I302" s="2" t="s">
        <v>214</v>
      </c>
      <c r="J302" s="2">
        <v>43609</v>
      </c>
      <c r="K302" s="1" t="s">
        <v>16</v>
      </c>
      <c r="L302" s="2" t="str">
        <f>IF(ISNUMBER(Manquant[[#This Row],[Date de réapprovisionnement]]),Manquant[[#This Row],[Date de réapprovisionnement]],"")</f>
        <v/>
      </c>
      <c r="M302" s="2">
        <f>IF(ISNUMBER(Manquant[[#This Row],[Date de réappro estimée]]),Manquant[[#This Row],[Date de réappro estimée]],"")</f>
        <v>43609</v>
      </c>
      <c r="N302" s="2">
        <f>IF(Manquant[[#This Row],[DATE Réappro]]="",(IF(Manquant[[#This Row],[Date Estimée]]="","NO DATE",Manquant[[#This Row],[Date Estimée]])),Manquant[[#This Row],[DATE Réappro]])</f>
        <v>43609</v>
      </c>
      <c r="O302" s="2">
        <f>IF((VLOOKUP(Manquant[[#This Row],[Composé]],Planning!E:M,9,FALSE))=0,"",(VLOOKUP(Manquant[[#This Row],[Composé]],Planning!E:M,9,FALSE)))</f>
        <v>43630</v>
      </c>
      <c r="P302" s="1" t="b">
        <f>IF(Manquant[[#This Row],[Besoin Client]]="","NO DATE CLIENT",(IF(Manquant[[#This Row],[DATE]]="NO DATE",TRUE,(IF(Manquant[[#This Row],[Besoin Client]]-Manquant[[#This Row],[DATE]]&lt;25,TRUE,"")))))</f>
        <v>1</v>
      </c>
      <c r="Q302" s="2" t="str">
        <f>IF(ISTEXT(Manquant[[#This Row],[Date de réapprovisionnement]]),Manquant[[#This Row],[Date de réapprovisionnement]],"")</f>
        <v>Attente AR</v>
      </c>
      <c r="R302" s="2" t="str">
        <f>IF(ISTEXT(Manquant[[#This Row],[Date de réappro estimée]]),Manquant[[#This Row],[Date de réappro estimée]],"")</f>
        <v/>
      </c>
      <c r="S302" s="2" t="str">
        <f>IF((Manquant[Commentaires]=""),"",Manquant[Commentaires])</f>
        <v/>
      </c>
      <c r="T302" s="10" t="str">
        <f>Manquant[Commentaires1]&amp;CHAR(10)&amp;Manquant[Commentaires2]&amp;CHAR(10)&amp;Manquant[Commentaires3]</f>
        <v xml:space="preserve">Attente AR
</v>
      </c>
    </row>
    <row r="303" spans="1:20" ht="45" hidden="1" x14ac:dyDescent="0.25">
      <c r="A303" s="1" t="s">
        <v>56</v>
      </c>
      <c r="B303" s="1" t="s">
        <v>57</v>
      </c>
      <c r="C303" s="2">
        <v>43717</v>
      </c>
      <c r="D303" s="1">
        <v>71274440</v>
      </c>
      <c r="E303" s="1">
        <v>186413852</v>
      </c>
      <c r="F303" s="1">
        <v>186413852</v>
      </c>
      <c r="G303" s="1" t="s">
        <v>555</v>
      </c>
      <c r="H303" s="1" t="s">
        <v>550</v>
      </c>
      <c r="J303" s="2"/>
      <c r="K303" s="1" t="s">
        <v>16</v>
      </c>
      <c r="L303" s="2" t="str">
        <f>IF(ISNUMBER(Manquant[[#This Row],[Date de réapprovisionnement]]),Manquant[[#This Row],[Date de réapprovisionnement]],"")</f>
        <v/>
      </c>
      <c r="M303" s="2" t="str">
        <f>IF(ISNUMBER(Manquant[[#This Row],[Date de réappro estimée]]),Manquant[[#This Row],[Date de réappro estimée]],"")</f>
        <v/>
      </c>
      <c r="N303" s="2" t="str">
        <f>IF(Manquant[[#This Row],[DATE Réappro]]="",(IF(Manquant[[#This Row],[Date Estimée]]="","NO DATE",Manquant[[#This Row],[Date Estimée]])),Manquant[[#This Row],[DATE Réappro]])</f>
        <v>NO DATE</v>
      </c>
      <c r="O303" s="2">
        <f>IF((VLOOKUP(Manquant[[#This Row],[Composé]],Planning!E:M,9,FALSE))=0,"",(VLOOKUP(Manquant[[#This Row],[Composé]],Planning!E:M,9,FALSE)))</f>
        <v>43630</v>
      </c>
      <c r="P303" s="1" t="b">
        <f>IF(Manquant[[#This Row],[Besoin Client]]="","NO DATE CLIENT",(IF(Manquant[[#This Row],[DATE]]="NO DATE",TRUE,(IF(Manquant[[#This Row],[Besoin Client]]-Manquant[[#This Row],[DATE]]&lt;25,TRUE,"")))))</f>
        <v>1</v>
      </c>
      <c r="Q303" s="2" t="str">
        <f>IF(ISTEXT(Manquant[[#This Row],[Date de réapprovisionnement]]),Manquant[[#This Row],[Date de réapprovisionnement]],"")</f>
        <v/>
      </c>
      <c r="R303" s="2" t="str">
        <f>IF(ISTEXT(Manquant[[#This Row],[Date de réappro estimée]]),Manquant[[#This Row],[Date de réappro estimée]],"")</f>
        <v/>
      </c>
      <c r="S303" s="2" t="str">
        <f>IF((Manquant[Commentaires]=""),"",Manquant[Commentaires])</f>
        <v/>
      </c>
      <c r="T303" s="10" t="str">
        <f>Manquant[Commentaires1]&amp;CHAR(10)&amp;Manquant[Commentaires2]&amp;CHAR(10)&amp;Manquant[Commentaires3]</f>
        <v xml:space="preserve">
</v>
      </c>
    </row>
    <row r="304" spans="1:20" ht="45" hidden="1" x14ac:dyDescent="0.25">
      <c r="A304" s="1" t="s">
        <v>56</v>
      </c>
      <c r="B304" s="1" t="s">
        <v>57</v>
      </c>
      <c r="C304" s="2">
        <v>43717</v>
      </c>
      <c r="D304" s="1">
        <v>71274440</v>
      </c>
      <c r="E304" s="1" t="s">
        <v>104</v>
      </c>
      <c r="F304" s="1">
        <v>191610502</v>
      </c>
      <c r="G304" s="1" t="s">
        <v>105</v>
      </c>
      <c r="H304" s="1" t="s">
        <v>15</v>
      </c>
      <c r="I304" s="2">
        <v>43588</v>
      </c>
      <c r="J304" s="2"/>
      <c r="K304" s="1" t="s">
        <v>16</v>
      </c>
      <c r="L304" s="2">
        <f>IF(ISNUMBER(Manquant[[#This Row],[Date de réapprovisionnement]]),Manquant[[#This Row],[Date de réapprovisionnement]],"")</f>
        <v>43588</v>
      </c>
      <c r="M304" s="2" t="str">
        <f>IF(ISNUMBER(Manquant[[#This Row],[Date de réappro estimée]]),Manquant[[#This Row],[Date de réappro estimée]],"")</f>
        <v/>
      </c>
      <c r="N304" s="2">
        <f>IF(Manquant[[#This Row],[DATE Réappro]]="",(IF(Manquant[[#This Row],[Date Estimée]]="","NO DATE",Manquant[[#This Row],[Date Estimée]])),Manquant[[#This Row],[DATE Réappro]])</f>
        <v>43588</v>
      </c>
      <c r="O304" s="2">
        <f>IF((VLOOKUP(Manquant[[#This Row],[Composé]],Planning!E:M,9,FALSE))=0,"",(VLOOKUP(Manquant[[#This Row],[Composé]],Planning!E:M,9,FALSE)))</f>
        <v>43630</v>
      </c>
      <c r="P304" s="1" t="str">
        <f>IF(Manquant[[#This Row],[Besoin Client]]="","NO DATE CLIENT",(IF(Manquant[[#This Row],[DATE]]="NO DATE",TRUE,(IF(Manquant[[#This Row],[Besoin Client]]-Manquant[[#This Row],[DATE]]&lt;25,TRUE,"")))))</f>
        <v/>
      </c>
      <c r="Q304" s="2" t="str">
        <f>IF(ISTEXT(Manquant[[#This Row],[Date de réapprovisionnement]]),Manquant[[#This Row],[Date de réapprovisionnement]],"")</f>
        <v/>
      </c>
      <c r="R304" s="2" t="str">
        <f>IF(ISTEXT(Manquant[[#This Row],[Date de réappro estimée]]),Manquant[[#This Row],[Date de réappro estimée]],"")</f>
        <v/>
      </c>
      <c r="S304" s="2" t="str">
        <f>IF((Manquant[Commentaires]=""),"",Manquant[Commentaires])</f>
        <v/>
      </c>
      <c r="T304" s="10" t="str">
        <f>Manquant[Commentaires1]&amp;CHAR(10)&amp;Manquant[Commentaires2]&amp;CHAR(10)&amp;Manquant[Commentaires3]</f>
        <v xml:space="preserve">
</v>
      </c>
    </row>
    <row r="305" spans="1:20" ht="45" hidden="1" x14ac:dyDescent="0.25">
      <c r="A305" s="1" t="s">
        <v>56</v>
      </c>
      <c r="B305" s="1" t="s">
        <v>57</v>
      </c>
      <c r="C305" s="2">
        <v>43717</v>
      </c>
      <c r="D305" s="1">
        <v>71274440</v>
      </c>
      <c r="E305" s="1" t="s">
        <v>253</v>
      </c>
      <c r="F305" s="1">
        <v>191641461</v>
      </c>
      <c r="G305" s="1" t="s">
        <v>254</v>
      </c>
      <c r="H305" s="1" t="s">
        <v>213</v>
      </c>
      <c r="I305" s="2" t="s">
        <v>214</v>
      </c>
      <c r="J305" s="2">
        <v>43600</v>
      </c>
      <c r="K305" s="1" t="s">
        <v>16</v>
      </c>
      <c r="L305" s="2" t="str">
        <f>IF(ISNUMBER(Manquant[[#This Row],[Date de réapprovisionnement]]),Manquant[[#This Row],[Date de réapprovisionnement]],"")</f>
        <v/>
      </c>
      <c r="M305" s="2">
        <f>IF(ISNUMBER(Manquant[[#This Row],[Date de réappro estimée]]),Manquant[[#This Row],[Date de réappro estimée]],"")</f>
        <v>43600</v>
      </c>
      <c r="N305" s="2">
        <f>IF(Manquant[[#This Row],[DATE Réappro]]="",(IF(Manquant[[#This Row],[Date Estimée]]="","NO DATE",Manquant[[#This Row],[Date Estimée]])),Manquant[[#This Row],[DATE Réappro]])</f>
        <v>43600</v>
      </c>
      <c r="O305" s="2">
        <f>IF((VLOOKUP(Manquant[[#This Row],[Composé]],Planning!E:M,9,FALSE))=0,"",(VLOOKUP(Manquant[[#This Row],[Composé]],Planning!E:M,9,FALSE)))</f>
        <v>43630</v>
      </c>
      <c r="P305" s="1" t="str">
        <f>IF(Manquant[[#This Row],[Besoin Client]]="","NO DATE CLIENT",(IF(Manquant[[#This Row],[DATE]]="NO DATE",TRUE,(IF(Manquant[[#This Row],[Besoin Client]]-Manquant[[#This Row],[DATE]]&lt;25,TRUE,"")))))</f>
        <v/>
      </c>
      <c r="Q305" s="2" t="str">
        <f>IF(ISTEXT(Manquant[[#This Row],[Date de réapprovisionnement]]),Manquant[[#This Row],[Date de réapprovisionnement]],"")</f>
        <v>Attente AR</v>
      </c>
      <c r="R305" s="2" t="str">
        <f>IF(ISTEXT(Manquant[[#This Row],[Date de réappro estimée]]),Manquant[[#This Row],[Date de réappro estimée]],"")</f>
        <v/>
      </c>
      <c r="S305" s="2" t="str">
        <f>IF((Manquant[Commentaires]=""),"",Manquant[Commentaires])</f>
        <v/>
      </c>
      <c r="T305" s="10" t="str">
        <f>Manquant[Commentaires1]&amp;CHAR(10)&amp;Manquant[Commentaires2]&amp;CHAR(10)&amp;Manquant[Commentaires3]</f>
        <v xml:space="preserve">Attente AR
</v>
      </c>
    </row>
    <row r="306" spans="1:20" ht="45" hidden="1" x14ac:dyDescent="0.25">
      <c r="A306" s="1" t="s">
        <v>56</v>
      </c>
      <c r="B306" s="1" t="s">
        <v>57</v>
      </c>
      <c r="C306" s="2">
        <v>43717</v>
      </c>
      <c r="D306" s="1">
        <v>71274440</v>
      </c>
      <c r="E306" s="1" t="s">
        <v>255</v>
      </c>
      <c r="F306" s="1">
        <v>191725543</v>
      </c>
      <c r="G306" s="1" t="s">
        <v>256</v>
      </c>
      <c r="H306" s="1" t="s">
        <v>213</v>
      </c>
      <c r="I306" s="2" t="s">
        <v>214</v>
      </c>
      <c r="J306" s="2">
        <v>43713</v>
      </c>
      <c r="K306" s="1" t="s">
        <v>16</v>
      </c>
      <c r="L306" s="2" t="str">
        <f>IF(ISNUMBER(Manquant[[#This Row],[Date de réapprovisionnement]]),Manquant[[#This Row],[Date de réapprovisionnement]],"")</f>
        <v/>
      </c>
      <c r="M306" s="2">
        <f>IF(ISNUMBER(Manquant[[#This Row],[Date de réappro estimée]]),Manquant[[#This Row],[Date de réappro estimée]],"")</f>
        <v>43713</v>
      </c>
      <c r="N306" s="2">
        <f>IF(Manquant[[#This Row],[DATE Réappro]]="",(IF(Manquant[[#This Row],[Date Estimée]]="","NO DATE",Manquant[[#This Row],[Date Estimée]])),Manquant[[#This Row],[DATE Réappro]])</f>
        <v>43713</v>
      </c>
      <c r="O306" s="2">
        <f>IF((VLOOKUP(Manquant[[#This Row],[Composé]],Planning!E:M,9,FALSE))=0,"",(VLOOKUP(Manquant[[#This Row],[Composé]],Planning!E:M,9,FALSE)))</f>
        <v>43630</v>
      </c>
      <c r="P306" s="1" t="b">
        <f>IF(Manquant[[#This Row],[Besoin Client]]="","NO DATE CLIENT",(IF(Manquant[[#This Row],[DATE]]="NO DATE",TRUE,(IF(Manquant[[#This Row],[Besoin Client]]-Manquant[[#This Row],[DATE]]&lt;25,TRUE,"")))))</f>
        <v>1</v>
      </c>
      <c r="Q306" s="2" t="str">
        <f>IF(ISTEXT(Manquant[[#This Row],[Date de réapprovisionnement]]),Manquant[[#This Row],[Date de réapprovisionnement]],"")</f>
        <v>Attente AR</v>
      </c>
      <c r="R306" s="2" t="str">
        <f>IF(ISTEXT(Manquant[[#This Row],[Date de réappro estimée]]),Manquant[[#This Row],[Date de réappro estimée]],"")</f>
        <v/>
      </c>
      <c r="S306" s="2" t="str">
        <f>IF((Manquant[Commentaires]=""),"",Manquant[Commentaires])</f>
        <v/>
      </c>
      <c r="T306" s="10" t="str">
        <f>Manquant[Commentaires1]&amp;CHAR(10)&amp;Manquant[Commentaires2]&amp;CHAR(10)&amp;Manquant[Commentaires3]</f>
        <v xml:space="preserve">Attente AR
</v>
      </c>
    </row>
    <row r="307" spans="1:20" ht="45" hidden="1" x14ac:dyDescent="0.25">
      <c r="A307" s="1" t="s">
        <v>56</v>
      </c>
      <c r="B307" s="1" t="s">
        <v>57</v>
      </c>
      <c r="C307" s="2">
        <v>43717</v>
      </c>
      <c r="D307" s="1">
        <v>71274440</v>
      </c>
      <c r="E307" s="1" t="s">
        <v>58</v>
      </c>
      <c r="F307" s="1">
        <v>192803916</v>
      </c>
      <c r="G307" s="1" t="s">
        <v>59</v>
      </c>
      <c r="H307" s="1" t="s">
        <v>15</v>
      </c>
      <c r="I307" s="2">
        <v>43584</v>
      </c>
      <c r="J307" s="2"/>
      <c r="K307" s="1" t="s">
        <v>16</v>
      </c>
      <c r="L307" s="2">
        <f>IF(ISNUMBER(Manquant[[#This Row],[Date de réapprovisionnement]]),Manquant[[#This Row],[Date de réapprovisionnement]],"")</f>
        <v>43584</v>
      </c>
      <c r="M307" s="2" t="str">
        <f>IF(ISNUMBER(Manquant[[#This Row],[Date de réappro estimée]]),Manquant[[#This Row],[Date de réappro estimée]],"")</f>
        <v/>
      </c>
      <c r="N307" s="2">
        <f>IF(Manquant[[#This Row],[DATE Réappro]]="",(IF(Manquant[[#This Row],[Date Estimée]]="","NO DATE",Manquant[[#This Row],[Date Estimée]])),Manquant[[#This Row],[DATE Réappro]])</f>
        <v>43584</v>
      </c>
      <c r="O307" s="2">
        <f>IF((VLOOKUP(Manquant[[#This Row],[Composé]],Planning!E:M,9,FALSE))=0,"",(VLOOKUP(Manquant[[#This Row],[Composé]],Planning!E:M,9,FALSE)))</f>
        <v>43630</v>
      </c>
      <c r="P307" s="1" t="str">
        <f>IF(Manquant[[#This Row],[Besoin Client]]="","NO DATE CLIENT",(IF(Manquant[[#This Row],[DATE]]="NO DATE",TRUE,(IF(Manquant[[#This Row],[Besoin Client]]-Manquant[[#This Row],[DATE]]&lt;25,TRUE,"")))))</f>
        <v/>
      </c>
      <c r="Q307" s="2" t="str">
        <f>IF(ISTEXT(Manquant[[#This Row],[Date de réapprovisionnement]]),Manquant[[#This Row],[Date de réapprovisionnement]],"")</f>
        <v/>
      </c>
      <c r="R307" s="2" t="str">
        <f>IF(ISTEXT(Manquant[[#This Row],[Date de réappro estimée]]),Manquant[[#This Row],[Date de réappro estimée]],"")</f>
        <v/>
      </c>
      <c r="S307" s="2" t="str">
        <f>IF((Manquant[Commentaires]=""),"",Manquant[Commentaires])</f>
        <v/>
      </c>
      <c r="T307" s="10" t="str">
        <f>Manquant[Commentaires1]&amp;CHAR(10)&amp;Manquant[Commentaires2]&amp;CHAR(10)&amp;Manquant[Commentaires3]</f>
        <v xml:space="preserve">
</v>
      </c>
    </row>
    <row r="308" spans="1:20" ht="45" hidden="1" x14ac:dyDescent="0.25">
      <c r="A308" s="1" t="s">
        <v>56</v>
      </c>
      <c r="B308" s="1" t="s">
        <v>57</v>
      </c>
      <c r="C308" s="2">
        <v>43717</v>
      </c>
      <c r="D308" s="1">
        <v>71274440</v>
      </c>
      <c r="E308" s="1" t="s">
        <v>257</v>
      </c>
      <c r="F308" s="1">
        <v>193139021</v>
      </c>
      <c r="G308" s="1" t="s">
        <v>258</v>
      </c>
      <c r="H308" s="1" t="s">
        <v>213</v>
      </c>
      <c r="I308" s="2" t="s">
        <v>214</v>
      </c>
      <c r="J308" s="2">
        <v>43600</v>
      </c>
      <c r="K308" s="1" t="s">
        <v>16</v>
      </c>
      <c r="L308" s="2" t="str">
        <f>IF(ISNUMBER(Manquant[[#This Row],[Date de réapprovisionnement]]),Manquant[[#This Row],[Date de réapprovisionnement]],"")</f>
        <v/>
      </c>
      <c r="M308" s="2">
        <f>IF(ISNUMBER(Manquant[[#This Row],[Date de réappro estimée]]),Manquant[[#This Row],[Date de réappro estimée]],"")</f>
        <v>43600</v>
      </c>
      <c r="N308" s="2">
        <f>IF(Manquant[[#This Row],[DATE Réappro]]="",(IF(Manquant[[#This Row],[Date Estimée]]="","NO DATE",Manquant[[#This Row],[Date Estimée]])),Manquant[[#This Row],[DATE Réappro]])</f>
        <v>43600</v>
      </c>
      <c r="O308" s="2">
        <f>IF((VLOOKUP(Manquant[[#This Row],[Composé]],Planning!E:M,9,FALSE))=0,"",(VLOOKUP(Manquant[[#This Row],[Composé]],Planning!E:M,9,FALSE)))</f>
        <v>43630</v>
      </c>
      <c r="P308" s="1" t="str">
        <f>IF(Manquant[[#This Row],[Besoin Client]]="","NO DATE CLIENT",(IF(Manquant[[#This Row],[DATE]]="NO DATE",TRUE,(IF(Manquant[[#This Row],[Besoin Client]]-Manquant[[#This Row],[DATE]]&lt;25,TRUE,"")))))</f>
        <v/>
      </c>
      <c r="Q308" s="2" t="str">
        <f>IF(ISTEXT(Manquant[[#This Row],[Date de réapprovisionnement]]),Manquant[[#This Row],[Date de réapprovisionnement]],"")</f>
        <v>Attente AR</v>
      </c>
      <c r="R308" s="2" t="str">
        <f>IF(ISTEXT(Manquant[[#This Row],[Date de réappro estimée]]),Manquant[[#This Row],[Date de réappro estimée]],"")</f>
        <v/>
      </c>
      <c r="S308" s="2" t="str">
        <f>IF((Manquant[Commentaires]=""),"",Manquant[Commentaires])</f>
        <v/>
      </c>
      <c r="T308" s="10" t="str">
        <f>Manquant[Commentaires1]&amp;CHAR(10)&amp;Manquant[Commentaires2]&amp;CHAR(10)&amp;Manquant[Commentaires3]</f>
        <v xml:space="preserve">Attente AR
</v>
      </c>
    </row>
    <row r="309" spans="1:20" ht="45" hidden="1" x14ac:dyDescent="0.25">
      <c r="A309" s="1" t="s">
        <v>56</v>
      </c>
      <c r="B309" s="1" t="s">
        <v>57</v>
      </c>
      <c r="C309" s="2">
        <v>43717</v>
      </c>
      <c r="D309" s="1">
        <v>71274440</v>
      </c>
      <c r="E309" s="1" t="s">
        <v>259</v>
      </c>
      <c r="F309" s="1">
        <v>193139229</v>
      </c>
      <c r="G309" s="1" t="s">
        <v>260</v>
      </c>
      <c r="H309" s="1" t="s">
        <v>213</v>
      </c>
      <c r="I309" s="2" t="s">
        <v>214</v>
      </c>
      <c r="J309" s="2">
        <v>43600</v>
      </c>
      <c r="K309" s="1" t="s">
        <v>16</v>
      </c>
      <c r="L309" s="2" t="str">
        <f>IF(ISNUMBER(Manquant[[#This Row],[Date de réapprovisionnement]]),Manquant[[#This Row],[Date de réapprovisionnement]],"")</f>
        <v/>
      </c>
      <c r="M309" s="2">
        <f>IF(ISNUMBER(Manquant[[#This Row],[Date de réappro estimée]]),Manquant[[#This Row],[Date de réappro estimée]],"")</f>
        <v>43600</v>
      </c>
      <c r="N309" s="2">
        <f>IF(Manquant[[#This Row],[DATE Réappro]]="",(IF(Manquant[[#This Row],[Date Estimée]]="","NO DATE",Manquant[[#This Row],[Date Estimée]])),Manquant[[#This Row],[DATE Réappro]])</f>
        <v>43600</v>
      </c>
      <c r="O309" s="2">
        <f>IF((VLOOKUP(Manquant[[#This Row],[Composé]],Planning!E:M,9,FALSE))=0,"",(VLOOKUP(Manquant[[#This Row],[Composé]],Planning!E:M,9,FALSE)))</f>
        <v>43630</v>
      </c>
      <c r="P309" s="1" t="str">
        <f>IF(Manquant[[#This Row],[Besoin Client]]="","NO DATE CLIENT",(IF(Manquant[[#This Row],[DATE]]="NO DATE",TRUE,(IF(Manquant[[#This Row],[Besoin Client]]-Manquant[[#This Row],[DATE]]&lt;25,TRUE,"")))))</f>
        <v/>
      </c>
      <c r="Q309" s="2" t="str">
        <f>IF(ISTEXT(Manquant[[#This Row],[Date de réapprovisionnement]]),Manquant[[#This Row],[Date de réapprovisionnement]],"")</f>
        <v>Attente AR</v>
      </c>
      <c r="R309" s="2" t="str">
        <f>IF(ISTEXT(Manquant[[#This Row],[Date de réappro estimée]]),Manquant[[#This Row],[Date de réappro estimée]],"")</f>
        <v/>
      </c>
      <c r="S309" s="2" t="str">
        <f>IF((Manquant[Commentaires]=""),"",Manquant[Commentaires])</f>
        <v/>
      </c>
      <c r="T309" s="10" t="str">
        <f>Manquant[Commentaires1]&amp;CHAR(10)&amp;Manquant[Commentaires2]&amp;CHAR(10)&amp;Manquant[Commentaires3]</f>
        <v xml:space="preserve">Attente AR
</v>
      </c>
    </row>
    <row r="310" spans="1:20" ht="45" hidden="1" x14ac:dyDescent="0.25">
      <c r="A310" s="1" t="s">
        <v>56</v>
      </c>
      <c r="B310" s="1" t="s">
        <v>57</v>
      </c>
      <c r="C310" s="2">
        <v>43717</v>
      </c>
      <c r="D310" s="1">
        <v>71274440</v>
      </c>
      <c r="E310" s="1">
        <v>193479074</v>
      </c>
      <c r="F310" s="1">
        <v>193479074</v>
      </c>
      <c r="G310" s="1" t="s">
        <v>305</v>
      </c>
      <c r="H310" s="1" t="s">
        <v>427</v>
      </c>
      <c r="I310" s="2" t="s">
        <v>514</v>
      </c>
      <c r="J310" s="2"/>
      <c r="K310" s="1" t="s">
        <v>16</v>
      </c>
      <c r="L310" s="2" t="str">
        <f>IF(ISNUMBER(Manquant[[#This Row],[Date de réapprovisionnement]]),Manquant[[#This Row],[Date de réapprovisionnement]],"")</f>
        <v/>
      </c>
      <c r="M310" s="2" t="str">
        <f>IF(ISNUMBER(Manquant[[#This Row],[Date de réappro estimée]]),Manquant[[#This Row],[Date de réappro estimée]],"")</f>
        <v/>
      </c>
      <c r="N310" s="2" t="str">
        <f>IF(Manquant[[#This Row],[DATE Réappro]]="",(IF(Manquant[[#This Row],[Date Estimée]]="","NO DATE",Manquant[[#This Row],[Date Estimée]])),Manquant[[#This Row],[DATE Réappro]])</f>
        <v>NO DATE</v>
      </c>
      <c r="O310" s="2">
        <f>IF((VLOOKUP(Manquant[[#This Row],[Composé]],Planning!E:M,9,FALSE))=0,"",(VLOOKUP(Manquant[[#This Row],[Composé]],Planning!E:M,9,FALSE)))</f>
        <v>43630</v>
      </c>
      <c r="P310" s="1" t="b">
        <f>IF(Manquant[[#This Row],[Besoin Client]]="","NO DATE CLIENT",(IF(Manquant[[#This Row],[DATE]]="NO DATE",TRUE,(IF(Manquant[[#This Row],[Besoin Client]]-Manquant[[#This Row],[DATE]]&lt;25,TRUE,"")))))</f>
        <v>1</v>
      </c>
      <c r="Q310" s="2" t="str">
        <f>IF(ISTEXT(Manquant[[#This Row],[Date de réapprovisionnement]]),Manquant[[#This Row],[Date de réapprovisionnement]],"")</f>
        <v>Série</v>
      </c>
      <c r="R310" s="2" t="str">
        <f>IF(ISTEXT(Manquant[[#This Row],[Date de réappro estimée]]),Manquant[[#This Row],[Date de réappro estimée]],"")</f>
        <v/>
      </c>
      <c r="S310" s="2" t="str">
        <f>IF((Manquant[Commentaires]=""),"",Manquant[Commentaires])</f>
        <v/>
      </c>
      <c r="T310" s="10" t="str">
        <f>Manquant[Commentaires1]&amp;CHAR(10)&amp;Manquant[Commentaires2]&amp;CHAR(10)&amp;Manquant[Commentaires3]</f>
        <v xml:space="preserve">Série
</v>
      </c>
    </row>
    <row r="311" spans="1:20" ht="45" hidden="1" x14ac:dyDescent="0.25">
      <c r="A311" s="1" t="s">
        <v>56</v>
      </c>
      <c r="B311" s="1" t="s">
        <v>57</v>
      </c>
      <c r="C311" s="2">
        <v>43717</v>
      </c>
      <c r="D311" s="1">
        <v>71274440</v>
      </c>
      <c r="E311" s="1" t="s">
        <v>532</v>
      </c>
      <c r="F311" s="1">
        <v>193489679</v>
      </c>
      <c r="G311" s="1" t="s">
        <v>533</v>
      </c>
      <c r="H311" s="1" t="s">
        <v>427</v>
      </c>
      <c r="I311" s="2" t="s">
        <v>514</v>
      </c>
      <c r="J311" s="2"/>
      <c r="K311" s="1" t="s">
        <v>16</v>
      </c>
      <c r="L311" s="2" t="str">
        <f>IF(ISNUMBER(Manquant[[#This Row],[Date de réapprovisionnement]]),Manquant[[#This Row],[Date de réapprovisionnement]],"")</f>
        <v/>
      </c>
      <c r="M311" s="2" t="str">
        <f>IF(ISNUMBER(Manquant[[#This Row],[Date de réappro estimée]]),Manquant[[#This Row],[Date de réappro estimée]],"")</f>
        <v/>
      </c>
      <c r="N311" s="2" t="str">
        <f>IF(Manquant[[#This Row],[DATE Réappro]]="",(IF(Manquant[[#This Row],[Date Estimée]]="","NO DATE",Manquant[[#This Row],[Date Estimée]])),Manquant[[#This Row],[DATE Réappro]])</f>
        <v>NO DATE</v>
      </c>
      <c r="O311" s="2">
        <f>IF((VLOOKUP(Manquant[[#This Row],[Composé]],Planning!E:M,9,FALSE))=0,"",(VLOOKUP(Manquant[[#This Row],[Composé]],Planning!E:M,9,FALSE)))</f>
        <v>43630</v>
      </c>
      <c r="P311" s="1" t="b">
        <f>IF(Manquant[[#This Row],[Besoin Client]]="","NO DATE CLIENT",(IF(Manquant[[#This Row],[DATE]]="NO DATE",TRUE,(IF(Manquant[[#This Row],[Besoin Client]]-Manquant[[#This Row],[DATE]]&lt;25,TRUE,"")))))</f>
        <v>1</v>
      </c>
      <c r="Q311" s="2" t="str">
        <f>IF(ISTEXT(Manquant[[#This Row],[Date de réapprovisionnement]]),Manquant[[#This Row],[Date de réapprovisionnement]],"")</f>
        <v>Série</v>
      </c>
      <c r="R311" s="2" t="str">
        <f>IF(ISTEXT(Manquant[[#This Row],[Date de réappro estimée]]),Manquant[[#This Row],[Date de réappro estimée]],"")</f>
        <v/>
      </c>
      <c r="S311" s="2" t="str">
        <f>IF((Manquant[Commentaires]=""),"",Manquant[Commentaires])</f>
        <v/>
      </c>
      <c r="T311" s="10" t="str">
        <f>Manquant[Commentaires1]&amp;CHAR(10)&amp;Manquant[Commentaires2]&amp;CHAR(10)&amp;Manquant[Commentaires3]</f>
        <v xml:space="preserve">Série
</v>
      </c>
    </row>
    <row r="312" spans="1:20" ht="45" hidden="1" x14ac:dyDescent="0.25">
      <c r="A312" s="1" t="s">
        <v>56</v>
      </c>
      <c r="B312" s="1" t="s">
        <v>57</v>
      </c>
      <c r="C312" s="2">
        <v>43717</v>
      </c>
      <c r="D312" s="1">
        <v>71274440</v>
      </c>
      <c r="E312" s="1" t="s">
        <v>306</v>
      </c>
      <c r="F312" s="1">
        <v>193490693</v>
      </c>
      <c r="G312" s="1" t="s">
        <v>307</v>
      </c>
      <c r="H312" s="1" t="s">
        <v>279</v>
      </c>
      <c r="I312" s="2" t="s">
        <v>278</v>
      </c>
      <c r="J312" s="2"/>
      <c r="K312" s="1" t="s">
        <v>16</v>
      </c>
      <c r="L312" s="2" t="str">
        <f>IF(ISNUMBER(Manquant[[#This Row],[Date de réapprovisionnement]]),Manquant[[#This Row],[Date de réapprovisionnement]],"")</f>
        <v/>
      </c>
      <c r="M312" s="2" t="str">
        <f>IF(ISNUMBER(Manquant[[#This Row],[Date de réappro estimée]]),Manquant[[#This Row],[Date de réappro estimée]],"")</f>
        <v/>
      </c>
      <c r="N312" s="2" t="str">
        <f>IF(Manquant[[#This Row],[DATE Réappro]]="",(IF(Manquant[[#This Row],[Date Estimée]]="","NO DATE",Manquant[[#This Row],[Date Estimée]])),Manquant[[#This Row],[DATE Réappro]])</f>
        <v>NO DATE</v>
      </c>
      <c r="O312" s="2">
        <f>IF((VLOOKUP(Manquant[[#This Row],[Composé]],Planning!E:M,9,FALSE))=0,"",(VLOOKUP(Manquant[[#This Row],[Composé]],Planning!E:M,9,FALSE)))</f>
        <v>43630</v>
      </c>
      <c r="P312" s="1" t="b">
        <f>IF(Manquant[[#This Row],[Besoin Client]]="","NO DATE CLIENT",(IF(Manquant[[#This Row],[DATE]]="NO DATE",TRUE,(IF(Manquant[[#This Row],[Besoin Client]]-Manquant[[#This Row],[DATE]]&lt;25,TRUE,"")))))</f>
        <v>1</v>
      </c>
      <c r="Q312" s="2" t="str">
        <f>IF(ISTEXT(Manquant[[#This Row],[Date de réapprovisionnement]]),Manquant[[#This Row],[Date de réapprovisionnement]],"")</f>
        <v>Attente création DA</v>
      </c>
      <c r="R312" s="2" t="str">
        <f>IF(ISTEXT(Manquant[[#This Row],[Date de réappro estimée]]),Manquant[[#This Row],[Date de réappro estimée]],"")</f>
        <v/>
      </c>
      <c r="S312" s="2" t="str">
        <f>IF((Manquant[Commentaires]=""),"",Manquant[Commentaires])</f>
        <v/>
      </c>
      <c r="T312" s="10" t="str">
        <f>Manquant[Commentaires1]&amp;CHAR(10)&amp;Manquant[Commentaires2]&amp;CHAR(10)&amp;Manquant[Commentaires3]</f>
        <v xml:space="preserve">Attente création DA
</v>
      </c>
    </row>
    <row r="313" spans="1:20" ht="45" hidden="1" x14ac:dyDescent="0.25">
      <c r="A313" s="1" t="s">
        <v>56</v>
      </c>
      <c r="B313" s="1" t="s">
        <v>57</v>
      </c>
      <c r="C313" s="2">
        <v>43717</v>
      </c>
      <c r="D313" s="1">
        <v>71274440</v>
      </c>
      <c r="E313" s="1" t="s">
        <v>261</v>
      </c>
      <c r="F313" s="1">
        <v>193491140</v>
      </c>
      <c r="G313" s="1" t="s">
        <v>262</v>
      </c>
      <c r="H313" s="1" t="s">
        <v>213</v>
      </c>
      <c r="I313" s="2" t="s">
        <v>214</v>
      </c>
      <c r="J313" s="2">
        <v>43600</v>
      </c>
      <c r="K313" s="1" t="s">
        <v>16</v>
      </c>
      <c r="L313" s="2" t="str">
        <f>IF(ISNUMBER(Manquant[[#This Row],[Date de réapprovisionnement]]),Manquant[[#This Row],[Date de réapprovisionnement]],"")</f>
        <v/>
      </c>
      <c r="M313" s="2">
        <f>IF(ISNUMBER(Manquant[[#This Row],[Date de réappro estimée]]),Manquant[[#This Row],[Date de réappro estimée]],"")</f>
        <v>43600</v>
      </c>
      <c r="N313" s="2">
        <f>IF(Manquant[[#This Row],[DATE Réappro]]="",(IF(Manquant[[#This Row],[Date Estimée]]="","NO DATE",Manquant[[#This Row],[Date Estimée]])),Manquant[[#This Row],[DATE Réappro]])</f>
        <v>43600</v>
      </c>
      <c r="O313" s="2">
        <f>IF((VLOOKUP(Manquant[[#This Row],[Composé]],Planning!E:M,9,FALSE))=0,"",(VLOOKUP(Manquant[[#This Row],[Composé]],Planning!E:M,9,FALSE)))</f>
        <v>43630</v>
      </c>
      <c r="P313" s="1" t="str">
        <f>IF(Manquant[[#This Row],[Besoin Client]]="","NO DATE CLIENT",(IF(Manquant[[#This Row],[DATE]]="NO DATE",TRUE,(IF(Manquant[[#This Row],[Besoin Client]]-Manquant[[#This Row],[DATE]]&lt;25,TRUE,"")))))</f>
        <v/>
      </c>
      <c r="Q313" s="2" t="str">
        <f>IF(ISTEXT(Manquant[[#This Row],[Date de réapprovisionnement]]),Manquant[[#This Row],[Date de réapprovisionnement]],"")</f>
        <v>Attente AR</v>
      </c>
      <c r="R313" s="2" t="str">
        <f>IF(ISTEXT(Manquant[[#This Row],[Date de réappro estimée]]),Manquant[[#This Row],[Date de réappro estimée]],"")</f>
        <v/>
      </c>
      <c r="S313" s="2" t="str">
        <f>IF((Manquant[Commentaires]=""),"",Manquant[Commentaires])</f>
        <v/>
      </c>
      <c r="T313" s="10" t="str">
        <f>Manquant[Commentaires1]&amp;CHAR(10)&amp;Manquant[Commentaires2]&amp;CHAR(10)&amp;Manquant[Commentaires3]</f>
        <v xml:space="preserve">Attente AR
</v>
      </c>
    </row>
    <row r="314" spans="1:20" ht="45" hidden="1" x14ac:dyDescent="0.25">
      <c r="A314" s="1" t="s">
        <v>56</v>
      </c>
      <c r="B314" s="1" t="s">
        <v>57</v>
      </c>
      <c r="C314" s="2">
        <v>43717</v>
      </c>
      <c r="D314" s="1">
        <v>71274440</v>
      </c>
      <c r="E314" s="1" t="s">
        <v>534</v>
      </c>
      <c r="F314" s="1">
        <v>193491179</v>
      </c>
      <c r="G314" s="1" t="s">
        <v>535</v>
      </c>
      <c r="H314" s="1" t="s">
        <v>427</v>
      </c>
      <c r="I314" s="2" t="s">
        <v>514</v>
      </c>
      <c r="J314" s="2"/>
      <c r="K314" s="1" t="s">
        <v>16</v>
      </c>
      <c r="L314" s="2" t="str">
        <f>IF(ISNUMBER(Manquant[[#This Row],[Date de réapprovisionnement]]),Manquant[[#This Row],[Date de réapprovisionnement]],"")</f>
        <v/>
      </c>
      <c r="M314" s="2" t="str">
        <f>IF(ISNUMBER(Manquant[[#This Row],[Date de réappro estimée]]),Manquant[[#This Row],[Date de réappro estimée]],"")</f>
        <v/>
      </c>
      <c r="N314" s="2" t="str">
        <f>IF(Manquant[[#This Row],[DATE Réappro]]="",(IF(Manquant[[#This Row],[Date Estimée]]="","NO DATE",Manquant[[#This Row],[Date Estimée]])),Manquant[[#This Row],[DATE Réappro]])</f>
        <v>NO DATE</v>
      </c>
      <c r="O314" s="2">
        <f>IF((VLOOKUP(Manquant[[#This Row],[Composé]],Planning!E:M,9,FALSE))=0,"",(VLOOKUP(Manquant[[#This Row],[Composé]],Planning!E:M,9,FALSE)))</f>
        <v>43630</v>
      </c>
      <c r="P314" s="1" t="b">
        <f>IF(Manquant[[#This Row],[Besoin Client]]="","NO DATE CLIENT",(IF(Manquant[[#This Row],[DATE]]="NO DATE",TRUE,(IF(Manquant[[#This Row],[Besoin Client]]-Manquant[[#This Row],[DATE]]&lt;25,TRUE,"")))))</f>
        <v>1</v>
      </c>
      <c r="Q314" s="2" t="str">
        <f>IF(ISTEXT(Manquant[[#This Row],[Date de réapprovisionnement]]),Manquant[[#This Row],[Date de réapprovisionnement]],"")</f>
        <v>Série</v>
      </c>
      <c r="R314" s="2" t="str">
        <f>IF(ISTEXT(Manquant[[#This Row],[Date de réappro estimée]]),Manquant[[#This Row],[Date de réappro estimée]],"")</f>
        <v/>
      </c>
      <c r="S314" s="2" t="str">
        <f>IF((Manquant[Commentaires]=""),"",Manquant[Commentaires])</f>
        <v/>
      </c>
      <c r="T314" s="10" t="str">
        <f>Manquant[Commentaires1]&amp;CHAR(10)&amp;Manquant[Commentaires2]&amp;CHAR(10)&amp;Manquant[Commentaires3]</f>
        <v xml:space="preserve">Série
</v>
      </c>
    </row>
    <row r="315" spans="1:20" ht="45" hidden="1" x14ac:dyDescent="0.25">
      <c r="A315" s="1" t="s">
        <v>56</v>
      </c>
      <c r="B315" s="1" t="s">
        <v>57</v>
      </c>
      <c r="C315" s="2">
        <v>43721</v>
      </c>
      <c r="D315" s="1">
        <v>71274440</v>
      </c>
      <c r="E315" s="1" t="s">
        <v>498</v>
      </c>
      <c r="F315" s="1" t="s">
        <v>498</v>
      </c>
      <c r="G315" s="1" t="s">
        <v>499</v>
      </c>
      <c r="H315" s="1" t="s">
        <v>427</v>
      </c>
      <c r="I315" s="2" t="s">
        <v>428</v>
      </c>
      <c r="J315" s="2"/>
      <c r="K315" s="1" t="s">
        <v>16</v>
      </c>
      <c r="L315" s="2" t="str">
        <f>IF(ISNUMBER(Manquant[[#This Row],[Date de réapprovisionnement]]),Manquant[[#This Row],[Date de réapprovisionnement]],"")</f>
        <v/>
      </c>
      <c r="M315" s="2" t="str">
        <f>IF(ISNUMBER(Manquant[[#This Row],[Date de réappro estimée]]),Manquant[[#This Row],[Date de réappro estimée]],"")</f>
        <v/>
      </c>
      <c r="N315" s="2" t="str">
        <f>IF(Manquant[[#This Row],[DATE Réappro]]="",(IF(Manquant[[#This Row],[Date Estimée]]="","NO DATE",Manquant[[#This Row],[Date Estimée]])),Manquant[[#This Row],[DATE Réappro]])</f>
        <v>NO DATE</v>
      </c>
      <c r="O315" s="2">
        <f>IF((VLOOKUP(Manquant[[#This Row],[Composé]],Planning!E:M,9,FALSE))=0,"",(VLOOKUP(Manquant[[#This Row],[Composé]],Planning!E:M,9,FALSE)))</f>
        <v>43630</v>
      </c>
      <c r="P315" s="1" t="b">
        <f>IF(Manquant[[#This Row],[Besoin Client]]="","NO DATE CLIENT",(IF(Manquant[[#This Row],[DATE]]="NO DATE",TRUE,(IF(Manquant[[#This Row],[Besoin Client]]-Manquant[[#This Row],[DATE]]&lt;25,TRUE,"")))))</f>
        <v>1</v>
      </c>
      <c r="Q315" s="2" t="str">
        <f>IF(ISTEXT(Manquant[[#This Row],[Date de réapprovisionnement]]),Manquant[[#This Row],[Date de réapprovisionnement]],"")</f>
        <v>MKP</v>
      </c>
      <c r="R315" s="2" t="str">
        <f>IF(ISTEXT(Manquant[[#This Row],[Date de réappro estimée]]),Manquant[[#This Row],[Date de réappro estimée]],"")</f>
        <v/>
      </c>
      <c r="S315" s="2" t="str">
        <f>IF((Manquant[Commentaires]=""),"",Manquant[Commentaires])</f>
        <v/>
      </c>
      <c r="T315" s="10" t="str">
        <f>Manquant[Commentaires1]&amp;CHAR(10)&amp;Manquant[Commentaires2]&amp;CHAR(10)&amp;Manquant[Commentaires3]</f>
        <v xml:space="preserve">MKP
</v>
      </c>
    </row>
    <row r="316" spans="1:20" ht="45" hidden="1" x14ac:dyDescent="0.25">
      <c r="A316" s="1" t="s">
        <v>56</v>
      </c>
      <c r="B316" s="1" t="s">
        <v>57</v>
      </c>
      <c r="C316" s="2">
        <v>43609</v>
      </c>
      <c r="D316" s="1">
        <v>71274441</v>
      </c>
      <c r="E316" s="1">
        <v>186413852</v>
      </c>
      <c r="F316" s="1">
        <v>186413852</v>
      </c>
      <c r="G316" s="1" t="s">
        <v>555</v>
      </c>
      <c r="H316" s="1" t="s">
        <v>550</v>
      </c>
      <c r="J316" s="2"/>
      <c r="K316" s="1" t="s">
        <v>16</v>
      </c>
      <c r="L316" s="2" t="str">
        <f>IF(ISNUMBER(Manquant[[#This Row],[Date de réapprovisionnement]]),Manquant[[#This Row],[Date de réapprovisionnement]],"")</f>
        <v/>
      </c>
      <c r="M316" s="2" t="str">
        <f>IF(ISNUMBER(Manquant[[#This Row],[Date de réappro estimée]]),Manquant[[#This Row],[Date de réappro estimée]],"")</f>
        <v/>
      </c>
      <c r="N316" s="2" t="str">
        <f>IF(Manquant[[#This Row],[DATE Réappro]]="",(IF(Manquant[[#This Row],[Date Estimée]]="","NO DATE",Manquant[[#This Row],[Date Estimée]])),Manquant[[#This Row],[DATE Réappro]])</f>
        <v>NO DATE</v>
      </c>
      <c r="O316" s="2">
        <f>IF((VLOOKUP(Manquant[[#This Row],[Composé]],Planning!E:M,9,FALSE))=0,"",(VLOOKUP(Manquant[[#This Row],[Composé]],Planning!E:M,9,FALSE)))</f>
        <v>43630</v>
      </c>
      <c r="P316" s="1" t="b">
        <f>IF(Manquant[[#This Row],[Besoin Client]]="","NO DATE CLIENT",(IF(Manquant[[#This Row],[DATE]]="NO DATE",TRUE,(IF(Manquant[[#This Row],[Besoin Client]]-Manquant[[#This Row],[DATE]]&lt;25,TRUE,"")))))</f>
        <v>1</v>
      </c>
      <c r="Q316" s="2" t="str">
        <f>IF(ISTEXT(Manquant[[#This Row],[Date de réapprovisionnement]]),Manquant[[#This Row],[Date de réapprovisionnement]],"")</f>
        <v/>
      </c>
      <c r="R316" s="2" t="str">
        <f>IF(ISTEXT(Manquant[[#This Row],[Date de réappro estimée]]),Manquant[[#This Row],[Date de réappro estimée]],"")</f>
        <v/>
      </c>
      <c r="S316" s="2" t="str">
        <f>IF((Manquant[Commentaires]=""),"",Manquant[Commentaires])</f>
        <v/>
      </c>
      <c r="T316" s="10" t="str">
        <f>Manquant[Commentaires1]&amp;CHAR(10)&amp;Manquant[Commentaires2]&amp;CHAR(10)&amp;Manquant[Commentaires3]</f>
        <v xml:space="preserve">
</v>
      </c>
    </row>
    <row r="317" spans="1:20" ht="45" hidden="1" x14ac:dyDescent="0.25">
      <c r="A317" s="1" t="s">
        <v>56</v>
      </c>
      <c r="B317" s="1" t="s">
        <v>57</v>
      </c>
      <c r="C317" s="2">
        <v>43609</v>
      </c>
      <c r="D317" s="1">
        <v>71274441</v>
      </c>
      <c r="E317" s="1" t="s">
        <v>255</v>
      </c>
      <c r="F317" s="1">
        <v>191725543</v>
      </c>
      <c r="G317" s="1" t="s">
        <v>256</v>
      </c>
      <c r="H317" s="1" t="s">
        <v>213</v>
      </c>
      <c r="I317" s="2" t="s">
        <v>214</v>
      </c>
      <c r="J317" s="2">
        <v>43713</v>
      </c>
      <c r="K317" s="1" t="s">
        <v>16</v>
      </c>
      <c r="L317" s="2" t="str">
        <f>IF(ISNUMBER(Manquant[[#This Row],[Date de réapprovisionnement]]),Manquant[[#This Row],[Date de réapprovisionnement]],"")</f>
        <v/>
      </c>
      <c r="M317" s="2">
        <f>IF(ISNUMBER(Manquant[[#This Row],[Date de réappro estimée]]),Manquant[[#This Row],[Date de réappro estimée]],"")</f>
        <v>43713</v>
      </c>
      <c r="N317" s="2">
        <f>IF(Manquant[[#This Row],[DATE Réappro]]="",(IF(Manquant[[#This Row],[Date Estimée]]="","NO DATE",Manquant[[#This Row],[Date Estimée]])),Manquant[[#This Row],[DATE Réappro]])</f>
        <v>43713</v>
      </c>
      <c r="O317" s="2">
        <f>IF((VLOOKUP(Manquant[[#This Row],[Composé]],Planning!E:M,9,FALSE))=0,"",(VLOOKUP(Manquant[[#This Row],[Composé]],Planning!E:M,9,FALSE)))</f>
        <v>43630</v>
      </c>
      <c r="P317" s="1" t="b">
        <f>IF(Manquant[[#This Row],[Besoin Client]]="","NO DATE CLIENT",(IF(Manquant[[#This Row],[DATE]]="NO DATE",TRUE,(IF(Manquant[[#This Row],[Besoin Client]]-Manquant[[#This Row],[DATE]]&lt;25,TRUE,"")))))</f>
        <v>1</v>
      </c>
      <c r="Q317" s="2" t="str">
        <f>IF(ISTEXT(Manquant[[#This Row],[Date de réapprovisionnement]]),Manquant[[#This Row],[Date de réapprovisionnement]],"")</f>
        <v>Attente AR</v>
      </c>
      <c r="R317" s="2" t="str">
        <f>IF(ISTEXT(Manquant[[#This Row],[Date de réappro estimée]]),Manquant[[#This Row],[Date de réappro estimée]],"")</f>
        <v/>
      </c>
      <c r="S317" s="2" t="str">
        <f>IF((Manquant[Commentaires]=""),"",Manquant[Commentaires])</f>
        <v/>
      </c>
      <c r="T317" s="10" t="str">
        <f>Manquant[Commentaires1]&amp;CHAR(10)&amp;Manquant[Commentaires2]&amp;CHAR(10)&amp;Manquant[Commentaires3]</f>
        <v xml:space="preserve">Attente AR
</v>
      </c>
    </row>
    <row r="318" spans="1:20" ht="45" hidden="1" x14ac:dyDescent="0.25">
      <c r="A318" s="1" t="s">
        <v>56</v>
      </c>
      <c r="B318" s="1" t="s">
        <v>57</v>
      </c>
      <c r="C318" s="2">
        <v>43609</v>
      </c>
      <c r="D318" s="1">
        <v>71274441</v>
      </c>
      <c r="E318" s="1" t="s">
        <v>58</v>
      </c>
      <c r="F318" s="1">
        <v>192803916</v>
      </c>
      <c r="G318" s="1" t="s">
        <v>59</v>
      </c>
      <c r="H318" s="1" t="s">
        <v>15</v>
      </c>
      <c r="I318" s="2">
        <v>43584</v>
      </c>
      <c r="J318" s="2"/>
      <c r="K318" s="1" t="s">
        <v>16</v>
      </c>
      <c r="L318" s="2">
        <f>IF(ISNUMBER(Manquant[[#This Row],[Date de réapprovisionnement]]),Manquant[[#This Row],[Date de réapprovisionnement]],"")</f>
        <v>43584</v>
      </c>
      <c r="M318" s="2" t="str">
        <f>IF(ISNUMBER(Manquant[[#This Row],[Date de réappro estimée]]),Manquant[[#This Row],[Date de réappro estimée]],"")</f>
        <v/>
      </c>
      <c r="N318" s="2">
        <f>IF(Manquant[[#This Row],[DATE Réappro]]="",(IF(Manquant[[#This Row],[Date Estimée]]="","NO DATE",Manquant[[#This Row],[Date Estimée]])),Manquant[[#This Row],[DATE Réappro]])</f>
        <v>43584</v>
      </c>
      <c r="O318" s="2">
        <f>IF((VLOOKUP(Manquant[[#This Row],[Composé]],Planning!E:M,9,FALSE))=0,"",(VLOOKUP(Manquant[[#This Row],[Composé]],Planning!E:M,9,FALSE)))</f>
        <v>43630</v>
      </c>
      <c r="P318" s="1" t="str">
        <f>IF(Manquant[[#This Row],[Besoin Client]]="","NO DATE CLIENT",(IF(Manquant[[#This Row],[DATE]]="NO DATE",TRUE,(IF(Manquant[[#This Row],[Besoin Client]]-Manquant[[#This Row],[DATE]]&lt;25,TRUE,"")))))</f>
        <v/>
      </c>
      <c r="Q318" s="2" t="str">
        <f>IF(ISTEXT(Manquant[[#This Row],[Date de réapprovisionnement]]),Manquant[[#This Row],[Date de réapprovisionnement]],"")</f>
        <v/>
      </c>
      <c r="R318" s="2" t="str">
        <f>IF(ISTEXT(Manquant[[#This Row],[Date de réappro estimée]]),Manquant[[#This Row],[Date de réappro estimée]],"")</f>
        <v/>
      </c>
      <c r="S318" s="2" t="str">
        <f>IF((Manquant[Commentaires]=""),"",Manquant[Commentaires])</f>
        <v/>
      </c>
      <c r="T318" s="10" t="str">
        <f>Manquant[Commentaires1]&amp;CHAR(10)&amp;Manquant[Commentaires2]&amp;CHAR(10)&amp;Manquant[Commentaires3]</f>
        <v xml:space="preserve">
</v>
      </c>
    </row>
    <row r="319" spans="1:20" ht="45" hidden="1" x14ac:dyDescent="0.25">
      <c r="A319" s="1" t="s">
        <v>56</v>
      </c>
      <c r="B319" s="1" t="s">
        <v>57</v>
      </c>
      <c r="C319" s="2">
        <v>43609</v>
      </c>
      <c r="D319" s="1">
        <v>71274441</v>
      </c>
      <c r="E319" s="1" t="s">
        <v>257</v>
      </c>
      <c r="F319" s="1">
        <v>193139021</v>
      </c>
      <c r="G319" s="1" t="s">
        <v>258</v>
      </c>
      <c r="H319" s="1" t="s">
        <v>213</v>
      </c>
      <c r="I319" s="2" t="s">
        <v>214</v>
      </c>
      <c r="J319" s="2">
        <v>43600</v>
      </c>
      <c r="K319" s="1" t="s">
        <v>16</v>
      </c>
      <c r="L319" s="2" t="str">
        <f>IF(ISNUMBER(Manquant[[#This Row],[Date de réapprovisionnement]]),Manquant[[#This Row],[Date de réapprovisionnement]],"")</f>
        <v/>
      </c>
      <c r="M319" s="2">
        <f>IF(ISNUMBER(Manquant[[#This Row],[Date de réappro estimée]]),Manquant[[#This Row],[Date de réappro estimée]],"")</f>
        <v>43600</v>
      </c>
      <c r="N319" s="2">
        <f>IF(Manquant[[#This Row],[DATE Réappro]]="",(IF(Manquant[[#This Row],[Date Estimée]]="","NO DATE",Manquant[[#This Row],[Date Estimée]])),Manquant[[#This Row],[DATE Réappro]])</f>
        <v>43600</v>
      </c>
      <c r="O319" s="2">
        <f>IF((VLOOKUP(Manquant[[#This Row],[Composé]],Planning!E:M,9,FALSE))=0,"",(VLOOKUP(Manquant[[#This Row],[Composé]],Planning!E:M,9,FALSE)))</f>
        <v>43630</v>
      </c>
      <c r="P319" s="1" t="str">
        <f>IF(Manquant[[#This Row],[Besoin Client]]="","NO DATE CLIENT",(IF(Manquant[[#This Row],[DATE]]="NO DATE",TRUE,(IF(Manquant[[#This Row],[Besoin Client]]-Manquant[[#This Row],[DATE]]&lt;25,TRUE,"")))))</f>
        <v/>
      </c>
      <c r="Q319" s="2" t="str">
        <f>IF(ISTEXT(Manquant[[#This Row],[Date de réapprovisionnement]]),Manquant[[#This Row],[Date de réapprovisionnement]],"")</f>
        <v>Attente AR</v>
      </c>
      <c r="R319" s="2" t="str">
        <f>IF(ISTEXT(Manquant[[#This Row],[Date de réappro estimée]]),Manquant[[#This Row],[Date de réappro estimée]],"")</f>
        <v/>
      </c>
      <c r="S319" s="2" t="str">
        <f>IF((Manquant[Commentaires]=""),"",Manquant[Commentaires])</f>
        <v/>
      </c>
      <c r="T319" s="10" t="str">
        <f>Manquant[Commentaires1]&amp;CHAR(10)&amp;Manquant[Commentaires2]&amp;CHAR(10)&amp;Manquant[Commentaires3]</f>
        <v xml:space="preserve">Attente AR
</v>
      </c>
    </row>
    <row r="320" spans="1:20" ht="45" hidden="1" x14ac:dyDescent="0.25">
      <c r="A320" s="1" t="s">
        <v>56</v>
      </c>
      <c r="B320" s="1" t="s">
        <v>57</v>
      </c>
      <c r="C320" s="2">
        <v>43609</v>
      </c>
      <c r="D320" s="1">
        <v>71274441</v>
      </c>
      <c r="E320" s="1" t="s">
        <v>259</v>
      </c>
      <c r="F320" s="1">
        <v>193139229</v>
      </c>
      <c r="G320" s="1" t="s">
        <v>260</v>
      </c>
      <c r="H320" s="1" t="s">
        <v>213</v>
      </c>
      <c r="I320" s="2" t="s">
        <v>214</v>
      </c>
      <c r="J320" s="2">
        <v>43600</v>
      </c>
      <c r="K320" s="1" t="s">
        <v>16</v>
      </c>
      <c r="L320" s="2" t="str">
        <f>IF(ISNUMBER(Manquant[[#This Row],[Date de réapprovisionnement]]),Manquant[[#This Row],[Date de réapprovisionnement]],"")</f>
        <v/>
      </c>
      <c r="M320" s="2">
        <f>IF(ISNUMBER(Manquant[[#This Row],[Date de réappro estimée]]),Manquant[[#This Row],[Date de réappro estimée]],"")</f>
        <v>43600</v>
      </c>
      <c r="N320" s="2">
        <f>IF(Manquant[[#This Row],[DATE Réappro]]="",(IF(Manquant[[#This Row],[Date Estimée]]="","NO DATE",Manquant[[#This Row],[Date Estimée]])),Manquant[[#This Row],[DATE Réappro]])</f>
        <v>43600</v>
      </c>
      <c r="O320" s="2">
        <f>IF((VLOOKUP(Manquant[[#This Row],[Composé]],Planning!E:M,9,FALSE))=0,"",(VLOOKUP(Manquant[[#This Row],[Composé]],Planning!E:M,9,FALSE)))</f>
        <v>43630</v>
      </c>
      <c r="P320" s="1" t="str">
        <f>IF(Manquant[[#This Row],[Besoin Client]]="","NO DATE CLIENT",(IF(Manquant[[#This Row],[DATE]]="NO DATE",TRUE,(IF(Manquant[[#This Row],[Besoin Client]]-Manquant[[#This Row],[DATE]]&lt;25,TRUE,"")))))</f>
        <v/>
      </c>
      <c r="Q320" s="2" t="str">
        <f>IF(ISTEXT(Manquant[[#This Row],[Date de réapprovisionnement]]),Manquant[[#This Row],[Date de réapprovisionnement]],"")</f>
        <v>Attente AR</v>
      </c>
      <c r="R320" s="2" t="str">
        <f>IF(ISTEXT(Manquant[[#This Row],[Date de réappro estimée]]),Manquant[[#This Row],[Date de réappro estimée]],"")</f>
        <v/>
      </c>
      <c r="S320" s="2" t="str">
        <f>IF((Manquant[Commentaires]=""),"",Manquant[Commentaires])</f>
        <v/>
      </c>
      <c r="T320" s="10" t="str">
        <f>Manquant[Commentaires1]&amp;CHAR(10)&amp;Manquant[Commentaires2]&amp;CHAR(10)&amp;Manquant[Commentaires3]</f>
        <v xml:space="preserve">Attente AR
</v>
      </c>
    </row>
    <row r="321" spans="1:20" ht="45" hidden="1" x14ac:dyDescent="0.25">
      <c r="A321" s="1" t="s">
        <v>56</v>
      </c>
      <c r="B321" s="1" t="s">
        <v>57</v>
      </c>
      <c r="C321" s="2">
        <v>43609</v>
      </c>
      <c r="D321" s="1">
        <v>71274441</v>
      </c>
      <c r="E321" s="1">
        <v>193479074</v>
      </c>
      <c r="F321" s="1">
        <v>193479074</v>
      </c>
      <c r="G321" s="1" t="s">
        <v>305</v>
      </c>
      <c r="H321" s="1" t="s">
        <v>427</v>
      </c>
      <c r="I321" s="2" t="s">
        <v>514</v>
      </c>
      <c r="J321" s="2"/>
      <c r="K321" s="1" t="s">
        <v>16</v>
      </c>
      <c r="L321" s="2" t="str">
        <f>IF(ISNUMBER(Manquant[[#This Row],[Date de réapprovisionnement]]),Manquant[[#This Row],[Date de réapprovisionnement]],"")</f>
        <v/>
      </c>
      <c r="M321" s="2" t="str">
        <f>IF(ISNUMBER(Manquant[[#This Row],[Date de réappro estimée]]),Manquant[[#This Row],[Date de réappro estimée]],"")</f>
        <v/>
      </c>
      <c r="N321" s="2" t="str">
        <f>IF(Manquant[[#This Row],[DATE Réappro]]="",(IF(Manquant[[#This Row],[Date Estimée]]="","NO DATE",Manquant[[#This Row],[Date Estimée]])),Manquant[[#This Row],[DATE Réappro]])</f>
        <v>NO DATE</v>
      </c>
      <c r="O321" s="2">
        <f>IF((VLOOKUP(Manquant[[#This Row],[Composé]],Planning!E:M,9,FALSE))=0,"",(VLOOKUP(Manquant[[#This Row],[Composé]],Planning!E:M,9,FALSE)))</f>
        <v>43630</v>
      </c>
      <c r="P321" s="1" t="b">
        <f>IF(Manquant[[#This Row],[Besoin Client]]="","NO DATE CLIENT",(IF(Manquant[[#This Row],[DATE]]="NO DATE",TRUE,(IF(Manquant[[#This Row],[Besoin Client]]-Manquant[[#This Row],[DATE]]&lt;25,TRUE,"")))))</f>
        <v>1</v>
      </c>
      <c r="Q321" s="2" t="str">
        <f>IF(ISTEXT(Manquant[[#This Row],[Date de réapprovisionnement]]),Manquant[[#This Row],[Date de réapprovisionnement]],"")</f>
        <v>Série</v>
      </c>
      <c r="R321" s="2" t="str">
        <f>IF(ISTEXT(Manquant[[#This Row],[Date de réappro estimée]]),Manquant[[#This Row],[Date de réappro estimée]],"")</f>
        <v/>
      </c>
      <c r="S321" s="2" t="str">
        <f>IF((Manquant[Commentaires]=""),"",Manquant[Commentaires])</f>
        <v/>
      </c>
      <c r="T321" s="10" t="str">
        <f>Manquant[Commentaires1]&amp;CHAR(10)&amp;Manquant[Commentaires2]&amp;CHAR(10)&amp;Manquant[Commentaires3]</f>
        <v xml:space="preserve">Série
</v>
      </c>
    </row>
    <row r="322" spans="1:20" ht="45" hidden="1" x14ac:dyDescent="0.25">
      <c r="A322" s="1" t="s">
        <v>56</v>
      </c>
      <c r="B322" s="1" t="s">
        <v>57</v>
      </c>
      <c r="C322" s="2">
        <v>43609</v>
      </c>
      <c r="D322" s="1">
        <v>71274441</v>
      </c>
      <c r="E322" s="1" t="s">
        <v>532</v>
      </c>
      <c r="F322" s="1">
        <v>193489679</v>
      </c>
      <c r="G322" s="1" t="s">
        <v>533</v>
      </c>
      <c r="H322" s="1" t="s">
        <v>427</v>
      </c>
      <c r="I322" s="2" t="s">
        <v>514</v>
      </c>
      <c r="J322" s="2"/>
      <c r="K322" s="1" t="s">
        <v>16</v>
      </c>
      <c r="L322" s="2" t="str">
        <f>IF(ISNUMBER(Manquant[[#This Row],[Date de réapprovisionnement]]),Manquant[[#This Row],[Date de réapprovisionnement]],"")</f>
        <v/>
      </c>
      <c r="M322" s="2" t="str">
        <f>IF(ISNUMBER(Manquant[[#This Row],[Date de réappro estimée]]),Manquant[[#This Row],[Date de réappro estimée]],"")</f>
        <v/>
      </c>
      <c r="N322" s="2" t="str">
        <f>IF(Manquant[[#This Row],[DATE Réappro]]="",(IF(Manquant[[#This Row],[Date Estimée]]="","NO DATE",Manquant[[#This Row],[Date Estimée]])),Manquant[[#This Row],[DATE Réappro]])</f>
        <v>NO DATE</v>
      </c>
      <c r="O322" s="2">
        <f>IF((VLOOKUP(Manquant[[#This Row],[Composé]],Planning!E:M,9,FALSE))=0,"",(VLOOKUP(Manquant[[#This Row],[Composé]],Planning!E:M,9,FALSE)))</f>
        <v>43630</v>
      </c>
      <c r="P322" s="1" t="b">
        <f>IF(Manquant[[#This Row],[Besoin Client]]="","NO DATE CLIENT",(IF(Manquant[[#This Row],[DATE]]="NO DATE",TRUE,(IF(Manquant[[#This Row],[Besoin Client]]-Manquant[[#This Row],[DATE]]&lt;25,TRUE,"")))))</f>
        <v>1</v>
      </c>
      <c r="Q322" s="2" t="str">
        <f>IF(ISTEXT(Manquant[[#This Row],[Date de réapprovisionnement]]),Manquant[[#This Row],[Date de réapprovisionnement]],"")</f>
        <v>Série</v>
      </c>
      <c r="R322" s="2" t="str">
        <f>IF(ISTEXT(Manquant[[#This Row],[Date de réappro estimée]]),Manquant[[#This Row],[Date de réappro estimée]],"")</f>
        <v/>
      </c>
      <c r="S322" s="2" t="str">
        <f>IF((Manquant[Commentaires]=""),"",Manquant[Commentaires])</f>
        <v/>
      </c>
      <c r="T322" s="10" t="str">
        <f>Manquant[Commentaires1]&amp;CHAR(10)&amp;Manquant[Commentaires2]&amp;CHAR(10)&amp;Manquant[Commentaires3]</f>
        <v xml:space="preserve">Série
</v>
      </c>
    </row>
    <row r="323" spans="1:20" ht="45" hidden="1" x14ac:dyDescent="0.25">
      <c r="A323" s="1" t="s">
        <v>56</v>
      </c>
      <c r="B323" s="1" t="s">
        <v>57</v>
      </c>
      <c r="C323" s="2">
        <v>43619</v>
      </c>
      <c r="D323" s="1">
        <v>71274441</v>
      </c>
      <c r="E323" s="1" t="s">
        <v>498</v>
      </c>
      <c r="F323" s="1" t="s">
        <v>498</v>
      </c>
      <c r="G323" s="1" t="s">
        <v>499</v>
      </c>
      <c r="H323" s="1" t="s">
        <v>427</v>
      </c>
      <c r="I323" s="2" t="s">
        <v>428</v>
      </c>
      <c r="J323" s="2"/>
      <c r="K323" s="1" t="s">
        <v>16</v>
      </c>
      <c r="L323" s="2" t="str">
        <f>IF(ISNUMBER(Manquant[[#This Row],[Date de réapprovisionnement]]),Manquant[[#This Row],[Date de réapprovisionnement]],"")</f>
        <v/>
      </c>
      <c r="M323" s="2" t="str">
        <f>IF(ISNUMBER(Manquant[[#This Row],[Date de réappro estimée]]),Manquant[[#This Row],[Date de réappro estimée]],"")</f>
        <v/>
      </c>
      <c r="N323" s="2" t="str">
        <f>IF(Manquant[[#This Row],[DATE Réappro]]="",(IF(Manquant[[#This Row],[Date Estimée]]="","NO DATE",Manquant[[#This Row],[Date Estimée]])),Manquant[[#This Row],[DATE Réappro]])</f>
        <v>NO DATE</v>
      </c>
      <c r="O323" s="2">
        <f>IF((VLOOKUP(Manquant[[#This Row],[Composé]],Planning!E:M,9,FALSE))=0,"",(VLOOKUP(Manquant[[#This Row],[Composé]],Planning!E:M,9,FALSE)))</f>
        <v>43630</v>
      </c>
      <c r="P323" s="1" t="b">
        <f>IF(Manquant[[#This Row],[Besoin Client]]="","NO DATE CLIENT",(IF(Manquant[[#This Row],[DATE]]="NO DATE",TRUE,(IF(Manquant[[#This Row],[Besoin Client]]-Manquant[[#This Row],[DATE]]&lt;25,TRUE,"")))))</f>
        <v>1</v>
      </c>
      <c r="Q323" s="2" t="str">
        <f>IF(ISTEXT(Manquant[[#This Row],[Date de réapprovisionnement]]),Manquant[[#This Row],[Date de réapprovisionnement]],"")</f>
        <v>MKP</v>
      </c>
      <c r="R323" s="2" t="str">
        <f>IF(ISTEXT(Manquant[[#This Row],[Date de réappro estimée]]),Manquant[[#This Row],[Date de réappro estimée]],"")</f>
        <v/>
      </c>
      <c r="S323" s="2" t="str">
        <f>IF((Manquant[Commentaires]=""),"",Manquant[Commentaires])</f>
        <v/>
      </c>
      <c r="T323" s="10" t="str">
        <f>Manquant[Commentaires1]&amp;CHAR(10)&amp;Manquant[Commentaires2]&amp;CHAR(10)&amp;Manquant[Commentaires3]</f>
        <v xml:space="preserve">MKP
</v>
      </c>
    </row>
    <row r="324" spans="1:20" ht="45" hidden="1" x14ac:dyDescent="0.25">
      <c r="A324" s="1" t="s">
        <v>11</v>
      </c>
      <c r="B324" s="1" t="s">
        <v>12</v>
      </c>
      <c r="C324" s="2">
        <v>43621</v>
      </c>
      <c r="D324" s="1">
        <v>71275654</v>
      </c>
      <c r="E324" s="1" t="s">
        <v>263</v>
      </c>
      <c r="F324" s="1">
        <v>185428309</v>
      </c>
      <c r="G324" s="1" t="s">
        <v>264</v>
      </c>
      <c r="H324" s="1" t="s">
        <v>15</v>
      </c>
      <c r="I324" s="2">
        <v>43608</v>
      </c>
      <c r="J324" s="2"/>
      <c r="K324" s="1" t="s">
        <v>265</v>
      </c>
      <c r="L324" s="2">
        <f>IF(ISNUMBER(Manquant[[#This Row],[Date de réapprovisionnement]]),Manquant[[#This Row],[Date de réapprovisionnement]],"")</f>
        <v>43608</v>
      </c>
      <c r="M324" s="2" t="str">
        <f>IF(ISNUMBER(Manquant[[#This Row],[Date de réappro estimée]]),Manquant[[#This Row],[Date de réappro estimée]],"")</f>
        <v/>
      </c>
      <c r="N324" s="2">
        <f>IF(Manquant[[#This Row],[DATE Réappro]]="",(IF(Manquant[[#This Row],[Date Estimée]]="","NO DATE",Manquant[[#This Row],[Date Estimée]])),Manquant[[#This Row],[DATE Réappro]])</f>
        <v>43608</v>
      </c>
      <c r="O324" s="2">
        <f>IF((VLOOKUP(Manquant[[#This Row],[Composé]],Planning!E:M,9,FALSE))=0,"",(VLOOKUP(Manquant[[#This Row],[Composé]],Planning!E:M,9,FALSE)))</f>
        <v>43588</v>
      </c>
      <c r="P324" s="1" t="b">
        <f>IF(Manquant[[#This Row],[Besoin Client]]="","NO DATE CLIENT",(IF(Manquant[[#This Row],[DATE]]="NO DATE",TRUE,(IF(Manquant[[#This Row],[Besoin Client]]-Manquant[[#This Row],[DATE]]&lt;25,TRUE,"")))))</f>
        <v>1</v>
      </c>
      <c r="Q324" s="2" t="str">
        <f>IF(ISTEXT(Manquant[[#This Row],[Date de réapprovisionnement]]),Manquant[[#This Row],[Date de réapprovisionnement]],"")</f>
        <v/>
      </c>
      <c r="R324" s="2" t="str">
        <f>IF(ISTEXT(Manquant[[#This Row],[Date de réappro estimée]]),Manquant[[#This Row],[Date de réappro estimée]],"")</f>
        <v/>
      </c>
      <c r="S324" s="2" t="str">
        <f>IF((Manquant[Commentaires]=""),"",Manquant[Commentaires])</f>
        <v>Cotation Mouser en cours 24/04</v>
      </c>
      <c r="T324" s="10" t="str">
        <f>Manquant[Commentaires1]&amp;CHAR(10)&amp;Manquant[Commentaires2]&amp;CHAR(10)&amp;Manquant[Commentaires3]</f>
        <v xml:space="preserve">
Cotation Mouser en cours 24/04</v>
      </c>
    </row>
    <row r="325" spans="1:20" ht="45" hidden="1" x14ac:dyDescent="0.25">
      <c r="A325" s="1" t="s">
        <v>11</v>
      </c>
      <c r="B325" s="1" t="s">
        <v>12</v>
      </c>
      <c r="C325" s="2">
        <v>43627</v>
      </c>
      <c r="D325" s="1">
        <v>71275654</v>
      </c>
      <c r="E325" s="1"/>
      <c r="F325" s="1" t="s">
        <v>266</v>
      </c>
      <c r="G325" s="1" t="s">
        <v>267</v>
      </c>
      <c r="H325" s="1" t="s">
        <v>213</v>
      </c>
      <c r="I325" s="2" t="s">
        <v>214</v>
      </c>
      <c r="J325" s="2">
        <v>43598</v>
      </c>
      <c r="K325" s="1" t="s">
        <v>16</v>
      </c>
      <c r="L325" s="2" t="str">
        <f>IF(ISNUMBER(Manquant[[#This Row],[Date de réapprovisionnement]]),Manquant[[#This Row],[Date de réapprovisionnement]],"")</f>
        <v/>
      </c>
      <c r="M325" s="2">
        <f>IF(ISNUMBER(Manquant[[#This Row],[Date de réappro estimée]]),Manquant[[#This Row],[Date de réappro estimée]],"")</f>
        <v>43598</v>
      </c>
      <c r="N325" s="2">
        <f>IF(Manquant[[#This Row],[DATE Réappro]]="",(IF(Manquant[[#This Row],[Date Estimée]]="","NO DATE",Manquant[[#This Row],[Date Estimée]])),Manquant[[#This Row],[DATE Réappro]])</f>
        <v>43598</v>
      </c>
      <c r="O325" s="2">
        <f>IF((VLOOKUP(Manquant[[#This Row],[Composé]],Planning!E:M,9,FALSE))=0,"",(VLOOKUP(Manquant[[#This Row],[Composé]],Planning!E:M,9,FALSE)))</f>
        <v>43588</v>
      </c>
      <c r="P325" s="1" t="b">
        <f>IF(Manquant[[#This Row],[Besoin Client]]="","NO DATE CLIENT",(IF(Manquant[[#This Row],[DATE]]="NO DATE",TRUE,(IF(Manquant[[#This Row],[Besoin Client]]-Manquant[[#This Row],[DATE]]&lt;25,TRUE,"")))))</f>
        <v>1</v>
      </c>
      <c r="Q325" s="2" t="str">
        <f>IF(ISTEXT(Manquant[[#This Row],[Date de réapprovisionnement]]),Manquant[[#This Row],[Date de réapprovisionnement]],"")</f>
        <v>Attente AR</v>
      </c>
      <c r="R325" s="2" t="str">
        <f>IF(ISTEXT(Manquant[[#This Row],[Date de réappro estimée]]),Manquant[[#This Row],[Date de réappro estimée]],"")</f>
        <v/>
      </c>
      <c r="S325" s="2" t="str">
        <f>IF((Manquant[Commentaires]=""),"",Manquant[Commentaires])</f>
        <v/>
      </c>
      <c r="T325" s="10" t="str">
        <f>Manquant[Commentaires1]&amp;CHAR(10)&amp;Manquant[Commentaires2]&amp;CHAR(10)&amp;Manquant[Commentaires3]</f>
        <v xml:space="preserve">Attente AR
</v>
      </c>
    </row>
    <row r="326" spans="1:20" ht="45" hidden="1" x14ac:dyDescent="0.25">
      <c r="A326" s="1" t="s">
        <v>11</v>
      </c>
      <c r="B326" s="1" t="s">
        <v>12</v>
      </c>
      <c r="C326" s="2">
        <v>43621</v>
      </c>
      <c r="D326" s="1">
        <v>71275654</v>
      </c>
      <c r="E326" s="1" t="s">
        <v>13</v>
      </c>
      <c r="F326" s="1">
        <v>185532223</v>
      </c>
      <c r="G326" s="1" t="s">
        <v>14</v>
      </c>
      <c r="H326" s="1" t="s">
        <v>15</v>
      </c>
      <c r="I326" s="2">
        <v>43580</v>
      </c>
      <c r="J326" s="2"/>
      <c r="K326" s="1" t="s">
        <v>16</v>
      </c>
      <c r="L326" s="2">
        <f>IF(ISNUMBER(Manquant[[#This Row],[Date de réapprovisionnement]]),Manquant[[#This Row],[Date de réapprovisionnement]],"")</f>
        <v>43580</v>
      </c>
      <c r="M326" s="2" t="str">
        <f>IF(ISNUMBER(Manquant[[#This Row],[Date de réappro estimée]]),Manquant[[#This Row],[Date de réappro estimée]],"")</f>
        <v/>
      </c>
      <c r="N326" s="2">
        <f>IF(Manquant[[#This Row],[DATE Réappro]]="",(IF(Manquant[[#This Row],[Date Estimée]]="","NO DATE",Manquant[[#This Row],[Date Estimée]])),Manquant[[#This Row],[DATE Réappro]])</f>
        <v>43580</v>
      </c>
      <c r="O326" s="2">
        <f>IF((VLOOKUP(Manquant[[#This Row],[Composé]],Planning!E:M,9,FALSE))=0,"",(VLOOKUP(Manquant[[#This Row],[Composé]],Planning!E:M,9,FALSE)))</f>
        <v>43588</v>
      </c>
      <c r="P326" s="1" t="b">
        <f>IF(Manquant[[#This Row],[Besoin Client]]="","NO DATE CLIENT",(IF(Manquant[[#This Row],[DATE]]="NO DATE",TRUE,(IF(Manquant[[#This Row],[Besoin Client]]-Manquant[[#This Row],[DATE]]&lt;25,TRUE,"")))))</f>
        <v>1</v>
      </c>
      <c r="Q326" s="2" t="str">
        <f>IF(ISTEXT(Manquant[[#This Row],[Date de réapprovisionnement]]),Manquant[[#This Row],[Date de réapprovisionnement]],"")</f>
        <v/>
      </c>
      <c r="R326" s="2" t="str">
        <f>IF(ISTEXT(Manquant[[#This Row],[Date de réappro estimée]]),Manquant[[#This Row],[Date de réappro estimée]],"")</f>
        <v/>
      </c>
      <c r="S326" s="2" t="str">
        <f>IF((Manquant[Commentaires]=""),"",Manquant[Commentaires])</f>
        <v/>
      </c>
      <c r="T326" s="10" t="str">
        <f>Manquant[Commentaires1]&amp;CHAR(10)&amp;Manquant[Commentaires2]&amp;CHAR(10)&amp;Manquant[Commentaires3]</f>
        <v xml:space="preserve">
</v>
      </c>
    </row>
    <row r="327" spans="1:20" ht="45" hidden="1" x14ac:dyDescent="0.25">
      <c r="A327" s="1" t="s">
        <v>11</v>
      </c>
      <c r="B327" s="1" t="s">
        <v>12</v>
      </c>
      <c r="C327" s="2">
        <v>43621</v>
      </c>
      <c r="D327" s="1">
        <v>71275654</v>
      </c>
      <c r="E327" s="1" t="s">
        <v>78</v>
      </c>
      <c r="F327" s="1">
        <v>186492605</v>
      </c>
      <c r="G327" s="1" t="s">
        <v>79</v>
      </c>
      <c r="H327" s="1" t="s">
        <v>15</v>
      </c>
      <c r="I327" s="2">
        <v>43585</v>
      </c>
      <c r="J327" s="2"/>
      <c r="K327" s="1" t="s">
        <v>16</v>
      </c>
      <c r="L327" s="2">
        <f>IF(ISNUMBER(Manquant[[#This Row],[Date de réapprovisionnement]]),Manquant[[#This Row],[Date de réapprovisionnement]],"")</f>
        <v>43585</v>
      </c>
      <c r="M327" s="2" t="str">
        <f>IF(ISNUMBER(Manquant[[#This Row],[Date de réappro estimée]]),Manquant[[#This Row],[Date de réappro estimée]],"")</f>
        <v/>
      </c>
      <c r="N327" s="2">
        <f>IF(Manquant[[#This Row],[DATE Réappro]]="",(IF(Manquant[[#This Row],[Date Estimée]]="","NO DATE",Manquant[[#This Row],[Date Estimée]])),Manquant[[#This Row],[DATE Réappro]])</f>
        <v>43585</v>
      </c>
      <c r="O327" s="2">
        <f>IF((VLOOKUP(Manquant[[#This Row],[Composé]],Planning!E:M,9,FALSE))=0,"",(VLOOKUP(Manquant[[#This Row],[Composé]],Planning!E:M,9,FALSE)))</f>
        <v>43588</v>
      </c>
      <c r="P327" s="1" t="b">
        <f>IF(Manquant[[#This Row],[Besoin Client]]="","NO DATE CLIENT",(IF(Manquant[[#This Row],[DATE]]="NO DATE",TRUE,(IF(Manquant[[#This Row],[Besoin Client]]-Manquant[[#This Row],[DATE]]&lt;25,TRUE,"")))))</f>
        <v>1</v>
      </c>
      <c r="Q327" s="2" t="str">
        <f>IF(ISTEXT(Manquant[[#This Row],[Date de réapprovisionnement]]),Manquant[[#This Row],[Date de réapprovisionnement]],"")</f>
        <v/>
      </c>
      <c r="R327" s="2" t="str">
        <f>IF(ISTEXT(Manquant[[#This Row],[Date de réappro estimée]]),Manquant[[#This Row],[Date de réappro estimée]],"")</f>
        <v/>
      </c>
      <c r="S327" s="2" t="str">
        <f>IF((Manquant[Commentaires]=""),"",Manquant[Commentaires])</f>
        <v/>
      </c>
      <c r="T327" s="10" t="str">
        <f>Manquant[Commentaires1]&amp;CHAR(10)&amp;Manquant[Commentaires2]&amp;CHAR(10)&amp;Manquant[Commentaires3]</f>
        <v xml:space="preserve">
</v>
      </c>
    </row>
    <row r="328" spans="1:20" ht="45" hidden="1" x14ac:dyDescent="0.25">
      <c r="A328" s="1" t="s">
        <v>11</v>
      </c>
      <c r="B328" s="1" t="s">
        <v>12</v>
      </c>
      <c r="C328" s="2">
        <v>43621</v>
      </c>
      <c r="D328" s="1">
        <v>71275654</v>
      </c>
      <c r="E328" s="1" t="s">
        <v>536</v>
      </c>
      <c r="F328" s="1">
        <v>188076441</v>
      </c>
      <c r="G328" s="1" t="s">
        <v>537</v>
      </c>
      <c r="H328" s="1" t="s">
        <v>427</v>
      </c>
      <c r="I328" s="2" t="s">
        <v>514</v>
      </c>
      <c r="J328" s="2"/>
      <c r="K328" s="1" t="s">
        <v>16</v>
      </c>
      <c r="L328" s="2" t="str">
        <f>IF(ISNUMBER(Manquant[[#This Row],[Date de réapprovisionnement]]),Manquant[[#This Row],[Date de réapprovisionnement]],"")</f>
        <v/>
      </c>
      <c r="M328" s="2" t="str">
        <f>IF(ISNUMBER(Manquant[[#This Row],[Date de réappro estimée]]),Manquant[[#This Row],[Date de réappro estimée]],"")</f>
        <v/>
      </c>
      <c r="N328" s="2" t="str">
        <f>IF(Manquant[[#This Row],[DATE Réappro]]="",(IF(Manquant[[#This Row],[Date Estimée]]="","NO DATE",Manquant[[#This Row],[Date Estimée]])),Manquant[[#This Row],[DATE Réappro]])</f>
        <v>NO DATE</v>
      </c>
      <c r="O328" s="2">
        <f>IF((VLOOKUP(Manquant[[#This Row],[Composé]],Planning!E:M,9,FALSE))=0,"",(VLOOKUP(Manquant[[#This Row],[Composé]],Planning!E:M,9,FALSE)))</f>
        <v>43588</v>
      </c>
      <c r="P328" s="1" t="b">
        <f>IF(Manquant[[#This Row],[Besoin Client]]="","NO DATE CLIENT",(IF(Manquant[[#This Row],[DATE]]="NO DATE",TRUE,(IF(Manquant[[#This Row],[Besoin Client]]-Manquant[[#This Row],[DATE]]&lt;25,TRUE,"")))))</f>
        <v>1</v>
      </c>
      <c r="Q328" s="2" t="str">
        <f>IF(ISTEXT(Manquant[[#This Row],[Date de réapprovisionnement]]),Manquant[[#This Row],[Date de réapprovisionnement]],"")</f>
        <v>Série</v>
      </c>
      <c r="R328" s="2" t="str">
        <f>IF(ISTEXT(Manquant[[#This Row],[Date de réappro estimée]]),Manquant[[#This Row],[Date de réappro estimée]],"")</f>
        <v/>
      </c>
      <c r="S328" s="2" t="str">
        <f>IF((Manquant[Commentaires]=""),"",Manquant[Commentaires])</f>
        <v/>
      </c>
      <c r="T328" s="10" t="str">
        <f>Manquant[Commentaires1]&amp;CHAR(10)&amp;Manquant[Commentaires2]&amp;CHAR(10)&amp;Manquant[Commentaires3]</f>
        <v xml:space="preserve">Série
</v>
      </c>
    </row>
    <row r="329" spans="1:20" ht="45" hidden="1" x14ac:dyDescent="0.25">
      <c r="A329" s="1" t="s">
        <v>11</v>
      </c>
      <c r="B329" s="1" t="s">
        <v>12</v>
      </c>
      <c r="C329" s="2">
        <v>43627</v>
      </c>
      <c r="D329" s="1">
        <v>71275654</v>
      </c>
      <c r="E329" s="1" t="s">
        <v>308</v>
      </c>
      <c r="F329" s="1" t="s">
        <v>308</v>
      </c>
      <c r="G329" s="1" t="s">
        <v>309</v>
      </c>
      <c r="H329" s="1" t="s">
        <v>427</v>
      </c>
      <c r="I329" s="2" t="s">
        <v>428</v>
      </c>
      <c r="J329" s="2"/>
      <c r="K329" s="1" t="s">
        <v>310</v>
      </c>
      <c r="L329" s="2" t="str">
        <f>IF(ISNUMBER(Manquant[[#This Row],[Date de réapprovisionnement]]),Manquant[[#This Row],[Date de réapprovisionnement]],"")</f>
        <v/>
      </c>
      <c r="M329" s="2" t="str">
        <f>IF(ISNUMBER(Manquant[[#This Row],[Date de réappro estimée]]),Manquant[[#This Row],[Date de réappro estimée]],"")</f>
        <v/>
      </c>
      <c r="N329" s="2" t="str">
        <f>IF(Manquant[[#This Row],[DATE Réappro]]="",(IF(Manquant[[#This Row],[Date Estimée]]="","NO DATE",Manquant[[#This Row],[Date Estimée]])),Manquant[[#This Row],[DATE Réappro]])</f>
        <v>NO DATE</v>
      </c>
      <c r="O329" s="2">
        <f>IF((VLOOKUP(Manquant[[#This Row],[Composé]],Planning!E:M,9,FALSE))=0,"",(VLOOKUP(Manquant[[#This Row],[Composé]],Planning!E:M,9,FALSE)))</f>
        <v>43588</v>
      </c>
      <c r="P329" s="1" t="b">
        <f>IF(Manquant[[#This Row],[Besoin Client]]="","NO DATE CLIENT",(IF(Manquant[[#This Row],[DATE]]="NO DATE",TRUE,(IF(Manquant[[#This Row],[Besoin Client]]-Manquant[[#This Row],[DATE]]&lt;25,TRUE,"")))))</f>
        <v>1</v>
      </c>
      <c r="Q329" s="2" t="str">
        <f>IF(ISTEXT(Manquant[[#This Row],[Date de réapprovisionnement]]),Manquant[[#This Row],[Date de réapprovisionnement]],"")</f>
        <v>MKP</v>
      </c>
      <c r="R329" s="2" t="str">
        <f>IF(ISTEXT(Manquant[[#This Row],[Date de réappro estimée]]),Manquant[[#This Row],[Date de réappro estimée]],"")</f>
        <v/>
      </c>
      <c r="S329" s="2" t="str">
        <f>IF((Manquant[Commentaires]=""),"",Manquant[Commentaires])</f>
        <v>0603YC104KAZ2A Commande RS à passer besoin 50</v>
      </c>
      <c r="T329" s="10" t="str">
        <f>Manquant[Commentaires1]&amp;CHAR(10)&amp;Manquant[Commentaires2]&amp;CHAR(10)&amp;Manquant[Commentaires3]</f>
        <v>MKP
0603YC104KAZ2A Commande RS à passer besoin 50</v>
      </c>
    </row>
    <row r="330" spans="1:20" ht="45" hidden="1" x14ac:dyDescent="0.25">
      <c r="A330" s="1" t="s">
        <v>11</v>
      </c>
      <c r="B330" s="1" t="s">
        <v>12</v>
      </c>
      <c r="C330" s="2">
        <v>43621</v>
      </c>
      <c r="D330" s="1">
        <v>71275654</v>
      </c>
      <c r="E330" s="1">
        <v>189501469</v>
      </c>
      <c r="F330" s="1">
        <v>189501469</v>
      </c>
      <c r="G330" s="1" t="s">
        <v>500</v>
      </c>
      <c r="H330" s="1" t="s">
        <v>427</v>
      </c>
      <c r="I330" s="2" t="s">
        <v>428</v>
      </c>
      <c r="J330" s="2"/>
      <c r="K330" s="1" t="s">
        <v>265</v>
      </c>
      <c r="L330" s="2" t="str">
        <f>IF(ISNUMBER(Manquant[[#This Row],[Date de réapprovisionnement]]),Manquant[[#This Row],[Date de réapprovisionnement]],"")</f>
        <v/>
      </c>
      <c r="M330" s="2" t="str">
        <f>IF(ISNUMBER(Manquant[[#This Row],[Date de réappro estimée]]),Manquant[[#This Row],[Date de réappro estimée]],"")</f>
        <v/>
      </c>
      <c r="N330" s="2" t="str">
        <f>IF(Manquant[[#This Row],[DATE Réappro]]="",(IF(Manquant[[#This Row],[Date Estimée]]="","NO DATE",Manquant[[#This Row],[Date Estimée]])),Manquant[[#This Row],[DATE Réappro]])</f>
        <v>NO DATE</v>
      </c>
      <c r="O330" s="2">
        <f>IF((VLOOKUP(Manquant[[#This Row],[Composé]],Planning!E:M,9,FALSE))=0,"",(VLOOKUP(Manquant[[#This Row],[Composé]],Planning!E:M,9,FALSE)))</f>
        <v>43588</v>
      </c>
      <c r="P330" s="1" t="b">
        <f>IF(Manquant[[#This Row],[Besoin Client]]="","NO DATE CLIENT",(IF(Manquant[[#This Row],[DATE]]="NO DATE",TRUE,(IF(Manquant[[#This Row],[Besoin Client]]-Manquant[[#This Row],[DATE]]&lt;25,TRUE,"")))))</f>
        <v>1</v>
      </c>
      <c r="Q330" s="2" t="str">
        <f>IF(ISTEXT(Manquant[[#This Row],[Date de réapprovisionnement]]),Manquant[[#This Row],[Date de réapprovisionnement]],"")</f>
        <v>MKP</v>
      </c>
      <c r="R330" s="2" t="str">
        <f>IF(ISTEXT(Manquant[[#This Row],[Date de réappro estimée]]),Manquant[[#This Row],[Date de réappro estimée]],"")</f>
        <v/>
      </c>
      <c r="S330" s="2" t="str">
        <f>IF((Manquant[Commentaires]=""),"",Manquant[Commentaires])</f>
        <v>Cotation Mouser en cours 24/04</v>
      </c>
      <c r="T330" s="10" t="str">
        <f>Manquant[Commentaires1]&amp;CHAR(10)&amp;Manquant[Commentaires2]&amp;CHAR(10)&amp;Manquant[Commentaires3]</f>
        <v>MKP
Cotation Mouser en cours 24/04</v>
      </c>
    </row>
    <row r="331" spans="1:20" ht="45" hidden="1" x14ac:dyDescent="0.25">
      <c r="A331" s="1" t="s">
        <v>11</v>
      </c>
      <c r="B331" s="1" t="s">
        <v>12</v>
      </c>
      <c r="C331" s="2">
        <v>43621</v>
      </c>
      <c r="D331" s="1">
        <v>71275654</v>
      </c>
      <c r="E331" s="1" t="s">
        <v>24</v>
      </c>
      <c r="F331" s="1">
        <v>192651523</v>
      </c>
      <c r="G331" s="1" t="s">
        <v>25</v>
      </c>
      <c r="H331" s="1" t="s">
        <v>15</v>
      </c>
      <c r="I331" s="2">
        <v>43581</v>
      </c>
      <c r="J331" s="2"/>
      <c r="K331" s="1" t="s">
        <v>16</v>
      </c>
      <c r="L331" s="2">
        <f>IF(ISNUMBER(Manquant[[#This Row],[Date de réapprovisionnement]]),Manquant[[#This Row],[Date de réapprovisionnement]],"")</f>
        <v>43581</v>
      </c>
      <c r="M331" s="2" t="str">
        <f>IF(ISNUMBER(Manquant[[#This Row],[Date de réappro estimée]]),Manquant[[#This Row],[Date de réappro estimée]],"")</f>
        <v/>
      </c>
      <c r="N331" s="2">
        <f>IF(Manquant[[#This Row],[DATE Réappro]]="",(IF(Manquant[[#This Row],[Date Estimée]]="","NO DATE",Manquant[[#This Row],[Date Estimée]])),Manquant[[#This Row],[DATE Réappro]])</f>
        <v>43581</v>
      </c>
      <c r="O331" s="2">
        <f>IF((VLOOKUP(Manquant[[#This Row],[Composé]],Planning!E:M,9,FALSE))=0,"",(VLOOKUP(Manquant[[#This Row],[Composé]],Planning!E:M,9,FALSE)))</f>
        <v>43588</v>
      </c>
      <c r="P331" s="1" t="b">
        <f>IF(Manquant[[#This Row],[Besoin Client]]="","NO DATE CLIENT",(IF(Manquant[[#This Row],[DATE]]="NO DATE",TRUE,(IF(Manquant[[#This Row],[Besoin Client]]-Manquant[[#This Row],[DATE]]&lt;25,TRUE,"")))))</f>
        <v>1</v>
      </c>
      <c r="Q331" s="2" t="str">
        <f>IF(ISTEXT(Manquant[[#This Row],[Date de réapprovisionnement]]),Manquant[[#This Row],[Date de réapprovisionnement]],"")</f>
        <v/>
      </c>
      <c r="R331" s="2" t="str">
        <f>IF(ISTEXT(Manquant[[#This Row],[Date de réappro estimée]]),Manquant[[#This Row],[Date de réappro estimée]],"")</f>
        <v/>
      </c>
      <c r="S331" s="2" t="str">
        <f>IF((Manquant[Commentaires]=""),"",Manquant[Commentaires])</f>
        <v/>
      </c>
      <c r="T331" s="10" t="str">
        <f>Manquant[Commentaires1]&amp;CHAR(10)&amp;Manquant[Commentaires2]&amp;CHAR(10)&amp;Manquant[Commentaires3]</f>
        <v xml:space="preserve">
</v>
      </c>
    </row>
    <row r="332" spans="1:20" ht="45" hidden="1" x14ac:dyDescent="0.25">
      <c r="A332" s="1" t="s">
        <v>11</v>
      </c>
      <c r="B332" s="1" t="s">
        <v>12</v>
      </c>
      <c r="C332" s="2">
        <v>43621</v>
      </c>
      <c r="D332" s="1">
        <v>71275654</v>
      </c>
      <c r="E332" s="1" t="s">
        <v>186</v>
      </c>
      <c r="F332" s="1">
        <v>192877648</v>
      </c>
      <c r="G332" s="1" t="s">
        <v>187</v>
      </c>
      <c r="H332" s="1" t="s">
        <v>15</v>
      </c>
      <c r="I332" s="2">
        <v>43622</v>
      </c>
      <c r="J332" s="2"/>
      <c r="K332" s="1" t="s">
        <v>16</v>
      </c>
      <c r="L332" s="2">
        <f>IF(ISNUMBER(Manquant[[#This Row],[Date de réapprovisionnement]]),Manquant[[#This Row],[Date de réapprovisionnement]],"")</f>
        <v>43622</v>
      </c>
      <c r="M332" s="2" t="str">
        <f>IF(ISNUMBER(Manquant[[#This Row],[Date de réappro estimée]]),Manquant[[#This Row],[Date de réappro estimée]],"")</f>
        <v/>
      </c>
      <c r="N332" s="2">
        <f>IF(Manquant[[#This Row],[DATE Réappro]]="",(IF(Manquant[[#This Row],[Date Estimée]]="","NO DATE",Manquant[[#This Row],[Date Estimée]])),Manquant[[#This Row],[DATE Réappro]])</f>
        <v>43622</v>
      </c>
      <c r="O332" s="2">
        <f>IF((VLOOKUP(Manquant[[#This Row],[Composé]],Planning!E:M,9,FALSE))=0,"",(VLOOKUP(Manquant[[#This Row],[Composé]],Planning!E:M,9,FALSE)))</f>
        <v>43588</v>
      </c>
      <c r="P332" s="1" t="b">
        <f>IF(Manquant[[#This Row],[Besoin Client]]="","NO DATE CLIENT",(IF(Manquant[[#This Row],[DATE]]="NO DATE",TRUE,(IF(Manquant[[#This Row],[Besoin Client]]-Manquant[[#This Row],[DATE]]&lt;25,TRUE,"")))))</f>
        <v>1</v>
      </c>
      <c r="Q332" s="2" t="str">
        <f>IF(ISTEXT(Manquant[[#This Row],[Date de réapprovisionnement]]),Manquant[[#This Row],[Date de réapprovisionnement]],"")</f>
        <v/>
      </c>
      <c r="R332" s="2" t="str">
        <f>IF(ISTEXT(Manquant[[#This Row],[Date de réappro estimée]]),Manquant[[#This Row],[Date de réappro estimée]],"")</f>
        <v/>
      </c>
      <c r="S332" s="2" t="str">
        <f>IF((Manquant[Commentaires]=""),"",Manquant[Commentaires])</f>
        <v/>
      </c>
      <c r="T332" s="10" t="str">
        <f>Manquant[Commentaires1]&amp;CHAR(10)&amp;Manquant[Commentaires2]&amp;CHAR(10)&amp;Manquant[Commentaires3]</f>
        <v xml:space="preserve">
</v>
      </c>
    </row>
    <row r="333" spans="1:20" ht="45" hidden="1" x14ac:dyDescent="0.25">
      <c r="A333" s="1" t="s">
        <v>11</v>
      </c>
      <c r="B333" s="1" t="s">
        <v>12</v>
      </c>
      <c r="C333" s="2">
        <v>43621</v>
      </c>
      <c r="D333" s="1">
        <v>71275654</v>
      </c>
      <c r="E333" s="1" t="s">
        <v>501</v>
      </c>
      <c r="F333" s="1">
        <v>192940628</v>
      </c>
      <c r="G333" s="1" t="s">
        <v>502</v>
      </c>
      <c r="H333" s="1" t="s">
        <v>427</v>
      </c>
      <c r="I333" s="2" t="s">
        <v>428</v>
      </c>
      <c r="J333" s="2"/>
      <c r="K333" s="1" t="s">
        <v>210</v>
      </c>
      <c r="L333" s="2" t="str">
        <f>IF(ISNUMBER(Manquant[[#This Row],[Date de réapprovisionnement]]),Manquant[[#This Row],[Date de réapprovisionnement]],"")</f>
        <v/>
      </c>
      <c r="M333" s="2" t="str">
        <f>IF(ISNUMBER(Manquant[[#This Row],[Date de réappro estimée]]),Manquant[[#This Row],[Date de réappro estimée]],"")</f>
        <v/>
      </c>
      <c r="N333" s="2" t="str">
        <f>IF(Manquant[[#This Row],[DATE Réappro]]="",(IF(Manquant[[#This Row],[Date Estimée]]="","NO DATE",Manquant[[#This Row],[Date Estimée]])),Manquant[[#This Row],[DATE Réappro]])</f>
        <v>NO DATE</v>
      </c>
      <c r="O333" s="2">
        <f>IF((VLOOKUP(Manquant[[#This Row],[Composé]],Planning!E:M,9,FALSE))=0,"",(VLOOKUP(Manquant[[#This Row],[Composé]],Planning!E:M,9,FALSE)))</f>
        <v>43588</v>
      </c>
      <c r="P333" s="1" t="b">
        <f>IF(Manquant[[#This Row],[Besoin Client]]="","NO DATE CLIENT",(IF(Manquant[[#This Row],[DATE]]="NO DATE",TRUE,(IF(Manquant[[#This Row],[Besoin Client]]-Manquant[[#This Row],[DATE]]&lt;25,TRUE,"")))))</f>
        <v>1</v>
      </c>
      <c r="Q333" s="2" t="str">
        <f>IF(ISTEXT(Manquant[[#This Row],[Date de réapprovisionnement]]),Manquant[[#This Row],[Date de réapprovisionnement]],"")</f>
        <v>MKP</v>
      </c>
      <c r="R333" s="2" t="str">
        <f>IF(ISTEXT(Manquant[[#This Row],[Date de réappro estimée]]),Manquant[[#This Row],[Date de réappro estimée]],"")</f>
        <v/>
      </c>
      <c r="S333" s="2" t="str">
        <f>IF((Manquant[Commentaires]=""),"",Manquant[Commentaires])</f>
        <v>Cotation Broker en cours 24/04</v>
      </c>
      <c r="T333" s="10" t="str">
        <f>Manquant[Commentaires1]&amp;CHAR(10)&amp;Manquant[Commentaires2]&amp;CHAR(10)&amp;Manquant[Commentaires3]</f>
        <v>MKP
Cotation Broker en cours 24/04</v>
      </c>
    </row>
    <row r="334" spans="1:20" ht="45" hidden="1" x14ac:dyDescent="0.25">
      <c r="A334" s="1" t="s">
        <v>11</v>
      </c>
      <c r="B334" s="1" t="s">
        <v>12</v>
      </c>
      <c r="C334" s="2">
        <v>43621</v>
      </c>
      <c r="D334" s="1">
        <v>71275654</v>
      </c>
      <c r="E334" s="1" t="s">
        <v>503</v>
      </c>
      <c r="F334" s="1">
        <v>193034370</v>
      </c>
      <c r="G334" s="1" t="s">
        <v>504</v>
      </c>
      <c r="H334" s="1" t="s">
        <v>427</v>
      </c>
      <c r="I334" s="2" t="s">
        <v>428</v>
      </c>
      <c r="J334" s="2"/>
      <c r="K334" s="1" t="s">
        <v>210</v>
      </c>
      <c r="L334" s="2" t="str">
        <f>IF(ISNUMBER(Manquant[[#This Row],[Date de réapprovisionnement]]),Manquant[[#This Row],[Date de réapprovisionnement]],"")</f>
        <v/>
      </c>
      <c r="M334" s="2" t="str">
        <f>IF(ISNUMBER(Manquant[[#This Row],[Date de réappro estimée]]),Manquant[[#This Row],[Date de réappro estimée]],"")</f>
        <v/>
      </c>
      <c r="N334" s="2" t="str">
        <f>IF(Manquant[[#This Row],[DATE Réappro]]="",(IF(Manquant[[#This Row],[Date Estimée]]="","NO DATE",Manquant[[#This Row],[Date Estimée]])),Manquant[[#This Row],[DATE Réappro]])</f>
        <v>NO DATE</v>
      </c>
      <c r="O334" s="2">
        <f>IF((VLOOKUP(Manquant[[#This Row],[Composé]],Planning!E:M,9,FALSE))=0,"",(VLOOKUP(Manquant[[#This Row],[Composé]],Planning!E:M,9,FALSE)))</f>
        <v>43588</v>
      </c>
      <c r="P334" s="1" t="b">
        <f>IF(Manquant[[#This Row],[Besoin Client]]="","NO DATE CLIENT",(IF(Manquant[[#This Row],[DATE]]="NO DATE",TRUE,(IF(Manquant[[#This Row],[Besoin Client]]-Manquant[[#This Row],[DATE]]&lt;25,TRUE,"")))))</f>
        <v>1</v>
      </c>
      <c r="Q334" s="2" t="str">
        <f>IF(ISTEXT(Manquant[[#This Row],[Date de réapprovisionnement]]),Manquant[[#This Row],[Date de réapprovisionnement]],"")</f>
        <v>MKP</v>
      </c>
      <c r="R334" s="2" t="str">
        <f>IF(ISTEXT(Manquant[[#This Row],[Date de réappro estimée]]),Manquant[[#This Row],[Date de réappro estimée]],"")</f>
        <v/>
      </c>
      <c r="S334" s="2" t="str">
        <f>IF((Manquant[Commentaires]=""),"",Manquant[Commentaires])</f>
        <v>Cotation Broker en cours 24/04</v>
      </c>
      <c r="T334" s="10" t="str">
        <f>Manquant[Commentaires1]&amp;CHAR(10)&amp;Manquant[Commentaires2]&amp;CHAR(10)&amp;Manquant[Commentaires3]</f>
        <v>MKP
Cotation Broker en cours 24/04</v>
      </c>
    </row>
    <row r="335" spans="1:20" ht="45" hidden="1" x14ac:dyDescent="0.25">
      <c r="A335" s="1" t="s">
        <v>11</v>
      </c>
      <c r="B335" s="1" t="s">
        <v>12</v>
      </c>
      <c r="C335" s="2">
        <v>43621</v>
      </c>
      <c r="D335" s="1">
        <v>71275654</v>
      </c>
      <c r="E335" s="1" t="s">
        <v>96</v>
      </c>
      <c r="F335" s="1">
        <v>193094912</v>
      </c>
      <c r="G335" s="1" t="s">
        <v>97</v>
      </c>
      <c r="H335" s="1" t="s">
        <v>15</v>
      </c>
      <c r="I335" s="2">
        <v>43587</v>
      </c>
      <c r="J335" s="2"/>
      <c r="K335" s="1" t="s">
        <v>16</v>
      </c>
      <c r="L335" s="2">
        <f>IF(ISNUMBER(Manquant[[#This Row],[Date de réapprovisionnement]]),Manquant[[#This Row],[Date de réapprovisionnement]],"")</f>
        <v>43587</v>
      </c>
      <c r="M335" s="2" t="str">
        <f>IF(ISNUMBER(Manquant[[#This Row],[Date de réappro estimée]]),Manquant[[#This Row],[Date de réappro estimée]],"")</f>
        <v/>
      </c>
      <c r="N335" s="2">
        <f>IF(Manquant[[#This Row],[DATE Réappro]]="",(IF(Manquant[[#This Row],[Date Estimée]]="","NO DATE",Manquant[[#This Row],[Date Estimée]])),Manquant[[#This Row],[DATE Réappro]])</f>
        <v>43587</v>
      </c>
      <c r="O335" s="2">
        <f>IF((VLOOKUP(Manquant[[#This Row],[Composé]],Planning!E:M,9,FALSE))=0,"",(VLOOKUP(Manquant[[#This Row],[Composé]],Planning!E:M,9,FALSE)))</f>
        <v>43588</v>
      </c>
      <c r="P335" s="1" t="b">
        <f>IF(Manquant[[#This Row],[Besoin Client]]="","NO DATE CLIENT",(IF(Manquant[[#This Row],[DATE]]="NO DATE",TRUE,(IF(Manquant[[#This Row],[Besoin Client]]-Manquant[[#This Row],[DATE]]&lt;25,TRUE,"")))))</f>
        <v>1</v>
      </c>
      <c r="Q335" s="2" t="str">
        <f>IF(ISTEXT(Manquant[[#This Row],[Date de réapprovisionnement]]),Manquant[[#This Row],[Date de réapprovisionnement]],"")</f>
        <v/>
      </c>
      <c r="R335" s="2" t="str">
        <f>IF(ISTEXT(Manquant[[#This Row],[Date de réappro estimée]]),Manquant[[#This Row],[Date de réappro estimée]],"")</f>
        <v/>
      </c>
      <c r="S335" s="2" t="str">
        <f>IF((Manquant[Commentaires]=""),"",Manquant[Commentaires])</f>
        <v/>
      </c>
      <c r="T335" s="10" t="str">
        <f>Manquant[Commentaires1]&amp;CHAR(10)&amp;Manquant[Commentaires2]&amp;CHAR(10)&amp;Manquant[Commentaires3]</f>
        <v xml:space="preserve">
</v>
      </c>
    </row>
    <row r="336" spans="1:20" ht="45" hidden="1" x14ac:dyDescent="0.25">
      <c r="A336" s="1" t="s">
        <v>11</v>
      </c>
      <c r="B336" s="1" t="s">
        <v>12</v>
      </c>
      <c r="C336" s="2">
        <v>43621</v>
      </c>
      <c r="D336" s="1">
        <v>71275654</v>
      </c>
      <c r="E336" s="1" t="s">
        <v>505</v>
      </c>
      <c r="F336" s="1">
        <v>193147750</v>
      </c>
      <c r="G336" s="1" t="s">
        <v>506</v>
      </c>
      <c r="H336" s="1" t="s">
        <v>427</v>
      </c>
      <c r="I336" s="2" t="s">
        <v>428</v>
      </c>
      <c r="J336" s="2"/>
      <c r="K336" s="1" t="s">
        <v>265</v>
      </c>
      <c r="L336" s="2" t="str">
        <f>IF(ISNUMBER(Manquant[[#This Row],[Date de réapprovisionnement]]),Manquant[[#This Row],[Date de réapprovisionnement]],"")</f>
        <v/>
      </c>
      <c r="M336" s="2" t="str">
        <f>IF(ISNUMBER(Manquant[[#This Row],[Date de réappro estimée]]),Manquant[[#This Row],[Date de réappro estimée]],"")</f>
        <v/>
      </c>
      <c r="N336" s="2" t="str">
        <f>IF(Manquant[[#This Row],[DATE Réappro]]="",(IF(Manquant[[#This Row],[Date Estimée]]="","NO DATE",Manquant[[#This Row],[Date Estimée]])),Manquant[[#This Row],[DATE Réappro]])</f>
        <v>NO DATE</v>
      </c>
      <c r="O336" s="2">
        <f>IF((VLOOKUP(Manquant[[#This Row],[Composé]],Planning!E:M,9,FALSE))=0,"",(VLOOKUP(Manquant[[#This Row],[Composé]],Planning!E:M,9,FALSE)))</f>
        <v>43588</v>
      </c>
      <c r="P336" s="1" t="b">
        <f>IF(Manquant[[#This Row],[Besoin Client]]="","NO DATE CLIENT",(IF(Manquant[[#This Row],[DATE]]="NO DATE",TRUE,(IF(Manquant[[#This Row],[Besoin Client]]-Manquant[[#This Row],[DATE]]&lt;25,TRUE,"")))))</f>
        <v>1</v>
      </c>
      <c r="Q336" s="2" t="str">
        <f>IF(ISTEXT(Manquant[[#This Row],[Date de réapprovisionnement]]),Manquant[[#This Row],[Date de réapprovisionnement]],"")</f>
        <v>MKP</v>
      </c>
      <c r="R336" s="2" t="str">
        <f>IF(ISTEXT(Manquant[[#This Row],[Date de réappro estimée]]),Manquant[[#This Row],[Date de réappro estimée]],"")</f>
        <v/>
      </c>
      <c r="S336" s="2" t="str">
        <f>IF((Manquant[Commentaires]=""),"",Manquant[Commentaires])</f>
        <v>Cotation Mouser en cours 24/04</v>
      </c>
      <c r="T336" s="10" t="str">
        <f>Manquant[Commentaires1]&amp;CHAR(10)&amp;Manquant[Commentaires2]&amp;CHAR(10)&amp;Manquant[Commentaires3]</f>
        <v>MKP
Cotation Mouser en cours 24/04</v>
      </c>
    </row>
    <row r="337" spans="1:20" ht="45" hidden="1" x14ac:dyDescent="0.25">
      <c r="A337" s="1" t="s">
        <v>11</v>
      </c>
      <c r="B337" s="1" t="s">
        <v>12</v>
      </c>
      <c r="C337" s="2">
        <v>43627</v>
      </c>
      <c r="D337" s="1">
        <v>71275654</v>
      </c>
      <c r="E337" s="1" t="s">
        <v>507</v>
      </c>
      <c r="F337" s="1" t="s">
        <v>507</v>
      </c>
      <c r="G337" s="1" t="s">
        <v>508</v>
      </c>
      <c r="H337" s="1" t="s">
        <v>427</v>
      </c>
      <c r="I337" s="2" t="s">
        <v>428</v>
      </c>
      <c r="J337" s="2"/>
      <c r="K337" s="1" t="s">
        <v>16</v>
      </c>
      <c r="L337" s="2" t="str">
        <f>IF(ISNUMBER(Manquant[[#This Row],[Date de réapprovisionnement]]),Manquant[[#This Row],[Date de réapprovisionnement]],"")</f>
        <v/>
      </c>
      <c r="M337" s="2" t="str">
        <f>IF(ISNUMBER(Manquant[[#This Row],[Date de réappro estimée]]),Manquant[[#This Row],[Date de réappro estimée]],"")</f>
        <v/>
      </c>
      <c r="N337" s="2" t="str">
        <f>IF(Manquant[[#This Row],[DATE Réappro]]="",(IF(Manquant[[#This Row],[Date Estimée]]="","NO DATE",Manquant[[#This Row],[Date Estimée]])),Manquant[[#This Row],[DATE Réappro]])</f>
        <v>NO DATE</v>
      </c>
      <c r="O337" s="2">
        <f>IF((VLOOKUP(Manquant[[#This Row],[Composé]],Planning!E:M,9,FALSE))=0,"",(VLOOKUP(Manquant[[#This Row],[Composé]],Planning!E:M,9,FALSE)))</f>
        <v>43588</v>
      </c>
      <c r="P337" s="1" t="b">
        <f>IF(Manquant[[#This Row],[Besoin Client]]="","NO DATE CLIENT",(IF(Manquant[[#This Row],[DATE]]="NO DATE",TRUE,(IF(Manquant[[#This Row],[Besoin Client]]-Manquant[[#This Row],[DATE]]&lt;25,TRUE,"")))))</f>
        <v>1</v>
      </c>
      <c r="Q337" s="2" t="str">
        <f>IF(ISTEXT(Manquant[[#This Row],[Date de réapprovisionnement]]),Manquant[[#This Row],[Date de réapprovisionnement]],"")</f>
        <v>MKP</v>
      </c>
      <c r="R337" s="2" t="str">
        <f>IF(ISTEXT(Manquant[[#This Row],[Date de réappro estimée]]),Manquant[[#This Row],[Date de réappro estimée]],"")</f>
        <v/>
      </c>
      <c r="S337" s="2" t="str">
        <f>IF((Manquant[Commentaires]=""),"",Manquant[Commentaires])</f>
        <v/>
      </c>
      <c r="T337" s="10" t="str">
        <f>Manquant[Commentaires1]&amp;CHAR(10)&amp;Manquant[Commentaires2]&amp;CHAR(10)&amp;Manquant[Commentaires3]</f>
        <v xml:space="preserve">MKP
</v>
      </c>
    </row>
    <row r="338" spans="1:20" ht="45" hidden="1" x14ac:dyDescent="0.25">
      <c r="A338" s="1" t="s">
        <v>268</v>
      </c>
      <c r="B338" s="1" t="s">
        <v>269</v>
      </c>
      <c r="C338" s="2">
        <v>43609</v>
      </c>
      <c r="D338" s="1">
        <v>71276049</v>
      </c>
      <c r="E338" s="1" t="s">
        <v>509</v>
      </c>
      <c r="F338" s="1">
        <v>193164946</v>
      </c>
      <c r="G338" s="1" t="s">
        <v>510</v>
      </c>
      <c r="H338" s="1" t="s">
        <v>427</v>
      </c>
      <c r="I338" s="2" t="s">
        <v>428</v>
      </c>
      <c r="J338" s="2"/>
      <c r="K338" s="1" t="s">
        <v>265</v>
      </c>
      <c r="L338" s="2" t="str">
        <f>IF(ISNUMBER(Manquant[[#This Row],[Date de réapprovisionnement]]),Manquant[[#This Row],[Date de réapprovisionnement]],"")</f>
        <v/>
      </c>
      <c r="M338" s="2" t="str">
        <f>IF(ISNUMBER(Manquant[[#This Row],[Date de réappro estimée]]),Manquant[[#This Row],[Date de réappro estimée]],"")</f>
        <v/>
      </c>
      <c r="N338" s="2" t="str">
        <f>IF(Manquant[[#This Row],[DATE Réappro]]="",(IF(Manquant[[#This Row],[Date Estimée]]="","NO DATE",Manquant[[#This Row],[Date Estimée]])),Manquant[[#This Row],[DATE Réappro]])</f>
        <v>NO DATE</v>
      </c>
      <c r="O338" s="2">
        <f>IF((VLOOKUP(Manquant[[#This Row],[Composé]],Planning!E:M,9,FALSE))=0,"",(VLOOKUP(Manquant[[#This Row],[Composé]],Planning!E:M,9,FALSE)))</f>
        <v>43631</v>
      </c>
      <c r="P338" s="1" t="b">
        <f>IF(Manquant[[#This Row],[Besoin Client]]="","NO DATE CLIENT",(IF(Manquant[[#This Row],[DATE]]="NO DATE",TRUE,(IF(Manquant[[#This Row],[Besoin Client]]-Manquant[[#This Row],[DATE]]&lt;25,TRUE,"")))))</f>
        <v>1</v>
      </c>
      <c r="Q338" s="2" t="str">
        <f>IF(ISTEXT(Manquant[[#This Row],[Date de réapprovisionnement]]),Manquant[[#This Row],[Date de réapprovisionnement]],"")</f>
        <v>MKP</v>
      </c>
      <c r="R338" s="2" t="str">
        <f>IF(ISTEXT(Manquant[[#This Row],[Date de réappro estimée]]),Manquant[[#This Row],[Date de réappro estimée]],"")</f>
        <v/>
      </c>
      <c r="S338" s="2" t="str">
        <f>IF((Manquant[Commentaires]=""),"",Manquant[Commentaires])</f>
        <v>Cotation Mouser en cours 24/04</v>
      </c>
      <c r="T338" s="10" t="str">
        <f>Manquant[Commentaires1]&amp;CHAR(10)&amp;Manquant[Commentaires2]&amp;CHAR(10)&amp;Manquant[Commentaires3]</f>
        <v>MKP
Cotation Mouser en cours 24/04</v>
      </c>
    </row>
    <row r="339" spans="1:20" ht="45" hidden="1" x14ac:dyDescent="0.25">
      <c r="A339" s="1" t="s">
        <v>268</v>
      </c>
      <c r="B339" s="1" t="s">
        <v>269</v>
      </c>
      <c r="C339" s="2">
        <v>43609</v>
      </c>
      <c r="D339" s="1">
        <v>71276049</v>
      </c>
      <c r="E339" s="1" t="s">
        <v>538</v>
      </c>
      <c r="F339" s="1">
        <v>193303486</v>
      </c>
      <c r="G339" s="1" t="s">
        <v>539</v>
      </c>
      <c r="H339" s="1" t="s">
        <v>427</v>
      </c>
      <c r="I339" s="2" t="s">
        <v>514</v>
      </c>
      <c r="J339" s="2"/>
      <c r="K339" s="1" t="s">
        <v>16</v>
      </c>
      <c r="L339" s="2" t="str">
        <f>IF(ISNUMBER(Manquant[[#This Row],[Date de réapprovisionnement]]),Manquant[[#This Row],[Date de réapprovisionnement]],"")</f>
        <v/>
      </c>
      <c r="M339" s="2" t="str">
        <f>IF(ISNUMBER(Manquant[[#This Row],[Date de réappro estimée]]),Manquant[[#This Row],[Date de réappro estimée]],"")</f>
        <v/>
      </c>
      <c r="N339" s="2" t="str">
        <f>IF(Manquant[[#This Row],[DATE Réappro]]="",(IF(Manquant[[#This Row],[Date Estimée]]="","NO DATE",Manquant[[#This Row],[Date Estimée]])),Manquant[[#This Row],[DATE Réappro]])</f>
        <v>NO DATE</v>
      </c>
      <c r="O339" s="2">
        <f>IF((VLOOKUP(Manquant[[#This Row],[Composé]],Planning!E:M,9,FALSE))=0,"",(VLOOKUP(Manquant[[#This Row],[Composé]],Planning!E:M,9,FALSE)))</f>
        <v>43631</v>
      </c>
      <c r="P339" s="1" t="b">
        <f>IF(Manquant[[#This Row],[Besoin Client]]="","NO DATE CLIENT",(IF(Manquant[[#This Row],[DATE]]="NO DATE",TRUE,(IF(Manquant[[#This Row],[Besoin Client]]-Manquant[[#This Row],[DATE]]&lt;25,TRUE,"")))))</f>
        <v>1</v>
      </c>
      <c r="Q339" s="2" t="str">
        <f>IF(ISTEXT(Manquant[[#This Row],[Date de réapprovisionnement]]),Manquant[[#This Row],[Date de réapprovisionnement]],"")</f>
        <v>Série</v>
      </c>
      <c r="R339" s="2" t="str">
        <f>IF(ISTEXT(Manquant[[#This Row],[Date de réappro estimée]]),Manquant[[#This Row],[Date de réappro estimée]],"")</f>
        <v/>
      </c>
      <c r="S339" s="2" t="str">
        <f>IF((Manquant[Commentaires]=""),"",Manquant[Commentaires])</f>
        <v/>
      </c>
      <c r="T339" s="10" t="str">
        <f>Manquant[Commentaires1]&amp;CHAR(10)&amp;Manquant[Commentaires2]&amp;CHAR(10)&amp;Manquant[Commentaires3]</f>
        <v xml:space="preserve">Série
</v>
      </c>
    </row>
    <row r="340" spans="1:20" ht="45" hidden="1" x14ac:dyDescent="0.25">
      <c r="A340" s="1" t="s">
        <v>268</v>
      </c>
      <c r="B340" s="1" t="s">
        <v>269</v>
      </c>
      <c r="C340" s="2">
        <v>43609</v>
      </c>
      <c r="D340" s="1">
        <v>71276049</v>
      </c>
      <c r="E340" s="1" t="s">
        <v>540</v>
      </c>
      <c r="F340" s="1">
        <v>193539742</v>
      </c>
      <c r="G340" s="1" t="s">
        <v>541</v>
      </c>
      <c r="H340" s="1" t="s">
        <v>427</v>
      </c>
      <c r="I340" s="2" t="s">
        <v>514</v>
      </c>
      <c r="J340" s="2"/>
      <c r="K340" s="1" t="s">
        <v>16</v>
      </c>
      <c r="L340" s="2" t="str">
        <f>IF(ISNUMBER(Manquant[[#This Row],[Date de réapprovisionnement]]),Manquant[[#This Row],[Date de réapprovisionnement]],"")</f>
        <v/>
      </c>
      <c r="M340" s="2" t="str">
        <f>IF(ISNUMBER(Manquant[[#This Row],[Date de réappro estimée]]),Manquant[[#This Row],[Date de réappro estimée]],"")</f>
        <v/>
      </c>
      <c r="N340" s="2" t="str">
        <f>IF(Manquant[[#This Row],[DATE Réappro]]="",(IF(Manquant[[#This Row],[Date Estimée]]="","NO DATE",Manquant[[#This Row],[Date Estimée]])),Manquant[[#This Row],[DATE Réappro]])</f>
        <v>NO DATE</v>
      </c>
      <c r="O340" s="2">
        <f>IF((VLOOKUP(Manquant[[#This Row],[Composé]],Planning!E:M,9,FALSE))=0,"",(VLOOKUP(Manquant[[#This Row],[Composé]],Planning!E:M,9,FALSE)))</f>
        <v>43631</v>
      </c>
      <c r="P340" s="1" t="b">
        <f>IF(Manquant[[#This Row],[Besoin Client]]="","NO DATE CLIENT",(IF(Manquant[[#This Row],[DATE]]="NO DATE",TRUE,(IF(Manquant[[#This Row],[Besoin Client]]-Manquant[[#This Row],[DATE]]&lt;25,TRUE,"")))))</f>
        <v>1</v>
      </c>
      <c r="Q340" s="2" t="str">
        <f>IF(ISTEXT(Manquant[[#This Row],[Date de réapprovisionnement]]),Manquant[[#This Row],[Date de réapprovisionnement]],"")</f>
        <v>Série</v>
      </c>
      <c r="R340" s="2" t="str">
        <f>IF(ISTEXT(Manquant[[#This Row],[Date de réappro estimée]]),Manquant[[#This Row],[Date de réappro estimée]],"")</f>
        <v/>
      </c>
      <c r="S340" s="2" t="str">
        <f>IF((Manquant[Commentaires]=""),"",Manquant[Commentaires])</f>
        <v/>
      </c>
      <c r="T340" s="10" t="str">
        <f>Manquant[Commentaires1]&amp;CHAR(10)&amp;Manquant[Commentaires2]&amp;CHAR(10)&amp;Manquant[Commentaires3]</f>
        <v xml:space="preserve">Série
</v>
      </c>
    </row>
    <row r="341" spans="1:20" ht="45" hidden="1" x14ac:dyDescent="0.25">
      <c r="A341" s="1" t="s">
        <v>268</v>
      </c>
      <c r="B341" s="1" t="s">
        <v>269</v>
      </c>
      <c r="C341" s="2">
        <v>43609</v>
      </c>
      <c r="D341" s="1">
        <v>71276049</v>
      </c>
      <c r="E341" s="1" t="s">
        <v>270</v>
      </c>
      <c r="F341" s="1">
        <v>193592372</v>
      </c>
      <c r="G341" s="1" t="s">
        <v>271</v>
      </c>
      <c r="H341" s="1" t="s">
        <v>213</v>
      </c>
      <c r="I341" s="2" t="s">
        <v>214</v>
      </c>
      <c r="J341" s="2">
        <v>43550</v>
      </c>
      <c r="K341" s="1" t="s">
        <v>16</v>
      </c>
      <c r="L341" s="2" t="str">
        <f>IF(ISNUMBER(Manquant[[#This Row],[Date de réapprovisionnement]]),Manquant[[#This Row],[Date de réapprovisionnement]],"")</f>
        <v/>
      </c>
      <c r="M341" s="2">
        <f>IF(ISNUMBER(Manquant[[#This Row],[Date de réappro estimée]]),Manquant[[#This Row],[Date de réappro estimée]],"")</f>
        <v>43550</v>
      </c>
      <c r="N341" s="2">
        <f>IF(Manquant[[#This Row],[DATE Réappro]]="",(IF(Manquant[[#This Row],[Date Estimée]]="","NO DATE",Manquant[[#This Row],[Date Estimée]])),Manquant[[#This Row],[DATE Réappro]])</f>
        <v>43550</v>
      </c>
      <c r="O341" s="2">
        <f>IF((VLOOKUP(Manquant[[#This Row],[Composé]],Planning!E:M,9,FALSE))=0,"",(VLOOKUP(Manquant[[#This Row],[Composé]],Planning!E:M,9,FALSE)))</f>
        <v>43631</v>
      </c>
      <c r="P341" s="1" t="str">
        <f>IF(Manquant[[#This Row],[Besoin Client]]="","NO DATE CLIENT",(IF(Manquant[[#This Row],[DATE]]="NO DATE",TRUE,(IF(Manquant[[#This Row],[Besoin Client]]-Manquant[[#This Row],[DATE]]&lt;25,TRUE,"")))))</f>
        <v/>
      </c>
      <c r="Q341" s="2" t="str">
        <f>IF(ISTEXT(Manquant[[#This Row],[Date de réapprovisionnement]]),Manquant[[#This Row],[Date de réapprovisionnement]],"")</f>
        <v>Attente AR</v>
      </c>
      <c r="R341" s="2" t="str">
        <f>IF(ISTEXT(Manquant[[#This Row],[Date de réappro estimée]]),Manquant[[#This Row],[Date de réappro estimée]],"")</f>
        <v/>
      </c>
      <c r="S341" s="2" t="str">
        <f>IF((Manquant[Commentaires]=""),"",Manquant[Commentaires])</f>
        <v/>
      </c>
      <c r="T341" s="10" t="str">
        <f>Manquant[Commentaires1]&amp;CHAR(10)&amp;Manquant[Commentaires2]&amp;CHAR(10)&amp;Manquant[Commentaires3]</f>
        <v xml:space="preserve">Attente AR
</v>
      </c>
    </row>
    <row r="342" spans="1:20" ht="45" hidden="1" x14ac:dyDescent="0.25">
      <c r="A342" s="1" t="s">
        <v>268</v>
      </c>
      <c r="B342" s="1" t="s">
        <v>269</v>
      </c>
      <c r="C342" s="2">
        <v>43609</v>
      </c>
      <c r="D342" s="1">
        <v>71276049</v>
      </c>
      <c r="E342" s="1" t="s">
        <v>542</v>
      </c>
      <c r="F342" s="1">
        <v>193593808</v>
      </c>
      <c r="G342" s="1" t="s">
        <v>543</v>
      </c>
      <c r="H342" s="1" t="s">
        <v>513</v>
      </c>
      <c r="I342" s="2" t="s">
        <v>514</v>
      </c>
      <c r="J342" s="2"/>
      <c r="K342" s="1" t="s">
        <v>16</v>
      </c>
      <c r="L342" s="2" t="str">
        <f>IF(ISNUMBER(Manquant[[#This Row],[Date de réapprovisionnement]]),Manquant[[#This Row],[Date de réapprovisionnement]],"")</f>
        <v/>
      </c>
      <c r="M342" s="2" t="str">
        <f>IF(ISNUMBER(Manquant[[#This Row],[Date de réappro estimée]]),Manquant[[#This Row],[Date de réappro estimée]],"")</f>
        <v/>
      </c>
      <c r="N342" s="2" t="str">
        <f>IF(Manquant[[#This Row],[DATE Réappro]]="",(IF(Manquant[[#This Row],[Date Estimée]]="","NO DATE",Manquant[[#This Row],[Date Estimée]])),Manquant[[#This Row],[DATE Réappro]])</f>
        <v>NO DATE</v>
      </c>
      <c r="O342" s="2">
        <f>IF((VLOOKUP(Manquant[[#This Row],[Composé]],Planning!E:M,9,FALSE))=0,"",(VLOOKUP(Manquant[[#This Row],[Composé]],Planning!E:M,9,FALSE)))</f>
        <v>43631</v>
      </c>
      <c r="P342" s="1" t="b">
        <f>IF(Manquant[[#This Row],[Besoin Client]]="","NO DATE CLIENT",(IF(Manquant[[#This Row],[DATE]]="NO DATE",TRUE,(IF(Manquant[[#This Row],[Besoin Client]]-Manquant[[#This Row],[DATE]]&lt;25,TRUE,"")))))</f>
        <v>1</v>
      </c>
      <c r="Q342" s="2" t="str">
        <f>IF(ISTEXT(Manquant[[#This Row],[Date de réapprovisionnement]]),Manquant[[#This Row],[Date de réapprovisionnement]],"")</f>
        <v>Série</v>
      </c>
      <c r="R342" s="2" t="str">
        <f>IF(ISTEXT(Manquant[[#This Row],[Date de réappro estimée]]),Manquant[[#This Row],[Date de réappro estimée]],"")</f>
        <v/>
      </c>
      <c r="S342" s="2" t="str">
        <f>IF((Manquant[Commentaires]=""),"",Manquant[Commentaires])</f>
        <v/>
      </c>
      <c r="T342" s="10" t="str">
        <f>Manquant[Commentaires1]&amp;CHAR(10)&amp;Manquant[Commentaires2]&amp;CHAR(10)&amp;Manquant[Commentaires3]</f>
        <v xml:space="preserve">Série
</v>
      </c>
    </row>
    <row r="343" spans="1:20" ht="45" hidden="1" x14ac:dyDescent="0.25">
      <c r="A343" s="1" t="s">
        <v>268</v>
      </c>
      <c r="B343" s="1" t="s">
        <v>269</v>
      </c>
      <c r="C343" s="2">
        <v>43609</v>
      </c>
      <c r="D343" s="1">
        <v>71276049</v>
      </c>
      <c r="E343" s="1" t="s">
        <v>544</v>
      </c>
      <c r="F343" s="1">
        <v>193594839</v>
      </c>
      <c r="G343" s="1" t="s">
        <v>545</v>
      </c>
      <c r="H343" s="1" t="s">
        <v>513</v>
      </c>
      <c r="I343" s="2" t="s">
        <v>514</v>
      </c>
      <c r="J343" s="2"/>
      <c r="K343" s="1" t="s">
        <v>16</v>
      </c>
      <c r="L343" s="2" t="str">
        <f>IF(ISNUMBER(Manquant[[#This Row],[Date de réapprovisionnement]]),Manquant[[#This Row],[Date de réapprovisionnement]],"")</f>
        <v/>
      </c>
      <c r="M343" s="2" t="str">
        <f>IF(ISNUMBER(Manquant[[#This Row],[Date de réappro estimée]]),Manquant[[#This Row],[Date de réappro estimée]],"")</f>
        <v/>
      </c>
      <c r="N343" s="2" t="str">
        <f>IF(Manquant[[#This Row],[DATE Réappro]]="",(IF(Manquant[[#This Row],[Date Estimée]]="","NO DATE",Manquant[[#This Row],[Date Estimée]])),Manquant[[#This Row],[DATE Réappro]])</f>
        <v>NO DATE</v>
      </c>
      <c r="O343" s="2">
        <f>IF((VLOOKUP(Manquant[[#This Row],[Composé]],Planning!E:M,9,FALSE))=0,"",(VLOOKUP(Manquant[[#This Row],[Composé]],Planning!E:M,9,FALSE)))</f>
        <v>43631</v>
      </c>
      <c r="P343" s="1" t="b">
        <f>IF(Manquant[[#This Row],[Besoin Client]]="","NO DATE CLIENT",(IF(Manquant[[#This Row],[DATE]]="NO DATE",TRUE,(IF(Manquant[[#This Row],[Besoin Client]]-Manquant[[#This Row],[DATE]]&lt;25,TRUE,"")))))</f>
        <v>1</v>
      </c>
      <c r="Q343" s="2" t="str">
        <f>IF(ISTEXT(Manquant[[#This Row],[Date de réapprovisionnement]]),Manquant[[#This Row],[Date de réapprovisionnement]],"")</f>
        <v>Série</v>
      </c>
      <c r="R343" s="2" t="str">
        <f>IF(ISTEXT(Manquant[[#This Row],[Date de réappro estimée]]),Manquant[[#This Row],[Date de réappro estimée]],"")</f>
        <v/>
      </c>
      <c r="S343" s="2" t="str">
        <f>IF((Manquant[Commentaires]=""),"",Manquant[Commentaires])</f>
        <v/>
      </c>
      <c r="T343" s="10" t="str">
        <f>Manquant[Commentaires1]&amp;CHAR(10)&amp;Manquant[Commentaires2]&amp;CHAR(10)&amp;Manquant[Commentaires3]</f>
        <v xml:space="preserve">Série
</v>
      </c>
    </row>
    <row r="344" spans="1:20" ht="45" hidden="1" x14ac:dyDescent="0.25">
      <c r="A344" s="1" t="s">
        <v>268</v>
      </c>
      <c r="B344" s="1" t="s">
        <v>269</v>
      </c>
      <c r="C344" s="2">
        <v>43619</v>
      </c>
      <c r="D344" s="1">
        <v>71276049</v>
      </c>
      <c r="E344" s="1" t="s">
        <v>546</v>
      </c>
      <c r="F344" s="1" t="s">
        <v>546</v>
      </c>
      <c r="G344" s="1" t="s">
        <v>547</v>
      </c>
      <c r="H344" s="1" t="s">
        <v>427</v>
      </c>
      <c r="I344" s="2" t="s">
        <v>514</v>
      </c>
      <c r="J344" s="2"/>
      <c r="K344" s="1" t="s">
        <v>16</v>
      </c>
      <c r="L344" s="2" t="str">
        <f>IF(ISNUMBER(Manquant[[#This Row],[Date de réapprovisionnement]]),Manquant[[#This Row],[Date de réapprovisionnement]],"")</f>
        <v/>
      </c>
      <c r="M344" s="2" t="str">
        <f>IF(ISNUMBER(Manquant[[#This Row],[Date de réappro estimée]]),Manquant[[#This Row],[Date de réappro estimée]],"")</f>
        <v/>
      </c>
      <c r="N344" s="2" t="str">
        <f>IF(Manquant[[#This Row],[DATE Réappro]]="",(IF(Manquant[[#This Row],[Date Estimée]]="","NO DATE",Manquant[[#This Row],[Date Estimée]])),Manquant[[#This Row],[DATE Réappro]])</f>
        <v>NO DATE</v>
      </c>
      <c r="O344" s="2">
        <f>IF((VLOOKUP(Manquant[[#This Row],[Composé]],Planning!E:M,9,FALSE))=0,"",(VLOOKUP(Manquant[[#This Row],[Composé]],Planning!E:M,9,FALSE)))</f>
        <v>43631</v>
      </c>
      <c r="P344" s="1" t="b">
        <f>IF(Manquant[[#This Row],[Besoin Client]]="","NO DATE CLIENT",(IF(Manquant[[#This Row],[DATE]]="NO DATE",TRUE,(IF(Manquant[[#This Row],[Besoin Client]]-Manquant[[#This Row],[DATE]]&lt;25,TRUE,"")))))</f>
        <v>1</v>
      </c>
      <c r="Q344" s="2" t="str">
        <f>IF(ISTEXT(Manquant[[#This Row],[Date de réapprovisionnement]]),Manquant[[#This Row],[Date de réapprovisionnement]],"")</f>
        <v>Série</v>
      </c>
      <c r="R344" s="2" t="str">
        <f>IF(ISTEXT(Manquant[[#This Row],[Date de réappro estimée]]),Manquant[[#This Row],[Date de réappro estimée]],"")</f>
        <v/>
      </c>
      <c r="S344" s="2" t="str">
        <f>IF((Manquant[Commentaires]=""),"",Manquant[Commentaires])</f>
        <v/>
      </c>
      <c r="T344" s="10" t="str">
        <f>Manquant[Commentaires1]&amp;CHAR(10)&amp;Manquant[Commentaires2]&amp;CHAR(10)&amp;Manquant[Commentaires3]</f>
        <v xml:space="preserve">Série
</v>
      </c>
    </row>
    <row r="345" spans="1:20" ht="45" x14ac:dyDescent="0.25">
      <c r="A345" s="1" t="s">
        <v>148</v>
      </c>
      <c r="B345" s="1" t="s">
        <v>149</v>
      </c>
      <c r="C345" s="2">
        <v>43717</v>
      </c>
      <c r="D345" s="1">
        <v>71276533</v>
      </c>
      <c r="E345" s="1" t="s">
        <v>950</v>
      </c>
      <c r="F345" s="1">
        <v>189112506</v>
      </c>
      <c r="G345" s="1" t="s">
        <v>311</v>
      </c>
      <c r="H345" s="1" t="s">
        <v>427</v>
      </c>
      <c r="I345" s="2" t="s">
        <v>514</v>
      </c>
      <c r="J345" s="2"/>
      <c r="K345" s="1" t="s">
        <v>16</v>
      </c>
      <c r="L345" s="2" t="str">
        <f>IF(ISNUMBER(Manquant[[#This Row],[Date de réapprovisionnement]]),Manquant[[#This Row],[Date de réapprovisionnement]],"")</f>
        <v/>
      </c>
      <c r="M345" s="2" t="str">
        <f>IF(ISNUMBER(Manquant[[#This Row],[Date de réappro estimée]]),Manquant[[#This Row],[Date de réappro estimée]],"")</f>
        <v/>
      </c>
      <c r="N345" s="2" t="str">
        <f>IF(Manquant[[#This Row],[DATE Réappro]]="",(IF(Manquant[[#This Row],[Date Estimée]]="","NO DATE",Manquant[[#This Row],[Date Estimée]])),Manquant[[#This Row],[DATE Réappro]])</f>
        <v>NO DATE</v>
      </c>
      <c r="O345" s="2">
        <f>IF((VLOOKUP(Manquant[[#This Row],[Composé]],Planning!E:M,9,FALSE))=0,"",(VLOOKUP(Manquant[[#This Row],[Composé]],Planning!E:M,9,FALSE)))</f>
        <v>43738</v>
      </c>
      <c r="P345" s="1" t="b">
        <f>IF(Manquant[[#This Row],[Besoin Client]]="","NO DATE CLIENT",(IF(Manquant[[#This Row],[DATE]]="NO DATE",TRUE,(IF(Manquant[[#This Row],[Besoin Client]]-Manquant[[#This Row],[DATE]]&lt;25,TRUE,"")))))</f>
        <v>1</v>
      </c>
      <c r="Q345" s="2" t="str">
        <f>IF(ISTEXT(Manquant[[#This Row],[Date de réapprovisionnement]]),Manquant[[#This Row],[Date de réapprovisionnement]],"")</f>
        <v>Série</v>
      </c>
      <c r="R345" s="2" t="str">
        <f>IF(ISTEXT(Manquant[[#This Row],[Date de réappro estimée]]),Manquant[[#This Row],[Date de réappro estimée]],"")</f>
        <v/>
      </c>
      <c r="S345" s="2" t="str">
        <f>IF((Manquant[Commentaires]=""),"",Manquant[Commentaires])</f>
        <v/>
      </c>
      <c r="T345" s="10" t="str">
        <f>Manquant[Commentaires1]&amp;CHAR(10)&amp;Manquant[Commentaires2]&amp;CHAR(10)&amp;Manquant[Commentaires3]</f>
        <v xml:space="preserve">Série
</v>
      </c>
    </row>
    <row r="346" spans="1:20" ht="45" x14ac:dyDescent="0.25">
      <c r="A346" s="1" t="s">
        <v>148</v>
      </c>
      <c r="B346" s="1" t="s">
        <v>149</v>
      </c>
      <c r="C346" s="2">
        <v>43717</v>
      </c>
      <c r="D346" s="1">
        <v>71276533</v>
      </c>
      <c r="E346" s="1" t="s">
        <v>951</v>
      </c>
      <c r="F346" s="1">
        <v>191909491</v>
      </c>
      <c r="G346" s="1" t="s">
        <v>312</v>
      </c>
      <c r="H346" s="1" t="s">
        <v>427</v>
      </c>
      <c r="I346" s="2" t="s">
        <v>514</v>
      </c>
      <c r="J346" s="2"/>
      <c r="K346" s="1" t="s">
        <v>16</v>
      </c>
      <c r="L346" s="2" t="str">
        <f>IF(ISNUMBER(Manquant[[#This Row],[Date de réapprovisionnement]]),Manquant[[#This Row],[Date de réapprovisionnement]],"")</f>
        <v/>
      </c>
      <c r="M346" s="2" t="str">
        <f>IF(ISNUMBER(Manquant[[#This Row],[Date de réappro estimée]]),Manquant[[#This Row],[Date de réappro estimée]],"")</f>
        <v/>
      </c>
      <c r="N346" s="2" t="str">
        <f>IF(Manquant[[#This Row],[DATE Réappro]]="",(IF(Manquant[[#This Row],[Date Estimée]]="","NO DATE",Manquant[[#This Row],[Date Estimée]])),Manquant[[#This Row],[DATE Réappro]])</f>
        <v>NO DATE</v>
      </c>
      <c r="O346" s="2">
        <f>IF((VLOOKUP(Manquant[[#This Row],[Composé]],Planning!E:M,9,FALSE))=0,"",(VLOOKUP(Manquant[[#This Row],[Composé]],Planning!E:M,9,FALSE)))</f>
        <v>43738</v>
      </c>
      <c r="P346" s="1" t="b">
        <f>IF(Manquant[[#This Row],[Besoin Client]]="","NO DATE CLIENT",(IF(Manquant[[#This Row],[DATE]]="NO DATE",TRUE,(IF(Manquant[[#This Row],[Besoin Client]]-Manquant[[#This Row],[DATE]]&lt;25,TRUE,"")))))</f>
        <v>1</v>
      </c>
      <c r="Q346" s="2" t="str">
        <f>IF(ISTEXT(Manquant[[#This Row],[Date de réapprovisionnement]]),Manquant[[#This Row],[Date de réapprovisionnement]],"")</f>
        <v>Série</v>
      </c>
      <c r="R346" s="2" t="str">
        <f>IF(ISTEXT(Manquant[[#This Row],[Date de réappro estimée]]),Manquant[[#This Row],[Date de réappro estimée]],"")</f>
        <v/>
      </c>
      <c r="S346" s="2" t="str">
        <f>IF((Manquant[Commentaires]=""),"",Manquant[Commentaires])</f>
        <v/>
      </c>
      <c r="T346" s="10" t="str">
        <f>Manquant[Commentaires1]&amp;CHAR(10)&amp;Manquant[Commentaires2]&amp;CHAR(10)&amp;Manquant[Commentaires3]</f>
        <v xml:space="preserve">Série
</v>
      </c>
    </row>
    <row r="347" spans="1:20" ht="45" x14ac:dyDescent="0.25">
      <c r="A347" s="1" t="s">
        <v>148</v>
      </c>
      <c r="B347" s="1" t="s">
        <v>149</v>
      </c>
      <c r="C347" s="2">
        <v>43717</v>
      </c>
      <c r="D347" s="1">
        <v>71276533</v>
      </c>
      <c r="E347" s="1" t="s">
        <v>144</v>
      </c>
      <c r="F347" s="1">
        <v>192734468</v>
      </c>
      <c r="G347" s="1" t="s">
        <v>145</v>
      </c>
      <c r="H347" s="1" t="s">
        <v>15</v>
      </c>
      <c r="I347" s="2">
        <v>43601</v>
      </c>
      <c r="J347" s="2"/>
      <c r="K347" s="1"/>
      <c r="L347" s="2">
        <f>IF(ISNUMBER(Manquant[[#This Row],[Date de réapprovisionnement]]),Manquant[[#This Row],[Date de réapprovisionnement]],"")</f>
        <v>43601</v>
      </c>
      <c r="M347" s="2" t="str">
        <f>IF(ISNUMBER(Manquant[[#This Row],[Date de réappro estimée]]),Manquant[[#This Row],[Date de réappro estimée]],"")</f>
        <v/>
      </c>
      <c r="N347" s="2">
        <f>IF(Manquant[[#This Row],[DATE Réappro]]="",(IF(Manquant[[#This Row],[Date Estimée]]="","NO DATE",Manquant[[#This Row],[Date Estimée]])),Manquant[[#This Row],[DATE Réappro]])</f>
        <v>43601</v>
      </c>
      <c r="O347" s="2">
        <f>IF((VLOOKUP(Manquant[[#This Row],[Composé]],Planning!E:M,9,FALSE))=0,"",(VLOOKUP(Manquant[[#This Row],[Composé]],Planning!E:M,9,FALSE)))</f>
        <v>43738</v>
      </c>
      <c r="P347" s="1" t="str">
        <f>IF(Manquant[[#This Row],[Besoin Client]]="","NO DATE CLIENT",(IF(Manquant[[#This Row],[DATE]]="NO DATE",TRUE,(IF(Manquant[[#This Row],[Besoin Client]]-Manquant[[#This Row],[DATE]]&lt;25,TRUE,"")))))</f>
        <v/>
      </c>
      <c r="Q347" s="2" t="str">
        <f>IF(ISTEXT(Manquant[[#This Row],[Date de réapprovisionnement]]),Manquant[[#This Row],[Date de réapprovisionnement]],"")</f>
        <v/>
      </c>
      <c r="R347" s="2" t="str">
        <f>IF(ISTEXT(Manquant[[#This Row],[Date de réappro estimée]]),Manquant[[#This Row],[Date de réappro estimée]],"")</f>
        <v/>
      </c>
      <c r="S347" s="2" t="str">
        <f>IF((Manquant[Commentaires]=""),"",Manquant[Commentaires])</f>
        <v/>
      </c>
      <c r="T347" s="10" t="str">
        <f>Manquant[Commentaires1]&amp;CHAR(10)&amp;Manquant[Commentaires2]&amp;CHAR(10)&amp;Manquant[Commentaires3]</f>
        <v xml:space="preserve">
</v>
      </c>
    </row>
    <row r="348" spans="1:20" ht="45" x14ac:dyDescent="0.25">
      <c r="A348" s="1" t="s">
        <v>148</v>
      </c>
      <c r="B348" s="1" t="s">
        <v>149</v>
      </c>
      <c r="C348" s="2">
        <v>43717</v>
      </c>
      <c r="D348" s="1">
        <v>71276533</v>
      </c>
      <c r="E348" s="1" t="s">
        <v>952</v>
      </c>
      <c r="F348" s="1">
        <v>193162140</v>
      </c>
      <c r="G348" s="1" t="s">
        <v>313</v>
      </c>
      <c r="H348" s="1" t="s">
        <v>427</v>
      </c>
      <c r="I348" s="2" t="s">
        <v>514</v>
      </c>
      <c r="J348" s="2"/>
      <c r="K348" s="1" t="s">
        <v>16</v>
      </c>
      <c r="L348" s="2" t="str">
        <f>IF(ISNUMBER(Manquant[[#This Row],[Date de réapprovisionnement]]),Manquant[[#This Row],[Date de réapprovisionnement]],"")</f>
        <v/>
      </c>
      <c r="M348" s="2" t="str">
        <f>IF(ISNUMBER(Manquant[[#This Row],[Date de réappro estimée]]),Manquant[[#This Row],[Date de réappro estimée]],"")</f>
        <v/>
      </c>
      <c r="N348" s="2" t="str">
        <f>IF(Manquant[[#This Row],[DATE Réappro]]="",(IF(Manquant[[#This Row],[Date Estimée]]="","NO DATE",Manquant[[#This Row],[Date Estimée]])),Manquant[[#This Row],[DATE Réappro]])</f>
        <v>NO DATE</v>
      </c>
      <c r="O348" s="2">
        <f>IF((VLOOKUP(Manquant[[#This Row],[Composé]],Planning!E:M,9,FALSE))=0,"",(VLOOKUP(Manquant[[#This Row],[Composé]],Planning!E:M,9,FALSE)))</f>
        <v>43738</v>
      </c>
      <c r="P348" s="1" t="b">
        <f>IF(Manquant[[#This Row],[Besoin Client]]="","NO DATE CLIENT",(IF(Manquant[[#This Row],[DATE]]="NO DATE",TRUE,(IF(Manquant[[#This Row],[Besoin Client]]-Manquant[[#This Row],[DATE]]&lt;25,TRUE,"")))))</f>
        <v>1</v>
      </c>
      <c r="Q348" s="2" t="str">
        <f>IF(ISTEXT(Manquant[[#This Row],[Date de réapprovisionnement]]),Manquant[[#This Row],[Date de réapprovisionnement]],"")</f>
        <v>Série</v>
      </c>
      <c r="R348" s="2" t="str">
        <f>IF(ISTEXT(Manquant[[#This Row],[Date de réappro estimée]]),Manquant[[#This Row],[Date de réappro estimée]],"")</f>
        <v/>
      </c>
      <c r="S348" s="2" t="str">
        <f>IF((Manquant[Commentaires]=""),"",Manquant[Commentaires])</f>
        <v/>
      </c>
      <c r="T348" s="10" t="str">
        <f>Manquant[Commentaires1]&amp;CHAR(10)&amp;Manquant[Commentaires2]&amp;CHAR(10)&amp;Manquant[Commentaires3]</f>
        <v xml:space="preserve">Série
</v>
      </c>
    </row>
    <row r="349" spans="1:20" ht="45" x14ac:dyDescent="0.25">
      <c r="A349" s="1" t="s">
        <v>148</v>
      </c>
      <c r="B349" s="1" t="s">
        <v>149</v>
      </c>
      <c r="C349" s="2">
        <v>43717</v>
      </c>
      <c r="D349" s="1">
        <v>71276533</v>
      </c>
      <c r="E349" s="1" t="s">
        <v>953</v>
      </c>
      <c r="F349" s="1">
        <v>193246438</v>
      </c>
      <c r="G349" s="1" t="s">
        <v>314</v>
      </c>
      <c r="H349" s="1" t="s">
        <v>427</v>
      </c>
      <c r="I349" s="2" t="s">
        <v>514</v>
      </c>
      <c r="J349" s="2"/>
      <c r="K349" s="1" t="s">
        <v>16</v>
      </c>
      <c r="L349" s="2" t="str">
        <f>IF(ISNUMBER(Manquant[[#This Row],[Date de réapprovisionnement]]),Manquant[[#This Row],[Date de réapprovisionnement]],"")</f>
        <v/>
      </c>
      <c r="M349" s="2" t="str">
        <f>IF(ISNUMBER(Manquant[[#This Row],[Date de réappro estimée]]),Manquant[[#This Row],[Date de réappro estimée]],"")</f>
        <v/>
      </c>
      <c r="N349" s="2" t="str">
        <f>IF(Manquant[[#This Row],[DATE Réappro]]="",(IF(Manquant[[#This Row],[Date Estimée]]="","NO DATE",Manquant[[#This Row],[Date Estimée]])),Manquant[[#This Row],[DATE Réappro]])</f>
        <v>NO DATE</v>
      </c>
      <c r="O349" s="2">
        <f>IF((VLOOKUP(Manquant[[#This Row],[Composé]],Planning!E:M,9,FALSE))=0,"",(VLOOKUP(Manquant[[#This Row],[Composé]],Planning!E:M,9,FALSE)))</f>
        <v>43738</v>
      </c>
      <c r="P349" s="1" t="b">
        <f>IF(Manquant[[#This Row],[Besoin Client]]="","NO DATE CLIENT",(IF(Manquant[[#This Row],[DATE]]="NO DATE",TRUE,(IF(Manquant[[#This Row],[Besoin Client]]-Manquant[[#This Row],[DATE]]&lt;25,TRUE,"")))))</f>
        <v>1</v>
      </c>
      <c r="Q349" s="2" t="str">
        <f>IF(ISTEXT(Manquant[[#This Row],[Date de réapprovisionnement]]),Manquant[[#This Row],[Date de réapprovisionnement]],"")</f>
        <v>Série</v>
      </c>
      <c r="R349" s="2" t="str">
        <f>IF(ISTEXT(Manquant[[#This Row],[Date de réappro estimée]]),Manquant[[#This Row],[Date de réappro estimée]],"")</f>
        <v/>
      </c>
      <c r="S349" s="2" t="str">
        <f>IF((Manquant[Commentaires]=""),"",Manquant[Commentaires])</f>
        <v/>
      </c>
      <c r="T349" s="10" t="str">
        <f>Manquant[Commentaires1]&amp;CHAR(10)&amp;Manquant[Commentaires2]&amp;CHAR(10)&amp;Manquant[Commentaires3]</f>
        <v xml:space="preserve">Série
</v>
      </c>
    </row>
    <row r="350" spans="1:20" ht="45" x14ac:dyDescent="0.25">
      <c r="A350" s="1" t="s">
        <v>148</v>
      </c>
      <c r="B350" s="1" t="s">
        <v>149</v>
      </c>
      <c r="C350" s="2">
        <v>43717</v>
      </c>
      <c r="D350" s="1">
        <v>71276533</v>
      </c>
      <c r="E350" s="1" t="s">
        <v>954</v>
      </c>
      <c r="F350" s="1">
        <v>193330003</v>
      </c>
      <c r="G350" s="1" t="s">
        <v>315</v>
      </c>
      <c r="H350" s="1" t="s">
        <v>427</v>
      </c>
      <c r="I350" s="2" t="s">
        <v>514</v>
      </c>
      <c r="J350" s="2"/>
      <c r="K350" s="1" t="s">
        <v>16</v>
      </c>
      <c r="L350" s="2" t="str">
        <f>IF(ISNUMBER(Manquant[[#This Row],[Date de réapprovisionnement]]),Manquant[[#This Row],[Date de réapprovisionnement]],"")</f>
        <v/>
      </c>
      <c r="M350" s="2" t="str">
        <f>IF(ISNUMBER(Manquant[[#This Row],[Date de réappro estimée]]),Manquant[[#This Row],[Date de réappro estimée]],"")</f>
        <v/>
      </c>
      <c r="N350" s="2" t="str">
        <f>IF(Manquant[[#This Row],[DATE Réappro]]="",(IF(Manquant[[#This Row],[Date Estimée]]="","NO DATE",Manquant[[#This Row],[Date Estimée]])),Manquant[[#This Row],[DATE Réappro]])</f>
        <v>NO DATE</v>
      </c>
      <c r="O350" s="2">
        <f>IF((VLOOKUP(Manquant[[#This Row],[Composé]],Planning!E:M,9,FALSE))=0,"",(VLOOKUP(Manquant[[#This Row],[Composé]],Planning!E:M,9,FALSE)))</f>
        <v>43738</v>
      </c>
      <c r="P350" s="1" t="b">
        <f>IF(Manquant[[#This Row],[Besoin Client]]="","NO DATE CLIENT",(IF(Manquant[[#This Row],[DATE]]="NO DATE",TRUE,(IF(Manquant[[#This Row],[Besoin Client]]-Manquant[[#This Row],[DATE]]&lt;25,TRUE,"")))))</f>
        <v>1</v>
      </c>
      <c r="Q350" s="2" t="str">
        <f>IF(ISTEXT(Manquant[[#This Row],[Date de réapprovisionnement]]),Manquant[[#This Row],[Date de réapprovisionnement]],"")</f>
        <v>Série</v>
      </c>
      <c r="R350" s="2" t="str">
        <f>IF(ISTEXT(Manquant[[#This Row],[Date de réappro estimée]]),Manquant[[#This Row],[Date de réappro estimée]],"")</f>
        <v/>
      </c>
      <c r="S350" s="2" t="str">
        <f>IF((Manquant[Commentaires]=""),"",Manquant[Commentaires])</f>
        <v/>
      </c>
      <c r="T350" s="10" t="str">
        <f>Manquant[Commentaires1]&amp;CHAR(10)&amp;Manquant[Commentaires2]&amp;CHAR(10)&amp;Manquant[Commentaires3]</f>
        <v xml:space="preserve">Série
</v>
      </c>
    </row>
    <row r="351" spans="1:20" ht="45" x14ac:dyDescent="0.25">
      <c r="A351" s="1" t="s">
        <v>148</v>
      </c>
      <c r="B351" s="1" t="s">
        <v>149</v>
      </c>
      <c r="C351" s="2">
        <v>43717</v>
      </c>
      <c r="D351" s="1">
        <v>71276533</v>
      </c>
      <c r="E351" s="1" t="s">
        <v>955</v>
      </c>
      <c r="F351" s="1">
        <v>193394510</v>
      </c>
      <c r="G351" s="1" t="s">
        <v>316</v>
      </c>
      <c r="H351" s="1" t="s">
        <v>427</v>
      </c>
      <c r="I351" s="2" t="s">
        <v>514</v>
      </c>
      <c r="J351" s="2"/>
      <c r="K351" s="1" t="s">
        <v>16</v>
      </c>
      <c r="L351" s="2" t="str">
        <f>IF(ISNUMBER(Manquant[[#This Row],[Date de réapprovisionnement]]),Manquant[[#This Row],[Date de réapprovisionnement]],"")</f>
        <v/>
      </c>
      <c r="M351" s="2" t="str">
        <f>IF(ISNUMBER(Manquant[[#This Row],[Date de réappro estimée]]),Manquant[[#This Row],[Date de réappro estimée]],"")</f>
        <v/>
      </c>
      <c r="N351" s="2" t="str">
        <f>IF(Manquant[[#This Row],[DATE Réappro]]="",(IF(Manquant[[#This Row],[Date Estimée]]="","NO DATE",Manquant[[#This Row],[Date Estimée]])),Manquant[[#This Row],[DATE Réappro]])</f>
        <v>NO DATE</v>
      </c>
      <c r="O351" s="2">
        <f>IF((VLOOKUP(Manquant[[#This Row],[Composé]],Planning!E:M,9,FALSE))=0,"",(VLOOKUP(Manquant[[#This Row],[Composé]],Planning!E:M,9,FALSE)))</f>
        <v>43738</v>
      </c>
      <c r="P351" s="1" t="b">
        <f>IF(Manquant[[#This Row],[Besoin Client]]="","NO DATE CLIENT",(IF(Manquant[[#This Row],[DATE]]="NO DATE",TRUE,(IF(Manquant[[#This Row],[Besoin Client]]-Manquant[[#This Row],[DATE]]&lt;25,TRUE,"")))))</f>
        <v>1</v>
      </c>
      <c r="Q351" s="2" t="str">
        <f>IF(ISTEXT(Manquant[[#This Row],[Date de réapprovisionnement]]),Manquant[[#This Row],[Date de réapprovisionnement]],"")</f>
        <v>Série</v>
      </c>
      <c r="R351" s="2" t="str">
        <f>IF(ISTEXT(Manquant[[#This Row],[Date de réappro estimée]]),Manquant[[#This Row],[Date de réappro estimée]],"")</f>
        <v/>
      </c>
      <c r="S351" s="2" t="str">
        <f>IF((Manquant[Commentaires]=""),"",Manquant[Commentaires])</f>
        <v/>
      </c>
      <c r="T351" s="10" t="str">
        <f>Manquant[Commentaires1]&amp;CHAR(10)&amp;Manquant[Commentaires2]&amp;CHAR(10)&amp;Manquant[Commentaires3]</f>
        <v xml:space="preserve">Série
</v>
      </c>
    </row>
    <row r="352" spans="1:20" ht="45" x14ac:dyDescent="0.25">
      <c r="A352" s="1" t="s">
        <v>148</v>
      </c>
      <c r="B352" s="1" t="s">
        <v>149</v>
      </c>
      <c r="C352" s="2">
        <v>43717</v>
      </c>
      <c r="D352" s="1">
        <v>71276533</v>
      </c>
      <c r="E352" s="1" t="s">
        <v>956</v>
      </c>
      <c r="F352" s="1">
        <v>193399333</v>
      </c>
      <c r="G352" s="1" t="s">
        <v>317</v>
      </c>
      <c r="H352" s="1" t="s">
        <v>427</v>
      </c>
      <c r="I352" s="2" t="s">
        <v>514</v>
      </c>
      <c r="J352" s="2"/>
      <c r="K352" s="1" t="s">
        <v>16</v>
      </c>
      <c r="L352" s="2" t="str">
        <f>IF(ISNUMBER(Manquant[[#This Row],[Date de réapprovisionnement]]),Manquant[[#This Row],[Date de réapprovisionnement]],"")</f>
        <v/>
      </c>
      <c r="M352" s="2" t="str">
        <f>IF(ISNUMBER(Manquant[[#This Row],[Date de réappro estimée]]),Manquant[[#This Row],[Date de réappro estimée]],"")</f>
        <v/>
      </c>
      <c r="N352" s="2" t="str">
        <f>IF(Manquant[[#This Row],[DATE Réappro]]="",(IF(Manquant[[#This Row],[Date Estimée]]="","NO DATE",Manquant[[#This Row],[Date Estimée]])),Manquant[[#This Row],[DATE Réappro]])</f>
        <v>NO DATE</v>
      </c>
      <c r="O352" s="2">
        <f>IF((VLOOKUP(Manquant[[#This Row],[Composé]],Planning!E:M,9,FALSE))=0,"",(VLOOKUP(Manquant[[#This Row],[Composé]],Planning!E:M,9,FALSE)))</f>
        <v>43738</v>
      </c>
      <c r="P352" s="1" t="b">
        <f>IF(Manquant[[#This Row],[Besoin Client]]="","NO DATE CLIENT",(IF(Manquant[[#This Row],[DATE]]="NO DATE",TRUE,(IF(Manquant[[#This Row],[Besoin Client]]-Manquant[[#This Row],[DATE]]&lt;25,TRUE,"")))))</f>
        <v>1</v>
      </c>
      <c r="Q352" s="2" t="str">
        <f>IF(ISTEXT(Manquant[[#This Row],[Date de réapprovisionnement]]),Manquant[[#This Row],[Date de réapprovisionnement]],"")</f>
        <v>Série</v>
      </c>
      <c r="R352" s="2" t="str">
        <f>IF(ISTEXT(Manquant[[#This Row],[Date de réappro estimée]]),Manquant[[#This Row],[Date de réappro estimée]],"")</f>
        <v/>
      </c>
      <c r="S352" s="2" t="str">
        <f>IF((Manquant[Commentaires]=""),"",Manquant[Commentaires])</f>
        <v/>
      </c>
      <c r="T352" s="10" t="str">
        <f>Manquant[Commentaires1]&amp;CHAR(10)&amp;Manquant[Commentaires2]&amp;CHAR(10)&amp;Manquant[Commentaires3]</f>
        <v xml:space="preserve">Série
</v>
      </c>
    </row>
    <row r="353" spans="1:20" ht="45" x14ac:dyDescent="0.25">
      <c r="A353" s="1" t="s">
        <v>148</v>
      </c>
      <c r="B353" s="1" t="s">
        <v>149</v>
      </c>
      <c r="C353" s="2">
        <v>43717</v>
      </c>
      <c r="D353" s="1">
        <v>71276533</v>
      </c>
      <c r="E353" s="1" t="s">
        <v>957</v>
      </c>
      <c r="F353" s="1">
        <v>193438507</v>
      </c>
      <c r="G353" s="1" t="s">
        <v>318</v>
      </c>
      <c r="H353" s="1" t="s">
        <v>427</v>
      </c>
      <c r="I353" s="2" t="s">
        <v>514</v>
      </c>
      <c r="J353" s="2"/>
      <c r="K353" s="1" t="s">
        <v>16</v>
      </c>
      <c r="L353" s="2" t="str">
        <f>IF(ISNUMBER(Manquant[[#This Row],[Date de réapprovisionnement]]),Manquant[[#This Row],[Date de réapprovisionnement]],"")</f>
        <v/>
      </c>
      <c r="M353" s="2" t="str">
        <f>IF(ISNUMBER(Manquant[[#This Row],[Date de réappro estimée]]),Manquant[[#This Row],[Date de réappro estimée]],"")</f>
        <v/>
      </c>
      <c r="N353" s="2" t="str">
        <f>IF(Manquant[[#This Row],[DATE Réappro]]="",(IF(Manquant[[#This Row],[Date Estimée]]="","NO DATE",Manquant[[#This Row],[Date Estimée]])),Manquant[[#This Row],[DATE Réappro]])</f>
        <v>NO DATE</v>
      </c>
      <c r="O353" s="2">
        <f>IF((VLOOKUP(Manquant[[#This Row],[Composé]],Planning!E:M,9,FALSE))=0,"",(VLOOKUP(Manquant[[#This Row],[Composé]],Planning!E:M,9,FALSE)))</f>
        <v>43738</v>
      </c>
      <c r="P353" s="1" t="b">
        <f>IF(Manquant[[#This Row],[Besoin Client]]="","NO DATE CLIENT",(IF(Manquant[[#This Row],[DATE]]="NO DATE",TRUE,(IF(Manquant[[#This Row],[Besoin Client]]-Manquant[[#This Row],[DATE]]&lt;25,TRUE,"")))))</f>
        <v>1</v>
      </c>
      <c r="Q353" s="2" t="str">
        <f>IF(ISTEXT(Manquant[[#This Row],[Date de réapprovisionnement]]),Manquant[[#This Row],[Date de réapprovisionnement]],"")</f>
        <v>Série</v>
      </c>
      <c r="R353" s="2" t="str">
        <f>IF(ISTEXT(Manquant[[#This Row],[Date de réappro estimée]]),Manquant[[#This Row],[Date de réappro estimée]],"")</f>
        <v/>
      </c>
      <c r="S353" s="2" t="str">
        <f>IF((Manquant[Commentaires]=""),"",Manquant[Commentaires])</f>
        <v/>
      </c>
      <c r="T353" s="10" t="str">
        <f>Manquant[Commentaires1]&amp;CHAR(10)&amp;Manquant[Commentaires2]&amp;CHAR(10)&amp;Manquant[Commentaires3]</f>
        <v xml:space="preserve">Série
</v>
      </c>
    </row>
    <row r="354" spans="1:20" ht="45" x14ac:dyDescent="0.25">
      <c r="A354" s="1" t="s">
        <v>148</v>
      </c>
      <c r="B354" s="1" t="s">
        <v>149</v>
      </c>
      <c r="C354" s="2">
        <v>43717</v>
      </c>
      <c r="D354" s="1">
        <v>71276533</v>
      </c>
      <c r="E354" s="1">
        <v>193495119</v>
      </c>
      <c r="F354" s="1">
        <v>193495119</v>
      </c>
      <c r="G354" s="1" t="s">
        <v>319</v>
      </c>
      <c r="H354" s="1" t="s">
        <v>427</v>
      </c>
      <c r="I354" s="2" t="s">
        <v>514</v>
      </c>
      <c r="J354" s="2"/>
      <c r="K354" s="1" t="s">
        <v>16</v>
      </c>
      <c r="L354" s="2" t="str">
        <f>IF(ISNUMBER(Manquant[[#This Row],[Date de réapprovisionnement]]),Manquant[[#This Row],[Date de réapprovisionnement]],"")</f>
        <v/>
      </c>
      <c r="M354" s="2" t="str">
        <f>IF(ISNUMBER(Manquant[[#This Row],[Date de réappro estimée]]),Manquant[[#This Row],[Date de réappro estimée]],"")</f>
        <v/>
      </c>
      <c r="N354" s="2" t="str">
        <f>IF(Manquant[[#This Row],[DATE Réappro]]="",(IF(Manquant[[#This Row],[Date Estimée]]="","NO DATE",Manquant[[#This Row],[Date Estimée]])),Manquant[[#This Row],[DATE Réappro]])</f>
        <v>NO DATE</v>
      </c>
      <c r="O354" s="2">
        <f>IF((VLOOKUP(Manquant[[#This Row],[Composé]],Planning!E:M,9,FALSE))=0,"",(VLOOKUP(Manquant[[#This Row],[Composé]],Planning!E:M,9,FALSE)))</f>
        <v>43738</v>
      </c>
      <c r="P354" s="1" t="b">
        <f>IF(Manquant[[#This Row],[Besoin Client]]="","NO DATE CLIENT",(IF(Manquant[[#This Row],[DATE]]="NO DATE",TRUE,(IF(Manquant[[#This Row],[Besoin Client]]-Manquant[[#This Row],[DATE]]&lt;25,TRUE,"")))))</f>
        <v>1</v>
      </c>
      <c r="Q354" s="2" t="str">
        <f>IF(ISTEXT(Manquant[[#This Row],[Date de réapprovisionnement]]),Manquant[[#This Row],[Date de réapprovisionnement]],"")</f>
        <v>Série</v>
      </c>
      <c r="R354" s="2" t="str">
        <f>IF(ISTEXT(Manquant[[#This Row],[Date de réappro estimée]]),Manquant[[#This Row],[Date de réappro estimée]],"")</f>
        <v/>
      </c>
      <c r="S354" s="2" t="str">
        <f>IF((Manquant[Commentaires]=""),"",Manquant[Commentaires])</f>
        <v/>
      </c>
      <c r="T354" s="10" t="str">
        <f>Manquant[Commentaires1]&amp;CHAR(10)&amp;Manquant[Commentaires2]&amp;CHAR(10)&amp;Manquant[Commentaires3]</f>
        <v xml:space="preserve">Série
</v>
      </c>
    </row>
    <row r="355" spans="1:20" ht="45" x14ac:dyDescent="0.25">
      <c r="A355" s="1" t="s">
        <v>148</v>
      </c>
      <c r="B355" s="1" t="s">
        <v>149</v>
      </c>
      <c r="C355" s="2">
        <v>43717</v>
      </c>
      <c r="D355" s="1">
        <v>71276533</v>
      </c>
      <c r="E355" s="1" t="s">
        <v>320</v>
      </c>
      <c r="F355" s="1">
        <v>193499901</v>
      </c>
      <c r="G355" s="1" t="s">
        <v>321</v>
      </c>
      <c r="H355" s="1" t="s">
        <v>427</v>
      </c>
      <c r="I355" s="2" t="s">
        <v>514</v>
      </c>
      <c r="J355" s="2"/>
      <c r="K355" s="1" t="s">
        <v>16</v>
      </c>
      <c r="L355" s="2" t="str">
        <f>IF(ISNUMBER(Manquant[[#This Row],[Date de réapprovisionnement]]),Manquant[[#This Row],[Date de réapprovisionnement]],"")</f>
        <v/>
      </c>
      <c r="M355" s="2" t="str">
        <f>IF(ISNUMBER(Manquant[[#This Row],[Date de réappro estimée]]),Manquant[[#This Row],[Date de réappro estimée]],"")</f>
        <v/>
      </c>
      <c r="N355" s="2" t="str">
        <f>IF(Manquant[[#This Row],[DATE Réappro]]="",(IF(Manquant[[#This Row],[Date Estimée]]="","NO DATE",Manquant[[#This Row],[Date Estimée]])),Manquant[[#This Row],[DATE Réappro]])</f>
        <v>NO DATE</v>
      </c>
      <c r="O355" s="2">
        <f>IF((VLOOKUP(Manquant[[#This Row],[Composé]],Planning!E:M,9,FALSE))=0,"",(VLOOKUP(Manquant[[#This Row],[Composé]],Planning!E:M,9,FALSE)))</f>
        <v>43738</v>
      </c>
      <c r="P355" s="1" t="b">
        <f>IF(Manquant[[#This Row],[Besoin Client]]="","NO DATE CLIENT",(IF(Manquant[[#This Row],[DATE]]="NO DATE",TRUE,(IF(Manquant[[#This Row],[Besoin Client]]-Manquant[[#This Row],[DATE]]&lt;25,TRUE,"")))))</f>
        <v>1</v>
      </c>
      <c r="Q355" s="2" t="str">
        <f>IF(ISTEXT(Manquant[[#This Row],[Date de réapprovisionnement]]),Manquant[[#This Row],[Date de réapprovisionnement]],"")</f>
        <v>Série</v>
      </c>
      <c r="R355" s="2" t="str">
        <f>IF(ISTEXT(Manquant[[#This Row],[Date de réappro estimée]]),Manquant[[#This Row],[Date de réappro estimée]],"")</f>
        <v/>
      </c>
      <c r="S355" s="2" t="str">
        <f>IF((Manquant[Commentaires]=""),"",Manquant[Commentaires])</f>
        <v/>
      </c>
      <c r="T355" s="10" t="str">
        <f>Manquant[Commentaires1]&amp;CHAR(10)&amp;Manquant[Commentaires2]&amp;CHAR(10)&amp;Manquant[Commentaires3]</f>
        <v xml:space="preserve">Série
</v>
      </c>
    </row>
    <row r="356" spans="1:20" ht="45" x14ac:dyDescent="0.25">
      <c r="A356" s="1" t="s">
        <v>148</v>
      </c>
      <c r="B356" s="1" t="s">
        <v>149</v>
      </c>
      <c r="C356" s="2">
        <v>43717</v>
      </c>
      <c r="D356" s="1">
        <v>71276533</v>
      </c>
      <c r="E356" s="1" t="s">
        <v>958</v>
      </c>
      <c r="F356" s="1">
        <v>193553073</v>
      </c>
      <c r="G356" s="1" t="s">
        <v>322</v>
      </c>
      <c r="H356" s="1" t="s">
        <v>427</v>
      </c>
      <c r="I356" s="2" t="s">
        <v>514</v>
      </c>
      <c r="J356" s="2"/>
      <c r="K356" s="1" t="s">
        <v>16</v>
      </c>
      <c r="L356" s="2" t="str">
        <f>IF(ISNUMBER(Manquant[[#This Row],[Date de réapprovisionnement]]),Manquant[[#This Row],[Date de réapprovisionnement]],"")</f>
        <v/>
      </c>
      <c r="M356" s="2" t="str">
        <f>IF(ISNUMBER(Manquant[[#This Row],[Date de réappro estimée]]),Manquant[[#This Row],[Date de réappro estimée]],"")</f>
        <v/>
      </c>
      <c r="N356" s="2" t="str">
        <f>IF(Manquant[[#This Row],[DATE Réappro]]="",(IF(Manquant[[#This Row],[Date Estimée]]="","NO DATE",Manquant[[#This Row],[Date Estimée]])),Manquant[[#This Row],[DATE Réappro]])</f>
        <v>NO DATE</v>
      </c>
      <c r="O356" s="2">
        <f>IF((VLOOKUP(Manquant[[#This Row],[Composé]],Planning!E:M,9,FALSE))=0,"",(VLOOKUP(Manquant[[#This Row],[Composé]],Planning!E:M,9,FALSE)))</f>
        <v>43738</v>
      </c>
      <c r="P356" s="1" t="b">
        <f>IF(Manquant[[#This Row],[Besoin Client]]="","NO DATE CLIENT",(IF(Manquant[[#This Row],[DATE]]="NO DATE",TRUE,(IF(Manquant[[#This Row],[Besoin Client]]-Manquant[[#This Row],[DATE]]&lt;25,TRUE,"")))))</f>
        <v>1</v>
      </c>
      <c r="Q356" s="2" t="str">
        <f>IF(ISTEXT(Manquant[[#This Row],[Date de réapprovisionnement]]),Manquant[[#This Row],[Date de réapprovisionnement]],"")</f>
        <v>Série</v>
      </c>
      <c r="R356" s="2" t="str">
        <f>IF(ISTEXT(Manquant[[#This Row],[Date de réappro estimée]]),Manquant[[#This Row],[Date de réappro estimée]],"")</f>
        <v/>
      </c>
      <c r="S356" s="2" t="str">
        <f>IF((Manquant[Commentaires]=""),"",Manquant[Commentaires])</f>
        <v/>
      </c>
      <c r="T356" s="10" t="str">
        <f>Manquant[Commentaires1]&amp;CHAR(10)&amp;Manquant[Commentaires2]&amp;CHAR(10)&amp;Manquant[Commentaires3]</f>
        <v xml:space="preserve">Série
</v>
      </c>
    </row>
    <row r="357" spans="1:20" ht="45" x14ac:dyDescent="0.25">
      <c r="A357" s="1" t="s">
        <v>148</v>
      </c>
      <c r="B357" s="1" t="s">
        <v>149</v>
      </c>
      <c r="C357" s="2">
        <v>43717</v>
      </c>
      <c r="D357" s="1">
        <v>71276533</v>
      </c>
      <c r="E357" s="1">
        <v>193571609</v>
      </c>
      <c r="F357" s="1">
        <v>193571609</v>
      </c>
      <c r="G357" s="1" t="s">
        <v>548</v>
      </c>
      <c r="H357" s="1" t="s">
        <v>427</v>
      </c>
      <c r="I357" s="2" t="s">
        <v>514</v>
      </c>
      <c r="J357" s="2"/>
      <c r="K357" s="1" t="s">
        <v>16</v>
      </c>
      <c r="L357" s="2" t="str">
        <f>IF(ISNUMBER(Manquant[[#This Row],[Date de réapprovisionnement]]),Manquant[[#This Row],[Date de réapprovisionnement]],"")</f>
        <v/>
      </c>
      <c r="M357" s="2" t="str">
        <f>IF(ISNUMBER(Manquant[[#This Row],[Date de réappro estimée]]),Manquant[[#This Row],[Date de réappro estimée]],"")</f>
        <v/>
      </c>
      <c r="N357" s="2" t="str">
        <f>IF(Manquant[[#This Row],[DATE Réappro]]="",(IF(Manquant[[#This Row],[Date Estimée]]="","NO DATE",Manquant[[#This Row],[Date Estimée]])),Manquant[[#This Row],[DATE Réappro]])</f>
        <v>NO DATE</v>
      </c>
      <c r="O357" s="2">
        <f>IF((VLOOKUP(Manquant[[#This Row],[Composé]],Planning!E:M,9,FALSE))=0,"",(VLOOKUP(Manquant[[#This Row],[Composé]],Planning!E:M,9,FALSE)))</f>
        <v>43738</v>
      </c>
      <c r="P357" s="1" t="b">
        <f>IF(Manquant[[#This Row],[Besoin Client]]="","NO DATE CLIENT",(IF(Manquant[[#This Row],[DATE]]="NO DATE",TRUE,(IF(Manquant[[#This Row],[Besoin Client]]-Manquant[[#This Row],[DATE]]&lt;25,TRUE,"")))))</f>
        <v>1</v>
      </c>
      <c r="Q357" s="2" t="str">
        <f>IF(ISTEXT(Manquant[[#This Row],[Date de réapprovisionnement]]),Manquant[[#This Row],[Date de réapprovisionnement]],"")</f>
        <v>Série</v>
      </c>
      <c r="R357" s="2" t="str">
        <f>IF(ISTEXT(Manquant[[#This Row],[Date de réappro estimée]]),Manquant[[#This Row],[Date de réappro estimée]],"")</f>
        <v/>
      </c>
      <c r="S357" s="2" t="str">
        <f>IF((Manquant[Commentaires]=""),"",Manquant[Commentaires])</f>
        <v/>
      </c>
      <c r="T357" s="10" t="str">
        <f>Manquant[Commentaires1]&amp;CHAR(10)&amp;Manquant[Commentaires2]&amp;CHAR(10)&amp;Manquant[Commentaires3]</f>
        <v xml:space="preserve">Série
</v>
      </c>
    </row>
    <row r="358" spans="1:20" ht="45" x14ac:dyDescent="0.25">
      <c r="A358" s="1" t="s">
        <v>148</v>
      </c>
      <c r="B358" s="1" t="s">
        <v>149</v>
      </c>
      <c r="C358" s="2">
        <v>43717</v>
      </c>
      <c r="D358" s="1">
        <v>71276533</v>
      </c>
      <c r="E358" s="1">
        <v>193589479</v>
      </c>
      <c r="F358" s="1">
        <v>193589479</v>
      </c>
      <c r="G358" s="1" t="s">
        <v>323</v>
      </c>
      <c r="H358" s="1" t="s">
        <v>427</v>
      </c>
      <c r="I358" s="2" t="s">
        <v>514</v>
      </c>
      <c r="J358" s="2"/>
      <c r="K358" s="1" t="s">
        <v>16</v>
      </c>
      <c r="L358" s="2" t="str">
        <f>IF(ISNUMBER(Manquant[[#This Row],[Date de réapprovisionnement]]),Manquant[[#This Row],[Date de réapprovisionnement]],"")</f>
        <v/>
      </c>
      <c r="M358" s="2" t="str">
        <f>IF(ISNUMBER(Manquant[[#This Row],[Date de réappro estimée]]),Manquant[[#This Row],[Date de réappro estimée]],"")</f>
        <v/>
      </c>
      <c r="N358" s="2" t="str">
        <f>IF(Manquant[[#This Row],[DATE Réappro]]="",(IF(Manquant[[#This Row],[Date Estimée]]="","NO DATE",Manquant[[#This Row],[Date Estimée]])),Manquant[[#This Row],[DATE Réappro]])</f>
        <v>NO DATE</v>
      </c>
      <c r="O358" s="2">
        <f>IF((VLOOKUP(Manquant[[#This Row],[Composé]],Planning!E:M,9,FALSE))=0,"",(VLOOKUP(Manquant[[#This Row],[Composé]],Planning!E:M,9,FALSE)))</f>
        <v>43738</v>
      </c>
      <c r="P358" s="1" t="b">
        <f>IF(Manquant[[#This Row],[Besoin Client]]="","NO DATE CLIENT",(IF(Manquant[[#This Row],[DATE]]="NO DATE",TRUE,(IF(Manquant[[#This Row],[Besoin Client]]-Manquant[[#This Row],[DATE]]&lt;25,TRUE,"")))))</f>
        <v>1</v>
      </c>
      <c r="Q358" s="2" t="str">
        <f>IF(ISTEXT(Manquant[[#This Row],[Date de réapprovisionnement]]),Manquant[[#This Row],[Date de réapprovisionnement]],"")</f>
        <v>Série</v>
      </c>
      <c r="R358" s="2" t="str">
        <f>IF(ISTEXT(Manquant[[#This Row],[Date de réappro estimée]]),Manquant[[#This Row],[Date de réappro estimée]],"")</f>
        <v/>
      </c>
      <c r="S358" s="2" t="str">
        <f>IF((Manquant[Commentaires]=""),"",Manquant[Commentaires])</f>
        <v/>
      </c>
      <c r="T358" s="10" t="str">
        <f>Manquant[Commentaires1]&amp;CHAR(10)&amp;Manquant[Commentaires2]&amp;CHAR(10)&amp;Manquant[Commentaires3]</f>
        <v xml:space="preserve">Série
</v>
      </c>
    </row>
    <row r="359" spans="1:20" ht="45" x14ac:dyDescent="0.25">
      <c r="A359" s="1" t="s">
        <v>148</v>
      </c>
      <c r="B359" s="1" t="s">
        <v>149</v>
      </c>
      <c r="C359" s="2">
        <v>43717</v>
      </c>
      <c r="D359" s="1">
        <v>71276533</v>
      </c>
      <c r="E359" s="1" t="s">
        <v>959</v>
      </c>
      <c r="F359" s="1">
        <v>193597955</v>
      </c>
      <c r="G359" s="1" t="s">
        <v>324</v>
      </c>
      <c r="H359" s="1" t="s">
        <v>427</v>
      </c>
      <c r="I359" s="2" t="s">
        <v>514</v>
      </c>
      <c r="J359" s="2"/>
      <c r="K359" s="1" t="s">
        <v>16</v>
      </c>
      <c r="L359" s="2" t="str">
        <f>IF(ISNUMBER(Manquant[[#This Row],[Date de réapprovisionnement]]),Manquant[[#This Row],[Date de réapprovisionnement]],"")</f>
        <v/>
      </c>
      <c r="M359" s="2" t="str">
        <f>IF(ISNUMBER(Manquant[[#This Row],[Date de réappro estimée]]),Manquant[[#This Row],[Date de réappro estimée]],"")</f>
        <v/>
      </c>
      <c r="N359" s="2" t="str">
        <f>IF(Manquant[[#This Row],[DATE Réappro]]="",(IF(Manquant[[#This Row],[Date Estimée]]="","NO DATE",Manquant[[#This Row],[Date Estimée]])),Manquant[[#This Row],[DATE Réappro]])</f>
        <v>NO DATE</v>
      </c>
      <c r="O359" s="2">
        <f>IF((VLOOKUP(Manquant[[#This Row],[Composé]],Planning!E:M,9,FALSE))=0,"",(VLOOKUP(Manquant[[#This Row],[Composé]],Planning!E:M,9,FALSE)))</f>
        <v>43738</v>
      </c>
      <c r="P359" s="1" t="b">
        <f>IF(Manquant[[#This Row],[Besoin Client]]="","NO DATE CLIENT",(IF(Manquant[[#This Row],[DATE]]="NO DATE",TRUE,(IF(Manquant[[#This Row],[Besoin Client]]-Manquant[[#This Row],[DATE]]&lt;25,TRUE,"")))))</f>
        <v>1</v>
      </c>
      <c r="Q359" s="2" t="str">
        <f>IF(ISTEXT(Manquant[[#This Row],[Date de réapprovisionnement]]),Manquant[[#This Row],[Date de réapprovisionnement]],"")</f>
        <v>Série</v>
      </c>
      <c r="R359" s="2" t="str">
        <f>IF(ISTEXT(Manquant[[#This Row],[Date de réappro estimée]]),Manquant[[#This Row],[Date de réappro estimée]],"")</f>
        <v/>
      </c>
      <c r="S359" s="2" t="str">
        <f>IF((Manquant[Commentaires]=""),"",Manquant[Commentaires])</f>
        <v/>
      </c>
      <c r="T359" s="10" t="str">
        <f>Manquant[Commentaires1]&amp;CHAR(10)&amp;Manquant[Commentaires2]&amp;CHAR(10)&amp;Manquant[Commentaires3]</f>
        <v xml:space="preserve">Série
</v>
      </c>
    </row>
    <row r="360" spans="1:20" ht="45" x14ac:dyDescent="0.25">
      <c r="A360" s="1" t="s">
        <v>148</v>
      </c>
      <c r="B360" s="1" t="s">
        <v>149</v>
      </c>
      <c r="C360" s="2">
        <v>43726</v>
      </c>
      <c r="D360" s="1">
        <v>71276533</v>
      </c>
      <c r="E360" s="1" t="s">
        <v>325</v>
      </c>
      <c r="F360" s="1" t="s">
        <v>325</v>
      </c>
      <c r="G360" s="1" t="s">
        <v>326</v>
      </c>
      <c r="H360" s="1" t="s">
        <v>279</v>
      </c>
      <c r="I360" s="2" t="s">
        <v>278</v>
      </c>
      <c r="J360" s="2"/>
      <c r="K360" s="1" t="s">
        <v>16</v>
      </c>
      <c r="L360" s="2" t="str">
        <f>IF(ISNUMBER(Manquant[[#This Row],[Date de réapprovisionnement]]),Manquant[[#This Row],[Date de réapprovisionnement]],"")</f>
        <v/>
      </c>
      <c r="M360" s="2" t="str">
        <f>IF(ISNUMBER(Manquant[[#This Row],[Date de réappro estimée]]),Manquant[[#This Row],[Date de réappro estimée]],"")</f>
        <v/>
      </c>
      <c r="N360" s="2" t="str">
        <f>IF(Manquant[[#This Row],[DATE Réappro]]="",(IF(Manquant[[#This Row],[Date Estimée]]="","NO DATE",Manquant[[#This Row],[Date Estimée]])),Manquant[[#This Row],[DATE Réappro]])</f>
        <v>NO DATE</v>
      </c>
      <c r="O360" s="2">
        <f>IF((VLOOKUP(Manquant[[#This Row],[Composé]],Planning!E:M,9,FALSE))=0,"",(VLOOKUP(Manquant[[#This Row],[Composé]],Planning!E:M,9,FALSE)))</f>
        <v>43738</v>
      </c>
      <c r="P360" s="1" t="b">
        <f>IF(Manquant[[#This Row],[Besoin Client]]="","NO DATE CLIENT",(IF(Manquant[[#This Row],[DATE]]="NO DATE",TRUE,(IF(Manquant[[#This Row],[Besoin Client]]-Manquant[[#This Row],[DATE]]&lt;25,TRUE,"")))))</f>
        <v>1</v>
      </c>
      <c r="Q360" s="2" t="str">
        <f>IF(ISTEXT(Manquant[[#This Row],[Date de réapprovisionnement]]),Manquant[[#This Row],[Date de réapprovisionnement]],"")</f>
        <v>Attente création DA</v>
      </c>
      <c r="R360" s="2" t="str">
        <f>IF(ISTEXT(Manquant[[#This Row],[Date de réappro estimée]]),Manquant[[#This Row],[Date de réappro estimée]],"")</f>
        <v/>
      </c>
      <c r="S360" s="2" t="str">
        <f>IF((Manquant[Commentaires]=""),"",Manquant[Commentaires])</f>
        <v/>
      </c>
      <c r="T360" s="10" t="str">
        <f>Manquant[Commentaires1]&amp;CHAR(10)&amp;Manquant[Commentaires2]&amp;CHAR(10)&amp;Manquant[Commentaires3]</f>
        <v xml:space="preserve">Attente création DA
</v>
      </c>
    </row>
    <row r="361" spans="1:20" ht="45" x14ac:dyDescent="0.25">
      <c r="A361" s="1" t="s">
        <v>148</v>
      </c>
      <c r="B361" s="1" t="s">
        <v>149</v>
      </c>
      <c r="C361" s="2">
        <v>43726</v>
      </c>
      <c r="D361" s="1">
        <v>71276533</v>
      </c>
      <c r="E361" s="1" t="s">
        <v>327</v>
      </c>
      <c r="F361" s="1" t="s">
        <v>327</v>
      </c>
      <c r="G361" s="1" t="s">
        <v>328</v>
      </c>
      <c r="H361" s="1" t="s">
        <v>427</v>
      </c>
      <c r="I361" s="2" t="s">
        <v>514</v>
      </c>
      <c r="J361" s="2"/>
      <c r="K361" s="1" t="s">
        <v>16</v>
      </c>
      <c r="L361" s="2" t="str">
        <f>IF(ISNUMBER(Manquant[[#This Row],[Date de réapprovisionnement]]),Manquant[[#This Row],[Date de réapprovisionnement]],"")</f>
        <v/>
      </c>
      <c r="M361" s="2" t="str">
        <f>IF(ISNUMBER(Manquant[[#This Row],[Date de réappro estimée]]),Manquant[[#This Row],[Date de réappro estimée]],"")</f>
        <v/>
      </c>
      <c r="N361" s="2" t="str">
        <f>IF(Manquant[[#This Row],[DATE Réappro]]="",(IF(Manquant[[#This Row],[Date Estimée]]="","NO DATE",Manquant[[#This Row],[Date Estimée]])),Manquant[[#This Row],[DATE Réappro]])</f>
        <v>NO DATE</v>
      </c>
      <c r="O361" s="2">
        <f>IF((VLOOKUP(Manquant[[#This Row],[Composé]],Planning!E:M,9,FALSE))=0,"",(VLOOKUP(Manquant[[#This Row],[Composé]],Planning!E:M,9,FALSE)))</f>
        <v>43738</v>
      </c>
      <c r="P361" s="1" t="b">
        <f>IF(Manquant[[#This Row],[Besoin Client]]="","NO DATE CLIENT",(IF(Manquant[[#This Row],[DATE]]="NO DATE",TRUE,(IF(Manquant[[#This Row],[Besoin Client]]-Manquant[[#This Row],[DATE]]&lt;25,TRUE,"")))))</f>
        <v>1</v>
      </c>
      <c r="Q361" s="2" t="str">
        <f>IF(ISTEXT(Manquant[[#This Row],[Date de réapprovisionnement]]),Manquant[[#This Row],[Date de réapprovisionnement]],"")</f>
        <v>Série</v>
      </c>
      <c r="R361" s="2" t="str">
        <f>IF(ISTEXT(Manquant[[#This Row],[Date de réappro estimée]]),Manquant[[#This Row],[Date de réappro estimée]],"")</f>
        <v/>
      </c>
      <c r="S361" s="2" t="str">
        <f>IF((Manquant[Commentaires]=""),"",Manquant[Commentaires])</f>
        <v/>
      </c>
      <c r="T361" s="10" t="str">
        <f>Manquant[Commentaires1]&amp;CHAR(10)&amp;Manquant[Commentaires2]&amp;CHAR(10)&amp;Manquant[Commentaires3]</f>
        <v xml:space="preserve">Série
</v>
      </c>
    </row>
    <row r="362" spans="1:20" ht="45" hidden="1" x14ac:dyDescent="0.25">
      <c r="A362" s="1" t="s">
        <v>118</v>
      </c>
      <c r="B362" s="1" t="s">
        <v>119</v>
      </c>
      <c r="C362" s="2">
        <v>43717</v>
      </c>
      <c r="D362" s="1">
        <v>71276583</v>
      </c>
      <c r="E362" s="1" t="s">
        <v>960</v>
      </c>
      <c r="F362" s="1">
        <v>185741124</v>
      </c>
      <c r="G362" s="1" t="s">
        <v>329</v>
      </c>
      <c r="H362" s="1" t="s">
        <v>427</v>
      </c>
      <c r="I362" s="2" t="s">
        <v>514</v>
      </c>
      <c r="J362" s="2"/>
      <c r="K362" s="1" t="s">
        <v>16</v>
      </c>
      <c r="L362" s="2" t="str">
        <f>IF(ISNUMBER(Manquant[[#This Row],[Date de réapprovisionnement]]),Manquant[[#This Row],[Date de réapprovisionnement]],"")</f>
        <v/>
      </c>
      <c r="M362" s="2" t="str">
        <f>IF(ISNUMBER(Manquant[[#This Row],[Date de réappro estimée]]),Manquant[[#This Row],[Date de réappro estimée]],"")</f>
        <v/>
      </c>
      <c r="N362" s="2" t="str">
        <f>IF(Manquant[[#This Row],[DATE Réappro]]="",(IF(Manquant[[#This Row],[Date Estimée]]="","NO DATE",Manquant[[#This Row],[Date Estimée]])),Manquant[[#This Row],[DATE Réappro]])</f>
        <v>NO DATE</v>
      </c>
      <c r="O362" s="2">
        <f>IF((VLOOKUP(Manquant[[#This Row],[Composé]],Planning!E:M,9,FALSE))=0,"",(VLOOKUP(Manquant[[#This Row],[Composé]],Planning!E:M,9,FALSE)))</f>
        <v>43738</v>
      </c>
      <c r="P362" s="1" t="b">
        <f>IF(Manquant[[#This Row],[Besoin Client]]="","NO DATE CLIENT",(IF(Manquant[[#This Row],[DATE]]="NO DATE",TRUE,(IF(Manquant[[#This Row],[Besoin Client]]-Manquant[[#This Row],[DATE]]&lt;25,TRUE,"")))))</f>
        <v>1</v>
      </c>
      <c r="Q362" s="2" t="str">
        <f>IF(ISTEXT(Manquant[[#This Row],[Date de réapprovisionnement]]),Manquant[[#This Row],[Date de réapprovisionnement]],"")</f>
        <v>Série</v>
      </c>
      <c r="R362" s="2" t="str">
        <f>IF(ISTEXT(Manquant[[#This Row],[Date de réappro estimée]]),Manquant[[#This Row],[Date de réappro estimée]],"")</f>
        <v/>
      </c>
      <c r="S362" s="2" t="str">
        <f>IF((Manquant[Commentaires]=""),"",Manquant[Commentaires])</f>
        <v/>
      </c>
      <c r="T362" s="10" t="str">
        <f>Manquant[Commentaires1]&amp;CHAR(10)&amp;Manquant[Commentaires2]&amp;CHAR(10)&amp;Manquant[Commentaires3]</f>
        <v xml:space="preserve">Série
</v>
      </c>
    </row>
    <row r="363" spans="1:20" ht="45" hidden="1" x14ac:dyDescent="0.25">
      <c r="A363" s="1" t="s">
        <v>118</v>
      </c>
      <c r="B363" s="1" t="s">
        <v>119</v>
      </c>
      <c r="C363" s="2">
        <v>43717</v>
      </c>
      <c r="D363" s="1">
        <v>71276583</v>
      </c>
      <c r="E363" s="1" t="s">
        <v>162</v>
      </c>
      <c r="F363" s="1">
        <v>191932601</v>
      </c>
      <c r="G363" s="1" t="s">
        <v>163</v>
      </c>
      <c r="H363" s="1" t="s">
        <v>15</v>
      </c>
      <c r="I363" s="2">
        <v>43607</v>
      </c>
      <c r="J363" s="2"/>
      <c r="K363" s="1" t="s">
        <v>16</v>
      </c>
      <c r="L363" s="2">
        <f>IF(ISNUMBER(Manquant[[#This Row],[Date de réapprovisionnement]]),Manquant[[#This Row],[Date de réapprovisionnement]],"")</f>
        <v>43607</v>
      </c>
      <c r="M363" s="2" t="str">
        <f>IF(ISNUMBER(Manquant[[#This Row],[Date de réappro estimée]]),Manquant[[#This Row],[Date de réappro estimée]],"")</f>
        <v/>
      </c>
      <c r="N363" s="2">
        <f>IF(Manquant[[#This Row],[DATE Réappro]]="",(IF(Manquant[[#This Row],[Date Estimée]]="","NO DATE",Manquant[[#This Row],[Date Estimée]])),Manquant[[#This Row],[DATE Réappro]])</f>
        <v>43607</v>
      </c>
      <c r="O363" s="2">
        <f>IF((VLOOKUP(Manquant[[#This Row],[Composé]],Planning!E:M,9,FALSE))=0,"",(VLOOKUP(Manquant[[#This Row],[Composé]],Planning!E:M,9,FALSE)))</f>
        <v>43738</v>
      </c>
      <c r="P363" s="1" t="str">
        <f>IF(Manquant[[#This Row],[Besoin Client]]="","NO DATE CLIENT",(IF(Manquant[[#This Row],[DATE]]="NO DATE",TRUE,(IF(Manquant[[#This Row],[Besoin Client]]-Manquant[[#This Row],[DATE]]&lt;25,TRUE,"")))))</f>
        <v/>
      </c>
      <c r="Q363" s="2" t="str">
        <f>IF(ISTEXT(Manquant[[#This Row],[Date de réapprovisionnement]]),Manquant[[#This Row],[Date de réapprovisionnement]],"")</f>
        <v/>
      </c>
      <c r="R363" s="2" t="str">
        <f>IF(ISTEXT(Manquant[[#This Row],[Date de réappro estimée]]),Manquant[[#This Row],[Date de réappro estimée]],"")</f>
        <v/>
      </c>
      <c r="S363" s="2" t="str">
        <f>IF((Manquant[Commentaires]=""),"",Manquant[Commentaires])</f>
        <v/>
      </c>
      <c r="T363" s="10" t="str">
        <f>Manquant[Commentaires1]&amp;CHAR(10)&amp;Manquant[Commentaires2]&amp;CHAR(10)&amp;Manquant[Commentaires3]</f>
        <v xml:space="preserve">
</v>
      </c>
    </row>
    <row r="364" spans="1:20" ht="45" hidden="1" x14ac:dyDescent="0.25">
      <c r="A364" s="1" t="s">
        <v>118</v>
      </c>
      <c r="B364" s="1" t="s">
        <v>119</v>
      </c>
      <c r="C364" s="2">
        <v>43717</v>
      </c>
      <c r="D364" s="1">
        <v>71276583</v>
      </c>
      <c r="E364" s="1" t="s">
        <v>961</v>
      </c>
      <c r="F364" s="1">
        <v>192787191</v>
      </c>
      <c r="G364" s="1" t="s">
        <v>330</v>
      </c>
      <c r="H364" s="1" t="s">
        <v>427</v>
      </c>
      <c r="I364" s="2" t="s">
        <v>514</v>
      </c>
      <c r="J364" s="2"/>
      <c r="K364" s="1" t="s">
        <v>16</v>
      </c>
      <c r="L364" s="2" t="str">
        <f>IF(ISNUMBER(Manquant[[#This Row],[Date de réapprovisionnement]]),Manquant[[#This Row],[Date de réapprovisionnement]],"")</f>
        <v/>
      </c>
      <c r="M364" s="2" t="str">
        <f>IF(ISNUMBER(Manquant[[#This Row],[Date de réappro estimée]]),Manquant[[#This Row],[Date de réappro estimée]],"")</f>
        <v/>
      </c>
      <c r="N364" s="2" t="str">
        <f>IF(Manquant[[#This Row],[DATE Réappro]]="",(IF(Manquant[[#This Row],[Date Estimée]]="","NO DATE",Manquant[[#This Row],[Date Estimée]])),Manquant[[#This Row],[DATE Réappro]])</f>
        <v>NO DATE</v>
      </c>
      <c r="O364" s="2">
        <f>IF((VLOOKUP(Manquant[[#This Row],[Composé]],Planning!E:M,9,FALSE))=0,"",(VLOOKUP(Manquant[[#This Row],[Composé]],Planning!E:M,9,FALSE)))</f>
        <v>43738</v>
      </c>
      <c r="P364" s="1" t="b">
        <f>IF(Manquant[[#This Row],[Besoin Client]]="","NO DATE CLIENT",(IF(Manquant[[#This Row],[DATE]]="NO DATE",TRUE,(IF(Manquant[[#This Row],[Besoin Client]]-Manquant[[#This Row],[DATE]]&lt;25,TRUE,"")))))</f>
        <v>1</v>
      </c>
      <c r="Q364" s="2" t="str">
        <f>IF(ISTEXT(Manquant[[#This Row],[Date de réapprovisionnement]]),Manquant[[#This Row],[Date de réapprovisionnement]],"")</f>
        <v>Série</v>
      </c>
      <c r="R364" s="2" t="str">
        <f>IF(ISTEXT(Manquant[[#This Row],[Date de réappro estimée]]),Manquant[[#This Row],[Date de réappro estimée]],"")</f>
        <v/>
      </c>
      <c r="S364" s="2" t="str">
        <f>IF((Manquant[Commentaires]=""),"",Manquant[Commentaires])</f>
        <v/>
      </c>
      <c r="T364" s="10" t="str">
        <f>Manquant[Commentaires1]&amp;CHAR(10)&amp;Manquant[Commentaires2]&amp;CHAR(10)&amp;Manquant[Commentaires3]</f>
        <v xml:space="preserve">Série
</v>
      </c>
    </row>
    <row r="365" spans="1:20" ht="45" hidden="1" x14ac:dyDescent="0.25">
      <c r="A365" s="1" t="s">
        <v>118</v>
      </c>
      <c r="B365" s="1" t="s">
        <v>119</v>
      </c>
      <c r="C365" s="2">
        <v>43717</v>
      </c>
      <c r="D365" s="1">
        <v>71276583</v>
      </c>
      <c r="E365" s="1" t="s">
        <v>120</v>
      </c>
      <c r="F365" s="1">
        <v>192917827</v>
      </c>
      <c r="G365" s="1" t="s">
        <v>121</v>
      </c>
      <c r="H365" s="1" t="s">
        <v>15</v>
      </c>
      <c r="I365" s="2">
        <v>43592</v>
      </c>
      <c r="J365" s="2"/>
      <c r="K365" s="1" t="s">
        <v>16</v>
      </c>
      <c r="L365" s="2">
        <f>IF(ISNUMBER(Manquant[[#This Row],[Date de réapprovisionnement]]),Manquant[[#This Row],[Date de réapprovisionnement]],"")</f>
        <v>43592</v>
      </c>
      <c r="M365" s="2" t="str">
        <f>IF(ISNUMBER(Manquant[[#This Row],[Date de réappro estimée]]),Manquant[[#This Row],[Date de réappro estimée]],"")</f>
        <v/>
      </c>
      <c r="N365" s="2">
        <f>IF(Manquant[[#This Row],[DATE Réappro]]="",(IF(Manquant[[#This Row],[Date Estimée]]="","NO DATE",Manquant[[#This Row],[Date Estimée]])),Manquant[[#This Row],[DATE Réappro]])</f>
        <v>43592</v>
      </c>
      <c r="O365" s="2">
        <f>IF((VLOOKUP(Manquant[[#This Row],[Composé]],Planning!E:M,9,FALSE))=0,"",(VLOOKUP(Manquant[[#This Row],[Composé]],Planning!E:M,9,FALSE)))</f>
        <v>43738</v>
      </c>
      <c r="P365" s="1" t="str">
        <f>IF(Manquant[[#This Row],[Besoin Client]]="","NO DATE CLIENT",(IF(Manquant[[#This Row],[DATE]]="NO DATE",TRUE,(IF(Manquant[[#This Row],[Besoin Client]]-Manquant[[#This Row],[DATE]]&lt;25,TRUE,"")))))</f>
        <v/>
      </c>
      <c r="Q365" s="2" t="str">
        <f>IF(ISTEXT(Manquant[[#This Row],[Date de réapprovisionnement]]),Manquant[[#This Row],[Date de réapprovisionnement]],"")</f>
        <v/>
      </c>
      <c r="R365" s="2" t="str">
        <f>IF(ISTEXT(Manquant[[#This Row],[Date de réappro estimée]]),Manquant[[#This Row],[Date de réappro estimée]],"")</f>
        <v/>
      </c>
      <c r="S365" s="2" t="str">
        <f>IF((Manquant[Commentaires]=""),"",Manquant[Commentaires])</f>
        <v/>
      </c>
      <c r="T365" s="10" t="str">
        <f>Manquant[Commentaires1]&amp;CHAR(10)&amp;Manquant[Commentaires2]&amp;CHAR(10)&amp;Manquant[Commentaires3]</f>
        <v xml:space="preserve">
</v>
      </c>
    </row>
    <row r="366" spans="1:20" ht="45" hidden="1" x14ac:dyDescent="0.25">
      <c r="A366" s="1" t="s">
        <v>118</v>
      </c>
      <c r="B366" s="1" t="s">
        <v>119</v>
      </c>
      <c r="C366" s="2">
        <v>43717</v>
      </c>
      <c r="D366" s="1">
        <v>71276583</v>
      </c>
      <c r="E366" s="1" t="s">
        <v>962</v>
      </c>
      <c r="F366" s="1">
        <v>193100799</v>
      </c>
      <c r="G366" s="1" t="s">
        <v>331</v>
      </c>
      <c r="H366" s="1" t="s">
        <v>427</v>
      </c>
      <c r="I366" s="2" t="s">
        <v>514</v>
      </c>
      <c r="J366" s="2"/>
      <c r="K366" s="1" t="s">
        <v>16</v>
      </c>
      <c r="L366" s="2" t="str">
        <f>IF(ISNUMBER(Manquant[[#This Row],[Date de réapprovisionnement]]),Manquant[[#This Row],[Date de réapprovisionnement]],"")</f>
        <v/>
      </c>
      <c r="M366" s="2" t="str">
        <f>IF(ISNUMBER(Manquant[[#This Row],[Date de réappro estimée]]),Manquant[[#This Row],[Date de réappro estimée]],"")</f>
        <v/>
      </c>
      <c r="N366" s="2" t="str">
        <f>IF(Manquant[[#This Row],[DATE Réappro]]="",(IF(Manquant[[#This Row],[Date Estimée]]="","NO DATE",Manquant[[#This Row],[Date Estimée]])),Manquant[[#This Row],[DATE Réappro]])</f>
        <v>NO DATE</v>
      </c>
      <c r="O366" s="2">
        <f>IF((VLOOKUP(Manquant[[#This Row],[Composé]],Planning!E:M,9,FALSE))=0,"",(VLOOKUP(Manquant[[#This Row],[Composé]],Planning!E:M,9,FALSE)))</f>
        <v>43738</v>
      </c>
      <c r="P366" s="1" t="b">
        <f>IF(Manquant[[#This Row],[Besoin Client]]="","NO DATE CLIENT",(IF(Manquant[[#This Row],[DATE]]="NO DATE",TRUE,(IF(Manquant[[#This Row],[Besoin Client]]-Manquant[[#This Row],[DATE]]&lt;25,TRUE,"")))))</f>
        <v>1</v>
      </c>
      <c r="Q366" s="2" t="str">
        <f>IF(ISTEXT(Manquant[[#This Row],[Date de réapprovisionnement]]),Manquant[[#This Row],[Date de réapprovisionnement]],"")</f>
        <v>Série</v>
      </c>
      <c r="R366" s="2" t="str">
        <f>IF(ISTEXT(Manquant[[#This Row],[Date de réappro estimée]]),Manquant[[#This Row],[Date de réappro estimée]],"")</f>
        <v/>
      </c>
      <c r="S366" s="2" t="str">
        <f>IF((Manquant[Commentaires]=""),"",Manquant[Commentaires])</f>
        <v/>
      </c>
      <c r="T366" s="10" t="str">
        <f>Manquant[Commentaires1]&amp;CHAR(10)&amp;Manquant[Commentaires2]&amp;CHAR(10)&amp;Manquant[Commentaires3]</f>
        <v xml:space="preserve">Série
</v>
      </c>
    </row>
    <row r="367" spans="1:20" ht="45" hidden="1" x14ac:dyDescent="0.25">
      <c r="A367" s="1" t="s">
        <v>118</v>
      </c>
      <c r="B367" s="1" t="s">
        <v>119</v>
      </c>
      <c r="C367" s="2">
        <v>43717</v>
      </c>
      <c r="D367" s="1">
        <v>71276583</v>
      </c>
      <c r="E367" s="1" t="s">
        <v>963</v>
      </c>
      <c r="F367" s="1">
        <v>193253131</v>
      </c>
      <c r="G367" s="1" t="s">
        <v>332</v>
      </c>
      <c r="H367" s="1" t="s">
        <v>427</v>
      </c>
      <c r="I367" s="2" t="s">
        <v>514</v>
      </c>
      <c r="J367" s="2"/>
      <c r="K367" s="1" t="s">
        <v>16</v>
      </c>
      <c r="L367" s="2" t="str">
        <f>IF(ISNUMBER(Manquant[[#This Row],[Date de réapprovisionnement]]),Manquant[[#This Row],[Date de réapprovisionnement]],"")</f>
        <v/>
      </c>
      <c r="M367" s="2" t="str">
        <f>IF(ISNUMBER(Manquant[[#This Row],[Date de réappro estimée]]),Manquant[[#This Row],[Date de réappro estimée]],"")</f>
        <v/>
      </c>
      <c r="N367" s="2" t="str">
        <f>IF(Manquant[[#This Row],[DATE Réappro]]="",(IF(Manquant[[#This Row],[Date Estimée]]="","NO DATE",Manquant[[#This Row],[Date Estimée]])),Manquant[[#This Row],[DATE Réappro]])</f>
        <v>NO DATE</v>
      </c>
      <c r="O367" s="2">
        <f>IF((VLOOKUP(Manquant[[#This Row],[Composé]],Planning!E:M,9,FALSE))=0,"",(VLOOKUP(Manquant[[#This Row],[Composé]],Planning!E:M,9,FALSE)))</f>
        <v>43738</v>
      </c>
      <c r="P367" s="1" t="b">
        <f>IF(Manquant[[#This Row],[Besoin Client]]="","NO DATE CLIENT",(IF(Manquant[[#This Row],[DATE]]="NO DATE",TRUE,(IF(Manquant[[#This Row],[Besoin Client]]-Manquant[[#This Row],[DATE]]&lt;25,TRUE,"")))))</f>
        <v>1</v>
      </c>
      <c r="Q367" s="2" t="str">
        <f>IF(ISTEXT(Manquant[[#This Row],[Date de réapprovisionnement]]),Manquant[[#This Row],[Date de réapprovisionnement]],"")</f>
        <v>Série</v>
      </c>
      <c r="R367" s="2" t="str">
        <f>IF(ISTEXT(Manquant[[#This Row],[Date de réappro estimée]]),Manquant[[#This Row],[Date de réappro estimée]],"")</f>
        <v/>
      </c>
      <c r="S367" s="2" t="str">
        <f>IF((Manquant[Commentaires]=""),"",Manquant[Commentaires])</f>
        <v/>
      </c>
      <c r="T367" s="10" t="str">
        <f>Manquant[Commentaires1]&amp;CHAR(10)&amp;Manquant[Commentaires2]&amp;CHAR(10)&amp;Manquant[Commentaires3]</f>
        <v xml:space="preserve">Série
</v>
      </c>
    </row>
    <row r="368" spans="1:20" ht="45" hidden="1" x14ac:dyDescent="0.25">
      <c r="A368" s="1" t="s">
        <v>118</v>
      </c>
      <c r="B368" s="1" t="s">
        <v>119</v>
      </c>
      <c r="C368" s="2">
        <v>43717</v>
      </c>
      <c r="D368" s="1">
        <v>71276583</v>
      </c>
      <c r="E368" s="1" t="s">
        <v>964</v>
      </c>
      <c r="F368" s="1">
        <v>193350977</v>
      </c>
      <c r="G368" s="1" t="s">
        <v>333</v>
      </c>
      <c r="H368" s="1" t="s">
        <v>427</v>
      </c>
      <c r="I368" s="2" t="s">
        <v>514</v>
      </c>
      <c r="J368" s="2"/>
      <c r="K368" s="1" t="s">
        <v>16</v>
      </c>
      <c r="L368" s="2" t="str">
        <f>IF(ISNUMBER(Manquant[[#This Row],[Date de réapprovisionnement]]),Manquant[[#This Row],[Date de réapprovisionnement]],"")</f>
        <v/>
      </c>
      <c r="M368" s="2" t="str">
        <f>IF(ISNUMBER(Manquant[[#This Row],[Date de réappro estimée]]),Manquant[[#This Row],[Date de réappro estimée]],"")</f>
        <v/>
      </c>
      <c r="N368" s="2" t="str">
        <f>IF(Manquant[[#This Row],[DATE Réappro]]="",(IF(Manquant[[#This Row],[Date Estimée]]="","NO DATE",Manquant[[#This Row],[Date Estimée]])),Manquant[[#This Row],[DATE Réappro]])</f>
        <v>NO DATE</v>
      </c>
      <c r="O368" s="2">
        <f>IF((VLOOKUP(Manquant[[#This Row],[Composé]],Planning!E:M,9,FALSE))=0,"",(VLOOKUP(Manquant[[#This Row],[Composé]],Planning!E:M,9,FALSE)))</f>
        <v>43738</v>
      </c>
      <c r="P368" s="1" t="b">
        <f>IF(Manquant[[#This Row],[Besoin Client]]="","NO DATE CLIENT",(IF(Manquant[[#This Row],[DATE]]="NO DATE",TRUE,(IF(Manquant[[#This Row],[Besoin Client]]-Manquant[[#This Row],[DATE]]&lt;25,TRUE,"")))))</f>
        <v>1</v>
      </c>
      <c r="Q368" s="2" t="str">
        <f>IF(ISTEXT(Manquant[[#This Row],[Date de réapprovisionnement]]),Manquant[[#This Row],[Date de réapprovisionnement]],"")</f>
        <v>Série</v>
      </c>
      <c r="R368" s="2" t="str">
        <f>IF(ISTEXT(Manquant[[#This Row],[Date de réappro estimée]]),Manquant[[#This Row],[Date de réappro estimée]],"")</f>
        <v/>
      </c>
      <c r="S368" s="2" t="str">
        <f>IF((Manquant[Commentaires]=""),"",Manquant[Commentaires])</f>
        <v/>
      </c>
      <c r="T368" s="10" t="str">
        <f>Manquant[Commentaires1]&amp;CHAR(10)&amp;Manquant[Commentaires2]&amp;CHAR(10)&amp;Manquant[Commentaires3]</f>
        <v xml:space="preserve">Série
</v>
      </c>
    </row>
    <row r="369" spans="1:20" ht="45" hidden="1" x14ac:dyDescent="0.25">
      <c r="A369" s="1" t="s">
        <v>118</v>
      </c>
      <c r="B369" s="1" t="s">
        <v>119</v>
      </c>
      <c r="C369" s="2">
        <v>43717</v>
      </c>
      <c r="D369" s="1">
        <v>71276583</v>
      </c>
      <c r="E369" s="1">
        <v>193382560</v>
      </c>
      <c r="F369" s="1">
        <v>193382560</v>
      </c>
      <c r="G369" s="1" t="s">
        <v>556</v>
      </c>
      <c r="H369" s="1" t="s">
        <v>550</v>
      </c>
      <c r="J369" s="2"/>
      <c r="K369" s="1" t="s">
        <v>16</v>
      </c>
      <c r="L369" s="2" t="str">
        <f>IF(ISNUMBER(Manquant[[#This Row],[Date de réapprovisionnement]]),Manquant[[#This Row],[Date de réapprovisionnement]],"")</f>
        <v/>
      </c>
      <c r="M369" s="2" t="str">
        <f>IF(ISNUMBER(Manquant[[#This Row],[Date de réappro estimée]]),Manquant[[#This Row],[Date de réappro estimée]],"")</f>
        <v/>
      </c>
      <c r="N369" s="2" t="str">
        <f>IF(Manquant[[#This Row],[DATE Réappro]]="",(IF(Manquant[[#This Row],[Date Estimée]]="","NO DATE",Manquant[[#This Row],[Date Estimée]])),Manquant[[#This Row],[DATE Réappro]])</f>
        <v>NO DATE</v>
      </c>
      <c r="O369" s="2">
        <f>IF((VLOOKUP(Manquant[[#This Row],[Composé]],Planning!E:M,9,FALSE))=0,"",(VLOOKUP(Manquant[[#This Row],[Composé]],Planning!E:M,9,FALSE)))</f>
        <v>43738</v>
      </c>
      <c r="P369" s="1" t="b">
        <f>IF(Manquant[[#This Row],[Besoin Client]]="","NO DATE CLIENT",(IF(Manquant[[#This Row],[DATE]]="NO DATE",TRUE,(IF(Manquant[[#This Row],[Besoin Client]]-Manquant[[#This Row],[DATE]]&lt;25,TRUE,"")))))</f>
        <v>1</v>
      </c>
      <c r="Q369" s="2" t="str">
        <f>IF(ISTEXT(Manquant[[#This Row],[Date de réapprovisionnement]]),Manquant[[#This Row],[Date de réapprovisionnement]],"")</f>
        <v/>
      </c>
      <c r="R369" s="2" t="str">
        <f>IF(ISTEXT(Manquant[[#This Row],[Date de réappro estimée]]),Manquant[[#This Row],[Date de réappro estimée]],"")</f>
        <v/>
      </c>
      <c r="S369" s="2" t="str">
        <f>IF((Manquant[Commentaires]=""),"",Manquant[Commentaires])</f>
        <v/>
      </c>
      <c r="T369" s="10" t="str">
        <f>Manquant[Commentaires1]&amp;CHAR(10)&amp;Manquant[Commentaires2]&amp;CHAR(10)&amp;Manquant[Commentaires3]</f>
        <v xml:space="preserve">
</v>
      </c>
    </row>
    <row r="370" spans="1:20" ht="45" hidden="1" x14ac:dyDescent="0.25">
      <c r="A370" s="1" t="s">
        <v>118</v>
      </c>
      <c r="B370" s="1" t="s">
        <v>119</v>
      </c>
      <c r="C370" s="2">
        <v>43717</v>
      </c>
      <c r="D370" s="1">
        <v>71276583</v>
      </c>
      <c r="E370" s="1" t="s">
        <v>168</v>
      </c>
      <c r="F370" s="1">
        <v>193419750</v>
      </c>
      <c r="G370" s="1" t="s">
        <v>169</v>
      </c>
      <c r="H370" s="1" t="s">
        <v>15</v>
      </c>
      <c r="I370" s="2">
        <v>43614</v>
      </c>
      <c r="J370" s="2"/>
      <c r="K370" s="1" t="s">
        <v>16</v>
      </c>
      <c r="L370" s="2">
        <f>IF(ISNUMBER(Manquant[[#This Row],[Date de réapprovisionnement]]),Manquant[[#This Row],[Date de réapprovisionnement]],"")</f>
        <v>43614</v>
      </c>
      <c r="M370" s="2" t="str">
        <f>IF(ISNUMBER(Manquant[[#This Row],[Date de réappro estimée]]),Manquant[[#This Row],[Date de réappro estimée]],"")</f>
        <v/>
      </c>
      <c r="N370" s="2">
        <f>IF(Manquant[[#This Row],[DATE Réappro]]="",(IF(Manquant[[#This Row],[Date Estimée]]="","NO DATE",Manquant[[#This Row],[Date Estimée]])),Manquant[[#This Row],[DATE Réappro]])</f>
        <v>43614</v>
      </c>
      <c r="O370" s="2">
        <f>IF((VLOOKUP(Manquant[[#This Row],[Composé]],Planning!E:M,9,FALSE))=0,"",(VLOOKUP(Manquant[[#This Row],[Composé]],Planning!E:M,9,FALSE)))</f>
        <v>43738</v>
      </c>
      <c r="P370" s="1" t="str">
        <f>IF(Manquant[[#This Row],[Besoin Client]]="","NO DATE CLIENT",(IF(Manquant[[#This Row],[DATE]]="NO DATE",TRUE,(IF(Manquant[[#This Row],[Besoin Client]]-Manquant[[#This Row],[DATE]]&lt;25,TRUE,"")))))</f>
        <v/>
      </c>
      <c r="Q370" s="2" t="str">
        <f>IF(ISTEXT(Manquant[[#This Row],[Date de réapprovisionnement]]),Manquant[[#This Row],[Date de réapprovisionnement]],"")</f>
        <v/>
      </c>
      <c r="R370" s="2" t="str">
        <f>IF(ISTEXT(Manquant[[#This Row],[Date de réappro estimée]]),Manquant[[#This Row],[Date de réappro estimée]],"")</f>
        <v/>
      </c>
      <c r="S370" s="2" t="str">
        <f>IF((Manquant[Commentaires]=""),"",Manquant[Commentaires])</f>
        <v/>
      </c>
      <c r="T370" s="10" t="str">
        <f>Manquant[Commentaires1]&amp;CHAR(10)&amp;Manquant[Commentaires2]&amp;CHAR(10)&amp;Manquant[Commentaires3]</f>
        <v xml:space="preserve">
</v>
      </c>
    </row>
    <row r="371" spans="1:20" ht="45" hidden="1" x14ac:dyDescent="0.25">
      <c r="A371" s="1" t="s">
        <v>118</v>
      </c>
      <c r="B371" s="1" t="s">
        <v>119</v>
      </c>
      <c r="C371" s="2">
        <v>43717</v>
      </c>
      <c r="D371" s="1">
        <v>71276583</v>
      </c>
      <c r="E371" s="1">
        <v>193431889</v>
      </c>
      <c r="F371" s="1">
        <v>193431889</v>
      </c>
      <c r="G371" s="1" t="s">
        <v>334</v>
      </c>
      <c r="H371" s="1" t="s">
        <v>427</v>
      </c>
      <c r="I371" s="2" t="s">
        <v>514</v>
      </c>
      <c r="J371" s="2"/>
      <c r="K371" s="1" t="s">
        <v>16</v>
      </c>
      <c r="L371" s="2" t="str">
        <f>IF(ISNUMBER(Manquant[[#This Row],[Date de réapprovisionnement]]),Manquant[[#This Row],[Date de réapprovisionnement]],"")</f>
        <v/>
      </c>
      <c r="M371" s="2" t="str">
        <f>IF(ISNUMBER(Manquant[[#This Row],[Date de réappro estimée]]),Manquant[[#This Row],[Date de réappro estimée]],"")</f>
        <v/>
      </c>
      <c r="N371" s="2" t="str">
        <f>IF(Manquant[[#This Row],[DATE Réappro]]="",(IF(Manquant[[#This Row],[Date Estimée]]="","NO DATE",Manquant[[#This Row],[Date Estimée]])),Manquant[[#This Row],[DATE Réappro]])</f>
        <v>NO DATE</v>
      </c>
      <c r="O371" s="2">
        <f>IF((VLOOKUP(Manquant[[#This Row],[Composé]],Planning!E:M,9,FALSE))=0,"",(VLOOKUP(Manquant[[#This Row],[Composé]],Planning!E:M,9,FALSE)))</f>
        <v>43738</v>
      </c>
      <c r="P371" s="1" t="b">
        <f>IF(Manquant[[#This Row],[Besoin Client]]="","NO DATE CLIENT",(IF(Manquant[[#This Row],[DATE]]="NO DATE",TRUE,(IF(Manquant[[#This Row],[Besoin Client]]-Manquant[[#This Row],[DATE]]&lt;25,TRUE,"")))))</f>
        <v>1</v>
      </c>
      <c r="Q371" s="2" t="str">
        <f>IF(ISTEXT(Manquant[[#This Row],[Date de réapprovisionnement]]),Manquant[[#This Row],[Date de réapprovisionnement]],"")</f>
        <v>Série</v>
      </c>
      <c r="R371" s="2" t="str">
        <f>IF(ISTEXT(Manquant[[#This Row],[Date de réappro estimée]]),Manquant[[#This Row],[Date de réappro estimée]],"")</f>
        <v/>
      </c>
      <c r="S371" s="2" t="str">
        <f>IF((Manquant[Commentaires]=""),"",Manquant[Commentaires])</f>
        <v/>
      </c>
      <c r="T371" s="10" t="str">
        <f>Manquant[Commentaires1]&amp;CHAR(10)&amp;Manquant[Commentaires2]&amp;CHAR(10)&amp;Manquant[Commentaires3]</f>
        <v xml:space="preserve">Série
</v>
      </c>
    </row>
    <row r="372" spans="1:20" ht="45" hidden="1" x14ac:dyDescent="0.25">
      <c r="A372" s="1" t="s">
        <v>118</v>
      </c>
      <c r="B372" s="1" t="s">
        <v>119</v>
      </c>
      <c r="C372" s="2">
        <v>43717</v>
      </c>
      <c r="D372" s="1">
        <v>71276583</v>
      </c>
      <c r="E372" s="1">
        <v>193571609</v>
      </c>
      <c r="F372" s="1">
        <v>193571609</v>
      </c>
      <c r="G372" s="1" t="s">
        <v>548</v>
      </c>
      <c r="H372" s="1" t="s">
        <v>427</v>
      </c>
      <c r="I372" s="2" t="s">
        <v>514</v>
      </c>
      <c r="J372" s="2"/>
      <c r="K372" s="1" t="s">
        <v>16</v>
      </c>
      <c r="L372" s="2" t="str">
        <f>IF(ISNUMBER(Manquant[[#This Row],[Date de réapprovisionnement]]),Manquant[[#This Row],[Date de réapprovisionnement]],"")</f>
        <v/>
      </c>
      <c r="M372" s="2" t="str">
        <f>IF(ISNUMBER(Manquant[[#This Row],[Date de réappro estimée]]),Manquant[[#This Row],[Date de réappro estimée]],"")</f>
        <v/>
      </c>
      <c r="N372" s="2" t="str">
        <f>IF(Manquant[[#This Row],[DATE Réappro]]="",(IF(Manquant[[#This Row],[Date Estimée]]="","NO DATE",Manquant[[#This Row],[Date Estimée]])),Manquant[[#This Row],[DATE Réappro]])</f>
        <v>NO DATE</v>
      </c>
      <c r="O372" s="2">
        <f>IF((VLOOKUP(Manquant[[#This Row],[Composé]],Planning!E:M,9,FALSE))=0,"",(VLOOKUP(Manquant[[#This Row],[Composé]],Planning!E:M,9,FALSE)))</f>
        <v>43738</v>
      </c>
      <c r="P372" s="1" t="b">
        <f>IF(Manquant[[#This Row],[Besoin Client]]="","NO DATE CLIENT",(IF(Manquant[[#This Row],[DATE]]="NO DATE",TRUE,(IF(Manquant[[#This Row],[Besoin Client]]-Manquant[[#This Row],[DATE]]&lt;25,TRUE,"")))))</f>
        <v>1</v>
      </c>
      <c r="Q372" s="2" t="str">
        <f>IF(ISTEXT(Manquant[[#This Row],[Date de réapprovisionnement]]),Manquant[[#This Row],[Date de réapprovisionnement]],"")</f>
        <v>Série</v>
      </c>
      <c r="R372" s="2" t="str">
        <f>IF(ISTEXT(Manquant[[#This Row],[Date de réappro estimée]]),Manquant[[#This Row],[Date de réappro estimée]],"")</f>
        <v/>
      </c>
      <c r="S372" s="2" t="str">
        <f>IF((Manquant[Commentaires]=""),"",Manquant[Commentaires])</f>
        <v/>
      </c>
      <c r="T372" s="10" t="str">
        <f>Manquant[Commentaires1]&amp;CHAR(10)&amp;Manquant[Commentaires2]&amp;CHAR(10)&amp;Manquant[Commentaires3]</f>
        <v xml:space="preserve">Série
</v>
      </c>
    </row>
    <row r="373" spans="1:20" ht="45" hidden="1" x14ac:dyDescent="0.25">
      <c r="A373" s="1" t="s">
        <v>118</v>
      </c>
      <c r="B373" s="1" t="s">
        <v>119</v>
      </c>
      <c r="C373" s="2">
        <v>43717</v>
      </c>
      <c r="D373" s="1">
        <v>71276583</v>
      </c>
      <c r="E373" s="1" t="s">
        <v>965</v>
      </c>
      <c r="F373" s="1">
        <v>193574014</v>
      </c>
      <c r="G373" s="1" t="s">
        <v>335</v>
      </c>
      <c r="H373" s="1" t="s">
        <v>427</v>
      </c>
      <c r="I373" s="2" t="s">
        <v>514</v>
      </c>
      <c r="J373" s="2"/>
      <c r="K373" s="1" t="s">
        <v>16</v>
      </c>
      <c r="L373" s="2" t="str">
        <f>IF(ISNUMBER(Manquant[[#This Row],[Date de réapprovisionnement]]),Manquant[[#This Row],[Date de réapprovisionnement]],"")</f>
        <v/>
      </c>
      <c r="M373" s="2" t="str">
        <f>IF(ISNUMBER(Manquant[[#This Row],[Date de réappro estimée]]),Manquant[[#This Row],[Date de réappro estimée]],"")</f>
        <v/>
      </c>
      <c r="N373" s="2" t="str">
        <f>IF(Manquant[[#This Row],[DATE Réappro]]="",(IF(Manquant[[#This Row],[Date Estimée]]="","NO DATE",Manquant[[#This Row],[Date Estimée]])),Manquant[[#This Row],[DATE Réappro]])</f>
        <v>NO DATE</v>
      </c>
      <c r="O373" s="2">
        <f>IF((VLOOKUP(Manquant[[#This Row],[Composé]],Planning!E:M,9,FALSE))=0,"",(VLOOKUP(Manquant[[#This Row],[Composé]],Planning!E:M,9,FALSE)))</f>
        <v>43738</v>
      </c>
      <c r="P373" s="1" t="b">
        <f>IF(Manquant[[#This Row],[Besoin Client]]="","NO DATE CLIENT",(IF(Manquant[[#This Row],[DATE]]="NO DATE",TRUE,(IF(Manquant[[#This Row],[Besoin Client]]-Manquant[[#This Row],[DATE]]&lt;25,TRUE,"")))))</f>
        <v>1</v>
      </c>
      <c r="Q373" s="2" t="str">
        <f>IF(ISTEXT(Manquant[[#This Row],[Date de réapprovisionnement]]),Manquant[[#This Row],[Date de réapprovisionnement]],"")</f>
        <v>Série</v>
      </c>
      <c r="R373" s="2" t="str">
        <f>IF(ISTEXT(Manquant[[#This Row],[Date de réappro estimée]]),Manquant[[#This Row],[Date de réappro estimée]],"")</f>
        <v/>
      </c>
      <c r="S373" s="2" t="str">
        <f>IF((Manquant[Commentaires]=""),"",Manquant[Commentaires])</f>
        <v/>
      </c>
      <c r="T373" s="10" t="str">
        <f>Manquant[Commentaires1]&amp;CHAR(10)&amp;Manquant[Commentaires2]&amp;CHAR(10)&amp;Manquant[Commentaires3]</f>
        <v xml:space="preserve">Série
</v>
      </c>
    </row>
    <row r="374" spans="1:20" ht="45" hidden="1" x14ac:dyDescent="0.25">
      <c r="A374" s="1" t="s">
        <v>118</v>
      </c>
      <c r="B374" s="1" t="s">
        <v>119</v>
      </c>
      <c r="C374" s="2">
        <v>43717</v>
      </c>
      <c r="D374" s="1">
        <v>71276583</v>
      </c>
      <c r="E374" s="1" t="s">
        <v>336</v>
      </c>
      <c r="F374" s="1">
        <v>193574796</v>
      </c>
      <c r="G374" s="1" t="s">
        <v>337</v>
      </c>
      <c r="H374" s="1" t="s">
        <v>427</v>
      </c>
      <c r="I374" s="2" t="s">
        <v>514</v>
      </c>
      <c r="J374" s="2"/>
      <c r="K374" s="1" t="s">
        <v>16</v>
      </c>
      <c r="L374" s="2" t="str">
        <f>IF(ISNUMBER(Manquant[[#This Row],[Date de réapprovisionnement]]),Manquant[[#This Row],[Date de réapprovisionnement]],"")</f>
        <v/>
      </c>
      <c r="M374" s="2" t="str">
        <f>IF(ISNUMBER(Manquant[[#This Row],[Date de réappro estimée]]),Manquant[[#This Row],[Date de réappro estimée]],"")</f>
        <v/>
      </c>
      <c r="N374" s="2" t="str">
        <f>IF(Manquant[[#This Row],[DATE Réappro]]="",(IF(Manquant[[#This Row],[Date Estimée]]="","NO DATE",Manquant[[#This Row],[Date Estimée]])),Manquant[[#This Row],[DATE Réappro]])</f>
        <v>NO DATE</v>
      </c>
      <c r="O374" s="2">
        <f>IF((VLOOKUP(Manquant[[#This Row],[Composé]],Planning!E:M,9,FALSE))=0,"",(VLOOKUP(Manquant[[#This Row],[Composé]],Planning!E:M,9,FALSE)))</f>
        <v>43738</v>
      </c>
      <c r="P374" s="1" t="b">
        <f>IF(Manquant[[#This Row],[Besoin Client]]="","NO DATE CLIENT",(IF(Manquant[[#This Row],[DATE]]="NO DATE",TRUE,(IF(Manquant[[#This Row],[Besoin Client]]-Manquant[[#This Row],[DATE]]&lt;25,TRUE,"")))))</f>
        <v>1</v>
      </c>
      <c r="Q374" s="2" t="str">
        <f>IF(ISTEXT(Manquant[[#This Row],[Date de réapprovisionnement]]),Manquant[[#This Row],[Date de réapprovisionnement]],"")</f>
        <v>Série</v>
      </c>
      <c r="R374" s="2" t="str">
        <f>IF(ISTEXT(Manquant[[#This Row],[Date de réappro estimée]]),Manquant[[#This Row],[Date de réappro estimée]],"")</f>
        <v/>
      </c>
      <c r="S374" s="2" t="str">
        <f>IF((Manquant[Commentaires]=""),"",Manquant[Commentaires])</f>
        <v/>
      </c>
      <c r="T374" s="10" t="str">
        <f>Manquant[Commentaires1]&amp;CHAR(10)&amp;Manquant[Commentaires2]&amp;CHAR(10)&amp;Manquant[Commentaires3]</f>
        <v xml:space="preserve">Série
</v>
      </c>
    </row>
    <row r="375" spans="1:20" ht="45" hidden="1" x14ac:dyDescent="0.25">
      <c r="A375" s="1" t="s">
        <v>118</v>
      </c>
      <c r="B375" s="1" t="s">
        <v>119</v>
      </c>
      <c r="C375" s="2">
        <v>43717</v>
      </c>
      <c r="D375" s="1">
        <v>71276583</v>
      </c>
      <c r="E375" s="1">
        <v>193575144</v>
      </c>
      <c r="F375" s="1">
        <v>193575144</v>
      </c>
      <c r="G375" s="1" t="s">
        <v>338</v>
      </c>
      <c r="H375" s="1" t="s">
        <v>427</v>
      </c>
      <c r="I375" s="2" t="s">
        <v>514</v>
      </c>
      <c r="J375" s="2"/>
      <c r="K375" s="1" t="s">
        <v>16</v>
      </c>
      <c r="L375" s="2" t="str">
        <f>IF(ISNUMBER(Manquant[[#This Row],[Date de réapprovisionnement]]),Manquant[[#This Row],[Date de réapprovisionnement]],"")</f>
        <v/>
      </c>
      <c r="M375" s="2" t="str">
        <f>IF(ISNUMBER(Manquant[[#This Row],[Date de réappro estimée]]),Manquant[[#This Row],[Date de réappro estimée]],"")</f>
        <v/>
      </c>
      <c r="N375" s="2" t="str">
        <f>IF(Manquant[[#This Row],[DATE Réappro]]="",(IF(Manquant[[#This Row],[Date Estimée]]="","NO DATE",Manquant[[#This Row],[Date Estimée]])),Manquant[[#This Row],[DATE Réappro]])</f>
        <v>NO DATE</v>
      </c>
      <c r="O375" s="2">
        <f>IF((VLOOKUP(Manquant[[#This Row],[Composé]],Planning!E:M,9,FALSE))=0,"",(VLOOKUP(Manquant[[#This Row],[Composé]],Planning!E:M,9,FALSE)))</f>
        <v>43738</v>
      </c>
      <c r="P375" s="1" t="b">
        <f>IF(Manquant[[#This Row],[Besoin Client]]="","NO DATE CLIENT",(IF(Manquant[[#This Row],[DATE]]="NO DATE",TRUE,(IF(Manquant[[#This Row],[Besoin Client]]-Manquant[[#This Row],[DATE]]&lt;25,TRUE,"")))))</f>
        <v>1</v>
      </c>
      <c r="Q375" s="2" t="str">
        <f>IF(ISTEXT(Manquant[[#This Row],[Date de réapprovisionnement]]),Manquant[[#This Row],[Date de réapprovisionnement]],"")</f>
        <v>Série</v>
      </c>
      <c r="R375" s="2" t="str">
        <f>IF(ISTEXT(Manquant[[#This Row],[Date de réappro estimée]]),Manquant[[#This Row],[Date de réappro estimée]],"")</f>
        <v/>
      </c>
      <c r="S375" s="2" t="str">
        <f>IF((Manquant[Commentaires]=""),"",Manquant[Commentaires])</f>
        <v/>
      </c>
      <c r="T375" s="10" t="str">
        <f>Manquant[Commentaires1]&amp;CHAR(10)&amp;Manquant[Commentaires2]&amp;CHAR(10)&amp;Manquant[Commentaires3]</f>
        <v xml:space="preserve">Série
</v>
      </c>
    </row>
    <row r="376" spans="1:20" ht="45" hidden="1" x14ac:dyDescent="0.25">
      <c r="A376" s="1" t="s">
        <v>118</v>
      </c>
      <c r="B376" s="1" t="s">
        <v>119</v>
      </c>
      <c r="C376" s="2">
        <v>43717</v>
      </c>
      <c r="D376" s="1">
        <v>71276583</v>
      </c>
      <c r="E376" s="1" t="s">
        <v>339</v>
      </c>
      <c r="F376" s="1">
        <v>193575389</v>
      </c>
      <c r="G376" s="1" t="s">
        <v>340</v>
      </c>
      <c r="H376" s="1" t="s">
        <v>427</v>
      </c>
      <c r="I376" s="2" t="s">
        <v>514</v>
      </c>
      <c r="J376" s="2"/>
      <c r="K376" s="1" t="s">
        <v>16</v>
      </c>
      <c r="L376" s="2" t="str">
        <f>IF(ISNUMBER(Manquant[[#This Row],[Date de réapprovisionnement]]),Manquant[[#This Row],[Date de réapprovisionnement]],"")</f>
        <v/>
      </c>
      <c r="M376" s="2" t="str">
        <f>IF(ISNUMBER(Manquant[[#This Row],[Date de réappro estimée]]),Manquant[[#This Row],[Date de réappro estimée]],"")</f>
        <v/>
      </c>
      <c r="N376" s="2" t="str">
        <f>IF(Manquant[[#This Row],[DATE Réappro]]="",(IF(Manquant[[#This Row],[Date Estimée]]="","NO DATE",Manquant[[#This Row],[Date Estimée]])),Manquant[[#This Row],[DATE Réappro]])</f>
        <v>NO DATE</v>
      </c>
      <c r="O376" s="2">
        <f>IF((VLOOKUP(Manquant[[#This Row],[Composé]],Planning!E:M,9,FALSE))=0,"",(VLOOKUP(Manquant[[#This Row],[Composé]],Planning!E:M,9,FALSE)))</f>
        <v>43738</v>
      </c>
      <c r="P376" s="1" t="b">
        <f>IF(Manquant[[#This Row],[Besoin Client]]="","NO DATE CLIENT",(IF(Manquant[[#This Row],[DATE]]="NO DATE",TRUE,(IF(Manquant[[#This Row],[Besoin Client]]-Manquant[[#This Row],[DATE]]&lt;25,TRUE,"")))))</f>
        <v>1</v>
      </c>
      <c r="Q376" s="2" t="str">
        <f>IF(ISTEXT(Manquant[[#This Row],[Date de réapprovisionnement]]),Manquant[[#This Row],[Date de réapprovisionnement]],"")</f>
        <v>Série</v>
      </c>
      <c r="R376" s="2" t="str">
        <f>IF(ISTEXT(Manquant[[#This Row],[Date de réappro estimée]]),Manquant[[#This Row],[Date de réappro estimée]],"")</f>
        <v/>
      </c>
      <c r="S376" s="2" t="str">
        <f>IF((Manquant[Commentaires]=""),"",Manquant[Commentaires])</f>
        <v/>
      </c>
      <c r="T376" s="10" t="str">
        <f>Manquant[Commentaires1]&amp;CHAR(10)&amp;Manquant[Commentaires2]&amp;CHAR(10)&amp;Manquant[Commentaires3]</f>
        <v xml:space="preserve">Série
</v>
      </c>
    </row>
    <row r="377" spans="1:20" ht="45" hidden="1" x14ac:dyDescent="0.25">
      <c r="A377" s="1" t="s">
        <v>118</v>
      </c>
      <c r="B377" s="1" t="s">
        <v>119</v>
      </c>
      <c r="C377" s="2">
        <v>43717</v>
      </c>
      <c r="D377" s="1">
        <v>71276583</v>
      </c>
      <c r="E377" s="1" t="s">
        <v>341</v>
      </c>
      <c r="F377" s="1">
        <v>193576810</v>
      </c>
      <c r="G377" s="1" t="s">
        <v>342</v>
      </c>
      <c r="H377" s="1" t="s">
        <v>427</v>
      </c>
      <c r="I377" s="2" t="s">
        <v>514</v>
      </c>
      <c r="J377" s="2"/>
      <c r="K377" s="1" t="s">
        <v>16</v>
      </c>
      <c r="L377" s="2" t="str">
        <f>IF(ISNUMBER(Manquant[[#This Row],[Date de réapprovisionnement]]),Manquant[[#This Row],[Date de réapprovisionnement]],"")</f>
        <v/>
      </c>
      <c r="M377" s="2" t="str">
        <f>IF(ISNUMBER(Manquant[[#This Row],[Date de réappro estimée]]),Manquant[[#This Row],[Date de réappro estimée]],"")</f>
        <v/>
      </c>
      <c r="N377" s="2" t="str">
        <f>IF(Manquant[[#This Row],[DATE Réappro]]="",(IF(Manquant[[#This Row],[Date Estimée]]="","NO DATE",Manquant[[#This Row],[Date Estimée]])),Manquant[[#This Row],[DATE Réappro]])</f>
        <v>NO DATE</v>
      </c>
      <c r="O377" s="2">
        <f>IF((VLOOKUP(Manquant[[#This Row],[Composé]],Planning!E:M,9,FALSE))=0,"",(VLOOKUP(Manquant[[#This Row],[Composé]],Planning!E:M,9,FALSE)))</f>
        <v>43738</v>
      </c>
      <c r="P377" s="1" t="b">
        <f>IF(Manquant[[#This Row],[Besoin Client]]="","NO DATE CLIENT",(IF(Manquant[[#This Row],[DATE]]="NO DATE",TRUE,(IF(Manquant[[#This Row],[Besoin Client]]-Manquant[[#This Row],[DATE]]&lt;25,TRUE,"")))))</f>
        <v>1</v>
      </c>
      <c r="Q377" s="2" t="str">
        <f>IF(ISTEXT(Manquant[[#This Row],[Date de réapprovisionnement]]),Manquant[[#This Row],[Date de réapprovisionnement]],"")</f>
        <v>Série</v>
      </c>
      <c r="R377" s="2" t="str">
        <f>IF(ISTEXT(Manquant[[#This Row],[Date de réappro estimée]]),Manquant[[#This Row],[Date de réappro estimée]],"")</f>
        <v/>
      </c>
      <c r="S377" s="2" t="str">
        <f>IF((Manquant[Commentaires]=""),"",Manquant[Commentaires])</f>
        <v/>
      </c>
      <c r="T377" s="10" t="str">
        <f>Manquant[Commentaires1]&amp;CHAR(10)&amp;Manquant[Commentaires2]&amp;CHAR(10)&amp;Manquant[Commentaires3]</f>
        <v xml:space="preserve">Série
</v>
      </c>
    </row>
    <row r="378" spans="1:20" ht="45" hidden="1" x14ac:dyDescent="0.25">
      <c r="A378" s="1" t="s">
        <v>118</v>
      </c>
      <c r="B378" s="1" t="s">
        <v>119</v>
      </c>
      <c r="C378" s="2">
        <v>43717</v>
      </c>
      <c r="D378" s="1">
        <v>71276583</v>
      </c>
      <c r="E378" s="1">
        <v>193578608</v>
      </c>
      <c r="F378" s="1">
        <v>193578608</v>
      </c>
      <c r="G378" s="1" t="s">
        <v>343</v>
      </c>
      <c r="H378" s="1" t="s">
        <v>427</v>
      </c>
      <c r="I378" s="2" t="s">
        <v>514</v>
      </c>
      <c r="J378" s="2"/>
      <c r="K378" s="1" t="s">
        <v>16</v>
      </c>
      <c r="L378" s="2" t="str">
        <f>IF(ISNUMBER(Manquant[[#This Row],[Date de réapprovisionnement]]),Manquant[[#This Row],[Date de réapprovisionnement]],"")</f>
        <v/>
      </c>
      <c r="M378" s="2" t="str">
        <f>IF(ISNUMBER(Manquant[[#This Row],[Date de réappro estimée]]),Manquant[[#This Row],[Date de réappro estimée]],"")</f>
        <v/>
      </c>
      <c r="N378" s="2" t="str">
        <f>IF(Manquant[[#This Row],[DATE Réappro]]="",(IF(Manquant[[#This Row],[Date Estimée]]="","NO DATE",Manquant[[#This Row],[Date Estimée]])),Manquant[[#This Row],[DATE Réappro]])</f>
        <v>NO DATE</v>
      </c>
      <c r="O378" s="2">
        <f>IF((VLOOKUP(Manquant[[#This Row],[Composé]],Planning!E:M,9,FALSE))=0,"",(VLOOKUP(Manquant[[#This Row],[Composé]],Planning!E:M,9,FALSE)))</f>
        <v>43738</v>
      </c>
      <c r="P378" s="1" t="b">
        <f>IF(Manquant[[#This Row],[Besoin Client]]="","NO DATE CLIENT",(IF(Manquant[[#This Row],[DATE]]="NO DATE",TRUE,(IF(Manquant[[#This Row],[Besoin Client]]-Manquant[[#This Row],[DATE]]&lt;25,TRUE,"")))))</f>
        <v>1</v>
      </c>
      <c r="Q378" s="2" t="str">
        <f>IF(ISTEXT(Manquant[[#This Row],[Date de réapprovisionnement]]),Manquant[[#This Row],[Date de réapprovisionnement]],"")</f>
        <v>Série</v>
      </c>
      <c r="R378" s="2" t="str">
        <f>IF(ISTEXT(Manquant[[#This Row],[Date de réappro estimée]]),Manquant[[#This Row],[Date de réappro estimée]],"")</f>
        <v/>
      </c>
      <c r="S378" s="2" t="str">
        <f>IF((Manquant[Commentaires]=""),"",Manquant[Commentaires])</f>
        <v/>
      </c>
      <c r="T378" s="10" t="str">
        <f>Manquant[Commentaires1]&amp;CHAR(10)&amp;Manquant[Commentaires2]&amp;CHAR(10)&amp;Manquant[Commentaires3]</f>
        <v xml:space="preserve">Série
</v>
      </c>
    </row>
    <row r="379" spans="1:20" ht="45" hidden="1" x14ac:dyDescent="0.25">
      <c r="A379" s="1" t="s">
        <v>118</v>
      </c>
      <c r="B379" s="1" t="s">
        <v>119</v>
      </c>
      <c r="C379" s="2">
        <v>43717</v>
      </c>
      <c r="D379" s="1">
        <v>71276583</v>
      </c>
      <c r="E379" s="1">
        <v>193578752</v>
      </c>
      <c r="F379" s="1">
        <v>193578752</v>
      </c>
      <c r="G379" s="1" t="s">
        <v>344</v>
      </c>
      <c r="H379" s="1" t="s">
        <v>427</v>
      </c>
      <c r="I379" s="2" t="s">
        <v>514</v>
      </c>
      <c r="J379" s="2"/>
      <c r="K379" s="1" t="s">
        <v>16</v>
      </c>
      <c r="L379" s="2" t="str">
        <f>IF(ISNUMBER(Manquant[[#This Row],[Date de réapprovisionnement]]),Manquant[[#This Row],[Date de réapprovisionnement]],"")</f>
        <v/>
      </c>
      <c r="M379" s="2" t="str">
        <f>IF(ISNUMBER(Manquant[[#This Row],[Date de réappro estimée]]),Manquant[[#This Row],[Date de réappro estimée]],"")</f>
        <v/>
      </c>
      <c r="N379" s="2" t="str">
        <f>IF(Manquant[[#This Row],[DATE Réappro]]="",(IF(Manquant[[#This Row],[Date Estimée]]="","NO DATE",Manquant[[#This Row],[Date Estimée]])),Manquant[[#This Row],[DATE Réappro]])</f>
        <v>NO DATE</v>
      </c>
      <c r="O379" s="2">
        <f>IF((VLOOKUP(Manquant[[#This Row],[Composé]],Planning!E:M,9,FALSE))=0,"",(VLOOKUP(Manquant[[#This Row],[Composé]],Planning!E:M,9,FALSE)))</f>
        <v>43738</v>
      </c>
      <c r="P379" s="1" t="b">
        <f>IF(Manquant[[#This Row],[Besoin Client]]="","NO DATE CLIENT",(IF(Manquant[[#This Row],[DATE]]="NO DATE",TRUE,(IF(Manquant[[#This Row],[Besoin Client]]-Manquant[[#This Row],[DATE]]&lt;25,TRUE,"")))))</f>
        <v>1</v>
      </c>
      <c r="Q379" s="2" t="str">
        <f>IF(ISTEXT(Manquant[[#This Row],[Date de réapprovisionnement]]),Manquant[[#This Row],[Date de réapprovisionnement]],"")</f>
        <v>Série</v>
      </c>
      <c r="R379" s="2" t="str">
        <f>IF(ISTEXT(Manquant[[#This Row],[Date de réappro estimée]]),Manquant[[#This Row],[Date de réappro estimée]],"")</f>
        <v/>
      </c>
      <c r="S379" s="2" t="str">
        <f>IF((Manquant[Commentaires]=""),"",Manquant[Commentaires])</f>
        <v/>
      </c>
      <c r="T379" s="10" t="str">
        <f>Manquant[Commentaires1]&amp;CHAR(10)&amp;Manquant[Commentaires2]&amp;CHAR(10)&amp;Manquant[Commentaires3]</f>
        <v xml:space="preserve">Série
</v>
      </c>
    </row>
    <row r="380" spans="1:20" ht="45" hidden="1" x14ac:dyDescent="0.25">
      <c r="A380" s="1" t="s">
        <v>118</v>
      </c>
      <c r="B380" s="1" t="s">
        <v>119</v>
      </c>
      <c r="C380" s="2">
        <v>43717</v>
      </c>
      <c r="D380" s="1">
        <v>71276583</v>
      </c>
      <c r="E380" s="1" t="s">
        <v>966</v>
      </c>
      <c r="F380" s="1">
        <v>193579829</v>
      </c>
      <c r="G380" s="1" t="s">
        <v>345</v>
      </c>
      <c r="H380" s="1" t="s">
        <v>427</v>
      </c>
      <c r="I380" s="2" t="s">
        <v>514</v>
      </c>
      <c r="J380" s="2"/>
      <c r="K380" s="1" t="s">
        <v>16</v>
      </c>
      <c r="L380" s="2" t="str">
        <f>IF(ISNUMBER(Manquant[[#This Row],[Date de réapprovisionnement]]),Manquant[[#This Row],[Date de réapprovisionnement]],"")</f>
        <v/>
      </c>
      <c r="M380" s="2" t="str">
        <f>IF(ISNUMBER(Manquant[[#This Row],[Date de réappro estimée]]),Manquant[[#This Row],[Date de réappro estimée]],"")</f>
        <v/>
      </c>
      <c r="N380" s="2" t="str">
        <f>IF(Manquant[[#This Row],[DATE Réappro]]="",(IF(Manquant[[#This Row],[Date Estimée]]="","NO DATE",Manquant[[#This Row],[Date Estimée]])),Manquant[[#This Row],[DATE Réappro]])</f>
        <v>NO DATE</v>
      </c>
      <c r="O380" s="2">
        <f>IF((VLOOKUP(Manquant[[#This Row],[Composé]],Planning!E:M,9,FALSE))=0,"",(VLOOKUP(Manquant[[#This Row],[Composé]],Planning!E:M,9,FALSE)))</f>
        <v>43738</v>
      </c>
      <c r="P380" s="1" t="b">
        <f>IF(Manquant[[#This Row],[Besoin Client]]="","NO DATE CLIENT",(IF(Manquant[[#This Row],[DATE]]="NO DATE",TRUE,(IF(Manquant[[#This Row],[Besoin Client]]-Manquant[[#This Row],[DATE]]&lt;25,TRUE,"")))))</f>
        <v>1</v>
      </c>
      <c r="Q380" s="2" t="str">
        <f>IF(ISTEXT(Manquant[[#This Row],[Date de réapprovisionnement]]),Manquant[[#This Row],[Date de réapprovisionnement]],"")</f>
        <v>Série</v>
      </c>
      <c r="R380" s="2" t="str">
        <f>IF(ISTEXT(Manquant[[#This Row],[Date de réappro estimée]]),Manquant[[#This Row],[Date de réappro estimée]],"")</f>
        <v/>
      </c>
      <c r="S380" s="2" t="str">
        <f>IF((Manquant[Commentaires]=""),"",Manquant[Commentaires])</f>
        <v/>
      </c>
      <c r="T380" s="10" t="str">
        <f>Manquant[Commentaires1]&amp;CHAR(10)&amp;Manquant[Commentaires2]&amp;CHAR(10)&amp;Manquant[Commentaires3]</f>
        <v xml:space="preserve">Série
</v>
      </c>
    </row>
    <row r="381" spans="1:20" ht="45" hidden="1" x14ac:dyDescent="0.25">
      <c r="A381" s="1" t="s">
        <v>118</v>
      </c>
      <c r="B381" s="1" t="s">
        <v>119</v>
      </c>
      <c r="C381" s="2">
        <v>43717</v>
      </c>
      <c r="D381" s="1">
        <v>71276583</v>
      </c>
      <c r="E381" s="1" t="s">
        <v>346</v>
      </c>
      <c r="F381" s="1">
        <v>193580083</v>
      </c>
      <c r="G381" s="1" t="s">
        <v>347</v>
      </c>
      <c r="H381" s="1" t="s">
        <v>427</v>
      </c>
      <c r="I381" s="2" t="s">
        <v>514</v>
      </c>
      <c r="J381" s="2"/>
      <c r="K381" s="1" t="s">
        <v>16</v>
      </c>
      <c r="L381" s="2" t="str">
        <f>IF(ISNUMBER(Manquant[[#This Row],[Date de réapprovisionnement]]),Manquant[[#This Row],[Date de réapprovisionnement]],"")</f>
        <v/>
      </c>
      <c r="M381" s="2" t="str">
        <f>IF(ISNUMBER(Manquant[[#This Row],[Date de réappro estimée]]),Manquant[[#This Row],[Date de réappro estimée]],"")</f>
        <v/>
      </c>
      <c r="N381" s="2" t="str">
        <f>IF(Manquant[[#This Row],[DATE Réappro]]="",(IF(Manquant[[#This Row],[Date Estimée]]="","NO DATE",Manquant[[#This Row],[Date Estimée]])),Manquant[[#This Row],[DATE Réappro]])</f>
        <v>NO DATE</v>
      </c>
      <c r="O381" s="2">
        <f>IF((VLOOKUP(Manquant[[#This Row],[Composé]],Planning!E:M,9,FALSE))=0,"",(VLOOKUP(Manquant[[#This Row],[Composé]],Planning!E:M,9,FALSE)))</f>
        <v>43738</v>
      </c>
      <c r="P381" s="1" t="b">
        <f>IF(Manquant[[#This Row],[Besoin Client]]="","NO DATE CLIENT",(IF(Manquant[[#This Row],[DATE]]="NO DATE",TRUE,(IF(Manquant[[#This Row],[Besoin Client]]-Manquant[[#This Row],[DATE]]&lt;25,TRUE,"")))))</f>
        <v>1</v>
      </c>
      <c r="Q381" s="2" t="str">
        <f>IF(ISTEXT(Manquant[[#This Row],[Date de réapprovisionnement]]),Manquant[[#This Row],[Date de réapprovisionnement]],"")</f>
        <v>Série</v>
      </c>
      <c r="R381" s="2" t="str">
        <f>IF(ISTEXT(Manquant[[#This Row],[Date de réappro estimée]]),Manquant[[#This Row],[Date de réappro estimée]],"")</f>
        <v/>
      </c>
      <c r="S381" s="2" t="str">
        <f>IF((Manquant[Commentaires]=""),"",Manquant[Commentaires])</f>
        <v/>
      </c>
      <c r="T381" s="10" t="str">
        <f>Manquant[Commentaires1]&amp;CHAR(10)&amp;Manquant[Commentaires2]&amp;CHAR(10)&amp;Manquant[Commentaires3]</f>
        <v xml:space="preserve">Série
</v>
      </c>
    </row>
    <row r="382" spans="1:20" ht="45" hidden="1" x14ac:dyDescent="0.25">
      <c r="A382" s="1" t="s">
        <v>118</v>
      </c>
      <c r="B382" s="1" t="s">
        <v>119</v>
      </c>
      <c r="C382" s="2">
        <v>43717</v>
      </c>
      <c r="D382" s="1">
        <v>71276583</v>
      </c>
      <c r="E382" s="1" t="s">
        <v>967</v>
      </c>
      <c r="F382" s="1">
        <v>193580096</v>
      </c>
      <c r="G382" s="1" t="s">
        <v>121</v>
      </c>
      <c r="H382" s="1" t="s">
        <v>427</v>
      </c>
      <c r="I382" s="2" t="s">
        <v>514</v>
      </c>
      <c r="J382" s="2"/>
      <c r="K382" s="1" t="s">
        <v>16</v>
      </c>
      <c r="L382" s="2" t="str">
        <f>IF(ISNUMBER(Manquant[[#This Row],[Date de réapprovisionnement]]),Manquant[[#This Row],[Date de réapprovisionnement]],"")</f>
        <v/>
      </c>
      <c r="M382" s="2" t="str">
        <f>IF(ISNUMBER(Manquant[[#This Row],[Date de réappro estimée]]),Manquant[[#This Row],[Date de réappro estimée]],"")</f>
        <v/>
      </c>
      <c r="N382" s="2" t="str">
        <f>IF(Manquant[[#This Row],[DATE Réappro]]="",(IF(Manquant[[#This Row],[Date Estimée]]="","NO DATE",Manquant[[#This Row],[Date Estimée]])),Manquant[[#This Row],[DATE Réappro]])</f>
        <v>NO DATE</v>
      </c>
      <c r="O382" s="2">
        <f>IF((VLOOKUP(Manquant[[#This Row],[Composé]],Planning!E:M,9,FALSE))=0,"",(VLOOKUP(Manquant[[#This Row],[Composé]],Planning!E:M,9,FALSE)))</f>
        <v>43738</v>
      </c>
      <c r="P382" s="1" t="b">
        <f>IF(Manquant[[#This Row],[Besoin Client]]="","NO DATE CLIENT",(IF(Manquant[[#This Row],[DATE]]="NO DATE",TRUE,(IF(Manquant[[#This Row],[Besoin Client]]-Manquant[[#This Row],[DATE]]&lt;25,TRUE,"")))))</f>
        <v>1</v>
      </c>
      <c r="Q382" s="2" t="str">
        <f>IF(ISTEXT(Manquant[[#This Row],[Date de réapprovisionnement]]),Manquant[[#This Row],[Date de réapprovisionnement]],"")</f>
        <v>Série</v>
      </c>
      <c r="R382" s="2" t="str">
        <f>IF(ISTEXT(Manquant[[#This Row],[Date de réappro estimée]]),Manquant[[#This Row],[Date de réappro estimée]],"")</f>
        <v/>
      </c>
      <c r="S382" s="2" t="str">
        <f>IF((Manquant[Commentaires]=""),"",Manquant[Commentaires])</f>
        <v/>
      </c>
      <c r="T382" s="10" t="str">
        <f>Manquant[Commentaires1]&amp;CHAR(10)&amp;Manquant[Commentaires2]&amp;CHAR(10)&amp;Manquant[Commentaires3]</f>
        <v xml:space="preserve">Série
</v>
      </c>
    </row>
    <row r="383" spans="1:20" ht="45" hidden="1" x14ac:dyDescent="0.25">
      <c r="A383" s="1" t="s">
        <v>118</v>
      </c>
      <c r="B383" s="1" t="s">
        <v>119</v>
      </c>
      <c r="C383" s="2">
        <v>43717</v>
      </c>
      <c r="D383" s="1">
        <v>71276583</v>
      </c>
      <c r="E383" s="1">
        <v>193583534</v>
      </c>
      <c r="F383" s="1">
        <v>193583534</v>
      </c>
      <c r="G383" s="1" t="s">
        <v>348</v>
      </c>
      <c r="H383" s="1" t="s">
        <v>427</v>
      </c>
      <c r="I383" s="2" t="s">
        <v>514</v>
      </c>
      <c r="J383" s="2"/>
      <c r="K383" s="1" t="s">
        <v>16</v>
      </c>
      <c r="L383" s="2" t="str">
        <f>IF(ISNUMBER(Manquant[[#This Row],[Date de réapprovisionnement]]),Manquant[[#This Row],[Date de réapprovisionnement]],"")</f>
        <v/>
      </c>
      <c r="M383" s="2" t="str">
        <f>IF(ISNUMBER(Manquant[[#This Row],[Date de réappro estimée]]),Manquant[[#This Row],[Date de réappro estimée]],"")</f>
        <v/>
      </c>
      <c r="N383" s="2" t="str">
        <f>IF(Manquant[[#This Row],[DATE Réappro]]="",(IF(Manquant[[#This Row],[Date Estimée]]="","NO DATE",Manquant[[#This Row],[Date Estimée]])),Manquant[[#This Row],[DATE Réappro]])</f>
        <v>NO DATE</v>
      </c>
      <c r="O383" s="2">
        <f>IF((VLOOKUP(Manquant[[#This Row],[Composé]],Planning!E:M,9,FALSE))=0,"",(VLOOKUP(Manquant[[#This Row],[Composé]],Planning!E:M,9,FALSE)))</f>
        <v>43738</v>
      </c>
      <c r="P383" s="1" t="b">
        <f>IF(Manquant[[#This Row],[Besoin Client]]="","NO DATE CLIENT",(IF(Manquant[[#This Row],[DATE]]="NO DATE",TRUE,(IF(Manquant[[#This Row],[Besoin Client]]-Manquant[[#This Row],[DATE]]&lt;25,TRUE,"")))))</f>
        <v>1</v>
      </c>
      <c r="Q383" s="2" t="str">
        <f>IF(ISTEXT(Manquant[[#This Row],[Date de réapprovisionnement]]),Manquant[[#This Row],[Date de réapprovisionnement]],"")</f>
        <v>Série</v>
      </c>
      <c r="R383" s="2" t="str">
        <f>IF(ISTEXT(Manquant[[#This Row],[Date de réappro estimée]]),Manquant[[#This Row],[Date de réappro estimée]],"")</f>
        <v/>
      </c>
      <c r="S383" s="2" t="str">
        <f>IF((Manquant[Commentaires]=""),"",Manquant[Commentaires])</f>
        <v/>
      </c>
      <c r="T383" s="10" t="str">
        <f>Manquant[Commentaires1]&amp;CHAR(10)&amp;Manquant[Commentaires2]&amp;CHAR(10)&amp;Manquant[Commentaires3]</f>
        <v xml:space="preserve">Série
</v>
      </c>
    </row>
    <row r="384" spans="1:20" ht="45" hidden="1" x14ac:dyDescent="0.25">
      <c r="A384" s="1" t="s">
        <v>118</v>
      </c>
      <c r="B384" s="1" t="s">
        <v>119</v>
      </c>
      <c r="C384" s="2">
        <v>43717</v>
      </c>
      <c r="D384" s="1">
        <v>71276583</v>
      </c>
      <c r="E384" s="1">
        <v>193584718</v>
      </c>
      <c r="F384" s="1">
        <v>193584718</v>
      </c>
      <c r="G384" s="1" t="s">
        <v>349</v>
      </c>
      <c r="H384" s="1" t="s">
        <v>427</v>
      </c>
      <c r="I384" s="2" t="s">
        <v>514</v>
      </c>
      <c r="J384" s="2"/>
      <c r="K384" s="1" t="s">
        <v>16</v>
      </c>
      <c r="L384" s="2" t="str">
        <f>IF(ISNUMBER(Manquant[[#This Row],[Date de réapprovisionnement]]),Manquant[[#This Row],[Date de réapprovisionnement]],"")</f>
        <v/>
      </c>
      <c r="M384" s="2" t="str">
        <f>IF(ISNUMBER(Manquant[[#This Row],[Date de réappro estimée]]),Manquant[[#This Row],[Date de réappro estimée]],"")</f>
        <v/>
      </c>
      <c r="N384" s="2" t="str">
        <f>IF(Manquant[[#This Row],[DATE Réappro]]="",(IF(Manquant[[#This Row],[Date Estimée]]="","NO DATE",Manquant[[#This Row],[Date Estimée]])),Manquant[[#This Row],[DATE Réappro]])</f>
        <v>NO DATE</v>
      </c>
      <c r="O384" s="2">
        <f>IF((VLOOKUP(Manquant[[#This Row],[Composé]],Planning!E:M,9,FALSE))=0,"",(VLOOKUP(Manquant[[#This Row],[Composé]],Planning!E:M,9,FALSE)))</f>
        <v>43738</v>
      </c>
      <c r="P384" s="1" t="b">
        <f>IF(Manquant[[#This Row],[Besoin Client]]="","NO DATE CLIENT",(IF(Manquant[[#This Row],[DATE]]="NO DATE",TRUE,(IF(Manquant[[#This Row],[Besoin Client]]-Manquant[[#This Row],[DATE]]&lt;25,TRUE,"")))))</f>
        <v>1</v>
      </c>
      <c r="Q384" s="2" t="str">
        <f>IF(ISTEXT(Manquant[[#This Row],[Date de réapprovisionnement]]),Manquant[[#This Row],[Date de réapprovisionnement]],"")</f>
        <v>Série</v>
      </c>
      <c r="R384" s="2" t="str">
        <f>IF(ISTEXT(Manquant[[#This Row],[Date de réappro estimée]]),Manquant[[#This Row],[Date de réappro estimée]],"")</f>
        <v/>
      </c>
      <c r="S384" s="2" t="str">
        <f>IF((Manquant[Commentaires]=""),"",Manquant[Commentaires])</f>
        <v/>
      </c>
      <c r="T384" s="10" t="str">
        <f>Manquant[Commentaires1]&amp;CHAR(10)&amp;Manquant[Commentaires2]&amp;CHAR(10)&amp;Manquant[Commentaires3]</f>
        <v xml:space="preserve">Série
</v>
      </c>
    </row>
    <row r="385" spans="1:20" ht="45" hidden="1" x14ac:dyDescent="0.25">
      <c r="A385" s="1" t="s">
        <v>118</v>
      </c>
      <c r="B385" s="1" t="s">
        <v>119</v>
      </c>
      <c r="C385" s="2">
        <v>43717</v>
      </c>
      <c r="D385" s="1">
        <v>71276583</v>
      </c>
      <c r="E385" s="1">
        <v>193585153</v>
      </c>
      <c r="F385" s="1">
        <v>193585153</v>
      </c>
      <c r="G385" s="1" t="s">
        <v>350</v>
      </c>
      <c r="H385" s="1" t="s">
        <v>427</v>
      </c>
      <c r="I385" s="2" t="s">
        <v>514</v>
      </c>
      <c r="J385" s="2"/>
      <c r="K385" s="1" t="s">
        <v>16</v>
      </c>
      <c r="L385" s="2" t="str">
        <f>IF(ISNUMBER(Manquant[[#This Row],[Date de réapprovisionnement]]),Manquant[[#This Row],[Date de réapprovisionnement]],"")</f>
        <v/>
      </c>
      <c r="M385" s="2" t="str">
        <f>IF(ISNUMBER(Manquant[[#This Row],[Date de réappro estimée]]),Manquant[[#This Row],[Date de réappro estimée]],"")</f>
        <v/>
      </c>
      <c r="N385" s="2" t="str">
        <f>IF(Manquant[[#This Row],[DATE Réappro]]="",(IF(Manquant[[#This Row],[Date Estimée]]="","NO DATE",Manquant[[#This Row],[Date Estimée]])),Manquant[[#This Row],[DATE Réappro]])</f>
        <v>NO DATE</v>
      </c>
      <c r="O385" s="2">
        <f>IF((VLOOKUP(Manquant[[#This Row],[Composé]],Planning!E:M,9,FALSE))=0,"",(VLOOKUP(Manquant[[#This Row],[Composé]],Planning!E:M,9,FALSE)))</f>
        <v>43738</v>
      </c>
      <c r="P385" s="1" t="b">
        <f>IF(Manquant[[#This Row],[Besoin Client]]="","NO DATE CLIENT",(IF(Manquant[[#This Row],[DATE]]="NO DATE",TRUE,(IF(Manquant[[#This Row],[Besoin Client]]-Manquant[[#This Row],[DATE]]&lt;25,TRUE,"")))))</f>
        <v>1</v>
      </c>
      <c r="Q385" s="2" t="str">
        <f>IF(ISTEXT(Manquant[[#This Row],[Date de réapprovisionnement]]),Manquant[[#This Row],[Date de réapprovisionnement]],"")</f>
        <v>Série</v>
      </c>
      <c r="R385" s="2" t="str">
        <f>IF(ISTEXT(Manquant[[#This Row],[Date de réappro estimée]]),Manquant[[#This Row],[Date de réappro estimée]],"")</f>
        <v/>
      </c>
      <c r="S385" s="2" t="str">
        <f>IF((Manquant[Commentaires]=""),"",Manquant[Commentaires])</f>
        <v/>
      </c>
      <c r="T385" s="10" t="str">
        <f>Manquant[Commentaires1]&amp;CHAR(10)&amp;Manquant[Commentaires2]&amp;CHAR(10)&amp;Manquant[Commentaires3]</f>
        <v xml:space="preserve">Série
</v>
      </c>
    </row>
    <row r="386" spans="1:20" ht="45" hidden="1" x14ac:dyDescent="0.25">
      <c r="A386" s="1" t="s">
        <v>118</v>
      </c>
      <c r="B386" s="1" t="s">
        <v>119</v>
      </c>
      <c r="C386" s="2">
        <v>43717</v>
      </c>
      <c r="D386" s="1">
        <v>71276583</v>
      </c>
      <c r="E386" s="1" t="s">
        <v>439</v>
      </c>
      <c r="F386" s="1">
        <v>193587855</v>
      </c>
      <c r="G386" s="1" t="s">
        <v>440</v>
      </c>
      <c r="H386" s="1" t="s">
        <v>427</v>
      </c>
      <c r="I386" s="2" t="s">
        <v>428</v>
      </c>
      <c r="J386" s="2"/>
      <c r="K386" s="1" t="s">
        <v>265</v>
      </c>
      <c r="L386" s="2" t="str">
        <f>IF(ISNUMBER(Manquant[[#This Row],[Date de réapprovisionnement]]),Manquant[[#This Row],[Date de réapprovisionnement]],"")</f>
        <v/>
      </c>
      <c r="M386" s="2" t="str">
        <f>IF(ISNUMBER(Manquant[[#This Row],[Date de réappro estimée]]),Manquant[[#This Row],[Date de réappro estimée]],"")</f>
        <v/>
      </c>
      <c r="N386" s="2" t="str">
        <f>IF(Manquant[[#This Row],[DATE Réappro]]="",(IF(Manquant[[#This Row],[Date Estimée]]="","NO DATE",Manquant[[#This Row],[Date Estimée]])),Manquant[[#This Row],[DATE Réappro]])</f>
        <v>NO DATE</v>
      </c>
      <c r="O386" s="2">
        <f>IF((VLOOKUP(Manquant[[#This Row],[Composé]],Planning!E:M,9,FALSE))=0,"",(VLOOKUP(Manquant[[#This Row],[Composé]],Planning!E:M,9,FALSE)))</f>
        <v>43738</v>
      </c>
      <c r="P386" s="1" t="b">
        <f>IF(Manquant[[#This Row],[Besoin Client]]="","NO DATE CLIENT",(IF(Manquant[[#This Row],[DATE]]="NO DATE",TRUE,(IF(Manquant[[#This Row],[Besoin Client]]-Manquant[[#This Row],[DATE]]&lt;25,TRUE,"")))))</f>
        <v>1</v>
      </c>
      <c r="Q386" s="2" t="str">
        <f>IF(ISTEXT(Manquant[[#This Row],[Date de réapprovisionnement]]),Manquant[[#This Row],[Date de réapprovisionnement]],"")</f>
        <v>MKP</v>
      </c>
      <c r="R386" s="2" t="str">
        <f>IF(ISTEXT(Manquant[[#This Row],[Date de réappro estimée]]),Manquant[[#This Row],[Date de réappro estimée]],"")</f>
        <v/>
      </c>
      <c r="S386" s="2" t="str">
        <f>IF((Manquant[Commentaires]=""),"",Manquant[Commentaires])</f>
        <v>Cotation Mouser en cours 24/04</v>
      </c>
      <c r="T386" s="10" t="str">
        <f>Manquant[Commentaires1]&amp;CHAR(10)&amp;Manquant[Commentaires2]&amp;CHAR(10)&amp;Manquant[Commentaires3]</f>
        <v>MKP
Cotation Mouser en cours 24/04</v>
      </c>
    </row>
    <row r="387" spans="1:20" ht="45" hidden="1" x14ac:dyDescent="0.25">
      <c r="A387" s="1" t="s">
        <v>118</v>
      </c>
      <c r="B387" s="1" t="s">
        <v>119</v>
      </c>
      <c r="C387" s="2">
        <v>43717</v>
      </c>
      <c r="D387" s="1">
        <v>71276583</v>
      </c>
      <c r="E387" s="1">
        <v>193588500</v>
      </c>
      <c r="F387" s="1">
        <v>193588500</v>
      </c>
      <c r="G387" s="1" t="s">
        <v>351</v>
      </c>
      <c r="H387" s="1" t="s">
        <v>427</v>
      </c>
      <c r="I387" s="2" t="s">
        <v>514</v>
      </c>
      <c r="J387" s="2"/>
      <c r="K387" s="1" t="s">
        <v>16</v>
      </c>
      <c r="L387" s="2" t="str">
        <f>IF(ISNUMBER(Manquant[[#This Row],[Date de réapprovisionnement]]),Manquant[[#This Row],[Date de réapprovisionnement]],"")</f>
        <v/>
      </c>
      <c r="M387" s="2" t="str">
        <f>IF(ISNUMBER(Manquant[[#This Row],[Date de réappro estimée]]),Manquant[[#This Row],[Date de réappro estimée]],"")</f>
        <v/>
      </c>
      <c r="N387" s="2" t="str">
        <f>IF(Manquant[[#This Row],[DATE Réappro]]="",(IF(Manquant[[#This Row],[Date Estimée]]="","NO DATE",Manquant[[#This Row],[Date Estimée]])),Manquant[[#This Row],[DATE Réappro]])</f>
        <v>NO DATE</v>
      </c>
      <c r="O387" s="2">
        <f>IF((VLOOKUP(Manquant[[#This Row],[Composé]],Planning!E:M,9,FALSE))=0,"",(VLOOKUP(Manquant[[#This Row],[Composé]],Planning!E:M,9,FALSE)))</f>
        <v>43738</v>
      </c>
      <c r="P387" s="1" t="b">
        <f>IF(Manquant[[#This Row],[Besoin Client]]="","NO DATE CLIENT",(IF(Manquant[[#This Row],[DATE]]="NO DATE",TRUE,(IF(Manquant[[#This Row],[Besoin Client]]-Manquant[[#This Row],[DATE]]&lt;25,TRUE,"")))))</f>
        <v>1</v>
      </c>
      <c r="Q387" s="2" t="str">
        <f>IF(ISTEXT(Manquant[[#This Row],[Date de réapprovisionnement]]),Manquant[[#This Row],[Date de réapprovisionnement]],"")</f>
        <v>Série</v>
      </c>
      <c r="R387" s="2" t="str">
        <f>IF(ISTEXT(Manquant[[#This Row],[Date de réappro estimée]]),Manquant[[#This Row],[Date de réappro estimée]],"")</f>
        <v/>
      </c>
      <c r="S387" s="2" t="str">
        <f>IF((Manquant[Commentaires]=""),"",Manquant[Commentaires])</f>
        <v/>
      </c>
      <c r="T387" s="10" t="str">
        <f>Manquant[Commentaires1]&amp;CHAR(10)&amp;Manquant[Commentaires2]&amp;CHAR(10)&amp;Manquant[Commentaires3]</f>
        <v xml:space="preserve">Série
</v>
      </c>
    </row>
    <row r="388" spans="1:20" ht="45" hidden="1" x14ac:dyDescent="0.25">
      <c r="A388" s="1" t="s">
        <v>118</v>
      </c>
      <c r="B388" s="1" t="s">
        <v>119</v>
      </c>
      <c r="C388" s="2">
        <v>43717</v>
      </c>
      <c r="D388" s="1">
        <v>71276583</v>
      </c>
      <c r="E388" s="1" t="s">
        <v>968</v>
      </c>
      <c r="F388" s="1">
        <v>193591937</v>
      </c>
      <c r="G388" s="1" t="s">
        <v>352</v>
      </c>
      <c r="H388" s="1" t="s">
        <v>427</v>
      </c>
      <c r="I388" s="2" t="s">
        <v>514</v>
      </c>
      <c r="J388" s="2"/>
      <c r="K388" s="1" t="s">
        <v>16</v>
      </c>
      <c r="L388" s="2" t="str">
        <f>IF(ISNUMBER(Manquant[[#This Row],[Date de réapprovisionnement]]),Manquant[[#This Row],[Date de réapprovisionnement]],"")</f>
        <v/>
      </c>
      <c r="M388" s="2" t="str">
        <f>IF(ISNUMBER(Manquant[[#This Row],[Date de réappro estimée]]),Manquant[[#This Row],[Date de réappro estimée]],"")</f>
        <v/>
      </c>
      <c r="N388" s="2" t="str">
        <f>IF(Manquant[[#This Row],[DATE Réappro]]="",(IF(Manquant[[#This Row],[Date Estimée]]="","NO DATE",Manquant[[#This Row],[Date Estimée]])),Manquant[[#This Row],[DATE Réappro]])</f>
        <v>NO DATE</v>
      </c>
      <c r="O388" s="2">
        <f>IF((VLOOKUP(Manquant[[#This Row],[Composé]],Planning!E:M,9,FALSE))=0,"",(VLOOKUP(Manquant[[#This Row],[Composé]],Planning!E:M,9,FALSE)))</f>
        <v>43738</v>
      </c>
      <c r="P388" s="1" t="b">
        <f>IF(Manquant[[#This Row],[Besoin Client]]="","NO DATE CLIENT",(IF(Manquant[[#This Row],[DATE]]="NO DATE",TRUE,(IF(Manquant[[#This Row],[Besoin Client]]-Manquant[[#This Row],[DATE]]&lt;25,TRUE,"")))))</f>
        <v>1</v>
      </c>
      <c r="Q388" s="2" t="str">
        <f>IF(ISTEXT(Manquant[[#This Row],[Date de réapprovisionnement]]),Manquant[[#This Row],[Date de réapprovisionnement]],"")</f>
        <v>Série</v>
      </c>
      <c r="R388" s="2" t="str">
        <f>IF(ISTEXT(Manquant[[#This Row],[Date de réappro estimée]]),Manquant[[#This Row],[Date de réappro estimée]],"")</f>
        <v/>
      </c>
      <c r="S388" s="2" t="str">
        <f>IF((Manquant[Commentaires]=""),"",Manquant[Commentaires])</f>
        <v/>
      </c>
      <c r="T388" s="10" t="str">
        <f>Manquant[Commentaires1]&amp;CHAR(10)&amp;Manquant[Commentaires2]&amp;CHAR(10)&amp;Manquant[Commentaires3]</f>
        <v xml:space="preserve">Série
</v>
      </c>
    </row>
    <row r="389" spans="1:20" ht="45" hidden="1" x14ac:dyDescent="0.25">
      <c r="A389" s="1" t="s">
        <v>118</v>
      </c>
      <c r="B389" s="1" t="s">
        <v>119</v>
      </c>
      <c r="C389" s="2">
        <v>43717</v>
      </c>
      <c r="D389" s="1">
        <v>71276583</v>
      </c>
      <c r="E389" s="1" t="s">
        <v>969</v>
      </c>
      <c r="F389" s="1">
        <v>193591990</v>
      </c>
      <c r="G389" s="1" t="s">
        <v>353</v>
      </c>
      <c r="H389" s="1" t="s">
        <v>427</v>
      </c>
      <c r="I389" s="2" t="s">
        <v>514</v>
      </c>
      <c r="J389" s="2"/>
      <c r="K389" s="1" t="s">
        <v>16</v>
      </c>
      <c r="L389" s="2" t="str">
        <f>IF(ISNUMBER(Manquant[[#This Row],[Date de réapprovisionnement]]),Manquant[[#This Row],[Date de réapprovisionnement]],"")</f>
        <v/>
      </c>
      <c r="M389" s="2" t="str">
        <f>IF(ISNUMBER(Manquant[[#This Row],[Date de réappro estimée]]),Manquant[[#This Row],[Date de réappro estimée]],"")</f>
        <v/>
      </c>
      <c r="N389" s="2" t="str">
        <f>IF(Manquant[[#This Row],[DATE Réappro]]="",(IF(Manquant[[#This Row],[Date Estimée]]="","NO DATE",Manquant[[#This Row],[Date Estimée]])),Manquant[[#This Row],[DATE Réappro]])</f>
        <v>NO DATE</v>
      </c>
      <c r="O389" s="2">
        <f>IF((VLOOKUP(Manquant[[#This Row],[Composé]],Planning!E:M,9,FALSE))=0,"",(VLOOKUP(Manquant[[#This Row],[Composé]],Planning!E:M,9,FALSE)))</f>
        <v>43738</v>
      </c>
      <c r="P389" s="1" t="b">
        <f>IF(Manquant[[#This Row],[Besoin Client]]="","NO DATE CLIENT",(IF(Manquant[[#This Row],[DATE]]="NO DATE",TRUE,(IF(Manquant[[#This Row],[Besoin Client]]-Manquant[[#This Row],[DATE]]&lt;25,TRUE,"")))))</f>
        <v>1</v>
      </c>
      <c r="Q389" s="2" t="str">
        <f>IF(ISTEXT(Manquant[[#This Row],[Date de réapprovisionnement]]),Manquant[[#This Row],[Date de réapprovisionnement]],"")</f>
        <v>Série</v>
      </c>
      <c r="R389" s="2" t="str">
        <f>IF(ISTEXT(Manquant[[#This Row],[Date de réappro estimée]]),Manquant[[#This Row],[Date de réappro estimée]],"")</f>
        <v/>
      </c>
      <c r="S389" s="2" t="str">
        <f>IF((Manquant[Commentaires]=""),"",Manquant[Commentaires])</f>
        <v/>
      </c>
      <c r="T389" s="10" t="str">
        <f>Manquant[Commentaires1]&amp;CHAR(10)&amp;Manquant[Commentaires2]&amp;CHAR(10)&amp;Manquant[Commentaires3]</f>
        <v xml:space="preserve">Série
</v>
      </c>
    </row>
    <row r="390" spans="1:20" ht="45" hidden="1" x14ac:dyDescent="0.25">
      <c r="A390" s="1" t="s">
        <v>118</v>
      </c>
      <c r="B390" s="1" t="s">
        <v>119</v>
      </c>
      <c r="C390" s="2">
        <v>43717</v>
      </c>
      <c r="D390" s="1">
        <v>71276583</v>
      </c>
      <c r="E390" s="1" t="s">
        <v>970</v>
      </c>
      <c r="F390" s="1">
        <v>193606639</v>
      </c>
      <c r="G390" s="1" t="s">
        <v>354</v>
      </c>
      <c r="H390" s="1" t="s">
        <v>427</v>
      </c>
      <c r="I390" s="2" t="s">
        <v>514</v>
      </c>
      <c r="J390" s="2"/>
      <c r="K390" s="1" t="s">
        <v>16</v>
      </c>
      <c r="L390" s="2" t="str">
        <f>IF(ISNUMBER(Manquant[[#This Row],[Date de réapprovisionnement]]),Manquant[[#This Row],[Date de réapprovisionnement]],"")</f>
        <v/>
      </c>
      <c r="M390" s="2" t="str">
        <f>IF(ISNUMBER(Manquant[[#This Row],[Date de réappro estimée]]),Manquant[[#This Row],[Date de réappro estimée]],"")</f>
        <v/>
      </c>
      <c r="N390" s="2" t="str">
        <f>IF(Manquant[[#This Row],[DATE Réappro]]="",(IF(Manquant[[#This Row],[Date Estimée]]="","NO DATE",Manquant[[#This Row],[Date Estimée]])),Manquant[[#This Row],[DATE Réappro]])</f>
        <v>NO DATE</v>
      </c>
      <c r="O390" s="2">
        <f>IF((VLOOKUP(Manquant[[#This Row],[Composé]],Planning!E:M,9,FALSE))=0,"",(VLOOKUP(Manquant[[#This Row],[Composé]],Planning!E:M,9,FALSE)))</f>
        <v>43738</v>
      </c>
      <c r="P390" s="1" t="b">
        <f>IF(Manquant[[#This Row],[Besoin Client]]="","NO DATE CLIENT",(IF(Manquant[[#This Row],[DATE]]="NO DATE",TRUE,(IF(Manquant[[#This Row],[Besoin Client]]-Manquant[[#This Row],[DATE]]&lt;25,TRUE,"")))))</f>
        <v>1</v>
      </c>
      <c r="Q390" s="2" t="str">
        <f>IF(ISTEXT(Manquant[[#This Row],[Date de réapprovisionnement]]),Manquant[[#This Row],[Date de réapprovisionnement]],"")</f>
        <v>Série</v>
      </c>
      <c r="R390" s="2" t="str">
        <f>IF(ISTEXT(Manquant[[#This Row],[Date de réappro estimée]]),Manquant[[#This Row],[Date de réappro estimée]],"")</f>
        <v/>
      </c>
      <c r="S390" s="2" t="str">
        <f>IF((Manquant[Commentaires]=""),"",Manquant[Commentaires])</f>
        <v/>
      </c>
      <c r="T390" s="10" t="str">
        <f>Manquant[Commentaires1]&amp;CHAR(10)&amp;Manquant[Commentaires2]&amp;CHAR(10)&amp;Manquant[Commentaires3]</f>
        <v xml:space="preserve">Série
</v>
      </c>
    </row>
    <row r="391" spans="1:20" ht="45" hidden="1" x14ac:dyDescent="0.25">
      <c r="A391" s="1" t="s">
        <v>118</v>
      </c>
      <c r="B391" s="1" t="s">
        <v>119</v>
      </c>
      <c r="C391" s="2">
        <v>43726</v>
      </c>
      <c r="D391" s="1">
        <v>71276583</v>
      </c>
      <c r="E391" s="1" t="s">
        <v>355</v>
      </c>
      <c r="F391" s="1" t="s">
        <v>355</v>
      </c>
      <c r="G391" s="1" t="s">
        <v>356</v>
      </c>
      <c r="H391" s="1" t="s">
        <v>427</v>
      </c>
      <c r="I391" s="2" t="s">
        <v>428</v>
      </c>
      <c r="J391" s="2"/>
      <c r="K391" s="1" t="s">
        <v>16</v>
      </c>
      <c r="L391" s="2" t="str">
        <f>IF(ISNUMBER(Manquant[[#This Row],[Date de réapprovisionnement]]),Manquant[[#This Row],[Date de réapprovisionnement]],"")</f>
        <v/>
      </c>
      <c r="M391" s="2" t="str">
        <f>IF(ISNUMBER(Manquant[[#This Row],[Date de réappro estimée]]),Manquant[[#This Row],[Date de réappro estimée]],"")</f>
        <v/>
      </c>
      <c r="N391" s="2" t="str">
        <f>IF(Manquant[[#This Row],[DATE Réappro]]="",(IF(Manquant[[#This Row],[Date Estimée]]="","NO DATE",Manquant[[#This Row],[Date Estimée]])),Manquant[[#This Row],[DATE Réappro]])</f>
        <v>NO DATE</v>
      </c>
      <c r="O391" s="2">
        <f>IF((VLOOKUP(Manquant[[#This Row],[Composé]],Planning!E:M,9,FALSE))=0,"",(VLOOKUP(Manquant[[#This Row],[Composé]],Planning!E:M,9,FALSE)))</f>
        <v>43738</v>
      </c>
      <c r="P391" s="1" t="b">
        <f>IF(Manquant[[#This Row],[Besoin Client]]="","NO DATE CLIENT",(IF(Manquant[[#This Row],[DATE]]="NO DATE",TRUE,(IF(Manquant[[#This Row],[Besoin Client]]-Manquant[[#This Row],[DATE]]&lt;25,TRUE,"")))))</f>
        <v>1</v>
      </c>
      <c r="Q391" s="2" t="str">
        <f>IF(ISTEXT(Manquant[[#This Row],[Date de réapprovisionnement]]),Manquant[[#This Row],[Date de réapprovisionnement]],"")</f>
        <v>MKP</v>
      </c>
      <c r="R391" s="2" t="str">
        <f>IF(ISTEXT(Manquant[[#This Row],[Date de réappro estimée]]),Manquant[[#This Row],[Date de réappro estimée]],"")</f>
        <v/>
      </c>
      <c r="S391" s="2" t="str">
        <f>IF((Manquant[Commentaires]=""),"",Manquant[Commentaires])</f>
        <v/>
      </c>
      <c r="T391" s="10" t="str">
        <f>Manquant[Commentaires1]&amp;CHAR(10)&amp;Manquant[Commentaires2]&amp;CHAR(10)&amp;Manquant[Commentaires3]</f>
        <v xml:space="preserve">MKP
</v>
      </c>
    </row>
    <row r="392" spans="1:20" ht="45" hidden="1" x14ac:dyDescent="0.25">
      <c r="A392" s="1" t="s">
        <v>118</v>
      </c>
      <c r="B392" s="1" t="s">
        <v>119</v>
      </c>
      <c r="C392" s="2">
        <v>43726</v>
      </c>
      <c r="D392" s="1">
        <v>71276583</v>
      </c>
      <c r="E392" s="1" t="s">
        <v>511</v>
      </c>
      <c r="F392" s="1" t="s">
        <v>511</v>
      </c>
      <c r="G392" s="1" t="s">
        <v>512</v>
      </c>
      <c r="H392" s="1" t="s">
        <v>513</v>
      </c>
      <c r="I392" s="2" t="s">
        <v>514</v>
      </c>
      <c r="J392" s="2"/>
      <c r="K392" s="1" t="s">
        <v>265</v>
      </c>
      <c r="L392" s="2" t="str">
        <f>IF(ISNUMBER(Manquant[[#This Row],[Date de réapprovisionnement]]),Manquant[[#This Row],[Date de réapprovisionnement]],"")</f>
        <v/>
      </c>
      <c r="M392" s="2" t="str">
        <f>IF(ISNUMBER(Manquant[[#This Row],[Date de réappro estimée]]),Manquant[[#This Row],[Date de réappro estimée]],"")</f>
        <v/>
      </c>
      <c r="N392" s="2" t="str">
        <f>IF(Manquant[[#This Row],[DATE Réappro]]="",(IF(Manquant[[#This Row],[Date Estimée]]="","NO DATE",Manquant[[#This Row],[Date Estimée]])),Manquant[[#This Row],[DATE Réappro]])</f>
        <v>NO DATE</v>
      </c>
      <c r="O392" s="2">
        <f>IF((VLOOKUP(Manquant[[#This Row],[Composé]],Planning!E:M,9,FALSE))=0,"",(VLOOKUP(Manquant[[#This Row],[Composé]],Planning!E:M,9,FALSE)))</f>
        <v>43738</v>
      </c>
      <c r="P392" s="1" t="b">
        <f>IF(Manquant[[#This Row],[Besoin Client]]="","NO DATE CLIENT",(IF(Manquant[[#This Row],[DATE]]="NO DATE",TRUE,(IF(Manquant[[#This Row],[Besoin Client]]-Manquant[[#This Row],[DATE]]&lt;25,TRUE,"")))))</f>
        <v>1</v>
      </c>
      <c r="Q392" s="2" t="str">
        <f>IF(ISTEXT(Manquant[[#This Row],[Date de réapprovisionnement]]),Manquant[[#This Row],[Date de réapprovisionnement]],"")</f>
        <v>Série</v>
      </c>
      <c r="R392" s="2" t="str">
        <f>IF(ISTEXT(Manquant[[#This Row],[Date de réappro estimée]]),Manquant[[#This Row],[Date de réappro estimée]],"")</f>
        <v/>
      </c>
      <c r="S392" s="2" t="str">
        <f>IF((Manquant[Commentaires]=""),"",Manquant[Commentaires])</f>
        <v>Cotation Mouser en cours 24/04</v>
      </c>
      <c r="T392" s="10" t="str">
        <f>Manquant[Commentaires1]&amp;CHAR(10)&amp;Manquant[Commentaires2]&amp;CHAR(10)&amp;Manquant[Commentaires3]</f>
        <v>Série
Cotation Mouser en cours 24/04</v>
      </c>
    </row>
    <row r="393" spans="1:20" ht="45" hidden="1" x14ac:dyDescent="0.25">
      <c r="A393" s="1" t="s">
        <v>272</v>
      </c>
      <c r="B393" s="1" t="s">
        <v>273</v>
      </c>
      <c r="C393" s="2">
        <v>43649</v>
      </c>
      <c r="D393" s="1">
        <v>71277148</v>
      </c>
      <c r="E393" s="1" t="s">
        <v>971</v>
      </c>
      <c r="F393" s="1">
        <v>139491668</v>
      </c>
      <c r="G393" s="1" t="s">
        <v>357</v>
      </c>
      <c r="H393" s="1" t="s">
        <v>427</v>
      </c>
      <c r="I393" s="2" t="s">
        <v>514</v>
      </c>
      <c r="J393" s="2"/>
      <c r="K393" s="1" t="s">
        <v>16</v>
      </c>
      <c r="L393" s="2" t="str">
        <f>IF(ISNUMBER(Manquant[[#This Row],[Date de réapprovisionnement]]),Manquant[[#This Row],[Date de réapprovisionnement]],"")</f>
        <v/>
      </c>
      <c r="M393" s="2" t="str">
        <f>IF(ISNUMBER(Manquant[[#This Row],[Date de réappro estimée]]),Manquant[[#This Row],[Date de réappro estimée]],"")</f>
        <v/>
      </c>
      <c r="N393" s="2" t="str">
        <f>IF(Manquant[[#This Row],[DATE Réappro]]="",(IF(Manquant[[#This Row],[Date Estimée]]="","NO DATE",Manquant[[#This Row],[Date Estimée]])),Manquant[[#This Row],[DATE Réappro]])</f>
        <v>NO DATE</v>
      </c>
      <c r="O393" s="2" t="str">
        <f>IF((VLOOKUP(Manquant[[#This Row],[Composé]],Planning!E:M,9,FALSE))=0,"",(VLOOKUP(Manquant[[#This Row],[Composé]],Planning!E:M,9,FALSE)))</f>
        <v/>
      </c>
      <c r="P393" s="1" t="str">
        <f>IF(Manquant[[#This Row],[Besoin Client]]="","NO DATE CLIENT",(IF(Manquant[[#This Row],[DATE]]="NO DATE",TRUE,(IF(Manquant[[#This Row],[Besoin Client]]-Manquant[[#This Row],[DATE]]&lt;25,TRUE,"")))))</f>
        <v>NO DATE CLIENT</v>
      </c>
      <c r="Q393" s="2" t="str">
        <f>IF(ISTEXT(Manquant[[#This Row],[Date de réapprovisionnement]]),Manquant[[#This Row],[Date de réapprovisionnement]],"")</f>
        <v>Série</v>
      </c>
      <c r="R393" s="2" t="str">
        <f>IF(ISTEXT(Manquant[[#This Row],[Date de réappro estimée]]),Manquant[[#This Row],[Date de réappro estimée]],"")</f>
        <v/>
      </c>
      <c r="S393" s="2" t="str">
        <f>IF((Manquant[Commentaires]=""),"",Manquant[Commentaires])</f>
        <v/>
      </c>
      <c r="T393" s="10" t="str">
        <f>Manquant[Commentaires1]&amp;CHAR(10)&amp;Manquant[Commentaires2]&amp;CHAR(10)&amp;Manquant[Commentaires3]</f>
        <v xml:space="preserve">Série
</v>
      </c>
    </row>
    <row r="394" spans="1:20" ht="45" hidden="1" x14ac:dyDescent="0.25">
      <c r="A394" s="1" t="s">
        <v>272</v>
      </c>
      <c r="B394" s="1" t="s">
        <v>273</v>
      </c>
      <c r="C394" s="2">
        <v>43649</v>
      </c>
      <c r="D394" s="1">
        <v>71277148</v>
      </c>
      <c r="E394" s="1">
        <v>143604177</v>
      </c>
      <c r="F394" s="1">
        <v>143604177</v>
      </c>
      <c r="G394" s="1" t="s">
        <v>358</v>
      </c>
      <c r="H394" s="1" t="s">
        <v>427</v>
      </c>
      <c r="I394" s="2" t="s">
        <v>514</v>
      </c>
      <c r="J394" s="2"/>
      <c r="K394" s="1" t="s">
        <v>16</v>
      </c>
      <c r="L394" s="2" t="str">
        <f>IF(ISNUMBER(Manquant[[#This Row],[Date de réapprovisionnement]]),Manquant[[#This Row],[Date de réapprovisionnement]],"")</f>
        <v/>
      </c>
      <c r="M394" s="2" t="str">
        <f>IF(ISNUMBER(Manquant[[#This Row],[Date de réappro estimée]]),Manquant[[#This Row],[Date de réappro estimée]],"")</f>
        <v/>
      </c>
      <c r="N394" s="2" t="str">
        <f>IF(Manquant[[#This Row],[DATE Réappro]]="",(IF(Manquant[[#This Row],[Date Estimée]]="","NO DATE",Manquant[[#This Row],[Date Estimée]])),Manquant[[#This Row],[DATE Réappro]])</f>
        <v>NO DATE</v>
      </c>
      <c r="O394" s="2" t="str">
        <f>IF((VLOOKUP(Manquant[[#This Row],[Composé]],Planning!E:M,9,FALSE))=0,"",(VLOOKUP(Manquant[[#This Row],[Composé]],Planning!E:M,9,FALSE)))</f>
        <v/>
      </c>
      <c r="P394" s="1" t="str">
        <f>IF(Manquant[[#This Row],[Besoin Client]]="","NO DATE CLIENT",(IF(Manquant[[#This Row],[DATE]]="NO DATE",TRUE,(IF(Manquant[[#This Row],[Besoin Client]]-Manquant[[#This Row],[DATE]]&lt;25,TRUE,"")))))</f>
        <v>NO DATE CLIENT</v>
      </c>
      <c r="Q394" s="2" t="str">
        <f>IF(ISTEXT(Manquant[[#This Row],[Date de réapprovisionnement]]),Manquant[[#This Row],[Date de réapprovisionnement]],"")</f>
        <v>Série</v>
      </c>
      <c r="R394" s="2" t="str">
        <f>IF(ISTEXT(Manquant[[#This Row],[Date de réappro estimée]]),Manquant[[#This Row],[Date de réappro estimée]],"")</f>
        <v/>
      </c>
      <c r="S394" s="2" t="str">
        <f>IF((Manquant[Commentaires]=""),"",Manquant[Commentaires])</f>
        <v/>
      </c>
      <c r="T394" s="10" t="str">
        <f>Manquant[Commentaires1]&amp;CHAR(10)&amp;Manquant[Commentaires2]&amp;CHAR(10)&amp;Manquant[Commentaires3]</f>
        <v xml:space="preserve">Série
</v>
      </c>
    </row>
    <row r="395" spans="1:20" ht="45" hidden="1" x14ac:dyDescent="0.25">
      <c r="A395" s="1" t="s">
        <v>272</v>
      </c>
      <c r="B395" s="1" t="s">
        <v>273</v>
      </c>
      <c r="C395" s="2">
        <v>43649</v>
      </c>
      <c r="D395" s="1">
        <v>71277148</v>
      </c>
      <c r="E395" s="1">
        <v>143691828</v>
      </c>
      <c r="F395" s="1">
        <v>143691828</v>
      </c>
      <c r="G395" s="1" t="s">
        <v>359</v>
      </c>
      <c r="H395" s="1" t="s">
        <v>427</v>
      </c>
      <c r="I395" s="2" t="s">
        <v>514</v>
      </c>
      <c r="J395" s="2"/>
      <c r="K395" s="1" t="s">
        <v>16</v>
      </c>
      <c r="L395" s="2" t="str">
        <f>IF(ISNUMBER(Manquant[[#This Row],[Date de réapprovisionnement]]),Manquant[[#This Row],[Date de réapprovisionnement]],"")</f>
        <v/>
      </c>
      <c r="M395" s="2" t="str">
        <f>IF(ISNUMBER(Manquant[[#This Row],[Date de réappro estimée]]),Manquant[[#This Row],[Date de réappro estimée]],"")</f>
        <v/>
      </c>
      <c r="N395" s="2" t="str">
        <f>IF(Manquant[[#This Row],[DATE Réappro]]="",(IF(Manquant[[#This Row],[Date Estimée]]="","NO DATE",Manquant[[#This Row],[Date Estimée]])),Manquant[[#This Row],[DATE Réappro]])</f>
        <v>NO DATE</v>
      </c>
      <c r="O395" s="2" t="str">
        <f>IF((VLOOKUP(Manquant[[#This Row],[Composé]],Planning!E:M,9,FALSE))=0,"",(VLOOKUP(Manquant[[#This Row],[Composé]],Planning!E:M,9,FALSE)))</f>
        <v/>
      </c>
      <c r="P395" s="1" t="str">
        <f>IF(Manquant[[#This Row],[Besoin Client]]="","NO DATE CLIENT",(IF(Manquant[[#This Row],[DATE]]="NO DATE",TRUE,(IF(Manquant[[#This Row],[Besoin Client]]-Manquant[[#This Row],[DATE]]&lt;25,TRUE,"")))))</f>
        <v>NO DATE CLIENT</v>
      </c>
      <c r="Q395" s="2" t="str">
        <f>IF(ISTEXT(Manquant[[#This Row],[Date de réapprovisionnement]]),Manquant[[#This Row],[Date de réapprovisionnement]],"")</f>
        <v>Série</v>
      </c>
      <c r="R395" s="2" t="str">
        <f>IF(ISTEXT(Manquant[[#This Row],[Date de réappro estimée]]),Manquant[[#This Row],[Date de réappro estimée]],"")</f>
        <v/>
      </c>
      <c r="S395" s="2" t="str">
        <f>IF((Manquant[Commentaires]=""),"",Manquant[Commentaires])</f>
        <v/>
      </c>
      <c r="T395" s="10" t="str">
        <f>Manquant[Commentaires1]&amp;CHAR(10)&amp;Manquant[Commentaires2]&amp;CHAR(10)&amp;Manquant[Commentaires3]</f>
        <v xml:space="preserve">Série
</v>
      </c>
    </row>
    <row r="396" spans="1:20" ht="45" hidden="1" x14ac:dyDescent="0.25">
      <c r="A396" s="1" t="s">
        <v>272</v>
      </c>
      <c r="B396" s="1" t="s">
        <v>273</v>
      </c>
      <c r="C396" s="2">
        <v>43649</v>
      </c>
      <c r="D396" s="1">
        <v>71277148</v>
      </c>
      <c r="E396" s="1">
        <v>143697424</v>
      </c>
      <c r="F396" s="1">
        <v>143697424</v>
      </c>
      <c r="G396" s="1" t="s">
        <v>360</v>
      </c>
      <c r="H396" s="1" t="s">
        <v>427</v>
      </c>
      <c r="I396" s="2" t="s">
        <v>514</v>
      </c>
      <c r="J396" s="2"/>
      <c r="K396" s="1" t="s">
        <v>16</v>
      </c>
      <c r="L396" s="2" t="str">
        <f>IF(ISNUMBER(Manquant[[#This Row],[Date de réapprovisionnement]]),Manquant[[#This Row],[Date de réapprovisionnement]],"")</f>
        <v/>
      </c>
      <c r="M396" s="2" t="str">
        <f>IF(ISNUMBER(Manquant[[#This Row],[Date de réappro estimée]]),Manquant[[#This Row],[Date de réappro estimée]],"")</f>
        <v/>
      </c>
      <c r="N396" s="2" t="str">
        <f>IF(Manquant[[#This Row],[DATE Réappro]]="",(IF(Manquant[[#This Row],[Date Estimée]]="","NO DATE",Manquant[[#This Row],[Date Estimée]])),Manquant[[#This Row],[DATE Réappro]])</f>
        <v>NO DATE</v>
      </c>
      <c r="O396" s="2" t="str">
        <f>IF((VLOOKUP(Manquant[[#This Row],[Composé]],Planning!E:M,9,FALSE))=0,"",(VLOOKUP(Manquant[[#This Row],[Composé]],Planning!E:M,9,FALSE)))</f>
        <v/>
      </c>
      <c r="P396" s="1" t="str">
        <f>IF(Manquant[[#This Row],[Besoin Client]]="","NO DATE CLIENT",(IF(Manquant[[#This Row],[DATE]]="NO DATE",TRUE,(IF(Manquant[[#This Row],[Besoin Client]]-Manquant[[#This Row],[DATE]]&lt;25,TRUE,"")))))</f>
        <v>NO DATE CLIENT</v>
      </c>
      <c r="Q396" s="2" t="str">
        <f>IF(ISTEXT(Manquant[[#This Row],[Date de réapprovisionnement]]),Manquant[[#This Row],[Date de réapprovisionnement]],"")</f>
        <v>Série</v>
      </c>
      <c r="R396" s="2" t="str">
        <f>IF(ISTEXT(Manquant[[#This Row],[Date de réappro estimée]]),Manquant[[#This Row],[Date de réappro estimée]],"")</f>
        <v/>
      </c>
      <c r="S396" s="2" t="str">
        <f>IF((Manquant[Commentaires]=""),"",Manquant[Commentaires])</f>
        <v/>
      </c>
      <c r="T396" s="10" t="str">
        <f>Manquant[Commentaires1]&amp;CHAR(10)&amp;Manquant[Commentaires2]&amp;CHAR(10)&amp;Manquant[Commentaires3]</f>
        <v xml:space="preserve">Série
</v>
      </c>
    </row>
    <row r="397" spans="1:20" ht="45" hidden="1" x14ac:dyDescent="0.25">
      <c r="A397" s="1" t="s">
        <v>272</v>
      </c>
      <c r="B397" s="1" t="s">
        <v>273</v>
      </c>
      <c r="C397" s="2">
        <v>43649</v>
      </c>
      <c r="D397" s="1">
        <v>71277148</v>
      </c>
      <c r="E397" s="1" t="s">
        <v>972</v>
      </c>
      <c r="F397" s="1">
        <v>145197034</v>
      </c>
      <c r="G397" s="1" t="s">
        <v>361</v>
      </c>
      <c r="H397" s="1" t="s">
        <v>427</v>
      </c>
      <c r="I397" s="2" t="s">
        <v>514</v>
      </c>
      <c r="J397" s="2"/>
      <c r="K397" s="1" t="s">
        <v>16</v>
      </c>
      <c r="L397" s="2" t="str">
        <f>IF(ISNUMBER(Manquant[[#This Row],[Date de réapprovisionnement]]),Manquant[[#This Row],[Date de réapprovisionnement]],"")</f>
        <v/>
      </c>
      <c r="M397" s="2" t="str">
        <f>IF(ISNUMBER(Manquant[[#This Row],[Date de réappro estimée]]),Manquant[[#This Row],[Date de réappro estimée]],"")</f>
        <v/>
      </c>
      <c r="N397" s="2" t="str">
        <f>IF(Manquant[[#This Row],[DATE Réappro]]="",(IF(Manquant[[#This Row],[Date Estimée]]="","NO DATE",Manquant[[#This Row],[Date Estimée]])),Manquant[[#This Row],[DATE Réappro]])</f>
        <v>NO DATE</v>
      </c>
      <c r="O397" s="2" t="str">
        <f>IF((VLOOKUP(Manquant[[#This Row],[Composé]],Planning!E:M,9,FALSE))=0,"",(VLOOKUP(Manquant[[#This Row],[Composé]],Planning!E:M,9,FALSE)))</f>
        <v/>
      </c>
      <c r="P397" s="1" t="str">
        <f>IF(Manquant[[#This Row],[Besoin Client]]="","NO DATE CLIENT",(IF(Manquant[[#This Row],[DATE]]="NO DATE",TRUE,(IF(Manquant[[#This Row],[Besoin Client]]-Manquant[[#This Row],[DATE]]&lt;25,TRUE,"")))))</f>
        <v>NO DATE CLIENT</v>
      </c>
      <c r="Q397" s="2" t="str">
        <f>IF(ISTEXT(Manquant[[#This Row],[Date de réapprovisionnement]]),Manquant[[#This Row],[Date de réapprovisionnement]],"")</f>
        <v>Série</v>
      </c>
      <c r="R397" s="2" t="str">
        <f>IF(ISTEXT(Manquant[[#This Row],[Date de réappro estimée]]),Manquant[[#This Row],[Date de réappro estimée]],"")</f>
        <v/>
      </c>
      <c r="S397" s="2" t="str">
        <f>IF((Manquant[Commentaires]=""),"",Manquant[Commentaires])</f>
        <v/>
      </c>
      <c r="T397" s="10" t="str">
        <f>Manquant[Commentaires1]&amp;CHAR(10)&amp;Manquant[Commentaires2]&amp;CHAR(10)&amp;Manquant[Commentaires3]</f>
        <v xml:space="preserve">Série
</v>
      </c>
    </row>
    <row r="398" spans="1:20" ht="45" hidden="1" x14ac:dyDescent="0.25">
      <c r="A398" s="1" t="s">
        <v>272</v>
      </c>
      <c r="B398" s="1" t="s">
        <v>273</v>
      </c>
      <c r="C398" s="2">
        <v>43649</v>
      </c>
      <c r="D398" s="1">
        <v>71277148</v>
      </c>
      <c r="E398" s="1">
        <v>145382344</v>
      </c>
      <c r="F398" s="1">
        <v>145382344</v>
      </c>
      <c r="G398" s="1" t="s">
        <v>362</v>
      </c>
      <c r="H398" s="1" t="s">
        <v>427</v>
      </c>
      <c r="I398" s="2" t="s">
        <v>514</v>
      </c>
      <c r="J398" s="2"/>
      <c r="K398" s="1" t="s">
        <v>16</v>
      </c>
      <c r="L398" s="2" t="str">
        <f>IF(ISNUMBER(Manquant[[#This Row],[Date de réapprovisionnement]]),Manquant[[#This Row],[Date de réapprovisionnement]],"")</f>
        <v/>
      </c>
      <c r="M398" s="2" t="str">
        <f>IF(ISNUMBER(Manquant[[#This Row],[Date de réappro estimée]]),Manquant[[#This Row],[Date de réappro estimée]],"")</f>
        <v/>
      </c>
      <c r="N398" s="2" t="str">
        <f>IF(Manquant[[#This Row],[DATE Réappro]]="",(IF(Manquant[[#This Row],[Date Estimée]]="","NO DATE",Manquant[[#This Row],[Date Estimée]])),Manquant[[#This Row],[DATE Réappro]])</f>
        <v>NO DATE</v>
      </c>
      <c r="O398" s="2" t="str">
        <f>IF((VLOOKUP(Manquant[[#This Row],[Composé]],Planning!E:M,9,FALSE))=0,"",(VLOOKUP(Manquant[[#This Row],[Composé]],Planning!E:M,9,FALSE)))</f>
        <v/>
      </c>
      <c r="P398" s="1" t="str">
        <f>IF(Manquant[[#This Row],[Besoin Client]]="","NO DATE CLIENT",(IF(Manquant[[#This Row],[DATE]]="NO DATE",TRUE,(IF(Manquant[[#This Row],[Besoin Client]]-Manquant[[#This Row],[DATE]]&lt;25,TRUE,"")))))</f>
        <v>NO DATE CLIENT</v>
      </c>
      <c r="Q398" s="2" t="str">
        <f>IF(ISTEXT(Manquant[[#This Row],[Date de réapprovisionnement]]),Manquant[[#This Row],[Date de réapprovisionnement]],"")</f>
        <v>Série</v>
      </c>
      <c r="R398" s="2" t="str">
        <f>IF(ISTEXT(Manquant[[#This Row],[Date de réappro estimée]]),Manquant[[#This Row],[Date de réappro estimée]],"")</f>
        <v/>
      </c>
      <c r="S398" s="2" t="str">
        <f>IF((Manquant[Commentaires]=""),"",Manquant[Commentaires])</f>
        <v/>
      </c>
      <c r="T398" s="10" t="str">
        <f>Manquant[Commentaires1]&amp;CHAR(10)&amp;Manquant[Commentaires2]&amp;CHAR(10)&amp;Manquant[Commentaires3]</f>
        <v xml:space="preserve">Série
</v>
      </c>
    </row>
    <row r="399" spans="1:20" ht="45" hidden="1" x14ac:dyDescent="0.25">
      <c r="A399" s="1" t="s">
        <v>272</v>
      </c>
      <c r="B399" s="1" t="s">
        <v>273</v>
      </c>
      <c r="C399" s="2">
        <v>43649</v>
      </c>
      <c r="D399" s="1">
        <v>71277148</v>
      </c>
      <c r="E399" s="1">
        <v>185077967</v>
      </c>
      <c r="F399" s="1">
        <v>185077967</v>
      </c>
      <c r="G399" s="1" t="s">
        <v>363</v>
      </c>
      <c r="H399" s="1" t="s">
        <v>427</v>
      </c>
      <c r="I399" s="2" t="s">
        <v>514</v>
      </c>
      <c r="J399" s="2"/>
      <c r="K399" s="1" t="s">
        <v>16</v>
      </c>
      <c r="L399" s="2" t="str">
        <f>IF(ISNUMBER(Manquant[[#This Row],[Date de réapprovisionnement]]),Manquant[[#This Row],[Date de réapprovisionnement]],"")</f>
        <v/>
      </c>
      <c r="M399" s="2" t="str">
        <f>IF(ISNUMBER(Manquant[[#This Row],[Date de réappro estimée]]),Manquant[[#This Row],[Date de réappro estimée]],"")</f>
        <v/>
      </c>
      <c r="N399" s="2" t="str">
        <f>IF(Manquant[[#This Row],[DATE Réappro]]="",(IF(Manquant[[#This Row],[Date Estimée]]="","NO DATE",Manquant[[#This Row],[Date Estimée]])),Manquant[[#This Row],[DATE Réappro]])</f>
        <v>NO DATE</v>
      </c>
      <c r="O399" s="2" t="str">
        <f>IF((VLOOKUP(Manquant[[#This Row],[Composé]],Planning!E:M,9,FALSE))=0,"",(VLOOKUP(Manquant[[#This Row],[Composé]],Planning!E:M,9,FALSE)))</f>
        <v/>
      </c>
      <c r="P399" s="1" t="str">
        <f>IF(Manquant[[#This Row],[Besoin Client]]="","NO DATE CLIENT",(IF(Manquant[[#This Row],[DATE]]="NO DATE",TRUE,(IF(Manquant[[#This Row],[Besoin Client]]-Manquant[[#This Row],[DATE]]&lt;25,TRUE,"")))))</f>
        <v>NO DATE CLIENT</v>
      </c>
      <c r="Q399" s="2" t="str">
        <f>IF(ISTEXT(Manquant[[#This Row],[Date de réapprovisionnement]]),Manquant[[#This Row],[Date de réapprovisionnement]],"")</f>
        <v>Série</v>
      </c>
      <c r="R399" s="2" t="str">
        <f>IF(ISTEXT(Manquant[[#This Row],[Date de réappro estimée]]),Manquant[[#This Row],[Date de réappro estimée]],"")</f>
        <v/>
      </c>
      <c r="S399" s="2" t="str">
        <f>IF((Manquant[Commentaires]=""),"",Manquant[Commentaires])</f>
        <v/>
      </c>
      <c r="T399" s="10" t="str">
        <f>Manquant[Commentaires1]&amp;CHAR(10)&amp;Manquant[Commentaires2]&amp;CHAR(10)&amp;Manquant[Commentaires3]</f>
        <v xml:space="preserve">Série
</v>
      </c>
    </row>
    <row r="400" spans="1:20" ht="45" hidden="1" x14ac:dyDescent="0.25">
      <c r="A400" s="1" t="s">
        <v>272</v>
      </c>
      <c r="B400" s="1" t="s">
        <v>273</v>
      </c>
      <c r="C400" s="2">
        <v>43649</v>
      </c>
      <c r="D400" s="1">
        <v>71277148</v>
      </c>
      <c r="E400" s="1" t="s">
        <v>973</v>
      </c>
      <c r="F400" s="1">
        <v>185132049</v>
      </c>
      <c r="G400" s="1" t="s">
        <v>364</v>
      </c>
      <c r="H400" s="1" t="s">
        <v>427</v>
      </c>
      <c r="I400" s="2" t="s">
        <v>514</v>
      </c>
      <c r="J400" s="2"/>
      <c r="K400" s="1" t="s">
        <v>16</v>
      </c>
      <c r="L400" s="2" t="str">
        <f>IF(ISNUMBER(Manquant[[#This Row],[Date de réapprovisionnement]]),Manquant[[#This Row],[Date de réapprovisionnement]],"")</f>
        <v/>
      </c>
      <c r="M400" s="2" t="str">
        <f>IF(ISNUMBER(Manquant[[#This Row],[Date de réappro estimée]]),Manquant[[#This Row],[Date de réappro estimée]],"")</f>
        <v/>
      </c>
      <c r="N400" s="2" t="str">
        <f>IF(Manquant[[#This Row],[DATE Réappro]]="",(IF(Manquant[[#This Row],[Date Estimée]]="","NO DATE",Manquant[[#This Row],[Date Estimée]])),Manquant[[#This Row],[DATE Réappro]])</f>
        <v>NO DATE</v>
      </c>
      <c r="O400" s="2" t="str">
        <f>IF((VLOOKUP(Manquant[[#This Row],[Composé]],Planning!E:M,9,FALSE))=0,"",(VLOOKUP(Manquant[[#This Row],[Composé]],Planning!E:M,9,FALSE)))</f>
        <v/>
      </c>
      <c r="P400" s="1" t="str">
        <f>IF(Manquant[[#This Row],[Besoin Client]]="","NO DATE CLIENT",(IF(Manquant[[#This Row],[DATE]]="NO DATE",TRUE,(IF(Manquant[[#This Row],[Besoin Client]]-Manquant[[#This Row],[DATE]]&lt;25,TRUE,"")))))</f>
        <v>NO DATE CLIENT</v>
      </c>
      <c r="Q400" s="2" t="str">
        <f>IF(ISTEXT(Manquant[[#This Row],[Date de réapprovisionnement]]),Manquant[[#This Row],[Date de réapprovisionnement]],"")</f>
        <v>Série</v>
      </c>
      <c r="R400" s="2" t="str">
        <f>IF(ISTEXT(Manquant[[#This Row],[Date de réappro estimée]]),Manquant[[#This Row],[Date de réappro estimée]],"")</f>
        <v/>
      </c>
      <c r="S400" s="2" t="str">
        <f>IF((Manquant[Commentaires]=""),"",Manquant[Commentaires])</f>
        <v/>
      </c>
      <c r="T400" s="10" t="str">
        <f>Manquant[Commentaires1]&amp;CHAR(10)&amp;Manquant[Commentaires2]&amp;CHAR(10)&amp;Manquant[Commentaires3]</f>
        <v xml:space="preserve">Série
</v>
      </c>
    </row>
    <row r="401" spans="1:20" ht="45" hidden="1" x14ac:dyDescent="0.25">
      <c r="A401" s="1" t="s">
        <v>272</v>
      </c>
      <c r="B401" s="1" t="s">
        <v>273</v>
      </c>
      <c r="C401" s="2">
        <v>43649</v>
      </c>
      <c r="D401" s="1">
        <v>71277148</v>
      </c>
      <c r="E401" s="1">
        <v>185222294</v>
      </c>
      <c r="F401" s="1">
        <v>185222294</v>
      </c>
      <c r="G401" s="1" t="s">
        <v>365</v>
      </c>
      <c r="H401" s="1" t="s">
        <v>427</v>
      </c>
      <c r="I401" s="2" t="s">
        <v>514</v>
      </c>
      <c r="J401" s="2"/>
      <c r="K401" s="1" t="s">
        <v>16</v>
      </c>
      <c r="L401" s="2" t="str">
        <f>IF(ISNUMBER(Manquant[[#This Row],[Date de réapprovisionnement]]),Manquant[[#This Row],[Date de réapprovisionnement]],"")</f>
        <v/>
      </c>
      <c r="M401" s="2" t="str">
        <f>IF(ISNUMBER(Manquant[[#This Row],[Date de réappro estimée]]),Manquant[[#This Row],[Date de réappro estimée]],"")</f>
        <v/>
      </c>
      <c r="N401" s="2" t="str">
        <f>IF(Manquant[[#This Row],[DATE Réappro]]="",(IF(Manquant[[#This Row],[Date Estimée]]="","NO DATE",Manquant[[#This Row],[Date Estimée]])),Manquant[[#This Row],[DATE Réappro]])</f>
        <v>NO DATE</v>
      </c>
      <c r="O401" s="2" t="str">
        <f>IF((VLOOKUP(Manquant[[#This Row],[Composé]],Planning!E:M,9,FALSE))=0,"",(VLOOKUP(Manquant[[#This Row],[Composé]],Planning!E:M,9,FALSE)))</f>
        <v/>
      </c>
      <c r="P401" s="1" t="str">
        <f>IF(Manquant[[#This Row],[Besoin Client]]="","NO DATE CLIENT",(IF(Manquant[[#This Row],[DATE]]="NO DATE",TRUE,(IF(Manquant[[#This Row],[Besoin Client]]-Manquant[[#This Row],[DATE]]&lt;25,TRUE,"")))))</f>
        <v>NO DATE CLIENT</v>
      </c>
      <c r="Q401" s="2" t="str">
        <f>IF(ISTEXT(Manquant[[#This Row],[Date de réapprovisionnement]]),Manquant[[#This Row],[Date de réapprovisionnement]],"")</f>
        <v>Série</v>
      </c>
      <c r="R401" s="2" t="str">
        <f>IF(ISTEXT(Manquant[[#This Row],[Date de réappro estimée]]),Manquant[[#This Row],[Date de réappro estimée]],"")</f>
        <v/>
      </c>
      <c r="S401" s="2" t="str">
        <f>IF((Manquant[Commentaires]=""),"",Manquant[Commentaires])</f>
        <v/>
      </c>
      <c r="T401" s="10" t="str">
        <f>Manquant[Commentaires1]&amp;CHAR(10)&amp;Manquant[Commentaires2]&amp;CHAR(10)&amp;Manquant[Commentaires3]</f>
        <v xml:space="preserve">Série
</v>
      </c>
    </row>
    <row r="402" spans="1:20" ht="45" hidden="1" x14ac:dyDescent="0.25">
      <c r="A402" s="1" t="s">
        <v>272</v>
      </c>
      <c r="B402" s="1" t="s">
        <v>273</v>
      </c>
      <c r="C402" s="2">
        <v>43649</v>
      </c>
      <c r="D402" s="1">
        <v>71277148</v>
      </c>
      <c r="E402" s="1" t="s">
        <v>974</v>
      </c>
      <c r="F402" s="1">
        <v>185706188</v>
      </c>
      <c r="G402" s="1" t="s">
        <v>366</v>
      </c>
      <c r="H402" s="1" t="s">
        <v>427</v>
      </c>
      <c r="I402" s="2" t="s">
        <v>514</v>
      </c>
      <c r="J402" s="2"/>
      <c r="K402" s="1" t="s">
        <v>16</v>
      </c>
      <c r="L402" s="2" t="str">
        <f>IF(ISNUMBER(Manquant[[#This Row],[Date de réapprovisionnement]]),Manquant[[#This Row],[Date de réapprovisionnement]],"")</f>
        <v/>
      </c>
      <c r="M402" s="2" t="str">
        <f>IF(ISNUMBER(Manquant[[#This Row],[Date de réappro estimée]]),Manquant[[#This Row],[Date de réappro estimée]],"")</f>
        <v/>
      </c>
      <c r="N402" s="2" t="str">
        <f>IF(Manquant[[#This Row],[DATE Réappro]]="",(IF(Manquant[[#This Row],[Date Estimée]]="","NO DATE",Manquant[[#This Row],[Date Estimée]])),Manquant[[#This Row],[DATE Réappro]])</f>
        <v>NO DATE</v>
      </c>
      <c r="O402" s="2" t="str">
        <f>IF((VLOOKUP(Manquant[[#This Row],[Composé]],Planning!E:M,9,FALSE))=0,"",(VLOOKUP(Manquant[[#This Row],[Composé]],Planning!E:M,9,FALSE)))</f>
        <v/>
      </c>
      <c r="P402" s="1" t="str">
        <f>IF(Manquant[[#This Row],[Besoin Client]]="","NO DATE CLIENT",(IF(Manquant[[#This Row],[DATE]]="NO DATE",TRUE,(IF(Manquant[[#This Row],[Besoin Client]]-Manquant[[#This Row],[DATE]]&lt;25,TRUE,"")))))</f>
        <v>NO DATE CLIENT</v>
      </c>
      <c r="Q402" s="2" t="str">
        <f>IF(ISTEXT(Manquant[[#This Row],[Date de réapprovisionnement]]),Manquant[[#This Row],[Date de réapprovisionnement]],"")</f>
        <v>Série</v>
      </c>
      <c r="R402" s="2" t="str">
        <f>IF(ISTEXT(Manquant[[#This Row],[Date de réappro estimée]]),Manquant[[#This Row],[Date de réappro estimée]],"")</f>
        <v/>
      </c>
      <c r="S402" s="2" t="str">
        <f>IF((Manquant[Commentaires]=""),"",Manquant[Commentaires])</f>
        <v/>
      </c>
      <c r="T402" s="10" t="str">
        <f>Manquant[Commentaires1]&amp;CHAR(10)&amp;Manquant[Commentaires2]&amp;CHAR(10)&amp;Manquant[Commentaires3]</f>
        <v xml:space="preserve">Série
</v>
      </c>
    </row>
    <row r="403" spans="1:20" ht="45" hidden="1" x14ac:dyDescent="0.25">
      <c r="A403" s="1" t="s">
        <v>272</v>
      </c>
      <c r="B403" s="1" t="s">
        <v>273</v>
      </c>
      <c r="C403" s="2">
        <v>43649</v>
      </c>
      <c r="D403" s="1">
        <v>71277148</v>
      </c>
      <c r="E403" s="1">
        <v>185825566</v>
      </c>
      <c r="F403" s="1">
        <v>185825566</v>
      </c>
      <c r="G403" s="1" t="s">
        <v>367</v>
      </c>
      <c r="H403" s="1" t="s">
        <v>427</v>
      </c>
      <c r="I403" s="2" t="s">
        <v>514</v>
      </c>
      <c r="J403" s="2"/>
      <c r="K403" s="1" t="s">
        <v>16</v>
      </c>
      <c r="L403" s="2" t="str">
        <f>IF(ISNUMBER(Manquant[[#This Row],[Date de réapprovisionnement]]),Manquant[[#This Row],[Date de réapprovisionnement]],"")</f>
        <v/>
      </c>
      <c r="M403" s="2" t="str">
        <f>IF(ISNUMBER(Manquant[[#This Row],[Date de réappro estimée]]),Manquant[[#This Row],[Date de réappro estimée]],"")</f>
        <v/>
      </c>
      <c r="N403" s="2" t="str">
        <f>IF(Manquant[[#This Row],[DATE Réappro]]="",(IF(Manquant[[#This Row],[Date Estimée]]="","NO DATE",Manquant[[#This Row],[Date Estimée]])),Manquant[[#This Row],[DATE Réappro]])</f>
        <v>NO DATE</v>
      </c>
      <c r="O403" s="2" t="str">
        <f>IF((VLOOKUP(Manquant[[#This Row],[Composé]],Planning!E:M,9,FALSE))=0,"",(VLOOKUP(Manquant[[#This Row],[Composé]],Planning!E:M,9,FALSE)))</f>
        <v/>
      </c>
      <c r="P403" s="1" t="str">
        <f>IF(Manquant[[#This Row],[Besoin Client]]="","NO DATE CLIENT",(IF(Manquant[[#This Row],[DATE]]="NO DATE",TRUE,(IF(Manquant[[#This Row],[Besoin Client]]-Manquant[[#This Row],[DATE]]&lt;25,TRUE,"")))))</f>
        <v>NO DATE CLIENT</v>
      </c>
      <c r="Q403" s="2" t="str">
        <f>IF(ISTEXT(Manquant[[#This Row],[Date de réapprovisionnement]]),Manquant[[#This Row],[Date de réapprovisionnement]],"")</f>
        <v>Série</v>
      </c>
      <c r="R403" s="2" t="str">
        <f>IF(ISTEXT(Manquant[[#This Row],[Date de réappro estimée]]),Manquant[[#This Row],[Date de réappro estimée]],"")</f>
        <v/>
      </c>
      <c r="S403" s="2" t="str">
        <f>IF((Manquant[Commentaires]=""),"",Manquant[Commentaires])</f>
        <v/>
      </c>
      <c r="T403" s="10" t="str">
        <f>Manquant[Commentaires1]&amp;CHAR(10)&amp;Manquant[Commentaires2]&amp;CHAR(10)&amp;Manquant[Commentaires3]</f>
        <v xml:space="preserve">Série
</v>
      </c>
    </row>
    <row r="404" spans="1:20" ht="45" hidden="1" x14ac:dyDescent="0.25">
      <c r="A404" s="1" t="s">
        <v>272</v>
      </c>
      <c r="B404" s="1" t="s">
        <v>273</v>
      </c>
      <c r="C404" s="2">
        <v>43649</v>
      </c>
      <c r="D404" s="1">
        <v>71277148</v>
      </c>
      <c r="E404" s="1">
        <v>185975746</v>
      </c>
      <c r="F404" s="1">
        <v>185975746</v>
      </c>
      <c r="G404" s="1" t="s">
        <v>368</v>
      </c>
      <c r="H404" s="1" t="s">
        <v>427</v>
      </c>
      <c r="I404" s="2" t="s">
        <v>514</v>
      </c>
      <c r="J404" s="2"/>
      <c r="K404" s="1" t="s">
        <v>16</v>
      </c>
      <c r="L404" s="2" t="str">
        <f>IF(ISNUMBER(Manquant[[#This Row],[Date de réapprovisionnement]]),Manquant[[#This Row],[Date de réapprovisionnement]],"")</f>
        <v/>
      </c>
      <c r="M404" s="2" t="str">
        <f>IF(ISNUMBER(Manquant[[#This Row],[Date de réappro estimée]]),Manquant[[#This Row],[Date de réappro estimée]],"")</f>
        <v/>
      </c>
      <c r="N404" s="2" t="str">
        <f>IF(Manquant[[#This Row],[DATE Réappro]]="",(IF(Manquant[[#This Row],[Date Estimée]]="","NO DATE",Manquant[[#This Row],[Date Estimée]])),Manquant[[#This Row],[DATE Réappro]])</f>
        <v>NO DATE</v>
      </c>
      <c r="O404" s="2" t="str">
        <f>IF((VLOOKUP(Manquant[[#This Row],[Composé]],Planning!E:M,9,FALSE))=0,"",(VLOOKUP(Manquant[[#This Row],[Composé]],Planning!E:M,9,FALSE)))</f>
        <v/>
      </c>
      <c r="P404" s="1" t="str">
        <f>IF(Manquant[[#This Row],[Besoin Client]]="","NO DATE CLIENT",(IF(Manquant[[#This Row],[DATE]]="NO DATE",TRUE,(IF(Manquant[[#This Row],[Besoin Client]]-Manquant[[#This Row],[DATE]]&lt;25,TRUE,"")))))</f>
        <v>NO DATE CLIENT</v>
      </c>
      <c r="Q404" s="2" t="str">
        <f>IF(ISTEXT(Manquant[[#This Row],[Date de réapprovisionnement]]),Manquant[[#This Row],[Date de réapprovisionnement]],"")</f>
        <v>Série</v>
      </c>
      <c r="R404" s="2" t="str">
        <f>IF(ISTEXT(Manquant[[#This Row],[Date de réappro estimée]]),Manquant[[#This Row],[Date de réappro estimée]],"")</f>
        <v/>
      </c>
      <c r="S404" s="2" t="str">
        <f>IF((Manquant[Commentaires]=""),"",Manquant[Commentaires])</f>
        <v/>
      </c>
      <c r="T404" s="10" t="str">
        <f>Manquant[Commentaires1]&amp;CHAR(10)&amp;Manquant[Commentaires2]&amp;CHAR(10)&amp;Manquant[Commentaires3]</f>
        <v xml:space="preserve">Série
</v>
      </c>
    </row>
    <row r="405" spans="1:20" ht="45" hidden="1" x14ac:dyDescent="0.25">
      <c r="A405" s="1" t="s">
        <v>272</v>
      </c>
      <c r="B405" s="1" t="s">
        <v>273</v>
      </c>
      <c r="C405" s="2">
        <v>43649</v>
      </c>
      <c r="D405" s="1">
        <v>71277148</v>
      </c>
      <c r="E405" s="1">
        <v>186120770</v>
      </c>
      <c r="F405" s="1">
        <v>186120770</v>
      </c>
      <c r="G405" s="1" t="s">
        <v>369</v>
      </c>
      <c r="H405" s="1" t="s">
        <v>427</v>
      </c>
      <c r="I405" s="2" t="s">
        <v>514</v>
      </c>
      <c r="J405" s="2"/>
      <c r="K405" s="1" t="s">
        <v>16</v>
      </c>
      <c r="L405" s="2" t="str">
        <f>IF(ISNUMBER(Manquant[[#This Row],[Date de réapprovisionnement]]),Manquant[[#This Row],[Date de réapprovisionnement]],"")</f>
        <v/>
      </c>
      <c r="M405" s="2" t="str">
        <f>IF(ISNUMBER(Manquant[[#This Row],[Date de réappro estimée]]),Manquant[[#This Row],[Date de réappro estimée]],"")</f>
        <v/>
      </c>
      <c r="N405" s="2" t="str">
        <f>IF(Manquant[[#This Row],[DATE Réappro]]="",(IF(Manquant[[#This Row],[Date Estimée]]="","NO DATE",Manquant[[#This Row],[Date Estimée]])),Manquant[[#This Row],[DATE Réappro]])</f>
        <v>NO DATE</v>
      </c>
      <c r="O405" s="2" t="str">
        <f>IF((VLOOKUP(Manquant[[#This Row],[Composé]],Planning!E:M,9,FALSE))=0,"",(VLOOKUP(Manquant[[#This Row],[Composé]],Planning!E:M,9,FALSE)))</f>
        <v/>
      </c>
      <c r="P405" s="1" t="str">
        <f>IF(Manquant[[#This Row],[Besoin Client]]="","NO DATE CLIENT",(IF(Manquant[[#This Row],[DATE]]="NO DATE",TRUE,(IF(Manquant[[#This Row],[Besoin Client]]-Manquant[[#This Row],[DATE]]&lt;25,TRUE,"")))))</f>
        <v>NO DATE CLIENT</v>
      </c>
      <c r="Q405" s="2" t="str">
        <f>IF(ISTEXT(Manquant[[#This Row],[Date de réapprovisionnement]]),Manquant[[#This Row],[Date de réapprovisionnement]],"")</f>
        <v>Série</v>
      </c>
      <c r="R405" s="2" t="str">
        <f>IF(ISTEXT(Manquant[[#This Row],[Date de réappro estimée]]),Manquant[[#This Row],[Date de réappro estimée]],"")</f>
        <v/>
      </c>
      <c r="S405" s="2" t="str">
        <f>IF((Manquant[Commentaires]=""),"",Manquant[Commentaires])</f>
        <v/>
      </c>
      <c r="T405" s="10" t="str">
        <f>Manquant[Commentaires1]&amp;CHAR(10)&amp;Manquant[Commentaires2]&amp;CHAR(10)&amp;Manquant[Commentaires3]</f>
        <v xml:space="preserve">Série
</v>
      </c>
    </row>
    <row r="406" spans="1:20" ht="45" hidden="1" x14ac:dyDescent="0.25">
      <c r="A406" s="1" t="s">
        <v>272</v>
      </c>
      <c r="B406" s="1" t="s">
        <v>273</v>
      </c>
      <c r="C406" s="2">
        <v>43649</v>
      </c>
      <c r="D406" s="1">
        <v>71277148</v>
      </c>
      <c r="E406" s="1">
        <v>186122638</v>
      </c>
      <c r="F406" s="1">
        <v>186122638</v>
      </c>
      <c r="G406" s="1" t="s">
        <v>370</v>
      </c>
      <c r="H406" s="1" t="s">
        <v>427</v>
      </c>
      <c r="I406" s="2" t="s">
        <v>514</v>
      </c>
      <c r="J406" s="2"/>
      <c r="K406" s="1" t="s">
        <v>16</v>
      </c>
      <c r="L406" s="2" t="str">
        <f>IF(ISNUMBER(Manquant[[#This Row],[Date de réapprovisionnement]]),Manquant[[#This Row],[Date de réapprovisionnement]],"")</f>
        <v/>
      </c>
      <c r="M406" s="2" t="str">
        <f>IF(ISNUMBER(Manquant[[#This Row],[Date de réappro estimée]]),Manquant[[#This Row],[Date de réappro estimée]],"")</f>
        <v/>
      </c>
      <c r="N406" s="2" t="str">
        <f>IF(Manquant[[#This Row],[DATE Réappro]]="",(IF(Manquant[[#This Row],[Date Estimée]]="","NO DATE",Manquant[[#This Row],[Date Estimée]])),Manquant[[#This Row],[DATE Réappro]])</f>
        <v>NO DATE</v>
      </c>
      <c r="O406" s="2" t="str">
        <f>IF((VLOOKUP(Manquant[[#This Row],[Composé]],Planning!E:M,9,FALSE))=0,"",(VLOOKUP(Manquant[[#This Row],[Composé]],Planning!E:M,9,FALSE)))</f>
        <v/>
      </c>
      <c r="P406" s="1" t="str">
        <f>IF(Manquant[[#This Row],[Besoin Client]]="","NO DATE CLIENT",(IF(Manquant[[#This Row],[DATE]]="NO DATE",TRUE,(IF(Manquant[[#This Row],[Besoin Client]]-Manquant[[#This Row],[DATE]]&lt;25,TRUE,"")))))</f>
        <v>NO DATE CLIENT</v>
      </c>
      <c r="Q406" s="2" t="str">
        <f>IF(ISTEXT(Manquant[[#This Row],[Date de réapprovisionnement]]),Manquant[[#This Row],[Date de réapprovisionnement]],"")</f>
        <v>Série</v>
      </c>
      <c r="R406" s="2" t="str">
        <f>IF(ISTEXT(Manquant[[#This Row],[Date de réappro estimée]]),Manquant[[#This Row],[Date de réappro estimée]],"")</f>
        <v/>
      </c>
      <c r="S406" s="2" t="str">
        <f>IF((Manquant[Commentaires]=""),"",Manquant[Commentaires])</f>
        <v/>
      </c>
      <c r="T406" s="10" t="str">
        <f>Manquant[Commentaires1]&amp;CHAR(10)&amp;Manquant[Commentaires2]&amp;CHAR(10)&amp;Manquant[Commentaires3]</f>
        <v xml:space="preserve">Série
</v>
      </c>
    </row>
    <row r="407" spans="1:20" ht="45" hidden="1" x14ac:dyDescent="0.25">
      <c r="A407" s="1" t="s">
        <v>272</v>
      </c>
      <c r="B407" s="1" t="s">
        <v>273</v>
      </c>
      <c r="C407" s="2">
        <v>43649</v>
      </c>
      <c r="D407" s="1">
        <v>71277148</v>
      </c>
      <c r="E407" s="1">
        <v>186122787</v>
      </c>
      <c r="F407" s="1">
        <v>186122787</v>
      </c>
      <c r="G407" s="1" t="s">
        <v>371</v>
      </c>
      <c r="H407" s="1" t="s">
        <v>427</v>
      </c>
      <c r="I407" s="2" t="s">
        <v>514</v>
      </c>
      <c r="J407" s="2"/>
      <c r="K407" s="1" t="s">
        <v>16</v>
      </c>
      <c r="L407" s="2" t="str">
        <f>IF(ISNUMBER(Manquant[[#This Row],[Date de réapprovisionnement]]),Manquant[[#This Row],[Date de réapprovisionnement]],"")</f>
        <v/>
      </c>
      <c r="M407" s="2" t="str">
        <f>IF(ISNUMBER(Manquant[[#This Row],[Date de réappro estimée]]),Manquant[[#This Row],[Date de réappro estimée]],"")</f>
        <v/>
      </c>
      <c r="N407" s="2" t="str">
        <f>IF(Manquant[[#This Row],[DATE Réappro]]="",(IF(Manquant[[#This Row],[Date Estimée]]="","NO DATE",Manquant[[#This Row],[Date Estimée]])),Manquant[[#This Row],[DATE Réappro]])</f>
        <v>NO DATE</v>
      </c>
      <c r="O407" s="2" t="str">
        <f>IF((VLOOKUP(Manquant[[#This Row],[Composé]],Planning!E:M,9,FALSE))=0,"",(VLOOKUP(Manquant[[#This Row],[Composé]],Planning!E:M,9,FALSE)))</f>
        <v/>
      </c>
      <c r="P407" s="1" t="str">
        <f>IF(Manquant[[#This Row],[Besoin Client]]="","NO DATE CLIENT",(IF(Manquant[[#This Row],[DATE]]="NO DATE",TRUE,(IF(Manquant[[#This Row],[Besoin Client]]-Manquant[[#This Row],[DATE]]&lt;25,TRUE,"")))))</f>
        <v>NO DATE CLIENT</v>
      </c>
      <c r="Q407" s="2" t="str">
        <f>IF(ISTEXT(Manquant[[#This Row],[Date de réapprovisionnement]]),Manquant[[#This Row],[Date de réapprovisionnement]],"")</f>
        <v>Série</v>
      </c>
      <c r="R407" s="2" t="str">
        <f>IF(ISTEXT(Manquant[[#This Row],[Date de réappro estimée]]),Manquant[[#This Row],[Date de réappro estimée]],"")</f>
        <v/>
      </c>
      <c r="S407" s="2" t="str">
        <f>IF((Manquant[Commentaires]=""),"",Manquant[Commentaires])</f>
        <v/>
      </c>
      <c r="T407" s="10" t="str">
        <f>Manquant[Commentaires1]&amp;CHAR(10)&amp;Manquant[Commentaires2]&amp;CHAR(10)&amp;Manquant[Commentaires3]</f>
        <v xml:space="preserve">Série
</v>
      </c>
    </row>
    <row r="408" spans="1:20" ht="45" hidden="1" x14ac:dyDescent="0.25">
      <c r="A408" s="1" t="s">
        <v>272</v>
      </c>
      <c r="B408" s="1" t="s">
        <v>273</v>
      </c>
      <c r="C408" s="2">
        <v>43649</v>
      </c>
      <c r="D408" s="1">
        <v>71277148</v>
      </c>
      <c r="E408" s="1">
        <v>186123060</v>
      </c>
      <c r="F408" s="1">
        <v>186123060</v>
      </c>
      <c r="G408" s="1" t="s">
        <v>372</v>
      </c>
      <c r="H408" s="1" t="s">
        <v>427</v>
      </c>
      <c r="I408" s="2" t="s">
        <v>514</v>
      </c>
      <c r="J408" s="2"/>
      <c r="K408" s="1" t="s">
        <v>16</v>
      </c>
      <c r="L408" s="2" t="str">
        <f>IF(ISNUMBER(Manquant[[#This Row],[Date de réapprovisionnement]]),Manquant[[#This Row],[Date de réapprovisionnement]],"")</f>
        <v/>
      </c>
      <c r="M408" s="2" t="str">
        <f>IF(ISNUMBER(Manquant[[#This Row],[Date de réappro estimée]]),Manquant[[#This Row],[Date de réappro estimée]],"")</f>
        <v/>
      </c>
      <c r="N408" s="2" t="str">
        <f>IF(Manquant[[#This Row],[DATE Réappro]]="",(IF(Manquant[[#This Row],[Date Estimée]]="","NO DATE",Manquant[[#This Row],[Date Estimée]])),Manquant[[#This Row],[DATE Réappro]])</f>
        <v>NO DATE</v>
      </c>
      <c r="O408" s="2" t="str">
        <f>IF((VLOOKUP(Manquant[[#This Row],[Composé]],Planning!E:M,9,FALSE))=0,"",(VLOOKUP(Manquant[[#This Row],[Composé]],Planning!E:M,9,FALSE)))</f>
        <v/>
      </c>
      <c r="P408" s="1" t="str">
        <f>IF(Manquant[[#This Row],[Besoin Client]]="","NO DATE CLIENT",(IF(Manquant[[#This Row],[DATE]]="NO DATE",TRUE,(IF(Manquant[[#This Row],[Besoin Client]]-Manquant[[#This Row],[DATE]]&lt;25,TRUE,"")))))</f>
        <v>NO DATE CLIENT</v>
      </c>
      <c r="Q408" s="2" t="str">
        <f>IF(ISTEXT(Manquant[[#This Row],[Date de réapprovisionnement]]),Manquant[[#This Row],[Date de réapprovisionnement]],"")</f>
        <v>Série</v>
      </c>
      <c r="R408" s="2" t="str">
        <f>IF(ISTEXT(Manquant[[#This Row],[Date de réappro estimée]]),Manquant[[#This Row],[Date de réappro estimée]],"")</f>
        <v/>
      </c>
      <c r="S408" s="2" t="str">
        <f>IF((Manquant[Commentaires]=""),"",Manquant[Commentaires])</f>
        <v/>
      </c>
      <c r="T408" s="10" t="str">
        <f>Manquant[Commentaires1]&amp;CHAR(10)&amp;Manquant[Commentaires2]&amp;CHAR(10)&amp;Manquant[Commentaires3]</f>
        <v xml:space="preserve">Série
</v>
      </c>
    </row>
    <row r="409" spans="1:20" ht="45" hidden="1" x14ac:dyDescent="0.25">
      <c r="A409" s="1" t="s">
        <v>272</v>
      </c>
      <c r="B409" s="1" t="s">
        <v>273</v>
      </c>
      <c r="C409" s="2">
        <v>43649</v>
      </c>
      <c r="D409" s="1">
        <v>71277148</v>
      </c>
      <c r="E409" s="1" t="s">
        <v>975</v>
      </c>
      <c r="F409" s="1">
        <v>186850419</v>
      </c>
      <c r="G409" s="1" t="s">
        <v>373</v>
      </c>
      <c r="H409" s="1" t="s">
        <v>427</v>
      </c>
      <c r="I409" s="2" t="s">
        <v>514</v>
      </c>
      <c r="J409" s="2"/>
      <c r="K409" s="1" t="s">
        <v>16</v>
      </c>
      <c r="L409" s="2" t="str">
        <f>IF(ISNUMBER(Manquant[[#This Row],[Date de réapprovisionnement]]),Manquant[[#This Row],[Date de réapprovisionnement]],"")</f>
        <v/>
      </c>
      <c r="M409" s="2" t="str">
        <f>IF(ISNUMBER(Manquant[[#This Row],[Date de réappro estimée]]),Manquant[[#This Row],[Date de réappro estimée]],"")</f>
        <v/>
      </c>
      <c r="N409" s="2" t="str">
        <f>IF(Manquant[[#This Row],[DATE Réappro]]="",(IF(Manquant[[#This Row],[Date Estimée]]="","NO DATE",Manquant[[#This Row],[Date Estimée]])),Manquant[[#This Row],[DATE Réappro]])</f>
        <v>NO DATE</v>
      </c>
      <c r="O409" s="2" t="str">
        <f>IF((VLOOKUP(Manquant[[#This Row],[Composé]],Planning!E:M,9,FALSE))=0,"",(VLOOKUP(Manquant[[#This Row],[Composé]],Planning!E:M,9,FALSE)))</f>
        <v/>
      </c>
      <c r="P409" s="1" t="str">
        <f>IF(Manquant[[#This Row],[Besoin Client]]="","NO DATE CLIENT",(IF(Manquant[[#This Row],[DATE]]="NO DATE",TRUE,(IF(Manquant[[#This Row],[Besoin Client]]-Manquant[[#This Row],[DATE]]&lt;25,TRUE,"")))))</f>
        <v>NO DATE CLIENT</v>
      </c>
      <c r="Q409" s="2" t="str">
        <f>IF(ISTEXT(Manquant[[#This Row],[Date de réapprovisionnement]]),Manquant[[#This Row],[Date de réapprovisionnement]],"")</f>
        <v>Série</v>
      </c>
      <c r="R409" s="2" t="str">
        <f>IF(ISTEXT(Manquant[[#This Row],[Date de réappro estimée]]),Manquant[[#This Row],[Date de réappro estimée]],"")</f>
        <v/>
      </c>
      <c r="S409" s="2" t="str">
        <f>IF((Manquant[Commentaires]=""),"",Manquant[Commentaires])</f>
        <v/>
      </c>
      <c r="T409" s="10" t="str">
        <f>Manquant[Commentaires1]&amp;CHAR(10)&amp;Manquant[Commentaires2]&amp;CHAR(10)&amp;Manquant[Commentaires3]</f>
        <v xml:space="preserve">Série
</v>
      </c>
    </row>
    <row r="410" spans="1:20" ht="45" hidden="1" x14ac:dyDescent="0.25">
      <c r="A410" s="1" t="s">
        <v>272</v>
      </c>
      <c r="B410" s="1" t="s">
        <v>273</v>
      </c>
      <c r="C410" s="2">
        <v>43649</v>
      </c>
      <c r="D410" s="1">
        <v>71277148</v>
      </c>
      <c r="E410" s="1" t="s">
        <v>976</v>
      </c>
      <c r="F410" s="1">
        <v>187739391</v>
      </c>
      <c r="G410" s="1" t="s">
        <v>374</v>
      </c>
      <c r="H410" s="1" t="s">
        <v>427</v>
      </c>
      <c r="I410" s="2" t="s">
        <v>514</v>
      </c>
      <c r="J410" s="2"/>
      <c r="K410" s="1" t="s">
        <v>16</v>
      </c>
      <c r="L410" s="2" t="str">
        <f>IF(ISNUMBER(Manquant[[#This Row],[Date de réapprovisionnement]]),Manquant[[#This Row],[Date de réapprovisionnement]],"")</f>
        <v/>
      </c>
      <c r="M410" s="2" t="str">
        <f>IF(ISNUMBER(Manquant[[#This Row],[Date de réappro estimée]]),Manquant[[#This Row],[Date de réappro estimée]],"")</f>
        <v/>
      </c>
      <c r="N410" s="2" t="str">
        <f>IF(Manquant[[#This Row],[DATE Réappro]]="",(IF(Manquant[[#This Row],[Date Estimée]]="","NO DATE",Manquant[[#This Row],[Date Estimée]])),Manquant[[#This Row],[DATE Réappro]])</f>
        <v>NO DATE</v>
      </c>
      <c r="O410" s="2" t="str">
        <f>IF((VLOOKUP(Manquant[[#This Row],[Composé]],Planning!E:M,9,FALSE))=0,"",(VLOOKUP(Manquant[[#This Row],[Composé]],Planning!E:M,9,FALSE)))</f>
        <v/>
      </c>
      <c r="P410" s="1" t="str">
        <f>IF(Manquant[[#This Row],[Besoin Client]]="","NO DATE CLIENT",(IF(Manquant[[#This Row],[DATE]]="NO DATE",TRUE,(IF(Manquant[[#This Row],[Besoin Client]]-Manquant[[#This Row],[DATE]]&lt;25,TRUE,"")))))</f>
        <v>NO DATE CLIENT</v>
      </c>
      <c r="Q410" s="2" t="str">
        <f>IF(ISTEXT(Manquant[[#This Row],[Date de réapprovisionnement]]),Manquant[[#This Row],[Date de réapprovisionnement]],"")</f>
        <v>Série</v>
      </c>
      <c r="R410" s="2" t="str">
        <f>IF(ISTEXT(Manquant[[#This Row],[Date de réappro estimée]]),Manquant[[#This Row],[Date de réappro estimée]],"")</f>
        <v/>
      </c>
      <c r="S410" s="2" t="str">
        <f>IF((Manquant[Commentaires]=""),"",Manquant[Commentaires])</f>
        <v/>
      </c>
      <c r="T410" s="10" t="str">
        <f>Manquant[Commentaires1]&amp;CHAR(10)&amp;Manquant[Commentaires2]&amp;CHAR(10)&amp;Manquant[Commentaires3]</f>
        <v xml:space="preserve">Série
</v>
      </c>
    </row>
    <row r="411" spans="1:20" ht="45" hidden="1" x14ac:dyDescent="0.25">
      <c r="A411" s="1" t="s">
        <v>272</v>
      </c>
      <c r="B411" s="1" t="s">
        <v>273</v>
      </c>
      <c r="C411" s="2">
        <v>43649</v>
      </c>
      <c r="D411" s="1">
        <v>71277148</v>
      </c>
      <c r="E411" s="1" t="s">
        <v>977</v>
      </c>
      <c r="F411" s="1">
        <v>188074559</v>
      </c>
      <c r="G411" s="1" t="s">
        <v>375</v>
      </c>
      <c r="H411" s="1" t="s">
        <v>427</v>
      </c>
      <c r="I411" s="2" t="s">
        <v>514</v>
      </c>
      <c r="J411" s="2"/>
      <c r="K411" s="1" t="s">
        <v>16</v>
      </c>
      <c r="L411" s="2" t="str">
        <f>IF(ISNUMBER(Manquant[[#This Row],[Date de réapprovisionnement]]),Manquant[[#This Row],[Date de réapprovisionnement]],"")</f>
        <v/>
      </c>
      <c r="M411" s="2" t="str">
        <f>IF(ISNUMBER(Manquant[[#This Row],[Date de réappro estimée]]),Manquant[[#This Row],[Date de réappro estimée]],"")</f>
        <v/>
      </c>
      <c r="N411" s="2" t="str">
        <f>IF(Manquant[[#This Row],[DATE Réappro]]="",(IF(Manquant[[#This Row],[Date Estimée]]="","NO DATE",Manquant[[#This Row],[Date Estimée]])),Manquant[[#This Row],[DATE Réappro]])</f>
        <v>NO DATE</v>
      </c>
      <c r="O411" s="2" t="str">
        <f>IF((VLOOKUP(Manquant[[#This Row],[Composé]],Planning!E:M,9,FALSE))=0,"",(VLOOKUP(Manquant[[#This Row],[Composé]],Planning!E:M,9,FALSE)))</f>
        <v/>
      </c>
      <c r="P411" s="1" t="str">
        <f>IF(Manquant[[#This Row],[Besoin Client]]="","NO DATE CLIENT",(IF(Manquant[[#This Row],[DATE]]="NO DATE",TRUE,(IF(Manquant[[#This Row],[Besoin Client]]-Manquant[[#This Row],[DATE]]&lt;25,TRUE,"")))))</f>
        <v>NO DATE CLIENT</v>
      </c>
      <c r="Q411" s="2" t="str">
        <f>IF(ISTEXT(Manquant[[#This Row],[Date de réapprovisionnement]]),Manquant[[#This Row],[Date de réapprovisionnement]],"")</f>
        <v>Série</v>
      </c>
      <c r="R411" s="2" t="str">
        <f>IF(ISTEXT(Manquant[[#This Row],[Date de réappro estimée]]),Manquant[[#This Row],[Date de réappro estimée]],"")</f>
        <v/>
      </c>
      <c r="S411" s="2" t="str">
        <f>IF((Manquant[Commentaires]=""),"",Manquant[Commentaires])</f>
        <v/>
      </c>
      <c r="T411" s="10" t="str">
        <f>Manquant[Commentaires1]&amp;CHAR(10)&amp;Manquant[Commentaires2]&amp;CHAR(10)&amp;Manquant[Commentaires3]</f>
        <v xml:space="preserve">Série
</v>
      </c>
    </row>
    <row r="412" spans="1:20" ht="45" hidden="1" x14ac:dyDescent="0.25">
      <c r="A412" s="1" t="s">
        <v>272</v>
      </c>
      <c r="B412" s="1" t="s">
        <v>273</v>
      </c>
      <c r="C412" s="2">
        <v>43649</v>
      </c>
      <c r="D412" s="1">
        <v>71277148</v>
      </c>
      <c r="E412" s="1" t="s">
        <v>978</v>
      </c>
      <c r="F412" s="1">
        <v>188321515</v>
      </c>
      <c r="G412" s="1" t="s">
        <v>376</v>
      </c>
      <c r="H412" s="1" t="s">
        <v>427</v>
      </c>
      <c r="I412" s="2" t="s">
        <v>514</v>
      </c>
      <c r="J412" s="2"/>
      <c r="K412" s="1" t="s">
        <v>16</v>
      </c>
      <c r="L412" s="2" t="str">
        <f>IF(ISNUMBER(Manquant[[#This Row],[Date de réapprovisionnement]]),Manquant[[#This Row],[Date de réapprovisionnement]],"")</f>
        <v/>
      </c>
      <c r="M412" s="2" t="str">
        <f>IF(ISNUMBER(Manquant[[#This Row],[Date de réappro estimée]]),Manquant[[#This Row],[Date de réappro estimée]],"")</f>
        <v/>
      </c>
      <c r="N412" s="2" t="str">
        <f>IF(Manquant[[#This Row],[DATE Réappro]]="",(IF(Manquant[[#This Row],[Date Estimée]]="","NO DATE",Manquant[[#This Row],[Date Estimée]])),Manquant[[#This Row],[DATE Réappro]])</f>
        <v>NO DATE</v>
      </c>
      <c r="O412" s="2" t="str">
        <f>IF((VLOOKUP(Manquant[[#This Row],[Composé]],Planning!E:M,9,FALSE))=0,"",(VLOOKUP(Manquant[[#This Row],[Composé]],Planning!E:M,9,FALSE)))</f>
        <v/>
      </c>
      <c r="P412" s="1" t="str">
        <f>IF(Manquant[[#This Row],[Besoin Client]]="","NO DATE CLIENT",(IF(Manquant[[#This Row],[DATE]]="NO DATE",TRUE,(IF(Manquant[[#This Row],[Besoin Client]]-Manquant[[#This Row],[DATE]]&lt;25,TRUE,"")))))</f>
        <v>NO DATE CLIENT</v>
      </c>
      <c r="Q412" s="2" t="str">
        <f>IF(ISTEXT(Manquant[[#This Row],[Date de réapprovisionnement]]),Manquant[[#This Row],[Date de réapprovisionnement]],"")</f>
        <v>Série</v>
      </c>
      <c r="R412" s="2" t="str">
        <f>IF(ISTEXT(Manquant[[#This Row],[Date de réappro estimée]]),Manquant[[#This Row],[Date de réappro estimée]],"")</f>
        <v/>
      </c>
      <c r="S412" s="2" t="str">
        <f>IF((Manquant[Commentaires]=""),"",Manquant[Commentaires])</f>
        <v/>
      </c>
      <c r="T412" s="10" t="str">
        <f>Manquant[Commentaires1]&amp;CHAR(10)&amp;Manquant[Commentaires2]&amp;CHAR(10)&amp;Manquant[Commentaires3]</f>
        <v xml:space="preserve">Série
</v>
      </c>
    </row>
    <row r="413" spans="1:20" ht="45" hidden="1" x14ac:dyDescent="0.25">
      <c r="A413" s="1" t="s">
        <v>272</v>
      </c>
      <c r="B413" s="1" t="s">
        <v>273</v>
      </c>
      <c r="C413" s="2">
        <v>43649</v>
      </c>
      <c r="D413" s="1">
        <v>71277148</v>
      </c>
      <c r="E413" s="1" t="s">
        <v>979</v>
      </c>
      <c r="F413" s="1">
        <v>188418607</v>
      </c>
      <c r="G413" s="1" t="s">
        <v>377</v>
      </c>
      <c r="H413" s="1" t="s">
        <v>427</v>
      </c>
      <c r="I413" s="2" t="s">
        <v>514</v>
      </c>
      <c r="J413" s="2"/>
      <c r="K413" s="1" t="s">
        <v>16</v>
      </c>
      <c r="L413" s="2" t="str">
        <f>IF(ISNUMBER(Manquant[[#This Row],[Date de réapprovisionnement]]),Manquant[[#This Row],[Date de réapprovisionnement]],"")</f>
        <v/>
      </c>
      <c r="M413" s="2" t="str">
        <f>IF(ISNUMBER(Manquant[[#This Row],[Date de réappro estimée]]),Manquant[[#This Row],[Date de réappro estimée]],"")</f>
        <v/>
      </c>
      <c r="N413" s="2" t="str">
        <f>IF(Manquant[[#This Row],[DATE Réappro]]="",(IF(Manquant[[#This Row],[Date Estimée]]="","NO DATE",Manquant[[#This Row],[Date Estimée]])),Manquant[[#This Row],[DATE Réappro]])</f>
        <v>NO DATE</v>
      </c>
      <c r="O413" s="2" t="str">
        <f>IF((VLOOKUP(Manquant[[#This Row],[Composé]],Planning!E:M,9,FALSE))=0,"",(VLOOKUP(Manquant[[#This Row],[Composé]],Planning!E:M,9,FALSE)))</f>
        <v/>
      </c>
      <c r="P413" s="1" t="str">
        <f>IF(Manquant[[#This Row],[Besoin Client]]="","NO DATE CLIENT",(IF(Manquant[[#This Row],[DATE]]="NO DATE",TRUE,(IF(Manquant[[#This Row],[Besoin Client]]-Manquant[[#This Row],[DATE]]&lt;25,TRUE,"")))))</f>
        <v>NO DATE CLIENT</v>
      </c>
      <c r="Q413" s="2" t="str">
        <f>IF(ISTEXT(Manquant[[#This Row],[Date de réapprovisionnement]]),Manquant[[#This Row],[Date de réapprovisionnement]],"")</f>
        <v>Série</v>
      </c>
      <c r="R413" s="2" t="str">
        <f>IF(ISTEXT(Manquant[[#This Row],[Date de réappro estimée]]),Manquant[[#This Row],[Date de réappro estimée]],"")</f>
        <v/>
      </c>
      <c r="S413" s="2" t="str">
        <f>IF((Manquant[Commentaires]=""),"",Manquant[Commentaires])</f>
        <v/>
      </c>
      <c r="T413" s="10" t="str">
        <f>Manquant[Commentaires1]&amp;CHAR(10)&amp;Manquant[Commentaires2]&amp;CHAR(10)&amp;Manquant[Commentaires3]</f>
        <v xml:space="preserve">Série
</v>
      </c>
    </row>
    <row r="414" spans="1:20" ht="45" hidden="1" x14ac:dyDescent="0.25">
      <c r="A414" s="1" t="s">
        <v>272</v>
      </c>
      <c r="B414" s="1" t="s">
        <v>273</v>
      </c>
      <c r="C414" s="2">
        <v>43649</v>
      </c>
      <c r="D414" s="1">
        <v>71277148</v>
      </c>
      <c r="E414" s="1">
        <v>188477391</v>
      </c>
      <c r="F414" s="1">
        <v>188477391</v>
      </c>
      <c r="G414" s="1" t="s">
        <v>378</v>
      </c>
      <c r="H414" s="1" t="s">
        <v>427</v>
      </c>
      <c r="I414" s="2" t="s">
        <v>514</v>
      </c>
      <c r="J414" s="2"/>
      <c r="K414" s="1" t="s">
        <v>16</v>
      </c>
      <c r="L414" s="2" t="str">
        <f>IF(ISNUMBER(Manquant[[#This Row],[Date de réapprovisionnement]]),Manquant[[#This Row],[Date de réapprovisionnement]],"")</f>
        <v/>
      </c>
      <c r="M414" s="2" t="str">
        <f>IF(ISNUMBER(Manquant[[#This Row],[Date de réappro estimée]]),Manquant[[#This Row],[Date de réappro estimée]],"")</f>
        <v/>
      </c>
      <c r="N414" s="2" t="str">
        <f>IF(Manquant[[#This Row],[DATE Réappro]]="",(IF(Manquant[[#This Row],[Date Estimée]]="","NO DATE",Manquant[[#This Row],[Date Estimée]])),Manquant[[#This Row],[DATE Réappro]])</f>
        <v>NO DATE</v>
      </c>
      <c r="O414" s="2" t="str">
        <f>IF((VLOOKUP(Manquant[[#This Row],[Composé]],Planning!E:M,9,FALSE))=0,"",(VLOOKUP(Manquant[[#This Row],[Composé]],Planning!E:M,9,FALSE)))</f>
        <v/>
      </c>
      <c r="P414" s="1" t="str">
        <f>IF(Manquant[[#This Row],[Besoin Client]]="","NO DATE CLIENT",(IF(Manquant[[#This Row],[DATE]]="NO DATE",TRUE,(IF(Manquant[[#This Row],[Besoin Client]]-Manquant[[#This Row],[DATE]]&lt;25,TRUE,"")))))</f>
        <v>NO DATE CLIENT</v>
      </c>
      <c r="Q414" s="2" t="str">
        <f>IF(ISTEXT(Manquant[[#This Row],[Date de réapprovisionnement]]),Manquant[[#This Row],[Date de réapprovisionnement]],"")</f>
        <v>Série</v>
      </c>
      <c r="R414" s="2" t="str">
        <f>IF(ISTEXT(Manquant[[#This Row],[Date de réappro estimée]]),Manquant[[#This Row],[Date de réappro estimée]],"")</f>
        <v/>
      </c>
      <c r="S414" s="2" t="str">
        <f>IF((Manquant[Commentaires]=""),"",Manquant[Commentaires])</f>
        <v/>
      </c>
      <c r="T414" s="10" t="str">
        <f>Manquant[Commentaires1]&amp;CHAR(10)&amp;Manquant[Commentaires2]&amp;CHAR(10)&amp;Manquant[Commentaires3]</f>
        <v xml:space="preserve">Série
</v>
      </c>
    </row>
    <row r="415" spans="1:20" ht="45" hidden="1" x14ac:dyDescent="0.25">
      <c r="A415" s="1" t="s">
        <v>272</v>
      </c>
      <c r="B415" s="1" t="s">
        <v>273</v>
      </c>
      <c r="C415" s="2">
        <v>43649</v>
      </c>
      <c r="D415" s="1">
        <v>71277148</v>
      </c>
      <c r="E415" s="1">
        <v>188520506</v>
      </c>
      <c r="F415" s="1">
        <v>188520506</v>
      </c>
      <c r="G415" s="1" t="s">
        <v>379</v>
      </c>
      <c r="H415" s="1" t="s">
        <v>427</v>
      </c>
      <c r="I415" s="2" t="s">
        <v>514</v>
      </c>
      <c r="J415" s="2"/>
      <c r="K415" s="1" t="s">
        <v>16</v>
      </c>
      <c r="L415" s="2" t="str">
        <f>IF(ISNUMBER(Manquant[[#This Row],[Date de réapprovisionnement]]),Manquant[[#This Row],[Date de réapprovisionnement]],"")</f>
        <v/>
      </c>
      <c r="M415" s="2" t="str">
        <f>IF(ISNUMBER(Manquant[[#This Row],[Date de réappro estimée]]),Manquant[[#This Row],[Date de réappro estimée]],"")</f>
        <v/>
      </c>
      <c r="N415" s="2" t="str">
        <f>IF(Manquant[[#This Row],[DATE Réappro]]="",(IF(Manquant[[#This Row],[Date Estimée]]="","NO DATE",Manquant[[#This Row],[Date Estimée]])),Manquant[[#This Row],[DATE Réappro]])</f>
        <v>NO DATE</v>
      </c>
      <c r="O415" s="2" t="str">
        <f>IF((VLOOKUP(Manquant[[#This Row],[Composé]],Planning!E:M,9,FALSE))=0,"",(VLOOKUP(Manquant[[#This Row],[Composé]],Planning!E:M,9,FALSE)))</f>
        <v/>
      </c>
      <c r="P415" s="1" t="str">
        <f>IF(Manquant[[#This Row],[Besoin Client]]="","NO DATE CLIENT",(IF(Manquant[[#This Row],[DATE]]="NO DATE",TRUE,(IF(Manquant[[#This Row],[Besoin Client]]-Manquant[[#This Row],[DATE]]&lt;25,TRUE,"")))))</f>
        <v>NO DATE CLIENT</v>
      </c>
      <c r="Q415" s="2" t="str">
        <f>IF(ISTEXT(Manquant[[#This Row],[Date de réapprovisionnement]]),Manquant[[#This Row],[Date de réapprovisionnement]],"")</f>
        <v>Série</v>
      </c>
      <c r="R415" s="2" t="str">
        <f>IF(ISTEXT(Manquant[[#This Row],[Date de réappro estimée]]),Manquant[[#This Row],[Date de réappro estimée]],"")</f>
        <v/>
      </c>
      <c r="S415" s="2" t="str">
        <f>IF((Manquant[Commentaires]=""),"",Manquant[Commentaires])</f>
        <v/>
      </c>
      <c r="T415" s="10" t="str">
        <f>Manquant[Commentaires1]&amp;CHAR(10)&amp;Manquant[Commentaires2]&amp;CHAR(10)&amp;Manquant[Commentaires3]</f>
        <v xml:space="preserve">Série
</v>
      </c>
    </row>
    <row r="416" spans="1:20" ht="45" hidden="1" x14ac:dyDescent="0.25">
      <c r="A416" s="1" t="s">
        <v>272</v>
      </c>
      <c r="B416" s="1" t="s">
        <v>273</v>
      </c>
      <c r="C416" s="2">
        <v>43649</v>
      </c>
      <c r="D416" s="1">
        <v>71277148</v>
      </c>
      <c r="E416" s="1">
        <v>188607048</v>
      </c>
      <c r="F416" s="1">
        <v>188607048</v>
      </c>
      <c r="G416" s="1" t="s">
        <v>380</v>
      </c>
      <c r="H416" s="1" t="s">
        <v>427</v>
      </c>
      <c r="I416" s="2" t="s">
        <v>514</v>
      </c>
      <c r="J416" s="2"/>
      <c r="K416" s="1" t="s">
        <v>16</v>
      </c>
      <c r="L416" s="2" t="str">
        <f>IF(ISNUMBER(Manquant[[#This Row],[Date de réapprovisionnement]]),Manquant[[#This Row],[Date de réapprovisionnement]],"")</f>
        <v/>
      </c>
      <c r="M416" s="2" t="str">
        <f>IF(ISNUMBER(Manquant[[#This Row],[Date de réappro estimée]]),Manquant[[#This Row],[Date de réappro estimée]],"")</f>
        <v/>
      </c>
      <c r="N416" s="2" t="str">
        <f>IF(Manquant[[#This Row],[DATE Réappro]]="",(IF(Manquant[[#This Row],[Date Estimée]]="","NO DATE",Manquant[[#This Row],[Date Estimée]])),Manquant[[#This Row],[DATE Réappro]])</f>
        <v>NO DATE</v>
      </c>
      <c r="O416" s="2" t="str">
        <f>IF((VLOOKUP(Manquant[[#This Row],[Composé]],Planning!E:M,9,FALSE))=0,"",(VLOOKUP(Manquant[[#This Row],[Composé]],Planning!E:M,9,FALSE)))</f>
        <v/>
      </c>
      <c r="P416" s="1" t="str">
        <f>IF(Manquant[[#This Row],[Besoin Client]]="","NO DATE CLIENT",(IF(Manquant[[#This Row],[DATE]]="NO DATE",TRUE,(IF(Manquant[[#This Row],[Besoin Client]]-Manquant[[#This Row],[DATE]]&lt;25,TRUE,"")))))</f>
        <v>NO DATE CLIENT</v>
      </c>
      <c r="Q416" s="2" t="str">
        <f>IF(ISTEXT(Manquant[[#This Row],[Date de réapprovisionnement]]),Manquant[[#This Row],[Date de réapprovisionnement]],"")</f>
        <v>Série</v>
      </c>
      <c r="R416" s="2" t="str">
        <f>IF(ISTEXT(Manquant[[#This Row],[Date de réappro estimée]]),Manquant[[#This Row],[Date de réappro estimée]],"")</f>
        <v/>
      </c>
      <c r="S416" s="2" t="str">
        <f>IF((Manquant[Commentaires]=""),"",Manquant[Commentaires])</f>
        <v/>
      </c>
      <c r="T416" s="10" t="str">
        <f>Manquant[Commentaires1]&amp;CHAR(10)&amp;Manquant[Commentaires2]&amp;CHAR(10)&amp;Manquant[Commentaires3]</f>
        <v xml:space="preserve">Série
</v>
      </c>
    </row>
    <row r="417" spans="1:20" ht="45" hidden="1" x14ac:dyDescent="0.25">
      <c r="A417" s="1" t="s">
        <v>272</v>
      </c>
      <c r="B417" s="1" t="s">
        <v>273</v>
      </c>
      <c r="C417" s="2">
        <v>43649</v>
      </c>
      <c r="D417" s="1">
        <v>71277148</v>
      </c>
      <c r="E417" s="1">
        <v>188725549</v>
      </c>
      <c r="F417" s="1">
        <v>188725549</v>
      </c>
      <c r="G417" s="1" t="s">
        <v>381</v>
      </c>
      <c r="H417" s="1" t="s">
        <v>427</v>
      </c>
      <c r="I417" s="2" t="s">
        <v>514</v>
      </c>
      <c r="J417" s="2"/>
      <c r="K417" s="1" t="s">
        <v>16</v>
      </c>
      <c r="L417" s="2" t="str">
        <f>IF(ISNUMBER(Manquant[[#This Row],[Date de réapprovisionnement]]),Manquant[[#This Row],[Date de réapprovisionnement]],"")</f>
        <v/>
      </c>
      <c r="M417" s="2" t="str">
        <f>IF(ISNUMBER(Manquant[[#This Row],[Date de réappro estimée]]),Manquant[[#This Row],[Date de réappro estimée]],"")</f>
        <v/>
      </c>
      <c r="N417" s="2" t="str">
        <f>IF(Manquant[[#This Row],[DATE Réappro]]="",(IF(Manquant[[#This Row],[Date Estimée]]="","NO DATE",Manquant[[#This Row],[Date Estimée]])),Manquant[[#This Row],[DATE Réappro]])</f>
        <v>NO DATE</v>
      </c>
      <c r="O417" s="2" t="str">
        <f>IF((VLOOKUP(Manquant[[#This Row],[Composé]],Planning!E:M,9,FALSE))=0,"",(VLOOKUP(Manquant[[#This Row],[Composé]],Planning!E:M,9,FALSE)))</f>
        <v/>
      </c>
      <c r="P417" s="1" t="str">
        <f>IF(Manquant[[#This Row],[Besoin Client]]="","NO DATE CLIENT",(IF(Manquant[[#This Row],[DATE]]="NO DATE",TRUE,(IF(Manquant[[#This Row],[Besoin Client]]-Manquant[[#This Row],[DATE]]&lt;25,TRUE,"")))))</f>
        <v>NO DATE CLIENT</v>
      </c>
      <c r="Q417" s="2" t="str">
        <f>IF(ISTEXT(Manquant[[#This Row],[Date de réapprovisionnement]]),Manquant[[#This Row],[Date de réapprovisionnement]],"")</f>
        <v>Série</v>
      </c>
      <c r="R417" s="2" t="str">
        <f>IF(ISTEXT(Manquant[[#This Row],[Date de réappro estimée]]),Manquant[[#This Row],[Date de réappro estimée]],"")</f>
        <v/>
      </c>
      <c r="S417" s="2" t="str">
        <f>IF((Manquant[Commentaires]=""),"",Manquant[Commentaires])</f>
        <v/>
      </c>
      <c r="T417" s="10" t="str">
        <f>Manquant[Commentaires1]&amp;CHAR(10)&amp;Manquant[Commentaires2]&amp;CHAR(10)&amp;Manquant[Commentaires3]</f>
        <v xml:space="preserve">Série
</v>
      </c>
    </row>
    <row r="418" spans="1:20" ht="45" hidden="1" x14ac:dyDescent="0.25">
      <c r="A418" s="1" t="s">
        <v>272</v>
      </c>
      <c r="B418" s="1" t="s">
        <v>273</v>
      </c>
      <c r="C418" s="2">
        <v>43649</v>
      </c>
      <c r="D418" s="1">
        <v>71277148</v>
      </c>
      <c r="E418" s="1">
        <v>189641792</v>
      </c>
      <c r="F418" s="1">
        <v>189641792</v>
      </c>
      <c r="G418" s="1" t="s">
        <v>382</v>
      </c>
      <c r="H418" s="1" t="s">
        <v>427</v>
      </c>
      <c r="I418" s="2" t="s">
        <v>514</v>
      </c>
      <c r="J418" s="2"/>
      <c r="K418" s="1" t="s">
        <v>16</v>
      </c>
      <c r="L418" s="2" t="str">
        <f>IF(ISNUMBER(Manquant[[#This Row],[Date de réapprovisionnement]]),Manquant[[#This Row],[Date de réapprovisionnement]],"")</f>
        <v/>
      </c>
      <c r="M418" s="2" t="str">
        <f>IF(ISNUMBER(Manquant[[#This Row],[Date de réappro estimée]]),Manquant[[#This Row],[Date de réappro estimée]],"")</f>
        <v/>
      </c>
      <c r="N418" s="2" t="str">
        <f>IF(Manquant[[#This Row],[DATE Réappro]]="",(IF(Manquant[[#This Row],[Date Estimée]]="","NO DATE",Manquant[[#This Row],[Date Estimée]])),Manquant[[#This Row],[DATE Réappro]])</f>
        <v>NO DATE</v>
      </c>
      <c r="O418" s="2" t="str">
        <f>IF((VLOOKUP(Manquant[[#This Row],[Composé]],Planning!E:M,9,FALSE))=0,"",(VLOOKUP(Manquant[[#This Row],[Composé]],Planning!E:M,9,FALSE)))</f>
        <v/>
      </c>
      <c r="P418" s="1" t="str">
        <f>IF(Manquant[[#This Row],[Besoin Client]]="","NO DATE CLIENT",(IF(Manquant[[#This Row],[DATE]]="NO DATE",TRUE,(IF(Manquant[[#This Row],[Besoin Client]]-Manquant[[#This Row],[DATE]]&lt;25,TRUE,"")))))</f>
        <v>NO DATE CLIENT</v>
      </c>
      <c r="Q418" s="2" t="str">
        <f>IF(ISTEXT(Manquant[[#This Row],[Date de réapprovisionnement]]),Manquant[[#This Row],[Date de réapprovisionnement]],"")</f>
        <v>Série</v>
      </c>
      <c r="R418" s="2" t="str">
        <f>IF(ISTEXT(Manquant[[#This Row],[Date de réappro estimée]]),Manquant[[#This Row],[Date de réappro estimée]],"")</f>
        <v/>
      </c>
      <c r="S418" s="2" t="str">
        <f>IF((Manquant[Commentaires]=""),"",Manquant[Commentaires])</f>
        <v/>
      </c>
      <c r="T418" s="10" t="str">
        <f>Manquant[Commentaires1]&amp;CHAR(10)&amp;Manquant[Commentaires2]&amp;CHAR(10)&amp;Manquant[Commentaires3]</f>
        <v xml:space="preserve">Série
</v>
      </c>
    </row>
    <row r="419" spans="1:20" ht="45" hidden="1" x14ac:dyDescent="0.25">
      <c r="A419" s="1" t="s">
        <v>272</v>
      </c>
      <c r="B419" s="1" t="s">
        <v>273</v>
      </c>
      <c r="C419" s="2">
        <v>43649</v>
      </c>
      <c r="D419" s="1">
        <v>71277148</v>
      </c>
      <c r="E419" s="1">
        <v>189838725</v>
      </c>
      <c r="F419" s="1">
        <v>189838725</v>
      </c>
      <c r="G419" s="1" t="s">
        <v>383</v>
      </c>
      <c r="H419" s="1" t="s">
        <v>427</v>
      </c>
      <c r="I419" s="2" t="s">
        <v>514</v>
      </c>
      <c r="J419" s="2"/>
      <c r="K419" s="1" t="s">
        <v>16</v>
      </c>
      <c r="L419" s="2" t="str">
        <f>IF(ISNUMBER(Manquant[[#This Row],[Date de réapprovisionnement]]),Manquant[[#This Row],[Date de réapprovisionnement]],"")</f>
        <v/>
      </c>
      <c r="M419" s="2" t="str">
        <f>IF(ISNUMBER(Manquant[[#This Row],[Date de réappro estimée]]),Manquant[[#This Row],[Date de réappro estimée]],"")</f>
        <v/>
      </c>
      <c r="N419" s="2" t="str">
        <f>IF(Manquant[[#This Row],[DATE Réappro]]="",(IF(Manquant[[#This Row],[Date Estimée]]="","NO DATE",Manquant[[#This Row],[Date Estimée]])),Manquant[[#This Row],[DATE Réappro]])</f>
        <v>NO DATE</v>
      </c>
      <c r="O419" s="2" t="str">
        <f>IF((VLOOKUP(Manquant[[#This Row],[Composé]],Planning!E:M,9,FALSE))=0,"",(VLOOKUP(Manquant[[#This Row],[Composé]],Planning!E:M,9,FALSE)))</f>
        <v/>
      </c>
      <c r="P419" s="1" t="str">
        <f>IF(Manquant[[#This Row],[Besoin Client]]="","NO DATE CLIENT",(IF(Manquant[[#This Row],[DATE]]="NO DATE",TRUE,(IF(Manquant[[#This Row],[Besoin Client]]-Manquant[[#This Row],[DATE]]&lt;25,TRUE,"")))))</f>
        <v>NO DATE CLIENT</v>
      </c>
      <c r="Q419" s="2" t="str">
        <f>IF(ISTEXT(Manquant[[#This Row],[Date de réapprovisionnement]]),Manquant[[#This Row],[Date de réapprovisionnement]],"")</f>
        <v>Série</v>
      </c>
      <c r="R419" s="2" t="str">
        <f>IF(ISTEXT(Manquant[[#This Row],[Date de réappro estimée]]),Manquant[[#This Row],[Date de réappro estimée]],"")</f>
        <v/>
      </c>
      <c r="S419" s="2" t="str">
        <f>IF((Manquant[Commentaires]=""),"",Manquant[Commentaires])</f>
        <v/>
      </c>
      <c r="T419" s="10" t="str">
        <f>Manquant[Commentaires1]&amp;CHAR(10)&amp;Manquant[Commentaires2]&amp;CHAR(10)&amp;Manquant[Commentaires3]</f>
        <v xml:space="preserve">Série
</v>
      </c>
    </row>
    <row r="420" spans="1:20" ht="45" hidden="1" x14ac:dyDescent="0.25">
      <c r="A420" s="1" t="s">
        <v>272</v>
      </c>
      <c r="B420" s="1" t="s">
        <v>273</v>
      </c>
      <c r="C420" s="2">
        <v>43649</v>
      </c>
      <c r="D420" s="1">
        <v>71277148</v>
      </c>
      <c r="E420" s="1" t="s">
        <v>980</v>
      </c>
      <c r="F420" s="1">
        <v>191647111</v>
      </c>
      <c r="G420" s="1" t="s">
        <v>384</v>
      </c>
      <c r="H420" s="1" t="s">
        <v>427</v>
      </c>
      <c r="I420" s="2" t="s">
        <v>514</v>
      </c>
      <c r="J420" s="2"/>
      <c r="K420" s="1" t="s">
        <v>16</v>
      </c>
      <c r="L420" s="2" t="str">
        <f>IF(ISNUMBER(Manquant[[#This Row],[Date de réapprovisionnement]]),Manquant[[#This Row],[Date de réapprovisionnement]],"")</f>
        <v/>
      </c>
      <c r="M420" s="2" t="str">
        <f>IF(ISNUMBER(Manquant[[#This Row],[Date de réappro estimée]]),Manquant[[#This Row],[Date de réappro estimée]],"")</f>
        <v/>
      </c>
      <c r="N420" s="2" t="str">
        <f>IF(Manquant[[#This Row],[DATE Réappro]]="",(IF(Manquant[[#This Row],[Date Estimée]]="","NO DATE",Manquant[[#This Row],[Date Estimée]])),Manquant[[#This Row],[DATE Réappro]])</f>
        <v>NO DATE</v>
      </c>
      <c r="O420" s="2" t="str">
        <f>IF((VLOOKUP(Manquant[[#This Row],[Composé]],Planning!E:M,9,FALSE))=0,"",(VLOOKUP(Manquant[[#This Row],[Composé]],Planning!E:M,9,FALSE)))</f>
        <v/>
      </c>
      <c r="P420" s="1" t="str">
        <f>IF(Manquant[[#This Row],[Besoin Client]]="","NO DATE CLIENT",(IF(Manquant[[#This Row],[DATE]]="NO DATE",TRUE,(IF(Manquant[[#This Row],[Besoin Client]]-Manquant[[#This Row],[DATE]]&lt;25,TRUE,"")))))</f>
        <v>NO DATE CLIENT</v>
      </c>
      <c r="Q420" s="2" t="str">
        <f>IF(ISTEXT(Manquant[[#This Row],[Date de réapprovisionnement]]),Manquant[[#This Row],[Date de réapprovisionnement]],"")</f>
        <v>Série</v>
      </c>
      <c r="R420" s="2" t="str">
        <f>IF(ISTEXT(Manquant[[#This Row],[Date de réappro estimée]]),Manquant[[#This Row],[Date de réappro estimée]],"")</f>
        <v/>
      </c>
      <c r="S420" s="2" t="str">
        <f>IF((Manquant[Commentaires]=""),"",Manquant[Commentaires])</f>
        <v/>
      </c>
      <c r="T420" s="10" t="str">
        <f>Manquant[Commentaires1]&amp;CHAR(10)&amp;Manquant[Commentaires2]&amp;CHAR(10)&amp;Manquant[Commentaires3]</f>
        <v xml:space="preserve">Série
</v>
      </c>
    </row>
    <row r="421" spans="1:20" ht="45" hidden="1" x14ac:dyDescent="0.25">
      <c r="A421" s="1" t="s">
        <v>272</v>
      </c>
      <c r="B421" s="1" t="s">
        <v>273</v>
      </c>
      <c r="C421" s="2">
        <v>43649</v>
      </c>
      <c r="D421" s="1">
        <v>71277148</v>
      </c>
      <c r="E421" s="1" t="s">
        <v>981</v>
      </c>
      <c r="F421" s="1">
        <v>191675967</v>
      </c>
      <c r="G421" s="1" t="s">
        <v>385</v>
      </c>
      <c r="H421" s="1" t="s">
        <v>427</v>
      </c>
      <c r="I421" s="2" t="s">
        <v>514</v>
      </c>
      <c r="J421" s="2"/>
      <c r="K421" s="1" t="s">
        <v>16</v>
      </c>
      <c r="L421" s="2" t="str">
        <f>IF(ISNUMBER(Manquant[[#This Row],[Date de réapprovisionnement]]),Manquant[[#This Row],[Date de réapprovisionnement]],"")</f>
        <v/>
      </c>
      <c r="M421" s="2" t="str">
        <f>IF(ISNUMBER(Manquant[[#This Row],[Date de réappro estimée]]),Manquant[[#This Row],[Date de réappro estimée]],"")</f>
        <v/>
      </c>
      <c r="N421" s="2" t="str">
        <f>IF(Manquant[[#This Row],[DATE Réappro]]="",(IF(Manquant[[#This Row],[Date Estimée]]="","NO DATE",Manquant[[#This Row],[Date Estimée]])),Manquant[[#This Row],[DATE Réappro]])</f>
        <v>NO DATE</v>
      </c>
      <c r="O421" s="2" t="str">
        <f>IF((VLOOKUP(Manquant[[#This Row],[Composé]],Planning!E:M,9,FALSE))=0,"",(VLOOKUP(Manquant[[#This Row],[Composé]],Planning!E:M,9,FALSE)))</f>
        <v/>
      </c>
      <c r="P421" s="1" t="str">
        <f>IF(Manquant[[#This Row],[Besoin Client]]="","NO DATE CLIENT",(IF(Manquant[[#This Row],[DATE]]="NO DATE",TRUE,(IF(Manquant[[#This Row],[Besoin Client]]-Manquant[[#This Row],[DATE]]&lt;25,TRUE,"")))))</f>
        <v>NO DATE CLIENT</v>
      </c>
      <c r="Q421" s="2" t="str">
        <f>IF(ISTEXT(Manquant[[#This Row],[Date de réapprovisionnement]]),Manquant[[#This Row],[Date de réapprovisionnement]],"")</f>
        <v>Série</v>
      </c>
      <c r="R421" s="2" t="str">
        <f>IF(ISTEXT(Manquant[[#This Row],[Date de réappro estimée]]),Manquant[[#This Row],[Date de réappro estimée]],"")</f>
        <v/>
      </c>
      <c r="S421" s="2" t="str">
        <f>IF((Manquant[Commentaires]=""),"",Manquant[Commentaires])</f>
        <v/>
      </c>
      <c r="T421" s="10" t="str">
        <f>Manquant[Commentaires1]&amp;CHAR(10)&amp;Manquant[Commentaires2]&amp;CHAR(10)&amp;Manquant[Commentaires3]</f>
        <v xml:space="preserve">Série
</v>
      </c>
    </row>
    <row r="422" spans="1:20" ht="45" hidden="1" x14ac:dyDescent="0.25">
      <c r="A422" s="1" t="s">
        <v>272</v>
      </c>
      <c r="B422" s="1" t="s">
        <v>273</v>
      </c>
      <c r="C422" s="2">
        <v>43649</v>
      </c>
      <c r="D422" s="1">
        <v>71277148</v>
      </c>
      <c r="E422" s="1" t="s">
        <v>982</v>
      </c>
      <c r="F422" s="1">
        <v>191684221</v>
      </c>
      <c r="G422" s="1" t="s">
        <v>386</v>
      </c>
      <c r="H422" s="1" t="s">
        <v>427</v>
      </c>
      <c r="I422" s="2" t="s">
        <v>514</v>
      </c>
      <c r="J422" s="2"/>
      <c r="K422" s="1" t="s">
        <v>16</v>
      </c>
      <c r="L422" s="2" t="str">
        <f>IF(ISNUMBER(Manquant[[#This Row],[Date de réapprovisionnement]]),Manquant[[#This Row],[Date de réapprovisionnement]],"")</f>
        <v/>
      </c>
      <c r="M422" s="2" t="str">
        <f>IF(ISNUMBER(Manquant[[#This Row],[Date de réappro estimée]]),Manquant[[#This Row],[Date de réappro estimée]],"")</f>
        <v/>
      </c>
      <c r="N422" s="2" t="str">
        <f>IF(Manquant[[#This Row],[DATE Réappro]]="",(IF(Manquant[[#This Row],[Date Estimée]]="","NO DATE",Manquant[[#This Row],[Date Estimée]])),Manquant[[#This Row],[DATE Réappro]])</f>
        <v>NO DATE</v>
      </c>
      <c r="O422" s="2" t="str">
        <f>IF((VLOOKUP(Manquant[[#This Row],[Composé]],Planning!E:M,9,FALSE))=0,"",(VLOOKUP(Manquant[[#This Row],[Composé]],Planning!E:M,9,FALSE)))</f>
        <v/>
      </c>
      <c r="P422" s="1" t="str">
        <f>IF(Manquant[[#This Row],[Besoin Client]]="","NO DATE CLIENT",(IF(Manquant[[#This Row],[DATE]]="NO DATE",TRUE,(IF(Manquant[[#This Row],[Besoin Client]]-Manquant[[#This Row],[DATE]]&lt;25,TRUE,"")))))</f>
        <v>NO DATE CLIENT</v>
      </c>
      <c r="Q422" s="2" t="str">
        <f>IF(ISTEXT(Manquant[[#This Row],[Date de réapprovisionnement]]),Manquant[[#This Row],[Date de réapprovisionnement]],"")</f>
        <v>Série</v>
      </c>
      <c r="R422" s="2" t="str">
        <f>IF(ISTEXT(Manquant[[#This Row],[Date de réappro estimée]]),Manquant[[#This Row],[Date de réappro estimée]],"")</f>
        <v/>
      </c>
      <c r="S422" s="2" t="str">
        <f>IF((Manquant[Commentaires]=""),"",Manquant[Commentaires])</f>
        <v/>
      </c>
      <c r="T422" s="10" t="str">
        <f>Manquant[Commentaires1]&amp;CHAR(10)&amp;Manquant[Commentaires2]&amp;CHAR(10)&amp;Manquant[Commentaires3]</f>
        <v xml:space="preserve">Série
</v>
      </c>
    </row>
    <row r="423" spans="1:20" ht="45" hidden="1" x14ac:dyDescent="0.25">
      <c r="A423" s="1" t="s">
        <v>272</v>
      </c>
      <c r="B423" s="1" t="s">
        <v>273</v>
      </c>
      <c r="C423" s="2">
        <v>43649</v>
      </c>
      <c r="D423" s="1">
        <v>71277148</v>
      </c>
      <c r="E423" s="1" t="s">
        <v>983</v>
      </c>
      <c r="F423" s="1">
        <v>191685236</v>
      </c>
      <c r="G423" s="1" t="s">
        <v>387</v>
      </c>
      <c r="H423" s="1" t="s">
        <v>427</v>
      </c>
      <c r="I423" s="2" t="s">
        <v>514</v>
      </c>
      <c r="J423" s="2"/>
      <c r="K423" s="1" t="s">
        <v>16</v>
      </c>
      <c r="L423" s="2" t="str">
        <f>IF(ISNUMBER(Manquant[[#This Row],[Date de réapprovisionnement]]),Manquant[[#This Row],[Date de réapprovisionnement]],"")</f>
        <v/>
      </c>
      <c r="M423" s="2" t="str">
        <f>IF(ISNUMBER(Manquant[[#This Row],[Date de réappro estimée]]),Manquant[[#This Row],[Date de réappro estimée]],"")</f>
        <v/>
      </c>
      <c r="N423" s="2" t="str">
        <f>IF(Manquant[[#This Row],[DATE Réappro]]="",(IF(Manquant[[#This Row],[Date Estimée]]="","NO DATE",Manquant[[#This Row],[Date Estimée]])),Manquant[[#This Row],[DATE Réappro]])</f>
        <v>NO DATE</v>
      </c>
      <c r="O423" s="2" t="str">
        <f>IF((VLOOKUP(Manquant[[#This Row],[Composé]],Planning!E:M,9,FALSE))=0,"",(VLOOKUP(Manquant[[#This Row],[Composé]],Planning!E:M,9,FALSE)))</f>
        <v/>
      </c>
      <c r="P423" s="1" t="str">
        <f>IF(Manquant[[#This Row],[Besoin Client]]="","NO DATE CLIENT",(IF(Manquant[[#This Row],[DATE]]="NO DATE",TRUE,(IF(Manquant[[#This Row],[Besoin Client]]-Manquant[[#This Row],[DATE]]&lt;25,TRUE,"")))))</f>
        <v>NO DATE CLIENT</v>
      </c>
      <c r="Q423" s="2" t="str">
        <f>IF(ISTEXT(Manquant[[#This Row],[Date de réapprovisionnement]]),Manquant[[#This Row],[Date de réapprovisionnement]],"")</f>
        <v>Série</v>
      </c>
      <c r="R423" s="2" t="str">
        <f>IF(ISTEXT(Manquant[[#This Row],[Date de réappro estimée]]),Manquant[[#This Row],[Date de réappro estimée]],"")</f>
        <v/>
      </c>
      <c r="S423" s="2" t="str">
        <f>IF((Manquant[Commentaires]=""),"",Manquant[Commentaires])</f>
        <v/>
      </c>
      <c r="T423" s="10" t="str">
        <f>Manquant[Commentaires1]&amp;CHAR(10)&amp;Manquant[Commentaires2]&amp;CHAR(10)&amp;Manquant[Commentaires3]</f>
        <v xml:space="preserve">Série
</v>
      </c>
    </row>
    <row r="424" spans="1:20" ht="45" hidden="1" x14ac:dyDescent="0.25">
      <c r="A424" s="1" t="s">
        <v>272</v>
      </c>
      <c r="B424" s="1" t="s">
        <v>273</v>
      </c>
      <c r="C424" s="2">
        <v>43649</v>
      </c>
      <c r="D424" s="1">
        <v>71277148</v>
      </c>
      <c r="E424" s="1" t="s">
        <v>984</v>
      </c>
      <c r="F424" s="1">
        <v>191685257</v>
      </c>
      <c r="G424" s="1" t="s">
        <v>388</v>
      </c>
      <c r="H424" s="1" t="s">
        <v>427</v>
      </c>
      <c r="I424" s="2" t="s">
        <v>514</v>
      </c>
      <c r="J424" s="2"/>
      <c r="K424" s="1" t="s">
        <v>16</v>
      </c>
      <c r="L424" s="2" t="str">
        <f>IF(ISNUMBER(Manquant[[#This Row],[Date de réapprovisionnement]]),Manquant[[#This Row],[Date de réapprovisionnement]],"")</f>
        <v/>
      </c>
      <c r="M424" s="2" t="str">
        <f>IF(ISNUMBER(Manquant[[#This Row],[Date de réappro estimée]]),Manquant[[#This Row],[Date de réappro estimée]],"")</f>
        <v/>
      </c>
      <c r="N424" s="2" t="str">
        <f>IF(Manquant[[#This Row],[DATE Réappro]]="",(IF(Manquant[[#This Row],[Date Estimée]]="","NO DATE",Manquant[[#This Row],[Date Estimée]])),Manquant[[#This Row],[DATE Réappro]])</f>
        <v>NO DATE</v>
      </c>
      <c r="O424" s="2" t="str">
        <f>IF((VLOOKUP(Manquant[[#This Row],[Composé]],Planning!E:M,9,FALSE))=0,"",(VLOOKUP(Manquant[[#This Row],[Composé]],Planning!E:M,9,FALSE)))</f>
        <v/>
      </c>
      <c r="P424" s="1" t="str">
        <f>IF(Manquant[[#This Row],[Besoin Client]]="","NO DATE CLIENT",(IF(Manquant[[#This Row],[DATE]]="NO DATE",TRUE,(IF(Manquant[[#This Row],[Besoin Client]]-Manquant[[#This Row],[DATE]]&lt;25,TRUE,"")))))</f>
        <v>NO DATE CLIENT</v>
      </c>
      <c r="Q424" s="2" t="str">
        <f>IF(ISTEXT(Manquant[[#This Row],[Date de réapprovisionnement]]),Manquant[[#This Row],[Date de réapprovisionnement]],"")</f>
        <v>Série</v>
      </c>
      <c r="R424" s="2" t="str">
        <f>IF(ISTEXT(Manquant[[#This Row],[Date de réappro estimée]]),Manquant[[#This Row],[Date de réappro estimée]],"")</f>
        <v/>
      </c>
      <c r="S424" s="2" t="str">
        <f>IF((Manquant[Commentaires]=""),"",Manquant[Commentaires])</f>
        <v/>
      </c>
      <c r="T424" s="10" t="str">
        <f>Manquant[Commentaires1]&amp;CHAR(10)&amp;Manquant[Commentaires2]&amp;CHAR(10)&amp;Manquant[Commentaires3]</f>
        <v xml:space="preserve">Série
</v>
      </c>
    </row>
    <row r="425" spans="1:20" ht="45" hidden="1" x14ac:dyDescent="0.25">
      <c r="A425" s="1" t="s">
        <v>272</v>
      </c>
      <c r="B425" s="1" t="s">
        <v>273</v>
      </c>
      <c r="C425" s="2">
        <v>43649</v>
      </c>
      <c r="D425" s="1">
        <v>71277148</v>
      </c>
      <c r="E425" s="1" t="s">
        <v>985</v>
      </c>
      <c r="F425" s="1">
        <v>191685278</v>
      </c>
      <c r="G425" s="1" t="s">
        <v>389</v>
      </c>
      <c r="H425" s="1" t="s">
        <v>427</v>
      </c>
      <c r="I425" s="2" t="s">
        <v>514</v>
      </c>
      <c r="J425" s="2"/>
      <c r="K425" s="1" t="s">
        <v>16</v>
      </c>
      <c r="L425" s="2" t="str">
        <f>IF(ISNUMBER(Manquant[[#This Row],[Date de réapprovisionnement]]),Manquant[[#This Row],[Date de réapprovisionnement]],"")</f>
        <v/>
      </c>
      <c r="M425" s="2" t="str">
        <f>IF(ISNUMBER(Manquant[[#This Row],[Date de réappro estimée]]),Manquant[[#This Row],[Date de réappro estimée]],"")</f>
        <v/>
      </c>
      <c r="N425" s="2" t="str">
        <f>IF(Manquant[[#This Row],[DATE Réappro]]="",(IF(Manquant[[#This Row],[Date Estimée]]="","NO DATE",Manquant[[#This Row],[Date Estimée]])),Manquant[[#This Row],[DATE Réappro]])</f>
        <v>NO DATE</v>
      </c>
      <c r="O425" s="2" t="str">
        <f>IF((VLOOKUP(Manquant[[#This Row],[Composé]],Planning!E:M,9,FALSE))=0,"",(VLOOKUP(Manquant[[#This Row],[Composé]],Planning!E:M,9,FALSE)))</f>
        <v/>
      </c>
      <c r="P425" s="1" t="str">
        <f>IF(Manquant[[#This Row],[Besoin Client]]="","NO DATE CLIENT",(IF(Manquant[[#This Row],[DATE]]="NO DATE",TRUE,(IF(Manquant[[#This Row],[Besoin Client]]-Manquant[[#This Row],[DATE]]&lt;25,TRUE,"")))))</f>
        <v>NO DATE CLIENT</v>
      </c>
      <c r="Q425" s="2" t="str">
        <f>IF(ISTEXT(Manquant[[#This Row],[Date de réapprovisionnement]]),Manquant[[#This Row],[Date de réapprovisionnement]],"")</f>
        <v>Série</v>
      </c>
      <c r="R425" s="2" t="str">
        <f>IF(ISTEXT(Manquant[[#This Row],[Date de réappro estimée]]),Manquant[[#This Row],[Date de réappro estimée]],"")</f>
        <v/>
      </c>
      <c r="S425" s="2" t="str">
        <f>IF((Manquant[Commentaires]=""),"",Manquant[Commentaires])</f>
        <v/>
      </c>
      <c r="T425" s="10" t="str">
        <f>Manquant[Commentaires1]&amp;CHAR(10)&amp;Manquant[Commentaires2]&amp;CHAR(10)&amp;Manquant[Commentaires3]</f>
        <v xml:space="preserve">Série
</v>
      </c>
    </row>
    <row r="426" spans="1:20" ht="45" hidden="1" x14ac:dyDescent="0.25">
      <c r="A426" s="1" t="s">
        <v>272</v>
      </c>
      <c r="B426" s="1" t="s">
        <v>273</v>
      </c>
      <c r="C426" s="2">
        <v>43649</v>
      </c>
      <c r="D426" s="1">
        <v>71277148</v>
      </c>
      <c r="E426" s="1" t="s">
        <v>986</v>
      </c>
      <c r="F426" s="1">
        <v>191685286</v>
      </c>
      <c r="G426" s="1" t="s">
        <v>390</v>
      </c>
      <c r="H426" s="1" t="s">
        <v>427</v>
      </c>
      <c r="I426" s="2" t="s">
        <v>514</v>
      </c>
      <c r="J426" s="2"/>
      <c r="K426" s="1" t="s">
        <v>16</v>
      </c>
      <c r="L426" s="2" t="str">
        <f>IF(ISNUMBER(Manquant[[#This Row],[Date de réapprovisionnement]]),Manquant[[#This Row],[Date de réapprovisionnement]],"")</f>
        <v/>
      </c>
      <c r="M426" s="2" t="str">
        <f>IF(ISNUMBER(Manquant[[#This Row],[Date de réappro estimée]]),Manquant[[#This Row],[Date de réappro estimée]],"")</f>
        <v/>
      </c>
      <c r="N426" s="2" t="str">
        <f>IF(Manquant[[#This Row],[DATE Réappro]]="",(IF(Manquant[[#This Row],[Date Estimée]]="","NO DATE",Manquant[[#This Row],[Date Estimée]])),Manquant[[#This Row],[DATE Réappro]])</f>
        <v>NO DATE</v>
      </c>
      <c r="O426" s="2" t="str">
        <f>IF((VLOOKUP(Manquant[[#This Row],[Composé]],Planning!E:M,9,FALSE))=0,"",(VLOOKUP(Manquant[[#This Row],[Composé]],Planning!E:M,9,FALSE)))</f>
        <v/>
      </c>
      <c r="P426" s="1" t="str">
        <f>IF(Manquant[[#This Row],[Besoin Client]]="","NO DATE CLIENT",(IF(Manquant[[#This Row],[DATE]]="NO DATE",TRUE,(IF(Manquant[[#This Row],[Besoin Client]]-Manquant[[#This Row],[DATE]]&lt;25,TRUE,"")))))</f>
        <v>NO DATE CLIENT</v>
      </c>
      <c r="Q426" s="2" t="str">
        <f>IF(ISTEXT(Manquant[[#This Row],[Date de réapprovisionnement]]),Manquant[[#This Row],[Date de réapprovisionnement]],"")</f>
        <v>Série</v>
      </c>
      <c r="R426" s="2" t="str">
        <f>IF(ISTEXT(Manquant[[#This Row],[Date de réappro estimée]]),Manquant[[#This Row],[Date de réappro estimée]],"")</f>
        <v/>
      </c>
      <c r="S426" s="2" t="str">
        <f>IF((Manquant[Commentaires]=""),"",Manquant[Commentaires])</f>
        <v/>
      </c>
      <c r="T426" s="10" t="str">
        <f>Manquant[Commentaires1]&amp;CHAR(10)&amp;Manquant[Commentaires2]&amp;CHAR(10)&amp;Manquant[Commentaires3]</f>
        <v xml:space="preserve">Série
</v>
      </c>
    </row>
    <row r="427" spans="1:20" ht="45" hidden="1" x14ac:dyDescent="0.25">
      <c r="A427" s="1" t="s">
        <v>272</v>
      </c>
      <c r="B427" s="1" t="s">
        <v>273</v>
      </c>
      <c r="C427" s="2">
        <v>43649</v>
      </c>
      <c r="D427" s="1">
        <v>71277148</v>
      </c>
      <c r="E427" s="1" t="s">
        <v>987</v>
      </c>
      <c r="F427" s="1">
        <v>191685299</v>
      </c>
      <c r="G427" s="1" t="s">
        <v>391</v>
      </c>
      <c r="H427" s="1" t="s">
        <v>427</v>
      </c>
      <c r="I427" s="2" t="s">
        <v>514</v>
      </c>
      <c r="J427" s="2"/>
      <c r="K427" s="1" t="s">
        <v>16</v>
      </c>
      <c r="L427" s="2" t="str">
        <f>IF(ISNUMBER(Manquant[[#This Row],[Date de réapprovisionnement]]),Manquant[[#This Row],[Date de réapprovisionnement]],"")</f>
        <v/>
      </c>
      <c r="M427" s="2" t="str">
        <f>IF(ISNUMBER(Manquant[[#This Row],[Date de réappro estimée]]),Manquant[[#This Row],[Date de réappro estimée]],"")</f>
        <v/>
      </c>
      <c r="N427" s="2" t="str">
        <f>IF(Manquant[[#This Row],[DATE Réappro]]="",(IF(Manquant[[#This Row],[Date Estimée]]="","NO DATE",Manquant[[#This Row],[Date Estimée]])),Manquant[[#This Row],[DATE Réappro]])</f>
        <v>NO DATE</v>
      </c>
      <c r="O427" s="2" t="str">
        <f>IF((VLOOKUP(Manquant[[#This Row],[Composé]],Planning!E:M,9,FALSE))=0,"",(VLOOKUP(Manquant[[#This Row],[Composé]],Planning!E:M,9,FALSE)))</f>
        <v/>
      </c>
      <c r="P427" s="1" t="str">
        <f>IF(Manquant[[#This Row],[Besoin Client]]="","NO DATE CLIENT",(IF(Manquant[[#This Row],[DATE]]="NO DATE",TRUE,(IF(Manquant[[#This Row],[Besoin Client]]-Manquant[[#This Row],[DATE]]&lt;25,TRUE,"")))))</f>
        <v>NO DATE CLIENT</v>
      </c>
      <c r="Q427" s="2" t="str">
        <f>IF(ISTEXT(Manquant[[#This Row],[Date de réapprovisionnement]]),Manquant[[#This Row],[Date de réapprovisionnement]],"")</f>
        <v>Série</v>
      </c>
      <c r="R427" s="2" t="str">
        <f>IF(ISTEXT(Manquant[[#This Row],[Date de réappro estimée]]),Manquant[[#This Row],[Date de réappro estimée]],"")</f>
        <v/>
      </c>
      <c r="S427" s="2" t="str">
        <f>IF((Manquant[Commentaires]=""),"",Manquant[Commentaires])</f>
        <v/>
      </c>
      <c r="T427" s="10" t="str">
        <f>Manquant[Commentaires1]&amp;CHAR(10)&amp;Manquant[Commentaires2]&amp;CHAR(10)&amp;Manquant[Commentaires3]</f>
        <v xml:space="preserve">Série
</v>
      </c>
    </row>
    <row r="428" spans="1:20" ht="45" hidden="1" x14ac:dyDescent="0.25">
      <c r="A428" s="1" t="s">
        <v>272</v>
      </c>
      <c r="B428" s="1" t="s">
        <v>273</v>
      </c>
      <c r="C428" s="2">
        <v>43649</v>
      </c>
      <c r="D428" s="1">
        <v>71277148</v>
      </c>
      <c r="E428" s="1" t="s">
        <v>988</v>
      </c>
      <c r="F428" s="1">
        <v>191685319</v>
      </c>
      <c r="G428" s="1" t="s">
        <v>392</v>
      </c>
      <c r="H428" s="1" t="s">
        <v>427</v>
      </c>
      <c r="I428" s="2" t="s">
        <v>514</v>
      </c>
      <c r="J428" s="2"/>
      <c r="K428" s="1" t="s">
        <v>16</v>
      </c>
      <c r="L428" s="2" t="str">
        <f>IF(ISNUMBER(Manquant[[#This Row],[Date de réapprovisionnement]]),Manquant[[#This Row],[Date de réapprovisionnement]],"")</f>
        <v/>
      </c>
      <c r="M428" s="2" t="str">
        <f>IF(ISNUMBER(Manquant[[#This Row],[Date de réappro estimée]]),Manquant[[#This Row],[Date de réappro estimée]],"")</f>
        <v/>
      </c>
      <c r="N428" s="2" t="str">
        <f>IF(Manquant[[#This Row],[DATE Réappro]]="",(IF(Manquant[[#This Row],[Date Estimée]]="","NO DATE",Manquant[[#This Row],[Date Estimée]])),Manquant[[#This Row],[DATE Réappro]])</f>
        <v>NO DATE</v>
      </c>
      <c r="O428" s="2" t="str">
        <f>IF((VLOOKUP(Manquant[[#This Row],[Composé]],Planning!E:M,9,FALSE))=0,"",(VLOOKUP(Manquant[[#This Row],[Composé]],Planning!E:M,9,FALSE)))</f>
        <v/>
      </c>
      <c r="P428" s="1" t="str">
        <f>IF(Manquant[[#This Row],[Besoin Client]]="","NO DATE CLIENT",(IF(Manquant[[#This Row],[DATE]]="NO DATE",TRUE,(IF(Manquant[[#This Row],[Besoin Client]]-Manquant[[#This Row],[DATE]]&lt;25,TRUE,"")))))</f>
        <v>NO DATE CLIENT</v>
      </c>
      <c r="Q428" s="2" t="str">
        <f>IF(ISTEXT(Manquant[[#This Row],[Date de réapprovisionnement]]),Manquant[[#This Row],[Date de réapprovisionnement]],"")</f>
        <v>Série</v>
      </c>
      <c r="R428" s="2" t="str">
        <f>IF(ISTEXT(Manquant[[#This Row],[Date de réappro estimée]]),Manquant[[#This Row],[Date de réappro estimée]],"")</f>
        <v/>
      </c>
      <c r="S428" s="2" t="str">
        <f>IF((Manquant[Commentaires]=""),"",Manquant[Commentaires])</f>
        <v/>
      </c>
      <c r="T428" s="10" t="str">
        <f>Manquant[Commentaires1]&amp;CHAR(10)&amp;Manquant[Commentaires2]&amp;CHAR(10)&amp;Manquant[Commentaires3]</f>
        <v xml:space="preserve">Série
</v>
      </c>
    </row>
    <row r="429" spans="1:20" ht="45" hidden="1" x14ac:dyDescent="0.25">
      <c r="A429" s="1" t="s">
        <v>272</v>
      </c>
      <c r="B429" s="1" t="s">
        <v>273</v>
      </c>
      <c r="C429" s="2">
        <v>43649</v>
      </c>
      <c r="D429" s="1">
        <v>71277148</v>
      </c>
      <c r="E429" s="1" t="s">
        <v>989</v>
      </c>
      <c r="F429" s="1">
        <v>191685322</v>
      </c>
      <c r="G429" s="1" t="s">
        <v>393</v>
      </c>
      <c r="H429" s="1" t="s">
        <v>427</v>
      </c>
      <c r="I429" s="2" t="s">
        <v>514</v>
      </c>
      <c r="J429" s="2"/>
      <c r="K429" s="1" t="s">
        <v>16</v>
      </c>
      <c r="L429" s="2" t="str">
        <f>IF(ISNUMBER(Manquant[[#This Row],[Date de réapprovisionnement]]),Manquant[[#This Row],[Date de réapprovisionnement]],"")</f>
        <v/>
      </c>
      <c r="M429" s="2" t="str">
        <f>IF(ISNUMBER(Manquant[[#This Row],[Date de réappro estimée]]),Manquant[[#This Row],[Date de réappro estimée]],"")</f>
        <v/>
      </c>
      <c r="N429" s="2" t="str">
        <f>IF(Manquant[[#This Row],[DATE Réappro]]="",(IF(Manquant[[#This Row],[Date Estimée]]="","NO DATE",Manquant[[#This Row],[Date Estimée]])),Manquant[[#This Row],[DATE Réappro]])</f>
        <v>NO DATE</v>
      </c>
      <c r="O429" s="2" t="str">
        <f>IF((VLOOKUP(Manquant[[#This Row],[Composé]],Planning!E:M,9,FALSE))=0,"",(VLOOKUP(Manquant[[#This Row],[Composé]],Planning!E:M,9,FALSE)))</f>
        <v/>
      </c>
      <c r="P429" s="1" t="str">
        <f>IF(Manquant[[#This Row],[Besoin Client]]="","NO DATE CLIENT",(IF(Manquant[[#This Row],[DATE]]="NO DATE",TRUE,(IF(Manquant[[#This Row],[Besoin Client]]-Manquant[[#This Row],[DATE]]&lt;25,TRUE,"")))))</f>
        <v>NO DATE CLIENT</v>
      </c>
      <c r="Q429" s="2" t="str">
        <f>IF(ISTEXT(Manquant[[#This Row],[Date de réapprovisionnement]]),Manquant[[#This Row],[Date de réapprovisionnement]],"")</f>
        <v>Série</v>
      </c>
      <c r="R429" s="2" t="str">
        <f>IF(ISTEXT(Manquant[[#This Row],[Date de réappro estimée]]),Manquant[[#This Row],[Date de réappro estimée]],"")</f>
        <v/>
      </c>
      <c r="S429" s="2" t="str">
        <f>IF((Manquant[Commentaires]=""),"",Manquant[Commentaires])</f>
        <v/>
      </c>
      <c r="T429" s="10" t="str">
        <f>Manquant[Commentaires1]&amp;CHAR(10)&amp;Manquant[Commentaires2]&amp;CHAR(10)&amp;Manquant[Commentaires3]</f>
        <v xml:space="preserve">Série
</v>
      </c>
    </row>
    <row r="430" spans="1:20" ht="45" hidden="1" x14ac:dyDescent="0.25">
      <c r="A430" s="1" t="s">
        <v>272</v>
      </c>
      <c r="B430" s="1" t="s">
        <v>273</v>
      </c>
      <c r="C430" s="2">
        <v>43649</v>
      </c>
      <c r="D430" s="1">
        <v>71277148</v>
      </c>
      <c r="E430" s="1" t="s">
        <v>990</v>
      </c>
      <c r="F430" s="1">
        <v>191685330</v>
      </c>
      <c r="G430" s="1" t="s">
        <v>394</v>
      </c>
      <c r="H430" s="1" t="s">
        <v>427</v>
      </c>
      <c r="I430" s="2" t="s">
        <v>514</v>
      </c>
      <c r="J430" s="2"/>
      <c r="K430" s="1" t="s">
        <v>16</v>
      </c>
      <c r="L430" s="2" t="str">
        <f>IF(ISNUMBER(Manquant[[#This Row],[Date de réapprovisionnement]]),Manquant[[#This Row],[Date de réapprovisionnement]],"")</f>
        <v/>
      </c>
      <c r="M430" s="2" t="str">
        <f>IF(ISNUMBER(Manquant[[#This Row],[Date de réappro estimée]]),Manquant[[#This Row],[Date de réappro estimée]],"")</f>
        <v/>
      </c>
      <c r="N430" s="2" t="str">
        <f>IF(Manquant[[#This Row],[DATE Réappro]]="",(IF(Manquant[[#This Row],[Date Estimée]]="","NO DATE",Manquant[[#This Row],[Date Estimée]])),Manquant[[#This Row],[DATE Réappro]])</f>
        <v>NO DATE</v>
      </c>
      <c r="O430" s="2" t="str">
        <f>IF((VLOOKUP(Manquant[[#This Row],[Composé]],Planning!E:M,9,FALSE))=0,"",(VLOOKUP(Manquant[[#This Row],[Composé]],Planning!E:M,9,FALSE)))</f>
        <v/>
      </c>
      <c r="P430" s="1" t="str">
        <f>IF(Manquant[[#This Row],[Besoin Client]]="","NO DATE CLIENT",(IF(Manquant[[#This Row],[DATE]]="NO DATE",TRUE,(IF(Manquant[[#This Row],[Besoin Client]]-Manquant[[#This Row],[DATE]]&lt;25,TRUE,"")))))</f>
        <v>NO DATE CLIENT</v>
      </c>
      <c r="Q430" s="2" t="str">
        <f>IF(ISTEXT(Manquant[[#This Row],[Date de réapprovisionnement]]),Manquant[[#This Row],[Date de réapprovisionnement]],"")</f>
        <v>Série</v>
      </c>
      <c r="R430" s="2" t="str">
        <f>IF(ISTEXT(Manquant[[#This Row],[Date de réappro estimée]]),Manquant[[#This Row],[Date de réappro estimée]],"")</f>
        <v/>
      </c>
      <c r="S430" s="2" t="str">
        <f>IF((Manquant[Commentaires]=""),"",Manquant[Commentaires])</f>
        <v/>
      </c>
      <c r="T430" s="10" t="str">
        <f>Manquant[Commentaires1]&amp;CHAR(10)&amp;Manquant[Commentaires2]&amp;CHAR(10)&amp;Manquant[Commentaires3]</f>
        <v xml:space="preserve">Série
</v>
      </c>
    </row>
    <row r="431" spans="1:20" ht="45" hidden="1" x14ac:dyDescent="0.25">
      <c r="A431" s="1" t="s">
        <v>272</v>
      </c>
      <c r="B431" s="1" t="s">
        <v>273</v>
      </c>
      <c r="C431" s="2">
        <v>43649</v>
      </c>
      <c r="D431" s="1">
        <v>71277148</v>
      </c>
      <c r="E431" s="1" t="s">
        <v>991</v>
      </c>
      <c r="F431" s="1">
        <v>191685351</v>
      </c>
      <c r="G431" s="1" t="s">
        <v>395</v>
      </c>
      <c r="H431" s="1" t="s">
        <v>427</v>
      </c>
      <c r="I431" s="2" t="s">
        <v>514</v>
      </c>
      <c r="J431" s="2"/>
      <c r="K431" s="1" t="s">
        <v>16</v>
      </c>
      <c r="L431" s="2" t="str">
        <f>IF(ISNUMBER(Manquant[[#This Row],[Date de réapprovisionnement]]),Manquant[[#This Row],[Date de réapprovisionnement]],"")</f>
        <v/>
      </c>
      <c r="M431" s="2" t="str">
        <f>IF(ISNUMBER(Manquant[[#This Row],[Date de réappro estimée]]),Manquant[[#This Row],[Date de réappro estimée]],"")</f>
        <v/>
      </c>
      <c r="N431" s="2" t="str">
        <f>IF(Manquant[[#This Row],[DATE Réappro]]="",(IF(Manquant[[#This Row],[Date Estimée]]="","NO DATE",Manquant[[#This Row],[Date Estimée]])),Manquant[[#This Row],[DATE Réappro]])</f>
        <v>NO DATE</v>
      </c>
      <c r="O431" s="2" t="str">
        <f>IF((VLOOKUP(Manquant[[#This Row],[Composé]],Planning!E:M,9,FALSE))=0,"",(VLOOKUP(Manquant[[#This Row],[Composé]],Planning!E:M,9,FALSE)))</f>
        <v/>
      </c>
      <c r="P431" s="1" t="str">
        <f>IF(Manquant[[#This Row],[Besoin Client]]="","NO DATE CLIENT",(IF(Manquant[[#This Row],[DATE]]="NO DATE",TRUE,(IF(Manquant[[#This Row],[Besoin Client]]-Manquant[[#This Row],[DATE]]&lt;25,TRUE,"")))))</f>
        <v>NO DATE CLIENT</v>
      </c>
      <c r="Q431" s="2" t="str">
        <f>IF(ISTEXT(Manquant[[#This Row],[Date de réapprovisionnement]]),Manquant[[#This Row],[Date de réapprovisionnement]],"")</f>
        <v>Série</v>
      </c>
      <c r="R431" s="2" t="str">
        <f>IF(ISTEXT(Manquant[[#This Row],[Date de réappro estimée]]),Manquant[[#This Row],[Date de réappro estimée]],"")</f>
        <v/>
      </c>
      <c r="S431" s="2" t="str">
        <f>IF((Manquant[Commentaires]=""),"",Manquant[Commentaires])</f>
        <v/>
      </c>
      <c r="T431" s="10" t="str">
        <f>Manquant[Commentaires1]&amp;CHAR(10)&amp;Manquant[Commentaires2]&amp;CHAR(10)&amp;Manquant[Commentaires3]</f>
        <v xml:space="preserve">Série
</v>
      </c>
    </row>
    <row r="432" spans="1:20" ht="45" hidden="1" x14ac:dyDescent="0.25">
      <c r="A432" s="1" t="s">
        <v>272</v>
      </c>
      <c r="B432" s="1" t="s">
        <v>273</v>
      </c>
      <c r="C432" s="2">
        <v>43649</v>
      </c>
      <c r="D432" s="1">
        <v>71277148</v>
      </c>
      <c r="E432" s="1" t="s">
        <v>992</v>
      </c>
      <c r="F432" s="1">
        <v>191685364</v>
      </c>
      <c r="G432" s="1" t="s">
        <v>396</v>
      </c>
      <c r="H432" s="1" t="s">
        <v>427</v>
      </c>
      <c r="I432" s="2" t="s">
        <v>514</v>
      </c>
      <c r="J432" s="2"/>
      <c r="K432" s="1" t="s">
        <v>16</v>
      </c>
      <c r="L432" s="2" t="str">
        <f>IF(ISNUMBER(Manquant[[#This Row],[Date de réapprovisionnement]]),Manquant[[#This Row],[Date de réapprovisionnement]],"")</f>
        <v/>
      </c>
      <c r="M432" s="2" t="str">
        <f>IF(ISNUMBER(Manquant[[#This Row],[Date de réappro estimée]]),Manquant[[#This Row],[Date de réappro estimée]],"")</f>
        <v/>
      </c>
      <c r="N432" s="2" t="str">
        <f>IF(Manquant[[#This Row],[DATE Réappro]]="",(IF(Manquant[[#This Row],[Date Estimée]]="","NO DATE",Manquant[[#This Row],[Date Estimée]])),Manquant[[#This Row],[DATE Réappro]])</f>
        <v>NO DATE</v>
      </c>
      <c r="O432" s="2" t="str">
        <f>IF((VLOOKUP(Manquant[[#This Row],[Composé]],Planning!E:M,9,FALSE))=0,"",(VLOOKUP(Manquant[[#This Row],[Composé]],Planning!E:M,9,FALSE)))</f>
        <v/>
      </c>
      <c r="P432" s="1" t="str">
        <f>IF(Manquant[[#This Row],[Besoin Client]]="","NO DATE CLIENT",(IF(Manquant[[#This Row],[DATE]]="NO DATE",TRUE,(IF(Manquant[[#This Row],[Besoin Client]]-Manquant[[#This Row],[DATE]]&lt;25,TRUE,"")))))</f>
        <v>NO DATE CLIENT</v>
      </c>
      <c r="Q432" s="2" t="str">
        <f>IF(ISTEXT(Manquant[[#This Row],[Date de réapprovisionnement]]),Manquant[[#This Row],[Date de réapprovisionnement]],"")</f>
        <v>Série</v>
      </c>
      <c r="R432" s="2" t="str">
        <f>IF(ISTEXT(Manquant[[#This Row],[Date de réappro estimée]]),Manquant[[#This Row],[Date de réappro estimée]],"")</f>
        <v/>
      </c>
      <c r="S432" s="2" t="str">
        <f>IF((Manquant[Commentaires]=""),"",Manquant[Commentaires])</f>
        <v/>
      </c>
      <c r="T432" s="10" t="str">
        <f>Manquant[Commentaires1]&amp;CHAR(10)&amp;Manquant[Commentaires2]&amp;CHAR(10)&amp;Manquant[Commentaires3]</f>
        <v xml:space="preserve">Série
</v>
      </c>
    </row>
    <row r="433" spans="1:20" ht="45" hidden="1" x14ac:dyDescent="0.25">
      <c r="A433" s="1" t="s">
        <v>272</v>
      </c>
      <c r="B433" s="1" t="s">
        <v>273</v>
      </c>
      <c r="C433" s="2">
        <v>43649</v>
      </c>
      <c r="D433" s="1">
        <v>71277148</v>
      </c>
      <c r="E433" s="1" t="s">
        <v>993</v>
      </c>
      <c r="F433" s="1">
        <v>191685385</v>
      </c>
      <c r="G433" s="1" t="s">
        <v>397</v>
      </c>
      <c r="H433" s="1" t="s">
        <v>427</v>
      </c>
      <c r="I433" s="2" t="s">
        <v>514</v>
      </c>
      <c r="J433" s="2"/>
      <c r="K433" s="1" t="s">
        <v>16</v>
      </c>
      <c r="L433" s="2" t="str">
        <f>IF(ISNUMBER(Manquant[[#This Row],[Date de réapprovisionnement]]),Manquant[[#This Row],[Date de réapprovisionnement]],"")</f>
        <v/>
      </c>
      <c r="M433" s="2" t="str">
        <f>IF(ISNUMBER(Manquant[[#This Row],[Date de réappro estimée]]),Manquant[[#This Row],[Date de réappro estimée]],"")</f>
        <v/>
      </c>
      <c r="N433" s="2" t="str">
        <f>IF(Manquant[[#This Row],[DATE Réappro]]="",(IF(Manquant[[#This Row],[Date Estimée]]="","NO DATE",Manquant[[#This Row],[Date Estimée]])),Manquant[[#This Row],[DATE Réappro]])</f>
        <v>NO DATE</v>
      </c>
      <c r="O433" s="2" t="str">
        <f>IF((VLOOKUP(Manquant[[#This Row],[Composé]],Planning!E:M,9,FALSE))=0,"",(VLOOKUP(Manquant[[#This Row],[Composé]],Planning!E:M,9,FALSE)))</f>
        <v/>
      </c>
      <c r="P433" s="1" t="str">
        <f>IF(Manquant[[#This Row],[Besoin Client]]="","NO DATE CLIENT",(IF(Manquant[[#This Row],[DATE]]="NO DATE",TRUE,(IF(Manquant[[#This Row],[Besoin Client]]-Manquant[[#This Row],[DATE]]&lt;25,TRUE,"")))))</f>
        <v>NO DATE CLIENT</v>
      </c>
      <c r="Q433" s="2" t="str">
        <f>IF(ISTEXT(Manquant[[#This Row],[Date de réapprovisionnement]]),Manquant[[#This Row],[Date de réapprovisionnement]],"")</f>
        <v>Série</v>
      </c>
      <c r="R433" s="2" t="str">
        <f>IF(ISTEXT(Manquant[[#This Row],[Date de réappro estimée]]),Manquant[[#This Row],[Date de réappro estimée]],"")</f>
        <v/>
      </c>
      <c r="S433" s="2" t="str">
        <f>IF((Manquant[Commentaires]=""),"",Manquant[Commentaires])</f>
        <v/>
      </c>
      <c r="T433" s="10" t="str">
        <f>Manquant[Commentaires1]&amp;CHAR(10)&amp;Manquant[Commentaires2]&amp;CHAR(10)&amp;Manquant[Commentaires3]</f>
        <v xml:space="preserve">Série
</v>
      </c>
    </row>
    <row r="434" spans="1:20" ht="45" hidden="1" x14ac:dyDescent="0.25">
      <c r="A434" s="1" t="s">
        <v>272</v>
      </c>
      <c r="B434" s="1" t="s">
        <v>273</v>
      </c>
      <c r="C434" s="2">
        <v>43649</v>
      </c>
      <c r="D434" s="1">
        <v>71277148</v>
      </c>
      <c r="E434" s="1" t="s">
        <v>994</v>
      </c>
      <c r="F434" s="1">
        <v>191685687</v>
      </c>
      <c r="G434" s="1" t="s">
        <v>398</v>
      </c>
      <c r="H434" s="1" t="s">
        <v>427</v>
      </c>
      <c r="I434" s="2" t="s">
        <v>514</v>
      </c>
      <c r="J434" s="2"/>
      <c r="K434" s="1" t="s">
        <v>16</v>
      </c>
      <c r="L434" s="2" t="str">
        <f>IF(ISNUMBER(Manquant[[#This Row],[Date de réapprovisionnement]]),Manquant[[#This Row],[Date de réapprovisionnement]],"")</f>
        <v/>
      </c>
      <c r="M434" s="2" t="str">
        <f>IF(ISNUMBER(Manquant[[#This Row],[Date de réappro estimée]]),Manquant[[#This Row],[Date de réappro estimée]],"")</f>
        <v/>
      </c>
      <c r="N434" s="2" t="str">
        <f>IF(Manquant[[#This Row],[DATE Réappro]]="",(IF(Manquant[[#This Row],[Date Estimée]]="","NO DATE",Manquant[[#This Row],[Date Estimée]])),Manquant[[#This Row],[DATE Réappro]])</f>
        <v>NO DATE</v>
      </c>
      <c r="O434" s="2" t="str">
        <f>IF((VLOOKUP(Manquant[[#This Row],[Composé]],Planning!E:M,9,FALSE))=0,"",(VLOOKUP(Manquant[[#This Row],[Composé]],Planning!E:M,9,FALSE)))</f>
        <v/>
      </c>
      <c r="P434" s="1" t="str">
        <f>IF(Manquant[[#This Row],[Besoin Client]]="","NO DATE CLIENT",(IF(Manquant[[#This Row],[DATE]]="NO DATE",TRUE,(IF(Manquant[[#This Row],[Besoin Client]]-Manquant[[#This Row],[DATE]]&lt;25,TRUE,"")))))</f>
        <v>NO DATE CLIENT</v>
      </c>
      <c r="Q434" s="2" t="str">
        <f>IF(ISTEXT(Manquant[[#This Row],[Date de réapprovisionnement]]),Manquant[[#This Row],[Date de réapprovisionnement]],"")</f>
        <v>Série</v>
      </c>
      <c r="R434" s="2" t="str">
        <f>IF(ISTEXT(Manquant[[#This Row],[Date de réappro estimée]]),Manquant[[#This Row],[Date de réappro estimée]],"")</f>
        <v/>
      </c>
      <c r="S434" s="2" t="str">
        <f>IF((Manquant[Commentaires]=""),"",Manquant[Commentaires])</f>
        <v/>
      </c>
      <c r="T434" s="10" t="str">
        <f>Manquant[Commentaires1]&amp;CHAR(10)&amp;Manquant[Commentaires2]&amp;CHAR(10)&amp;Manquant[Commentaires3]</f>
        <v xml:space="preserve">Série
</v>
      </c>
    </row>
    <row r="435" spans="1:20" ht="45" hidden="1" x14ac:dyDescent="0.25">
      <c r="A435" s="1" t="s">
        <v>272</v>
      </c>
      <c r="B435" s="1" t="s">
        <v>273</v>
      </c>
      <c r="C435" s="2">
        <v>43649</v>
      </c>
      <c r="D435" s="1">
        <v>71277148</v>
      </c>
      <c r="E435" s="1" t="s">
        <v>995</v>
      </c>
      <c r="F435" s="1">
        <v>191685744</v>
      </c>
      <c r="G435" s="1" t="s">
        <v>399</v>
      </c>
      <c r="H435" s="1" t="s">
        <v>427</v>
      </c>
      <c r="I435" s="2" t="s">
        <v>514</v>
      </c>
      <c r="J435" s="2"/>
      <c r="K435" s="1" t="s">
        <v>16</v>
      </c>
      <c r="L435" s="2" t="str">
        <f>IF(ISNUMBER(Manquant[[#This Row],[Date de réapprovisionnement]]),Manquant[[#This Row],[Date de réapprovisionnement]],"")</f>
        <v/>
      </c>
      <c r="M435" s="2" t="str">
        <f>IF(ISNUMBER(Manquant[[#This Row],[Date de réappro estimée]]),Manquant[[#This Row],[Date de réappro estimée]],"")</f>
        <v/>
      </c>
      <c r="N435" s="2" t="str">
        <f>IF(Manquant[[#This Row],[DATE Réappro]]="",(IF(Manquant[[#This Row],[Date Estimée]]="","NO DATE",Manquant[[#This Row],[Date Estimée]])),Manquant[[#This Row],[DATE Réappro]])</f>
        <v>NO DATE</v>
      </c>
      <c r="O435" s="2" t="str">
        <f>IF((VLOOKUP(Manquant[[#This Row],[Composé]],Planning!E:M,9,FALSE))=0,"",(VLOOKUP(Manquant[[#This Row],[Composé]],Planning!E:M,9,FALSE)))</f>
        <v/>
      </c>
      <c r="P435" s="1" t="str">
        <f>IF(Manquant[[#This Row],[Besoin Client]]="","NO DATE CLIENT",(IF(Manquant[[#This Row],[DATE]]="NO DATE",TRUE,(IF(Manquant[[#This Row],[Besoin Client]]-Manquant[[#This Row],[DATE]]&lt;25,TRUE,"")))))</f>
        <v>NO DATE CLIENT</v>
      </c>
      <c r="Q435" s="2" t="str">
        <f>IF(ISTEXT(Manquant[[#This Row],[Date de réapprovisionnement]]),Manquant[[#This Row],[Date de réapprovisionnement]],"")</f>
        <v>Série</v>
      </c>
      <c r="R435" s="2" t="str">
        <f>IF(ISTEXT(Manquant[[#This Row],[Date de réappro estimée]]),Manquant[[#This Row],[Date de réappro estimée]],"")</f>
        <v/>
      </c>
      <c r="S435" s="2" t="str">
        <f>IF((Manquant[Commentaires]=""),"",Manquant[Commentaires])</f>
        <v/>
      </c>
      <c r="T435" s="10" t="str">
        <f>Manquant[Commentaires1]&amp;CHAR(10)&amp;Manquant[Commentaires2]&amp;CHAR(10)&amp;Manquant[Commentaires3]</f>
        <v xml:space="preserve">Série
</v>
      </c>
    </row>
    <row r="436" spans="1:20" ht="45" hidden="1" x14ac:dyDescent="0.25">
      <c r="A436" s="1" t="s">
        <v>272</v>
      </c>
      <c r="B436" s="1" t="s">
        <v>273</v>
      </c>
      <c r="C436" s="2">
        <v>43649</v>
      </c>
      <c r="D436" s="1">
        <v>71277148</v>
      </c>
      <c r="E436" s="1" t="s">
        <v>996</v>
      </c>
      <c r="F436" s="1">
        <v>191685806</v>
      </c>
      <c r="G436" s="1" t="s">
        <v>400</v>
      </c>
      <c r="H436" s="1" t="s">
        <v>427</v>
      </c>
      <c r="I436" s="2" t="s">
        <v>514</v>
      </c>
      <c r="J436" s="2"/>
      <c r="K436" s="1" t="s">
        <v>16</v>
      </c>
      <c r="L436" s="2" t="str">
        <f>IF(ISNUMBER(Manquant[[#This Row],[Date de réapprovisionnement]]),Manquant[[#This Row],[Date de réapprovisionnement]],"")</f>
        <v/>
      </c>
      <c r="M436" s="2" t="str">
        <f>IF(ISNUMBER(Manquant[[#This Row],[Date de réappro estimée]]),Manquant[[#This Row],[Date de réappro estimée]],"")</f>
        <v/>
      </c>
      <c r="N436" s="2" t="str">
        <f>IF(Manquant[[#This Row],[DATE Réappro]]="",(IF(Manquant[[#This Row],[Date Estimée]]="","NO DATE",Manquant[[#This Row],[Date Estimée]])),Manquant[[#This Row],[DATE Réappro]])</f>
        <v>NO DATE</v>
      </c>
      <c r="O436" s="2" t="str">
        <f>IF((VLOOKUP(Manquant[[#This Row],[Composé]],Planning!E:M,9,FALSE))=0,"",(VLOOKUP(Manquant[[#This Row],[Composé]],Planning!E:M,9,FALSE)))</f>
        <v/>
      </c>
      <c r="P436" s="1" t="str">
        <f>IF(Manquant[[#This Row],[Besoin Client]]="","NO DATE CLIENT",(IF(Manquant[[#This Row],[DATE]]="NO DATE",TRUE,(IF(Manquant[[#This Row],[Besoin Client]]-Manquant[[#This Row],[DATE]]&lt;25,TRUE,"")))))</f>
        <v>NO DATE CLIENT</v>
      </c>
      <c r="Q436" s="2" t="str">
        <f>IF(ISTEXT(Manquant[[#This Row],[Date de réapprovisionnement]]),Manquant[[#This Row],[Date de réapprovisionnement]],"")</f>
        <v>Série</v>
      </c>
      <c r="R436" s="2" t="str">
        <f>IF(ISTEXT(Manquant[[#This Row],[Date de réappro estimée]]),Manquant[[#This Row],[Date de réappro estimée]],"")</f>
        <v/>
      </c>
      <c r="S436" s="2" t="str">
        <f>IF((Manquant[Commentaires]=""),"",Manquant[Commentaires])</f>
        <v/>
      </c>
      <c r="T436" s="10" t="str">
        <f>Manquant[Commentaires1]&amp;CHAR(10)&amp;Manquant[Commentaires2]&amp;CHAR(10)&amp;Manquant[Commentaires3]</f>
        <v xml:space="preserve">Série
</v>
      </c>
    </row>
    <row r="437" spans="1:20" ht="45" hidden="1" x14ac:dyDescent="0.25">
      <c r="A437" s="1" t="s">
        <v>272</v>
      </c>
      <c r="B437" s="1" t="s">
        <v>273</v>
      </c>
      <c r="C437" s="2">
        <v>43649</v>
      </c>
      <c r="D437" s="1">
        <v>71277148</v>
      </c>
      <c r="E437" s="1" t="s">
        <v>997</v>
      </c>
      <c r="F437" s="1">
        <v>191686621</v>
      </c>
      <c r="G437" s="1" t="s">
        <v>401</v>
      </c>
      <c r="H437" s="1" t="s">
        <v>427</v>
      </c>
      <c r="I437" s="2" t="s">
        <v>514</v>
      </c>
      <c r="J437" s="2"/>
      <c r="K437" s="1" t="s">
        <v>16</v>
      </c>
      <c r="L437" s="2" t="str">
        <f>IF(ISNUMBER(Manquant[[#This Row],[Date de réapprovisionnement]]),Manquant[[#This Row],[Date de réapprovisionnement]],"")</f>
        <v/>
      </c>
      <c r="M437" s="2" t="str">
        <f>IF(ISNUMBER(Manquant[[#This Row],[Date de réappro estimée]]),Manquant[[#This Row],[Date de réappro estimée]],"")</f>
        <v/>
      </c>
      <c r="N437" s="2" t="str">
        <f>IF(Manquant[[#This Row],[DATE Réappro]]="",(IF(Manquant[[#This Row],[Date Estimée]]="","NO DATE",Manquant[[#This Row],[Date Estimée]])),Manquant[[#This Row],[DATE Réappro]])</f>
        <v>NO DATE</v>
      </c>
      <c r="O437" s="2" t="str">
        <f>IF((VLOOKUP(Manquant[[#This Row],[Composé]],Planning!E:M,9,FALSE))=0,"",(VLOOKUP(Manquant[[#This Row],[Composé]],Planning!E:M,9,FALSE)))</f>
        <v/>
      </c>
      <c r="P437" s="1" t="str">
        <f>IF(Manquant[[#This Row],[Besoin Client]]="","NO DATE CLIENT",(IF(Manquant[[#This Row],[DATE]]="NO DATE",TRUE,(IF(Manquant[[#This Row],[Besoin Client]]-Manquant[[#This Row],[DATE]]&lt;25,TRUE,"")))))</f>
        <v>NO DATE CLIENT</v>
      </c>
      <c r="Q437" s="2" t="str">
        <f>IF(ISTEXT(Manquant[[#This Row],[Date de réapprovisionnement]]),Manquant[[#This Row],[Date de réapprovisionnement]],"")</f>
        <v>Série</v>
      </c>
      <c r="R437" s="2" t="str">
        <f>IF(ISTEXT(Manquant[[#This Row],[Date de réappro estimée]]),Manquant[[#This Row],[Date de réappro estimée]],"")</f>
        <v/>
      </c>
      <c r="S437" s="2" t="str">
        <f>IF((Manquant[Commentaires]=""),"",Manquant[Commentaires])</f>
        <v/>
      </c>
      <c r="T437" s="10" t="str">
        <f>Manquant[Commentaires1]&amp;CHAR(10)&amp;Manquant[Commentaires2]&amp;CHAR(10)&amp;Manquant[Commentaires3]</f>
        <v xml:space="preserve">Série
</v>
      </c>
    </row>
    <row r="438" spans="1:20" ht="45" hidden="1" x14ac:dyDescent="0.25">
      <c r="A438" s="1" t="s">
        <v>272</v>
      </c>
      <c r="B438" s="1" t="s">
        <v>273</v>
      </c>
      <c r="C438" s="2">
        <v>43649</v>
      </c>
      <c r="D438" s="1">
        <v>71277148</v>
      </c>
      <c r="E438" s="1" t="s">
        <v>998</v>
      </c>
      <c r="F438" s="1">
        <v>191686663</v>
      </c>
      <c r="G438" s="1" t="s">
        <v>402</v>
      </c>
      <c r="H438" s="1" t="s">
        <v>427</v>
      </c>
      <c r="I438" s="2" t="s">
        <v>514</v>
      </c>
      <c r="J438" s="2"/>
      <c r="K438" s="1" t="s">
        <v>16</v>
      </c>
      <c r="L438" s="2" t="str">
        <f>IF(ISNUMBER(Manquant[[#This Row],[Date de réapprovisionnement]]),Manquant[[#This Row],[Date de réapprovisionnement]],"")</f>
        <v/>
      </c>
      <c r="M438" s="2" t="str">
        <f>IF(ISNUMBER(Manquant[[#This Row],[Date de réappro estimée]]),Manquant[[#This Row],[Date de réappro estimée]],"")</f>
        <v/>
      </c>
      <c r="N438" s="2" t="str">
        <f>IF(Manquant[[#This Row],[DATE Réappro]]="",(IF(Manquant[[#This Row],[Date Estimée]]="","NO DATE",Manquant[[#This Row],[Date Estimée]])),Manquant[[#This Row],[DATE Réappro]])</f>
        <v>NO DATE</v>
      </c>
      <c r="O438" s="2" t="str">
        <f>IF((VLOOKUP(Manquant[[#This Row],[Composé]],Planning!E:M,9,FALSE))=0,"",(VLOOKUP(Manquant[[#This Row],[Composé]],Planning!E:M,9,FALSE)))</f>
        <v/>
      </c>
      <c r="P438" s="1" t="str">
        <f>IF(Manquant[[#This Row],[Besoin Client]]="","NO DATE CLIENT",(IF(Manquant[[#This Row],[DATE]]="NO DATE",TRUE,(IF(Manquant[[#This Row],[Besoin Client]]-Manquant[[#This Row],[DATE]]&lt;25,TRUE,"")))))</f>
        <v>NO DATE CLIENT</v>
      </c>
      <c r="Q438" s="2" t="str">
        <f>IF(ISTEXT(Manquant[[#This Row],[Date de réapprovisionnement]]),Manquant[[#This Row],[Date de réapprovisionnement]],"")</f>
        <v>Série</v>
      </c>
      <c r="R438" s="2" t="str">
        <f>IF(ISTEXT(Manquant[[#This Row],[Date de réappro estimée]]),Manquant[[#This Row],[Date de réappro estimée]],"")</f>
        <v/>
      </c>
      <c r="S438" s="2" t="str">
        <f>IF((Manquant[Commentaires]=""),"",Manquant[Commentaires])</f>
        <v/>
      </c>
      <c r="T438" s="10" t="str">
        <f>Manquant[Commentaires1]&amp;CHAR(10)&amp;Manquant[Commentaires2]&amp;CHAR(10)&amp;Manquant[Commentaires3]</f>
        <v xml:space="preserve">Série
</v>
      </c>
    </row>
    <row r="439" spans="1:20" ht="45" hidden="1" x14ac:dyDescent="0.25">
      <c r="A439" s="1" t="s">
        <v>272</v>
      </c>
      <c r="B439" s="1" t="s">
        <v>273</v>
      </c>
      <c r="C439" s="2">
        <v>43649</v>
      </c>
      <c r="D439" s="1">
        <v>71277148</v>
      </c>
      <c r="E439" s="1" t="s">
        <v>999</v>
      </c>
      <c r="F439" s="1">
        <v>191687970</v>
      </c>
      <c r="G439" s="1" t="s">
        <v>403</v>
      </c>
      <c r="H439" s="1" t="s">
        <v>427</v>
      </c>
      <c r="I439" s="2" t="s">
        <v>514</v>
      </c>
      <c r="J439" s="2"/>
      <c r="K439" s="1" t="s">
        <v>16</v>
      </c>
      <c r="L439" s="2" t="str">
        <f>IF(ISNUMBER(Manquant[[#This Row],[Date de réapprovisionnement]]),Manquant[[#This Row],[Date de réapprovisionnement]],"")</f>
        <v/>
      </c>
      <c r="M439" s="2" t="str">
        <f>IF(ISNUMBER(Manquant[[#This Row],[Date de réappro estimée]]),Manquant[[#This Row],[Date de réappro estimée]],"")</f>
        <v/>
      </c>
      <c r="N439" s="2" t="str">
        <f>IF(Manquant[[#This Row],[DATE Réappro]]="",(IF(Manquant[[#This Row],[Date Estimée]]="","NO DATE",Manquant[[#This Row],[Date Estimée]])),Manquant[[#This Row],[DATE Réappro]])</f>
        <v>NO DATE</v>
      </c>
      <c r="O439" s="2" t="str">
        <f>IF((VLOOKUP(Manquant[[#This Row],[Composé]],Planning!E:M,9,FALSE))=0,"",(VLOOKUP(Manquant[[#This Row],[Composé]],Planning!E:M,9,FALSE)))</f>
        <v/>
      </c>
      <c r="P439" s="1" t="str">
        <f>IF(Manquant[[#This Row],[Besoin Client]]="","NO DATE CLIENT",(IF(Manquant[[#This Row],[DATE]]="NO DATE",TRUE,(IF(Manquant[[#This Row],[Besoin Client]]-Manquant[[#This Row],[DATE]]&lt;25,TRUE,"")))))</f>
        <v>NO DATE CLIENT</v>
      </c>
      <c r="Q439" s="2" t="str">
        <f>IF(ISTEXT(Manquant[[#This Row],[Date de réapprovisionnement]]),Manquant[[#This Row],[Date de réapprovisionnement]],"")</f>
        <v>Série</v>
      </c>
      <c r="R439" s="2" t="str">
        <f>IF(ISTEXT(Manquant[[#This Row],[Date de réappro estimée]]),Manquant[[#This Row],[Date de réappro estimée]],"")</f>
        <v/>
      </c>
      <c r="S439" s="2" t="str">
        <f>IF((Manquant[Commentaires]=""),"",Manquant[Commentaires])</f>
        <v/>
      </c>
      <c r="T439" s="10" t="str">
        <f>Manquant[Commentaires1]&amp;CHAR(10)&amp;Manquant[Commentaires2]&amp;CHAR(10)&amp;Manquant[Commentaires3]</f>
        <v xml:space="preserve">Série
</v>
      </c>
    </row>
    <row r="440" spans="1:20" ht="45" hidden="1" x14ac:dyDescent="0.25">
      <c r="A440" s="1" t="s">
        <v>272</v>
      </c>
      <c r="B440" s="1" t="s">
        <v>273</v>
      </c>
      <c r="C440" s="2">
        <v>43649</v>
      </c>
      <c r="D440" s="1">
        <v>71277148</v>
      </c>
      <c r="E440" s="1" t="s">
        <v>1000</v>
      </c>
      <c r="F440" s="1">
        <v>191687991</v>
      </c>
      <c r="G440" s="1" t="s">
        <v>404</v>
      </c>
      <c r="H440" s="1" t="s">
        <v>427</v>
      </c>
      <c r="I440" s="2" t="s">
        <v>514</v>
      </c>
      <c r="J440" s="2"/>
      <c r="K440" s="1" t="s">
        <v>16</v>
      </c>
      <c r="L440" s="2" t="str">
        <f>IF(ISNUMBER(Manquant[[#This Row],[Date de réapprovisionnement]]),Manquant[[#This Row],[Date de réapprovisionnement]],"")</f>
        <v/>
      </c>
      <c r="M440" s="2" t="str">
        <f>IF(ISNUMBER(Manquant[[#This Row],[Date de réappro estimée]]),Manquant[[#This Row],[Date de réappro estimée]],"")</f>
        <v/>
      </c>
      <c r="N440" s="2" t="str">
        <f>IF(Manquant[[#This Row],[DATE Réappro]]="",(IF(Manquant[[#This Row],[Date Estimée]]="","NO DATE",Manquant[[#This Row],[Date Estimée]])),Manquant[[#This Row],[DATE Réappro]])</f>
        <v>NO DATE</v>
      </c>
      <c r="O440" s="2" t="str">
        <f>IF((VLOOKUP(Manquant[[#This Row],[Composé]],Planning!E:M,9,FALSE))=0,"",(VLOOKUP(Manquant[[#This Row],[Composé]],Planning!E:M,9,FALSE)))</f>
        <v/>
      </c>
      <c r="P440" s="1" t="str">
        <f>IF(Manquant[[#This Row],[Besoin Client]]="","NO DATE CLIENT",(IF(Manquant[[#This Row],[DATE]]="NO DATE",TRUE,(IF(Manquant[[#This Row],[Besoin Client]]-Manquant[[#This Row],[DATE]]&lt;25,TRUE,"")))))</f>
        <v>NO DATE CLIENT</v>
      </c>
      <c r="Q440" s="2" t="str">
        <f>IF(ISTEXT(Manquant[[#This Row],[Date de réapprovisionnement]]),Manquant[[#This Row],[Date de réapprovisionnement]],"")</f>
        <v>Série</v>
      </c>
      <c r="R440" s="2" t="str">
        <f>IF(ISTEXT(Manquant[[#This Row],[Date de réappro estimée]]),Manquant[[#This Row],[Date de réappro estimée]],"")</f>
        <v/>
      </c>
      <c r="S440" s="2" t="str">
        <f>IF((Manquant[Commentaires]=""),"",Manquant[Commentaires])</f>
        <v/>
      </c>
      <c r="T440" s="10" t="str">
        <f>Manquant[Commentaires1]&amp;CHAR(10)&amp;Manquant[Commentaires2]&amp;CHAR(10)&amp;Manquant[Commentaires3]</f>
        <v xml:space="preserve">Série
</v>
      </c>
    </row>
    <row r="441" spans="1:20" ht="45" hidden="1" x14ac:dyDescent="0.25">
      <c r="A441" s="1" t="s">
        <v>272</v>
      </c>
      <c r="B441" s="1" t="s">
        <v>273</v>
      </c>
      <c r="C441" s="2">
        <v>43649</v>
      </c>
      <c r="D441" s="1">
        <v>71277148</v>
      </c>
      <c r="E441" s="1" t="s">
        <v>1001</v>
      </c>
      <c r="F441" s="1">
        <v>191694673</v>
      </c>
      <c r="G441" s="1" t="s">
        <v>405</v>
      </c>
      <c r="H441" s="1" t="s">
        <v>427</v>
      </c>
      <c r="I441" s="2" t="s">
        <v>514</v>
      </c>
      <c r="J441" s="2"/>
      <c r="K441" s="1" t="s">
        <v>16</v>
      </c>
      <c r="L441" s="2" t="str">
        <f>IF(ISNUMBER(Manquant[[#This Row],[Date de réapprovisionnement]]),Manquant[[#This Row],[Date de réapprovisionnement]],"")</f>
        <v/>
      </c>
      <c r="M441" s="2" t="str">
        <f>IF(ISNUMBER(Manquant[[#This Row],[Date de réappro estimée]]),Manquant[[#This Row],[Date de réappro estimée]],"")</f>
        <v/>
      </c>
      <c r="N441" s="2" t="str">
        <f>IF(Manquant[[#This Row],[DATE Réappro]]="",(IF(Manquant[[#This Row],[Date Estimée]]="","NO DATE",Manquant[[#This Row],[Date Estimée]])),Manquant[[#This Row],[DATE Réappro]])</f>
        <v>NO DATE</v>
      </c>
      <c r="O441" s="2" t="str">
        <f>IF((VLOOKUP(Manquant[[#This Row],[Composé]],Planning!E:M,9,FALSE))=0,"",(VLOOKUP(Manquant[[#This Row],[Composé]],Planning!E:M,9,FALSE)))</f>
        <v/>
      </c>
      <c r="P441" s="1" t="str">
        <f>IF(Manquant[[#This Row],[Besoin Client]]="","NO DATE CLIENT",(IF(Manquant[[#This Row],[DATE]]="NO DATE",TRUE,(IF(Manquant[[#This Row],[Besoin Client]]-Manquant[[#This Row],[DATE]]&lt;25,TRUE,"")))))</f>
        <v>NO DATE CLIENT</v>
      </c>
      <c r="Q441" s="2" t="str">
        <f>IF(ISTEXT(Manquant[[#This Row],[Date de réapprovisionnement]]),Manquant[[#This Row],[Date de réapprovisionnement]],"")</f>
        <v>Série</v>
      </c>
      <c r="R441" s="2" t="str">
        <f>IF(ISTEXT(Manquant[[#This Row],[Date de réappro estimée]]),Manquant[[#This Row],[Date de réappro estimée]],"")</f>
        <v/>
      </c>
      <c r="S441" s="2" t="str">
        <f>IF((Manquant[Commentaires]=""),"",Manquant[Commentaires])</f>
        <v/>
      </c>
      <c r="T441" s="10" t="str">
        <f>Manquant[Commentaires1]&amp;CHAR(10)&amp;Manquant[Commentaires2]&amp;CHAR(10)&amp;Manquant[Commentaires3]</f>
        <v xml:space="preserve">Série
</v>
      </c>
    </row>
    <row r="442" spans="1:20" ht="45" hidden="1" x14ac:dyDescent="0.25">
      <c r="A442" s="1" t="s">
        <v>272</v>
      </c>
      <c r="B442" s="1" t="s">
        <v>273</v>
      </c>
      <c r="C442" s="2">
        <v>43649</v>
      </c>
      <c r="D442" s="1">
        <v>71277148</v>
      </c>
      <c r="E442" s="1" t="s">
        <v>1002</v>
      </c>
      <c r="F442" s="1">
        <v>191694681</v>
      </c>
      <c r="G442" s="1" t="s">
        <v>406</v>
      </c>
      <c r="H442" s="1" t="s">
        <v>427</v>
      </c>
      <c r="I442" s="2" t="s">
        <v>514</v>
      </c>
      <c r="J442" s="2"/>
      <c r="K442" s="1" t="s">
        <v>16</v>
      </c>
      <c r="L442" s="2" t="str">
        <f>IF(ISNUMBER(Manquant[[#This Row],[Date de réapprovisionnement]]),Manquant[[#This Row],[Date de réapprovisionnement]],"")</f>
        <v/>
      </c>
      <c r="M442" s="2" t="str">
        <f>IF(ISNUMBER(Manquant[[#This Row],[Date de réappro estimée]]),Manquant[[#This Row],[Date de réappro estimée]],"")</f>
        <v/>
      </c>
      <c r="N442" s="2" t="str">
        <f>IF(Manquant[[#This Row],[DATE Réappro]]="",(IF(Manquant[[#This Row],[Date Estimée]]="","NO DATE",Manquant[[#This Row],[Date Estimée]])),Manquant[[#This Row],[DATE Réappro]])</f>
        <v>NO DATE</v>
      </c>
      <c r="O442" s="2" t="str">
        <f>IF((VLOOKUP(Manquant[[#This Row],[Composé]],Planning!E:M,9,FALSE))=0,"",(VLOOKUP(Manquant[[#This Row],[Composé]],Planning!E:M,9,FALSE)))</f>
        <v/>
      </c>
      <c r="P442" s="1" t="str">
        <f>IF(Manquant[[#This Row],[Besoin Client]]="","NO DATE CLIENT",(IF(Manquant[[#This Row],[DATE]]="NO DATE",TRUE,(IF(Manquant[[#This Row],[Besoin Client]]-Manquant[[#This Row],[DATE]]&lt;25,TRUE,"")))))</f>
        <v>NO DATE CLIENT</v>
      </c>
      <c r="Q442" s="2" t="str">
        <f>IF(ISTEXT(Manquant[[#This Row],[Date de réapprovisionnement]]),Manquant[[#This Row],[Date de réapprovisionnement]],"")</f>
        <v>Série</v>
      </c>
      <c r="R442" s="2" t="str">
        <f>IF(ISTEXT(Manquant[[#This Row],[Date de réappro estimée]]),Manquant[[#This Row],[Date de réappro estimée]],"")</f>
        <v/>
      </c>
      <c r="S442" s="2" t="str">
        <f>IF((Manquant[Commentaires]=""),"",Manquant[Commentaires])</f>
        <v/>
      </c>
      <c r="T442" s="10" t="str">
        <f>Manquant[Commentaires1]&amp;CHAR(10)&amp;Manquant[Commentaires2]&amp;CHAR(10)&amp;Manquant[Commentaires3]</f>
        <v xml:space="preserve">Série
</v>
      </c>
    </row>
    <row r="443" spans="1:20" ht="45" hidden="1" x14ac:dyDescent="0.25">
      <c r="A443" s="1" t="s">
        <v>272</v>
      </c>
      <c r="B443" s="1" t="s">
        <v>273</v>
      </c>
      <c r="C443" s="2">
        <v>43649</v>
      </c>
      <c r="D443" s="1">
        <v>71277148</v>
      </c>
      <c r="E443" s="1" t="s">
        <v>1003</v>
      </c>
      <c r="F443" s="1">
        <v>191694706</v>
      </c>
      <c r="G443" s="1" t="s">
        <v>407</v>
      </c>
      <c r="H443" s="1" t="s">
        <v>427</v>
      </c>
      <c r="I443" s="2" t="s">
        <v>514</v>
      </c>
      <c r="J443" s="2"/>
      <c r="K443" s="1" t="s">
        <v>16</v>
      </c>
      <c r="L443" s="2" t="str">
        <f>IF(ISNUMBER(Manquant[[#This Row],[Date de réapprovisionnement]]),Manquant[[#This Row],[Date de réapprovisionnement]],"")</f>
        <v/>
      </c>
      <c r="M443" s="2" t="str">
        <f>IF(ISNUMBER(Manquant[[#This Row],[Date de réappro estimée]]),Manquant[[#This Row],[Date de réappro estimée]],"")</f>
        <v/>
      </c>
      <c r="N443" s="2" t="str">
        <f>IF(Manquant[[#This Row],[DATE Réappro]]="",(IF(Manquant[[#This Row],[Date Estimée]]="","NO DATE",Manquant[[#This Row],[Date Estimée]])),Manquant[[#This Row],[DATE Réappro]])</f>
        <v>NO DATE</v>
      </c>
      <c r="O443" s="2" t="str">
        <f>IF((VLOOKUP(Manquant[[#This Row],[Composé]],Planning!E:M,9,FALSE))=0,"",(VLOOKUP(Manquant[[#This Row],[Composé]],Planning!E:M,9,FALSE)))</f>
        <v/>
      </c>
      <c r="P443" s="1" t="str">
        <f>IF(Manquant[[#This Row],[Besoin Client]]="","NO DATE CLIENT",(IF(Manquant[[#This Row],[DATE]]="NO DATE",TRUE,(IF(Manquant[[#This Row],[Besoin Client]]-Manquant[[#This Row],[DATE]]&lt;25,TRUE,"")))))</f>
        <v>NO DATE CLIENT</v>
      </c>
      <c r="Q443" s="2" t="str">
        <f>IF(ISTEXT(Manquant[[#This Row],[Date de réapprovisionnement]]),Manquant[[#This Row],[Date de réapprovisionnement]],"")</f>
        <v>Série</v>
      </c>
      <c r="R443" s="2" t="str">
        <f>IF(ISTEXT(Manquant[[#This Row],[Date de réappro estimée]]),Manquant[[#This Row],[Date de réappro estimée]],"")</f>
        <v/>
      </c>
      <c r="S443" s="2" t="str">
        <f>IF((Manquant[Commentaires]=""),"",Manquant[Commentaires])</f>
        <v/>
      </c>
      <c r="T443" s="10" t="str">
        <f>Manquant[Commentaires1]&amp;CHAR(10)&amp;Manquant[Commentaires2]&amp;CHAR(10)&amp;Manquant[Commentaires3]</f>
        <v xml:space="preserve">Série
</v>
      </c>
    </row>
    <row r="444" spans="1:20" ht="45" hidden="1" x14ac:dyDescent="0.25">
      <c r="A444" s="1" t="s">
        <v>272</v>
      </c>
      <c r="B444" s="1" t="s">
        <v>273</v>
      </c>
      <c r="C444" s="2">
        <v>43649</v>
      </c>
      <c r="D444" s="1">
        <v>71277148</v>
      </c>
      <c r="E444" s="1">
        <v>191704148</v>
      </c>
      <c r="F444" s="1">
        <v>191704148</v>
      </c>
      <c r="G444" s="1" t="s">
        <v>408</v>
      </c>
      <c r="H444" s="1" t="s">
        <v>427</v>
      </c>
      <c r="I444" s="2" t="s">
        <v>514</v>
      </c>
      <c r="J444" s="2"/>
      <c r="K444" s="1" t="s">
        <v>16</v>
      </c>
      <c r="L444" s="2" t="str">
        <f>IF(ISNUMBER(Manquant[[#This Row],[Date de réapprovisionnement]]),Manquant[[#This Row],[Date de réapprovisionnement]],"")</f>
        <v/>
      </c>
      <c r="M444" s="2" t="str">
        <f>IF(ISNUMBER(Manquant[[#This Row],[Date de réappro estimée]]),Manquant[[#This Row],[Date de réappro estimée]],"")</f>
        <v/>
      </c>
      <c r="N444" s="2" t="str">
        <f>IF(Manquant[[#This Row],[DATE Réappro]]="",(IF(Manquant[[#This Row],[Date Estimée]]="","NO DATE",Manquant[[#This Row],[Date Estimée]])),Manquant[[#This Row],[DATE Réappro]])</f>
        <v>NO DATE</v>
      </c>
      <c r="O444" s="2" t="str">
        <f>IF((VLOOKUP(Manquant[[#This Row],[Composé]],Planning!E:M,9,FALSE))=0,"",(VLOOKUP(Manquant[[#This Row],[Composé]],Planning!E:M,9,FALSE)))</f>
        <v/>
      </c>
      <c r="P444" s="1" t="str">
        <f>IF(Manquant[[#This Row],[Besoin Client]]="","NO DATE CLIENT",(IF(Manquant[[#This Row],[DATE]]="NO DATE",TRUE,(IF(Manquant[[#This Row],[Besoin Client]]-Manquant[[#This Row],[DATE]]&lt;25,TRUE,"")))))</f>
        <v>NO DATE CLIENT</v>
      </c>
      <c r="Q444" s="2" t="str">
        <f>IF(ISTEXT(Manquant[[#This Row],[Date de réapprovisionnement]]),Manquant[[#This Row],[Date de réapprovisionnement]],"")</f>
        <v>Série</v>
      </c>
      <c r="R444" s="2" t="str">
        <f>IF(ISTEXT(Manquant[[#This Row],[Date de réappro estimée]]),Manquant[[#This Row],[Date de réappro estimée]],"")</f>
        <v/>
      </c>
      <c r="S444" s="2" t="str">
        <f>IF((Manquant[Commentaires]=""),"",Manquant[Commentaires])</f>
        <v/>
      </c>
      <c r="T444" s="10" t="str">
        <f>Manquant[Commentaires1]&amp;CHAR(10)&amp;Manquant[Commentaires2]&amp;CHAR(10)&amp;Manquant[Commentaires3]</f>
        <v xml:space="preserve">Série
</v>
      </c>
    </row>
    <row r="445" spans="1:20" ht="45" hidden="1" x14ac:dyDescent="0.25">
      <c r="A445" s="1" t="s">
        <v>272</v>
      </c>
      <c r="B445" s="1" t="s">
        <v>273</v>
      </c>
      <c r="C445" s="2">
        <v>43649</v>
      </c>
      <c r="D445" s="1">
        <v>71277148</v>
      </c>
      <c r="E445" s="1">
        <v>191709854</v>
      </c>
      <c r="F445" s="1">
        <v>191709854</v>
      </c>
      <c r="G445" s="1" t="s">
        <v>409</v>
      </c>
      <c r="H445" s="1" t="s">
        <v>427</v>
      </c>
      <c r="I445" s="2" t="s">
        <v>514</v>
      </c>
      <c r="J445" s="2"/>
      <c r="K445" s="1" t="s">
        <v>16</v>
      </c>
      <c r="L445" s="2" t="str">
        <f>IF(ISNUMBER(Manquant[[#This Row],[Date de réapprovisionnement]]),Manquant[[#This Row],[Date de réapprovisionnement]],"")</f>
        <v/>
      </c>
      <c r="M445" s="2" t="str">
        <f>IF(ISNUMBER(Manquant[[#This Row],[Date de réappro estimée]]),Manquant[[#This Row],[Date de réappro estimée]],"")</f>
        <v/>
      </c>
      <c r="N445" s="2" t="str">
        <f>IF(Manquant[[#This Row],[DATE Réappro]]="",(IF(Manquant[[#This Row],[Date Estimée]]="","NO DATE",Manquant[[#This Row],[Date Estimée]])),Manquant[[#This Row],[DATE Réappro]])</f>
        <v>NO DATE</v>
      </c>
      <c r="O445" s="2" t="str">
        <f>IF((VLOOKUP(Manquant[[#This Row],[Composé]],Planning!E:M,9,FALSE))=0,"",(VLOOKUP(Manquant[[#This Row],[Composé]],Planning!E:M,9,FALSE)))</f>
        <v/>
      </c>
      <c r="P445" s="1" t="str">
        <f>IF(Manquant[[#This Row],[Besoin Client]]="","NO DATE CLIENT",(IF(Manquant[[#This Row],[DATE]]="NO DATE",TRUE,(IF(Manquant[[#This Row],[Besoin Client]]-Manquant[[#This Row],[DATE]]&lt;25,TRUE,"")))))</f>
        <v>NO DATE CLIENT</v>
      </c>
      <c r="Q445" s="2" t="str">
        <f>IF(ISTEXT(Manquant[[#This Row],[Date de réapprovisionnement]]),Manquant[[#This Row],[Date de réapprovisionnement]],"")</f>
        <v>Série</v>
      </c>
      <c r="R445" s="2" t="str">
        <f>IF(ISTEXT(Manquant[[#This Row],[Date de réappro estimée]]),Manquant[[#This Row],[Date de réappro estimée]],"")</f>
        <v/>
      </c>
      <c r="S445" s="2" t="str">
        <f>IF((Manquant[Commentaires]=""),"",Manquant[Commentaires])</f>
        <v/>
      </c>
      <c r="T445" s="10" t="str">
        <f>Manquant[Commentaires1]&amp;CHAR(10)&amp;Manquant[Commentaires2]&amp;CHAR(10)&amp;Manquant[Commentaires3]</f>
        <v xml:space="preserve">Série
</v>
      </c>
    </row>
    <row r="446" spans="1:20" ht="45" hidden="1" x14ac:dyDescent="0.25">
      <c r="A446" s="1" t="s">
        <v>272</v>
      </c>
      <c r="B446" s="1" t="s">
        <v>273</v>
      </c>
      <c r="C446" s="2">
        <v>43649</v>
      </c>
      <c r="D446" s="1">
        <v>71277148</v>
      </c>
      <c r="E446" s="1" t="s">
        <v>1004</v>
      </c>
      <c r="F446" s="1">
        <v>191820252</v>
      </c>
      <c r="G446" s="1" t="s">
        <v>410</v>
      </c>
      <c r="H446" s="1" t="s">
        <v>427</v>
      </c>
      <c r="I446" s="2" t="s">
        <v>514</v>
      </c>
      <c r="J446" s="2"/>
      <c r="K446" s="1" t="s">
        <v>16</v>
      </c>
      <c r="L446" s="2" t="str">
        <f>IF(ISNUMBER(Manquant[[#This Row],[Date de réapprovisionnement]]),Manquant[[#This Row],[Date de réapprovisionnement]],"")</f>
        <v/>
      </c>
      <c r="M446" s="2" t="str">
        <f>IF(ISNUMBER(Manquant[[#This Row],[Date de réappro estimée]]),Manquant[[#This Row],[Date de réappro estimée]],"")</f>
        <v/>
      </c>
      <c r="N446" s="2" t="str">
        <f>IF(Manquant[[#This Row],[DATE Réappro]]="",(IF(Manquant[[#This Row],[Date Estimée]]="","NO DATE",Manquant[[#This Row],[Date Estimée]])),Manquant[[#This Row],[DATE Réappro]])</f>
        <v>NO DATE</v>
      </c>
      <c r="O446" s="2" t="str">
        <f>IF((VLOOKUP(Manquant[[#This Row],[Composé]],Planning!E:M,9,FALSE))=0,"",(VLOOKUP(Manquant[[#This Row],[Composé]],Planning!E:M,9,FALSE)))</f>
        <v/>
      </c>
      <c r="P446" s="1" t="str">
        <f>IF(Manquant[[#This Row],[Besoin Client]]="","NO DATE CLIENT",(IF(Manquant[[#This Row],[DATE]]="NO DATE",TRUE,(IF(Manquant[[#This Row],[Besoin Client]]-Manquant[[#This Row],[DATE]]&lt;25,TRUE,"")))))</f>
        <v>NO DATE CLIENT</v>
      </c>
      <c r="Q446" s="2" t="str">
        <f>IF(ISTEXT(Manquant[[#This Row],[Date de réapprovisionnement]]),Manquant[[#This Row],[Date de réapprovisionnement]],"")</f>
        <v>Série</v>
      </c>
      <c r="R446" s="2" t="str">
        <f>IF(ISTEXT(Manquant[[#This Row],[Date de réappro estimée]]),Manquant[[#This Row],[Date de réappro estimée]],"")</f>
        <v/>
      </c>
      <c r="S446" s="2" t="str">
        <f>IF((Manquant[Commentaires]=""),"",Manquant[Commentaires])</f>
        <v/>
      </c>
      <c r="T446" s="10" t="str">
        <f>Manquant[Commentaires1]&amp;CHAR(10)&amp;Manquant[Commentaires2]&amp;CHAR(10)&amp;Manquant[Commentaires3]</f>
        <v xml:space="preserve">Série
</v>
      </c>
    </row>
    <row r="447" spans="1:20" ht="45" hidden="1" x14ac:dyDescent="0.25">
      <c r="A447" s="1" t="s">
        <v>272</v>
      </c>
      <c r="B447" s="1" t="s">
        <v>273</v>
      </c>
      <c r="C447" s="2">
        <v>43649</v>
      </c>
      <c r="D447" s="1">
        <v>71277148</v>
      </c>
      <c r="E447" s="1" t="s">
        <v>1005</v>
      </c>
      <c r="F447" s="1">
        <v>191820439</v>
      </c>
      <c r="G447" s="1" t="s">
        <v>411</v>
      </c>
      <c r="H447" s="1" t="s">
        <v>427</v>
      </c>
      <c r="I447" s="2" t="s">
        <v>514</v>
      </c>
      <c r="J447" s="2"/>
      <c r="K447" s="1" t="s">
        <v>16</v>
      </c>
      <c r="L447" s="2" t="str">
        <f>IF(ISNUMBER(Manquant[[#This Row],[Date de réapprovisionnement]]),Manquant[[#This Row],[Date de réapprovisionnement]],"")</f>
        <v/>
      </c>
      <c r="M447" s="2" t="str">
        <f>IF(ISNUMBER(Manquant[[#This Row],[Date de réappro estimée]]),Manquant[[#This Row],[Date de réappro estimée]],"")</f>
        <v/>
      </c>
      <c r="N447" s="2" t="str">
        <f>IF(Manquant[[#This Row],[DATE Réappro]]="",(IF(Manquant[[#This Row],[Date Estimée]]="","NO DATE",Manquant[[#This Row],[Date Estimée]])),Manquant[[#This Row],[DATE Réappro]])</f>
        <v>NO DATE</v>
      </c>
      <c r="O447" s="2" t="str">
        <f>IF((VLOOKUP(Manquant[[#This Row],[Composé]],Planning!E:M,9,FALSE))=0,"",(VLOOKUP(Manquant[[#This Row],[Composé]],Planning!E:M,9,FALSE)))</f>
        <v/>
      </c>
      <c r="P447" s="1" t="str">
        <f>IF(Manquant[[#This Row],[Besoin Client]]="","NO DATE CLIENT",(IF(Manquant[[#This Row],[DATE]]="NO DATE",TRUE,(IF(Manquant[[#This Row],[Besoin Client]]-Manquant[[#This Row],[DATE]]&lt;25,TRUE,"")))))</f>
        <v>NO DATE CLIENT</v>
      </c>
      <c r="Q447" s="2" t="str">
        <f>IF(ISTEXT(Manquant[[#This Row],[Date de réapprovisionnement]]),Manquant[[#This Row],[Date de réapprovisionnement]],"")</f>
        <v>Série</v>
      </c>
      <c r="R447" s="2" t="str">
        <f>IF(ISTEXT(Manquant[[#This Row],[Date de réappro estimée]]),Manquant[[#This Row],[Date de réappro estimée]],"")</f>
        <v/>
      </c>
      <c r="S447" s="2" t="str">
        <f>IF((Manquant[Commentaires]=""),"",Manquant[Commentaires])</f>
        <v/>
      </c>
      <c r="T447" s="10" t="str">
        <f>Manquant[Commentaires1]&amp;CHAR(10)&amp;Manquant[Commentaires2]&amp;CHAR(10)&amp;Manquant[Commentaires3]</f>
        <v xml:space="preserve">Série
</v>
      </c>
    </row>
    <row r="448" spans="1:20" ht="45" hidden="1" x14ac:dyDescent="0.25">
      <c r="A448" s="1" t="s">
        <v>272</v>
      </c>
      <c r="B448" s="1" t="s">
        <v>273</v>
      </c>
      <c r="C448" s="2">
        <v>43649</v>
      </c>
      <c r="D448" s="1">
        <v>71277148</v>
      </c>
      <c r="E448" s="1" t="s">
        <v>1006</v>
      </c>
      <c r="F448" s="1">
        <v>191820442</v>
      </c>
      <c r="G448" s="1" t="s">
        <v>412</v>
      </c>
      <c r="H448" s="1" t="s">
        <v>427</v>
      </c>
      <c r="I448" s="2" t="s">
        <v>514</v>
      </c>
      <c r="J448" s="2"/>
      <c r="K448" s="1" t="s">
        <v>16</v>
      </c>
      <c r="L448" s="2" t="str">
        <f>IF(ISNUMBER(Manquant[[#This Row],[Date de réapprovisionnement]]),Manquant[[#This Row],[Date de réapprovisionnement]],"")</f>
        <v/>
      </c>
      <c r="M448" s="2" t="str">
        <f>IF(ISNUMBER(Manquant[[#This Row],[Date de réappro estimée]]),Manquant[[#This Row],[Date de réappro estimée]],"")</f>
        <v/>
      </c>
      <c r="N448" s="2" t="str">
        <f>IF(Manquant[[#This Row],[DATE Réappro]]="",(IF(Manquant[[#This Row],[Date Estimée]]="","NO DATE",Manquant[[#This Row],[Date Estimée]])),Manquant[[#This Row],[DATE Réappro]])</f>
        <v>NO DATE</v>
      </c>
      <c r="O448" s="2" t="str">
        <f>IF((VLOOKUP(Manquant[[#This Row],[Composé]],Planning!E:M,9,FALSE))=0,"",(VLOOKUP(Manquant[[#This Row],[Composé]],Planning!E:M,9,FALSE)))</f>
        <v/>
      </c>
      <c r="P448" s="1" t="str">
        <f>IF(Manquant[[#This Row],[Besoin Client]]="","NO DATE CLIENT",(IF(Manquant[[#This Row],[DATE]]="NO DATE",TRUE,(IF(Manquant[[#This Row],[Besoin Client]]-Manquant[[#This Row],[DATE]]&lt;25,TRUE,"")))))</f>
        <v>NO DATE CLIENT</v>
      </c>
      <c r="Q448" s="2" t="str">
        <f>IF(ISTEXT(Manquant[[#This Row],[Date de réapprovisionnement]]),Manquant[[#This Row],[Date de réapprovisionnement]],"")</f>
        <v>Série</v>
      </c>
      <c r="R448" s="2" t="str">
        <f>IF(ISTEXT(Manquant[[#This Row],[Date de réappro estimée]]),Manquant[[#This Row],[Date de réappro estimée]],"")</f>
        <v/>
      </c>
      <c r="S448" s="2" t="str">
        <f>IF((Manquant[Commentaires]=""),"",Manquant[Commentaires])</f>
        <v/>
      </c>
      <c r="T448" s="10" t="str">
        <f>Manquant[Commentaires1]&amp;CHAR(10)&amp;Manquant[Commentaires2]&amp;CHAR(10)&amp;Manquant[Commentaires3]</f>
        <v xml:space="preserve">Série
</v>
      </c>
    </row>
    <row r="449" spans="1:20" ht="45" hidden="1" x14ac:dyDescent="0.25">
      <c r="A449" s="1" t="s">
        <v>272</v>
      </c>
      <c r="B449" s="1" t="s">
        <v>273</v>
      </c>
      <c r="C449" s="2">
        <v>43649</v>
      </c>
      <c r="D449" s="1">
        <v>71277148</v>
      </c>
      <c r="E449" s="1" t="s">
        <v>1007</v>
      </c>
      <c r="F449" s="1">
        <v>191820450</v>
      </c>
      <c r="G449" s="1" t="s">
        <v>413</v>
      </c>
      <c r="H449" s="1" t="s">
        <v>427</v>
      </c>
      <c r="I449" s="2" t="s">
        <v>514</v>
      </c>
      <c r="J449" s="2"/>
      <c r="K449" s="1" t="s">
        <v>16</v>
      </c>
      <c r="L449" s="2" t="str">
        <f>IF(ISNUMBER(Manquant[[#This Row],[Date de réapprovisionnement]]),Manquant[[#This Row],[Date de réapprovisionnement]],"")</f>
        <v/>
      </c>
      <c r="M449" s="2" t="str">
        <f>IF(ISNUMBER(Manquant[[#This Row],[Date de réappro estimée]]),Manquant[[#This Row],[Date de réappro estimée]],"")</f>
        <v/>
      </c>
      <c r="N449" s="2" t="str">
        <f>IF(Manquant[[#This Row],[DATE Réappro]]="",(IF(Manquant[[#This Row],[Date Estimée]]="","NO DATE",Manquant[[#This Row],[Date Estimée]])),Manquant[[#This Row],[DATE Réappro]])</f>
        <v>NO DATE</v>
      </c>
      <c r="O449" s="2" t="str">
        <f>IF((VLOOKUP(Manquant[[#This Row],[Composé]],Planning!E:M,9,FALSE))=0,"",(VLOOKUP(Manquant[[#This Row],[Composé]],Planning!E:M,9,FALSE)))</f>
        <v/>
      </c>
      <c r="P449" s="1" t="str">
        <f>IF(Manquant[[#This Row],[Besoin Client]]="","NO DATE CLIENT",(IF(Manquant[[#This Row],[DATE]]="NO DATE",TRUE,(IF(Manquant[[#This Row],[Besoin Client]]-Manquant[[#This Row],[DATE]]&lt;25,TRUE,"")))))</f>
        <v>NO DATE CLIENT</v>
      </c>
      <c r="Q449" s="2" t="str">
        <f>IF(ISTEXT(Manquant[[#This Row],[Date de réapprovisionnement]]),Manquant[[#This Row],[Date de réapprovisionnement]],"")</f>
        <v>Série</v>
      </c>
      <c r="R449" s="2" t="str">
        <f>IF(ISTEXT(Manquant[[#This Row],[Date de réappro estimée]]),Manquant[[#This Row],[Date de réappro estimée]],"")</f>
        <v/>
      </c>
      <c r="S449" s="2" t="str">
        <f>IF((Manquant[Commentaires]=""),"",Manquant[Commentaires])</f>
        <v/>
      </c>
      <c r="T449" s="10" t="str">
        <f>Manquant[Commentaires1]&amp;CHAR(10)&amp;Manquant[Commentaires2]&amp;CHAR(10)&amp;Manquant[Commentaires3]</f>
        <v xml:space="preserve">Série
</v>
      </c>
    </row>
    <row r="450" spans="1:20" ht="45" hidden="1" x14ac:dyDescent="0.25">
      <c r="A450" s="1" t="s">
        <v>272</v>
      </c>
      <c r="B450" s="1" t="s">
        <v>273</v>
      </c>
      <c r="C450" s="2">
        <v>43649</v>
      </c>
      <c r="D450" s="1">
        <v>71277148</v>
      </c>
      <c r="E450" s="1" t="s">
        <v>1008</v>
      </c>
      <c r="F450" s="1">
        <v>191820463</v>
      </c>
      <c r="G450" s="1" t="s">
        <v>414</v>
      </c>
      <c r="H450" s="1" t="s">
        <v>427</v>
      </c>
      <c r="I450" s="2" t="s">
        <v>514</v>
      </c>
      <c r="J450" s="2"/>
      <c r="K450" s="1" t="s">
        <v>16</v>
      </c>
      <c r="L450" s="2" t="str">
        <f>IF(ISNUMBER(Manquant[[#This Row],[Date de réapprovisionnement]]),Manquant[[#This Row],[Date de réapprovisionnement]],"")</f>
        <v/>
      </c>
      <c r="M450" s="2" t="str">
        <f>IF(ISNUMBER(Manquant[[#This Row],[Date de réappro estimée]]),Manquant[[#This Row],[Date de réappro estimée]],"")</f>
        <v/>
      </c>
      <c r="N450" s="2" t="str">
        <f>IF(Manquant[[#This Row],[DATE Réappro]]="",(IF(Manquant[[#This Row],[Date Estimée]]="","NO DATE",Manquant[[#This Row],[Date Estimée]])),Manquant[[#This Row],[DATE Réappro]])</f>
        <v>NO DATE</v>
      </c>
      <c r="O450" s="2" t="str">
        <f>IF((VLOOKUP(Manquant[[#This Row],[Composé]],Planning!E:M,9,FALSE))=0,"",(VLOOKUP(Manquant[[#This Row],[Composé]],Planning!E:M,9,FALSE)))</f>
        <v/>
      </c>
      <c r="P450" s="1" t="str">
        <f>IF(Manquant[[#This Row],[Besoin Client]]="","NO DATE CLIENT",(IF(Manquant[[#This Row],[DATE]]="NO DATE",TRUE,(IF(Manquant[[#This Row],[Besoin Client]]-Manquant[[#This Row],[DATE]]&lt;25,TRUE,"")))))</f>
        <v>NO DATE CLIENT</v>
      </c>
      <c r="Q450" s="2" t="str">
        <f>IF(ISTEXT(Manquant[[#This Row],[Date de réapprovisionnement]]),Manquant[[#This Row],[Date de réapprovisionnement]],"")</f>
        <v>Série</v>
      </c>
      <c r="R450" s="2" t="str">
        <f>IF(ISTEXT(Manquant[[#This Row],[Date de réappro estimée]]),Manquant[[#This Row],[Date de réappro estimée]],"")</f>
        <v/>
      </c>
      <c r="S450" s="2" t="str">
        <f>IF((Manquant[Commentaires]=""),"",Manquant[Commentaires])</f>
        <v/>
      </c>
      <c r="T450" s="10" t="str">
        <f>Manquant[Commentaires1]&amp;CHAR(10)&amp;Manquant[Commentaires2]&amp;CHAR(10)&amp;Manquant[Commentaires3]</f>
        <v xml:space="preserve">Série
</v>
      </c>
    </row>
    <row r="451" spans="1:20" ht="45" hidden="1" x14ac:dyDescent="0.25">
      <c r="A451" s="1" t="s">
        <v>272</v>
      </c>
      <c r="B451" s="1" t="s">
        <v>273</v>
      </c>
      <c r="C451" s="2">
        <v>43649</v>
      </c>
      <c r="D451" s="1">
        <v>71277148</v>
      </c>
      <c r="E451" s="1" t="s">
        <v>1009</v>
      </c>
      <c r="F451" s="1">
        <v>191820471</v>
      </c>
      <c r="G451" s="1" t="s">
        <v>415</v>
      </c>
      <c r="H451" s="1" t="s">
        <v>427</v>
      </c>
      <c r="I451" s="2" t="s">
        <v>514</v>
      </c>
      <c r="J451" s="2"/>
      <c r="K451" s="1" t="s">
        <v>16</v>
      </c>
      <c r="L451" s="2" t="str">
        <f>IF(ISNUMBER(Manquant[[#This Row],[Date de réapprovisionnement]]),Manquant[[#This Row],[Date de réapprovisionnement]],"")</f>
        <v/>
      </c>
      <c r="M451" s="2" t="str">
        <f>IF(ISNUMBER(Manquant[[#This Row],[Date de réappro estimée]]),Manquant[[#This Row],[Date de réappro estimée]],"")</f>
        <v/>
      </c>
      <c r="N451" s="2" t="str">
        <f>IF(Manquant[[#This Row],[DATE Réappro]]="",(IF(Manquant[[#This Row],[Date Estimée]]="","NO DATE",Manquant[[#This Row],[Date Estimée]])),Manquant[[#This Row],[DATE Réappro]])</f>
        <v>NO DATE</v>
      </c>
      <c r="O451" s="2" t="str">
        <f>IF((VLOOKUP(Manquant[[#This Row],[Composé]],Planning!E:M,9,FALSE))=0,"",(VLOOKUP(Manquant[[#This Row],[Composé]],Planning!E:M,9,FALSE)))</f>
        <v/>
      </c>
      <c r="P451" s="1" t="str">
        <f>IF(Manquant[[#This Row],[Besoin Client]]="","NO DATE CLIENT",(IF(Manquant[[#This Row],[DATE]]="NO DATE",TRUE,(IF(Manquant[[#This Row],[Besoin Client]]-Manquant[[#This Row],[DATE]]&lt;25,TRUE,"")))))</f>
        <v>NO DATE CLIENT</v>
      </c>
      <c r="Q451" s="2" t="str">
        <f>IF(ISTEXT(Manquant[[#This Row],[Date de réapprovisionnement]]),Manquant[[#This Row],[Date de réapprovisionnement]],"")</f>
        <v>Série</v>
      </c>
      <c r="R451" s="2" t="str">
        <f>IF(ISTEXT(Manquant[[#This Row],[Date de réappro estimée]]),Manquant[[#This Row],[Date de réappro estimée]],"")</f>
        <v/>
      </c>
      <c r="S451" s="2" t="str">
        <f>IF((Manquant[Commentaires]=""),"",Manquant[Commentaires])</f>
        <v/>
      </c>
      <c r="T451" s="10" t="str">
        <f>Manquant[Commentaires1]&amp;CHAR(10)&amp;Manquant[Commentaires2]&amp;CHAR(10)&amp;Manquant[Commentaires3]</f>
        <v xml:space="preserve">Série
</v>
      </c>
    </row>
    <row r="452" spans="1:20" ht="45" hidden="1" x14ac:dyDescent="0.25">
      <c r="A452" s="1" t="s">
        <v>272</v>
      </c>
      <c r="B452" s="1" t="s">
        <v>273</v>
      </c>
      <c r="C452" s="2">
        <v>43649</v>
      </c>
      <c r="D452" s="1">
        <v>71277148</v>
      </c>
      <c r="E452" s="1" t="s">
        <v>1010</v>
      </c>
      <c r="F452" s="1">
        <v>191820947</v>
      </c>
      <c r="G452" s="1" t="s">
        <v>416</v>
      </c>
      <c r="H452" s="1" t="s">
        <v>427</v>
      </c>
      <c r="I452" s="2" t="s">
        <v>514</v>
      </c>
      <c r="J452" s="2"/>
      <c r="K452" s="1" t="s">
        <v>16</v>
      </c>
      <c r="L452" s="2" t="str">
        <f>IF(ISNUMBER(Manquant[[#This Row],[Date de réapprovisionnement]]),Manquant[[#This Row],[Date de réapprovisionnement]],"")</f>
        <v/>
      </c>
      <c r="M452" s="2" t="str">
        <f>IF(ISNUMBER(Manquant[[#This Row],[Date de réappro estimée]]),Manquant[[#This Row],[Date de réappro estimée]],"")</f>
        <v/>
      </c>
      <c r="N452" s="2" t="str">
        <f>IF(Manquant[[#This Row],[DATE Réappro]]="",(IF(Manquant[[#This Row],[Date Estimée]]="","NO DATE",Manquant[[#This Row],[Date Estimée]])),Manquant[[#This Row],[DATE Réappro]])</f>
        <v>NO DATE</v>
      </c>
      <c r="O452" s="2" t="str">
        <f>IF((VLOOKUP(Manquant[[#This Row],[Composé]],Planning!E:M,9,FALSE))=0,"",(VLOOKUP(Manquant[[#This Row],[Composé]],Planning!E:M,9,FALSE)))</f>
        <v/>
      </c>
      <c r="P452" s="1" t="str">
        <f>IF(Manquant[[#This Row],[Besoin Client]]="","NO DATE CLIENT",(IF(Manquant[[#This Row],[DATE]]="NO DATE",TRUE,(IF(Manquant[[#This Row],[Besoin Client]]-Manquant[[#This Row],[DATE]]&lt;25,TRUE,"")))))</f>
        <v>NO DATE CLIENT</v>
      </c>
      <c r="Q452" s="2" t="str">
        <f>IF(ISTEXT(Manquant[[#This Row],[Date de réapprovisionnement]]),Manquant[[#This Row],[Date de réapprovisionnement]],"")</f>
        <v>Série</v>
      </c>
      <c r="R452" s="2" t="str">
        <f>IF(ISTEXT(Manquant[[#This Row],[Date de réappro estimée]]),Manquant[[#This Row],[Date de réappro estimée]],"")</f>
        <v/>
      </c>
      <c r="S452" s="2" t="str">
        <f>IF((Manquant[Commentaires]=""),"",Manquant[Commentaires])</f>
        <v/>
      </c>
      <c r="T452" s="10" t="str">
        <f>Manquant[Commentaires1]&amp;CHAR(10)&amp;Manquant[Commentaires2]&amp;CHAR(10)&amp;Manquant[Commentaires3]</f>
        <v xml:space="preserve">Série
</v>
      </c>
    </row>
    <row r="453" spans="1:20" ht="45" hidden="1" x14ac:dyDescent="0.25">
      <c r="A453" s="1" t="s">
        <v>272</v>
      </c>
      <c r="B453" s="1" t="s">
        <v>273</v>
      </c>
      <c r="C453" s="2">
        <v>43649</v>
      </c>
      <c r="D453" s="1">
        <v>71277148</v>
      </c>
      <c r="E453" s="1" t="s">
        <v>1011</v>
      </c>
      <c r="F453" s="1">
        <v>191823279</v>
      </c>
      <c r="G453" s="1" t="s">
        <v>417</v>
      </c>
      <c r="H453" s="1" t="s">
        <v>427</v>
      </c>
      <c r="I453" s="2" t="s">
        <v>514</v>
      </c>
      <c r="J453" s="2"/>
      <c r="K453" s="1" t="s">
        <v>16</v>
      </c>
      <c r="L453" s="2" t="str">
        <f>IF(ISNUMBER(Manquant[[#This Row],[Date de réapprovisionnement]]),Manquant[[#This Row],[Date de réapprovisionnement]],"")</f>
        <v/>
      </c>
      <c r="M453" s="2" t="str">
        <f>IF(ISNUMBER(Manquant[[#This Row],[Date de réappro estimée]]),Manquant[[#This Row],[Date de réappro estimée]],"")</f>
        <v/>
      </c>
      <c r="N453" s="2" t="str">
        <f>IF(Manquant[[#This Row],[DATE Réappro]]="",(IF(Manquant[[#This Row],[Date Estimée]]="","NO DATE",Manquant[[#This Row],[Date Estimée]])),Manquant[[#This Row],[DATE Réappro]])</f>
        <v>NO DATE</v>
      </c>
      <c r="O453" s="2" t="str">
        <f>IF((VLOOKUP(Manquant[[#This Row],[Composé]],Planning!E:M,9,FALSE))=0,"",(VLOOKUP(Manquant[[#This Row],[Composé]],Planning!E:M,9,FALSE)))</f>
        <v/>
      </c>
      <c r="P453" s="1" t="str">
        <f>IF(Manquant[[#This Row],[Besoin Client]]="","NO DATE CLIENT",(IF(Manquant[[#This Row],[DATE]]="NO DATE",TRUE,(IF(Manquant[[#This Row],[Besoin Client]]-Manquant[[#This Row],[DATE]]&lt;25,TRUE,"")))))</f>
        <v>NO DATE CLIENT</v>
      </c>
      <c r="Q453" s="2" t="str">
        <f>IF(ISTEXT(Manquant[[#This Row],[Date de réapprovisionnement]]),Manquant[[#This Row],[Date de réapprovisionnement]],"")</f>
        <v>Série</v>
      </c>
      <c r="R453" s="2" t="str">
        <f>IF(ISTEXT(Manquant[[#This Row],[Date de réappro estimée]]),Manquant[[#This Row],[Date de réappro estimée]],"")</f>
        <v/>
      </c>
      <c r="S453" s="2" t="str">
        <f>IF((Manquant[Commentaires]=""),"",Manquant[Commentaires])</f>
        <v/>
      </c>
      <c r="T453" s="10" t="str">
        <f>Manquant[Commentaires1]&amp;CHAR(10)&amp;Manquant[Commentaires2]&amp;CHAR(10)&amp;Manquant[Commentaires3]</f>
        <v xml:space="preserve">Série
</v>
      </c>
    </row>
    <row r="454" spans="1:20" ht="45" hidden="1" x14ac:dyDescent="0.25">
      <c r="A454" s="1" t="s">
        <v>272</v>
      </c>
      <c r="B454" s="1" t="s">
        <v>273</v>
      </c>
      <c r="C454" s="2">
        <v>43649</v>
      </c>
      <c r="D454" s="1">
        <v>71277148</v>
      </c>
      <c r="E454" s="1">
        <v>192810966</v>
      </c>
      <c r="F454" s="1">
        <v>192810966</v>
      </c>
      <c r="G454" s="1" t="s">
        <v>418</v>
      </c>
      <c r="H454" s="1" t="s">
        <v>427</v>
      </c>
      <c r="I454" s="2" t="s">
        <v>514</v>
      </c>
      <c r="J454" s="2"/>
      <c r="K454" s="1" t="s">
        <v>16</v>
      </c>
      <c r="L454" s="2" t="str">
        <f>IF(ISNUMBER(Manquant[[#This Row],[Date de réapprovisionnement]]),Manquant[[#This Row],[Date de réapprovisionnement]],"")</f>
        <v/>
      </c>
      <c r="M454" s="2" t="str">
        <f>IF(ISNUMBER(Manquant[[#This Row],[Date de réappro estimée]]),Manquant[[#This Row],[Date de réappro estimée]],"")</f>
        <v/>
      </c>
      <c r="N454" s="2" t="str">
        <f>IF(Manquant[[#This Row],[DATE Réappro]]="",(IF(Manquant[[#This Row],[Date Estimée]]="","NO DATE",Manquant[[#This Row],[Date Estimée]])),Manquant[[#This Row],[DATE Réappro]])</f>
        <v>NO DATE</v>
      </c>
      <c r="O454" s="2" t="str">
        <f>IF((VLOOKUP(Manquant[[#This Row],[Composé]],Planning!E:M,9,FALSE))=0,"",(VLOOKUP(Manquant[[#This Row],[Composé]],Planning!E:M,9,FALSE)))</f>
        <v/>
      </c>
      <c r="P454" s="1" t="str">
        <f>IF(Manquant[[#This Row],[Besoin Client]]="","NO DATE CLIENT",(IF(Manquant[[#This Row],[DATE]]="NO DATE",TRUE,(IF(Manquant[[#This Row],[Besoin Client]]-Manquant[[#This Row],[DATE]]&lt;25,TRUE,"")))))</f>
        <v>NO DATE CLIENT</v>
      </c>
      <c r="Q454" s="2" t="str">
        <f>IF(ISTEXT(Manquant[[#This Row],[Date de réapprovisionnement]]),Manquant[[#This Row],[Date de réapprovisionnement]],"")</f>
        <v>Série</v>
      </c>
      <c r="R454" s="2" t="str">
        <f>IF(ISTEXT(Manquant[[#This Row],[Date de réappro estimée]]),Manquant[[#This Row],[Date de réappro estimée]],"")</f>
        <v/>
      </c>
      <c r="S454" s="2" t="str">
        <f>IF((Manquant[Commentaires]=""),"",Manquant[Commentaires])</f>
        <v/>
      </c>
      <c r="T454" s="10" t="str">
        <f>Manquant[Commentaires1]&amp;CHAR(10)&amp;Manquant[Commentaires2]&amp;CHAR(10)&amp;Manquant[Commentaires3]</f>
        <v xml:space="preserve">Série
</v>
      </c>
    </row>
    <row r="455" spans="1:20" ht="45" hidden="1" x14ac:dyDescent="0.25">
      <c r="A455" s="1" t="s">
        <v>272</v>
      </c>
      <c r="B455" s="1" t="s">
        <v>273</v>
      </c>
      <c r="C455" s="2">
        <v>43656</v>
      </c>
      <c r="D455" s="1">
        <v>71277148</v>
      </c>
      <c r="E455" s="1"/>
      <c r="F455" s="1" t="s">
        <v>274</v>
      </c>
      <c r="G455" s="1" t="s">
        <v>275</v>
      </c>
      <c r="H455" s="1" t="s">
        <v>213</v>
      </c>
      <c r="I455" s="2" t="s">
        <v>214</v>
      </c>
      <c r="J455" s="2">
        <v>43594</v>
      </c>
      <c r="K455" s="1" t="s">
        <v>16</v>
      </c>
      <c r="L455" s="2" t="str">
        <f>IF(ISNUMBER(Manquant[[#This Row],[Date de réapprovisionnement]]),Manquant[[#This Row],[Date de réapprovisionnement]],"")</f>
        <v/>
      </c>
      <c r="M455" s="2">
        <f>IF(ISNUMBER(Manquant[[#This Row],[Date de réappro estimée]]),Manquant[[#This Row],[Date de réappro estimée]],"")</f>
        <v>43594</v>
      </c>
      <c r="N455" s="2">
        <f>IF(Manquant[[#This Row],[DATE Réappro]]="",(IF(Manquant[[#This Row],[Date Estimée]]="","NO DATE",Manquant[[#This Row],[Date Estimée]])),Manquant[[#This Row],[DATE Réappro]])</f>
        <v>43594</v>
      </c>
      <c r="O455" s="2" t="str">
        <f>IF((VLOOKUP(Manquant[[#This Row],[Composé]],Planning!E:M,9,FALSE))=0,"",(VLOOKUP(Manquant[[#This Row],[Composé]],Planning!E:M,9,FALSE)))</f>
        <v/>
      </c>
      <c r="P455" s="1" t="str">
        <f>IF(Manquant[[#This Row],[Besoin Client]]="","NO DATE CLIENT",(IF(Manquant[[#This Row],[DATE]]="NO DATE",TRUE,(IF(Manquant[[#This Row],[Besoin Client]]-Manquant[[#This Row],[DATE]]&lt;25,TRUE,"")))))</f>
        <v>NO DATE CLIENT</v>
      </c>
      <c r="Q455" s="2" t="str">
        <f>IF(ISTEXT(Manquant[[#This Row],[Date de réapprovisionnement]]),Manquant[[#This Row],[Date de réapprovisionnement]],"")</f>
        <v>Attente AR</v>
      </c>
      <c r="R455" s="2" t="str">
        <f>IF(ISTEXT(Manquant[[#This Row],[Date de réappro estimée]]),Manquant[[#This Row],[Date de réappro estimée]],"")</f>
        <v/>
      </c>
      <c r="S455" s="2" t="str">
        <f>IF((Manquant[Commentaires]=""),"",Manquant[Commentaires])</f>
        <v/>
      </c>
      <c r="T455" s="10" t="str">
        <f>Manquant[Commentaires1]&amp;CHAR(10)&amp;Manquant[Commentaires2]&amp;CHAR(10)&amp;Manquant[Commentaires3]</f>
        <v xml:space="preserve">Attente AR
</v>
      </c>
    </row>
    <row r="456" spans="1:20" ht="45" hidden="1" x14ac:dyDescent="0.25">
      <c r="A456" s="1" t="s">
        <v>811</v>
      </c>
      <c r="B456" s="1" t="s">
        <v>812</v>
      </c>
      <c r="C456" s="2">
        <v>43633</v>
      </c>
      <c r="D456" s="1">
        <v>71277183</v>
      </c>
      <c r="E456" s="1" t="s">
        <v>1012</v>
      </c>
      <c r="F456" s="1">
        <v>186932005</v>
      </c>
      <c r="G456" s="1" t="s">
        <v>1013</v>
      </c>
      <c r="H456" s="1" t="s">
        <v>427</v>
      </c>
      <c r="I456" s="2" t="s">
        <v>514</v>
      </c>
      <c r="J456" s="2"/>
      <c r="K456" s="1" t="s">
        <v>16</v>
      </c>
      <c r="L456" s="2" t="str">
        <f>IF(ISNUMBER(Manquant[[#This Row],[Date de réapprovisionnement]]),Manquant[[#This Row],[Date de réapprovisionnement]],"")</f>
        <v/>
      </c>
      <c r="M456" s="2" t="str">
        <f>IF(ISNUMBER(Manquant[[#This Row],[Date de réappro estimée]]),Manquant[[#This Row],[Date de réappro estimée]],"")</f>
        <v/>
      </c>
      <c r="N456" s="2" t="str">
        <f>IF(Manquant[[#This Row],[DATE Réappro]]="",(IF(Manquant[[#This Row],[Date Estimée]]="","NO DATE",Manquant[[#This Row],[Date Estimée]])),Manquant[[#This Row],[DATE Réappro]])</f>
        <v>NO DATE</v>
      </c>
      <c r="O456" s="2">
        <f>IF((VLOOKUP(Manquant[[#This Row],[Composé]],Planning!E:M,9,FALSE))=0,"",(VLOOKUP(Manquant[[#This Row],[Composé]],Planning!E:M,9,FALSE)))</f>
        <v>43654</v>
      </c>
      <c r="P456" s="1" t="b">
        <f>IF(Manquant[[#This Row],[Besoin Client]]="","NO DATE CLIENT",(IF(Manquant[[#This Row],[DATE]]="NO DATE",TRUE,(IF(Manquant[[#This Row],[Besoin Client]]-Manquant[[#This Row],[DATE]]&lt;25,TRUE,"")))))</f>
        <v>1</v>
      </c>
      <c r="Q456" s="2" t="str">
        <f>IF(ISTEXT(Manquant[[#This Row],[Date de réapprovisionnement]]),Manquant[[#This Row],[Date de réapprovisionnement]],"")</f>
        <v>Série</v>
      </c>
      <c r="R456" s="2" t="str">
        <f>IF(ISTEXT(Manquant[[#This Row],[Date de réappro estimée]]),Manquant[[#This Row],[Date de réappro estimée]],"")</f>
        <v/>
      </c>
      <c r="S456" s="2" t="str">
        <f>IF((Manquant[Commentaires]=""),"",Manquant[Commentaires])</f>
        <v/>
      </c>
      <c r="T456" s="10" t="str">
        <f>Manquant[Commentaires1]&amp;CHAR(10)&amp;Manquant[Commentaires2]&amp;CHAR(10)&amp;Manquant[Commentaires3]</f>
        <v xml:space="preserve">Série
</v>
      </c>
    </row>
    <row r="457" spans="1:20" ht="45" hidden="1" x14ac:dyDescent="0.25">
      <c r="A457" s="1" t="s">
        <v>811</v>
      </c>
      <c r="B457" s="1" t="s">
        <v>812</v>
      </c>
      <c r="C457" s="2">
        <v>43633</v>
      </c>
      <c r="D457" s="1">
        <v>71277183</v>
      </c>
      <c r="E457" s="1" t="s">
        <v>1014</v>
      </c>
      <c r="F457" s="1">
        <v>191651227</v>
      </c>
      <c r="G457" s="1" t="s">
        <v>1015</v>
      </c>
      <c r="H457" s="1" t="s">
        <v>427</v>
      </c>
      <c r="I457" s="2" t="s">
        <v>514</v>
      </c>
      <c r="J457" s="2"/>
      <c r="K457" s="1" t="s">
        <v>16</v>
      </c>
      <c r="L457" s="2" t="str">
        <f>IF(ISNUMBER(Manquant[[#This Row],[Date de réapprovisionnement]]),Manquant[[#This Row],[Date de réapprovisionnement]],"")</f>
        <v/>
      </c>
      <c r="M457" s="2" t="str">
        <f>IF(ISNUMBER(Manquant[[#This Row],[Date de réappro estimée]]),Manquant[[#This Row],[Date de réappro estimée]],"")</f>
        <v/>
      </c>
      <c r="N457" s="2" t="str">
        <f>IF(Manquant[[#This Row],[DATE Réappro]]="",(IF(Manquant[[#This Row],[Date Estimée]]="","NO DATE",Manquant[[#This Row],[Date Estimée]])),Manquant[[#This Row],[DATE Réappro]])</f>
        <v>NO DATE</v>
      </c>
      <c r="O457" s="2">
        <f>IF((VLOOKUP(Manquant[[#This Row],[Composé]],Planning!E:M,9,FALSE))=0,"",(VLOOKUP(Manquant[[#This Row],[Composé]],Planning!E:M,9,FALSE)))</f>
        <v>43654</v>
      </c>
      <c r="P457" s="1" t="b">
        <f>IF(Manquant[[#This Row],[Besoin Client]]="","NO DATE CLIENT",(IF(Manquant[[#This Row],[DATE]]="NO DATE",TRUE,(IF(Manquant[[#This Row],[Besoin Client]]-Manquant[[#This Row],[DATE]]&lt;25,TRUE,"")))))</f>
        <v>1</v>
      </c>
      <c r="Q457" s="2" t="str">
        <f>IF(ISTEXT(Manquant[[#This Row],[Date de réapprovisionnement]]),Manquant[[#This Row],[Date de réapprovisionnement]],"")</f>
        <v>Série</v>
      </c>
      <c r="R457" s="2" t="str">
        <f>IF(ISTEXT(Manquant[[#This Row],[Date de réappro estimée]]),Manquant[[#This Row],[Date de réappro estimée]],"")</f>
        <v/>
      </c>
      <c r="S457" s="2" t="str">
        <f>IF((Manquant[Commentaires]=""),"",Manquant[Commentaires])</f>
        <v/>
      </c>
      <c r="T457" s="10" t="str">
        <f>Manquant[Commentaires1]&amp;CHAR(10)&amp;Manquant[Commentaires2]&amp;CHAR(10)&amp;Manquant[Commentaires3]</f>
        <v xml:space="preserve">Série
</v>
      </c>
    </row>
    <row r="458" spans="1:20" ht="45" hidden="1" x14ac:dyDescent="0.25">
      <c r="A458" s="1" t="s">
        <v>811</v>
      </c>
      <c r="B458" s="1" t="s">
        <v>812</v>
      </c>
      <c r="C458" s="2">
        <v>43633</v>
      </c>
      <c r="D458" s="1">
        <v>71277183</v>
      </c>
      <c r="E458" s="1" t="s">
        <v>1016</v>
      </c>
      <c r="F458" s="1">
        <v>191727980</v>
      </c>
      <c r="G458" s="1" t="s">
        <v>1017</v>
      </c>
      <c r="H458" s="1" t="s">
        <v>15</v>
      </c>
      <c r="I458" s="2">
        <v>43621</v>
      </c>
      <c r="J458" s="2"/>
      <c r="K458" s="1" t="s">
        <v>16</v>
      </c>
      <c r="L458" s="2">
        <f>IF(ISNUMBER(Manquant[[#This Row],[Date de réapprovisionnement]]),Manquant[[#This Row],[Date de réapprovisionnement]],"")</f>
        <v>43621</v>
      </c>
      <c r="M458" s="2" t="str">
        <f>IF(ISNUMBER(Manquant[[#This Row],[Date de réappro estimée]]),Manquant[[#This Row],[Date de réappro estimée]],"")</f>
        <v/>
      </c>
      <c r="N458" s="2">
        <f>IF(Manquant[[#This Row],[DATE Réappro]]="",(IF(Manquant[[#This Row],[Date Estimée]]="","NO DATE",Manquant[[#This Row],[Date Estimée]])),Manquant[[#This Row],[DATE Réappro]])</f>
        <v>43621</v>
      </c>
      <c r="O458" s="2">
        <f>IF((VLOOKUP(Manquant[[#This Row],[Composé]],Planning!E:M,9,FALSE))=0,"",(VLOOKUP(Manquant[[#This Row],[Composé]],Planning!E:M,9,FALSE)))</f>
        <v>43654</v>
      </c>
      <c r="P458" s="1" t="str">
        <f>IF(Manquant[[#This Row],[Besoin Client]]="","NO DATE CLIENT",(IF(Manquant[[#This Row],[DATE]]="NO DATE",TRUE,(IF(Manquant[[#This Row],[Besoin Client]]-Manquant[[#This Row],[DATE]]&lt;25,TRUE,"")))))</f>
        <v/>
      </c>
      <c r="Q458" s="2" t="str">
        <f>IF(ISTEXT(Manquant[[#This Row],[Date de réapprovisionnement]]),Manquant[[#This Row],[Date de réapprovisionnement]],"")</f>
        <v/>
      </c>
      <c r="R458" s="2" t="str">
        <f>IF(ISTEXT(Manquant[[#This Row],[Date de réappro estimée]]),Manquant[[#This Row],[Date de réappro estimée]],"")</f>
        <v/>
      </c>
      <c r="S458" s="2" t="str">
        <f>IF((Manquant[Commentaires]=""),"",Manquant[Commentaires])</f>
        <v/>
      </c>
      <c r="T458" s="10" t="str">
        <f>Manquant[Commentaires1]&amp;CHAR(10)&amp;Manquant[Commentaires2]&amp;CHAR(10)&amp;Manquant[Commentaires3]</f>
        <v xml:space="preserve">
</v>
      </c>
    </row>
    <row r="459" spans="1:20" ht="45" hidden="1" x14ac:dyDescent="0.25">
      <c r="A459" s="1" t="s">
        <v>811</v>
      </c>
      <c r="B459" s="1" t="s">
        <v>812</v>
      </c>
      <c r="C459" s="2">
        <v>43633</v>
      </c>
      <c r="D459" s="1">
        <v>71277183</v>
      </c>
      <c r="E459" s="1" t="s">
        <v>110</v>
      </c>
      <c r="F459" s="1">
        <v>191745722</v>
      </c>
      <c r="G459" s="1" t="s">
        <v>111</v>
      </c>
      <c r="H459" s="1" t="s">
        <v>15</v>
      </c>
      <c r="I459" s="2">
        <v>43591</v>
      </c>
      <c r="J459" s="2"/>
      <c r="K459" s="1" t="s">
        <v>16</v>
      </c>
      <c r="L459" s="2"/>
      <c r="M459" s="2"/>
      <c r="N459" s="2"/>
      <c r="O459" s="2"/>
      <c r="P459" s="1"/>
      <c r="Q459" s="2" t="str">
        <f>IF(ISTEXT(Manquant[[#This Row],[Date de réapprovisionnement]]),Manquant[[#This Row],[Date de réapprovisionnement]],"")</f>
        <v/>
      </c>
      <c r="R459" s="2" t="str">
        <f>IF(ISTEXT(Manquant[[#This Row],[Date de réappro estimée]]),Manquant[[#This Row],[Date de réappro estimée]],"")</f>
        <v/>
      </c>
      <c r="S459" s="2" t="str">
        <f>IF((Manquant[Commentaires]=""),"",Manquant[Commentaires])</f>
        <v/>
      </c>
      <c r="T459" s="10" t="str">
        <f>Manquant[Commentaires1]&amp;CHAR(10)&amp;Manquant[Commentaires2]&amp;CHAR(10)&amp;Manquant[Commentaires3]</f>
        <v xml:space="preserve">
</v>
      </c>
    </row>
    <row r="460" spans="1:20" ht="45" hidden="1" x14ac:dyDescent="0.25">
      <c r="A460" s="1" t="s">
        <v>811</v>
      </c>
      <c r="B460" s="1" t="s">
        <v>812</v>
      </c>
      <c r="C460" s="2">
        <v>43633</v>
      </c>
      <c r="D460" s="1">
        <v>71277183</v>
      </c>
      <c r="E460" s="1" t="s">
        <v>1018</v>
      </c>
      <c r="F460" s="1">
        <v>191757798</v>
      </c>
      <c r="G460" s="1" t="s">
        <v>1019</v>
      </c>
      <c r="H460" s="1" t="s">
        <v>427</v>
      </c>
      <c r="I460" s="2" t="s">
        <v>514</v>
      </c>
      <c r="J460" s="2"/>
      <c r="K460" s="1" t="s">
        <v>16</v>
      </c>
      <c r="L460" s="2"/>
      <c r="M460" s="2"/>
      <c r="N460" s="2"/>
      <c r="O460" s="2"/>
      <c r="Q460" s="2" t="str">
        <f>IF(ISTEXT(Manquant[[#This Row],[Date de réapprovisionnement]]),Manquant[[#This Row],[Date de réapprovisionnement]],"")</f>
        <v>Série</v>
      </c>
      <c r="R460" s="2" t="str">
        <f>IF(ISTEXT(Manquant[[#This Row],[Date de réappro estimée]]),Manquant[[#This Row],[Date de réappro estimée]],"")</f>
        <v/>
      </c>
      <c r="S460" s="2" t="str">
        <f>IF((Manquant[Commentaires]=""),"",Manquant[Commentaires])</f>
        <v/>
      </c>
      <c r="T460" s="10" t="str">
        <f>Manquant[Commentaires1]&amp;CHAR(10)&amp;Manquant[Commentaires2]&amp;CHAR(10)&amp;Manquant[Commentaires3]</f>
        <v xml:space="preserve">Série
</v>
      </c>
    </row>
    <row r="461" spans="1:20" ht="45" hidden="1" x14ac:dyDescent="0.25">
      <c r="A461" s="1" t="s">
        <v>811</v>
      </c>
      <c r="B461" s="1" t="s">
        <v>812</v>
      </c>
      <c r="C461" s="2">
        <v>43633</v>
      </c>
      <c r="D461" s="1">
        <v>71277183</v>
      </c>
      <c r="E461" s="1" t="s">
        <v>19</v>
      </c>
      <c r="F461" s="1">
        <v>192649169</v>
      </c>
      <c r="G461" s="1" t="s">
        <v>20</v>
      </c>
      <c r="H461" s="1" t="s">
        <v>15</v>
      </c>
      <c r="I461" s="2">
        <v>43762</v>
      </c>
      <c r="J461" s="2"/>
      <c r="K461" s="1" t="s">
        <v>16</v>
      </c>
      <c r="L461" s="2"/>
      <c r="M461" s="2"/>
      <c r="N461" s="2"/>
      <c r="O461" s="2"/>
      <c r="Q461" s="2" t="str">
        <f>IF(ISTEXT(Manquant[[#This Row],[Date de réapprovisionnement]]),Manquant[[#This Row],[Date de réapprovisionnement]],"")</f>
        <v/>
      </c>
      <c r="R461" s="2" t="str">
        <f>IF(ISTEXT(Manquant[[#This Row],[Date de réappro estimée]]),Manquant[[#This Row],[Date de réappro estimée]],"")</f>
        <v/>
      </c>
      <c r="S461" s="2" t="str">
        <f>IF((Manquant[Commentaires]=""),"",Manquant[Commentaires])</f>
        <v/>
      </c>
      <c r="T461" s="10" t="str">
        <f>Manquant[Commentaires1]&amp;CHAR(10)&amp;Manquant[Commentaires2]&amp;CHAR(10)&amp;Manquant[Commentaires3]</f>
        <v xml:space="preserve">
</v>
      </c>
    </row>
    <row r="462" spans="1:20" ht="45" hidden="1" x14ac:dyDescent="0.25">
      <c r="A462" s="1" t="s">
        <v>811</v>
      </c>
      <c r="B462" s="1" t="s">
        <v>812</v>
      </c>
      <c r="C462" s="2">
        <v>43633</v>
      </c>
      <c r="D462" s="1">
        <v>71277183</v>
      </c>
      <c r="E462" s="1" t="s">
        <v>1020</v>
      </c>
      <c r="F462" s="1">
        <v>192796439</v>
      </c>
      <c r="G462" s="1" t="s">
        <v>1021</v>
      </c>
      <c r="H462" s="1" t="s">
        <v>15</v>
      </c>
      <c r="I462" s="2">
        <v>43594</v>
      </c>
      <c r="J462" s="2"/>
      <c r="K462" s="1" t="s">
        <v>16</v>
      </c>
      <c r="L462" s="2"/>
      <c r="M462" s="2"/>
      <c r="N462" s="2"/>
      <c r="O462" s="2"/>
      <c r="Q462" s="2" t="str">
        <f>IF(ISTEXT(Manquant[[#This Row],[Date de réapprovisionnement]]),Manquant[[#This Row],[Date de réapprovisionnement]],"")</f>
        <v/>
      </c>
      <c r="R462" s="2" t="str">
        <f>IF(ISTEXT(Manquant[[#This Row],[Date de réappro estimée]]),Manquant[[#This Row],[Date de réappro estimée]],"")</f>
        <v/>
      </c>
      <c r="S462" s="2" t="str">
        <f>IF((Manquant[Commentaires]=""),"",Manquant[Commentaires])</f>
        <v/>
      </c>
      <c r="T462" s="10" t="str">
        <f>Manquant[Commentaires1]&amp;CHAR(10)&amp;Manquant[Commentaires2]&amp;CHAR(10)&amp;Manquant[Commentaires3]</f>
        <v xml:space="preserve">
</v>
      </c>
    </row>
    <row r="463" spans="1:20" ht="45" hidden="1" x14ac:dyDescent="0.25">
      <c r="A463" s="1" t="s">
        <v>811</v>
      </c>
      <c r="B463" s="1" t="s">
        <v>812</v>
      </c>
      <c r="C463" s="2">
        <v>43633</v>
      </c>
      <c r="D463" s="1">
        <v>71277183</v>
      </c>
      <c r="E463" s="1" t="s">
        <v>58</v>
      </c>
      <c r="F463" s="1">
        <v>192803916</v>
      </c>
      <c r="G463" s="1" t="s">
        <v>59</v>
      </c>
      <c r="H463" s="1" t="s">
        <v>15</v>
      </c>
      <c r="I463" s="2">
        <v>43584</v>
      </c>
      <c r="J463" s="2"/>
      <c r="K463" s="1" t="s">
        <v>16</v>
      </c>
      <c r="L463" s="2"/>
      <c r="M463" s="2"/>
      <c r="N463" s="2"/>
      <c r="O463" s="2"/>
      <c r="Q463" s="2" t="str">
        <f>IF(ISTEXT(Manquant[[#This Row],[Date de réapprovisionnement]]),Manquant[[#This Row],[Date de réapprovisionnement]],"")</f>
        <v/>
      </c>
      <c r="R463" s="2" t="str">
        <f>IF(ISTEXT(Manquant[[#This Row],[Date de réappro estimée]]),Manquant[[#This Row],[Date de réappro estimée]],"")</f>
        <v/>
      </c>
      <c r="S463" s="2" t="str">
        <f>IF((Manquant[Commentaires]=""),"",Manquant[Commentaires])</f>
        <v/>
      </c>
      <c r="T463" s="10" t="str">
        <f>Manquant[Commentaires1]&amp;CHAR(10)&amp;Manquant[Commentaires2]&amp;CHAR(10)&amp;Manquant[Commentaires3]</f>
        <v xml:space="preserve">
</v>
      </c>
    </row>
    <row r="464" spans="1:20" ht="45" hidden="1" x14ac:dyDescent="0.25">
      <c r="A464" s="1" t="s">
        <v>811</v>
      </c>
      <c r="B464" s="1" t="s">
        <v>812</v>
      </c>
      <c r="C464" s="2">
        <v>43633</v>
      </c>
      <c r="D464" s="1">
        <v>71277183</v>
      </c>
      <c r="E464" s="1" t="s">
        <v>186</v>
      </c>
      <c r="F464" s="1">
        <v>192877648</v>
      </c>
      <c r="G464" s="1" t="s">
        <v>187</v>
      </c>
      <c r="H464" s="1" t="s">
        <v>15</v>
      </c>
      <c r="I464" s="2">
        <v>43622</v>
      </c>
      <c r="J464" s="2"/>
      <c r="K464" s="1" t="s">
        <v>16</v>
      </c>
      <c r="L464" s="2"/>
      <c r="M464" s="2"/>
      <c r="N464" s="2"/>
      <c r="O464" s="2"/>
      <c r="Q464" s="2" t="str">
        <f>IF(ISTEXT(Manquant[[#This Row],[Date de réapprovisionnement]]),Manquant[[#This Row],[Date de réapprovisionnement]],"")</f>
        <v/>
      </c>
      <c r="R464" s="2" t="str">
        <f>IF(ISTEXT(Manquant[[#This Row],[Date de réappro estimée]]),Manquant[[#This Row],[Date de réappro estimée]],"")</f>
        <v/>
      </c>
      <c r="S464" s="2" t="str">
        <f>IF((Manquant[Commentaires]=""),"",Manquant[Commentaires])</f>
        <v/>
      </c>
      <c r="T464" s="10" t="str">
        <f>Manquant[Commentaires1]&amp;CHAR(10)&amp;Manquant[Commentaires2]&amp;CHAR(10)&amp;Manquant[Commentaires3]</f>
        <v xml:space="preserve">
</v>
      </c>
    </row>
    <row r="465" spans="1:20" ht="45" hidden="1" x14ac:dyDescent="0.25">
      <c r="A465" s="1" t="s">
        <v>811</v>
      </c>
      <c r="B465" s="1" t="s">
        <v>812</v>
      </c>
      <c r="C465" s="2">
        <v>43633</v>
      </c>
      <c r="D465" s="1">
        <v>71277183</v>
      </c>
      <c r="E465" s="1" t="s">
        <v>1022</v>
      </c>
      <c r="F465" s="1">
        <v>192929893</v>
      </c>
      <c r="G465" s="1" t="s">
        <v>1023</v>
      </c>
      <c r="H465" s="1" t="s">
        <v>427</v>
      </c>
      <c r="I465" s="2" t="s">
        <v>514</v>
      </c>
      <c r="J465" s="2"/>
      <c r="K465" s="1" t="s">
        <v>16</v>
      </c>
      <c r="L465" s="2"/>
      <c r="M465" s="2"/>
      <c r="N465" s="2"/>
      <c r="O465" s="2"/>
      <c r="Q465" s="2" t="str">
        <f>IF(ISTEXT(Manquant[[#This Row],[Date de réapprovisionnement]]),Manquant[[#This Row],[Date de réapprovisionnement]],"")</f>
        <v>Série</v>
      </c>
      <c r="R465" s="2" t="str">
        <f>IF(ISTEXT(Manquant[[#This Row],[Date de réappro estimée]]),Manquant[[#This Row],[Date de réappro estimée]],"")</f>
        <v/>
      </c>
      <c r="S465" s="2" t="str">
        <f>IF((Manquant[Commentaires]=""),"",Manquant[Commentaires])</f>
        <v/>
      </c>
      <c r="T465" s="10" t="str">
        <f>Manquant[Commentaires1]&amp;CHAR(10)&amp;Manquant[Commentaires2]&amp;CHAR(10)&amp;Manquant[Commentaires3]</f>
        <v xml:space="preserve">Série
</v>
      </c>
    </row>
    <row r="466" spans="1:20" ht="45" hidden="1" x14ac:dyDescent="0.25">
      <c r="A466" s="1" t="s">
        <v>811</v>
      </c>
      <c r="B466" s="1" t="s">
        <v>812</v>
      </c>
      <c r="C466" s="2">
        <v>43633</v>
      </c>
      <c r="D466" s="1">
        <v>71277183</v>
      </c>
      <c r="E466" s="1" t="s">
        <v>1024</v>
      </c>
      <c r="F466" s="1">
        <v>193156973</v>
      </c>
      <c r="G466" s="1" t="s">
        <v>1025</v>
      </c>
      <c r="H466" s="1" t="s">
        <v>427</v>
      </c>
      <c r="I466" s="2" t="s">
        <v>514</v>
      </c>
      <c r="J466" s="2"/>
      <c r="K466" s="1" t="s">
        <v>16</v>
      </c>
      <c r="L466" s="2"/>
      <c r="M466" s="2"/>
      <c r="N466" s="2"/>
      <c r="O466" s="2"/>
      <c r="Q466" s="2" t="str">
        <f>IF(ISTEXT(Manquant[[#This Row],[Date de réapprovisionnement]]),Manquant[[#This Row],[Date de réapprovisionnement]],"")</f>
        <v>Série</v>
      </c>
      <c r="R466" s="2" t="str">
        <f>IF(ISTEXT(Manquant[[#This Row],[Date de réappro estimée]]),Manquant[[#This Row],[Date de réappro estimée]],"")</f>
        <v/>
      </c>
      <c r="S466" s="2" t="str">
        <f>IF((Manquant[Commentaires]=""),"",Manquant[Commentaires])</f>
        <v/>
      </c>
      <c r="T466" s="10" t="str">
        <f>Manquant[Commentaires1]&amp;CHAR(10)&amp;Manquant[Commentaires2]&amp;CHAR(10)&amp;Manquant[Commentaires3]</f>
        <v xml:space="preserve">Série
</v>
      </c>
    </row>
    <row r="467" spans="1:20" ht="45" hidden="1" x14ac:dyDescent="0.25">
      <c r="A467" s="1" t="s">
        <v>811</v>
      </c>
      <c r="B467" s="1" t="s">
        <v>812</v>
      </c>
      <c r="C467" s="2">
        <v>43637</v>
      </c>
      <c r="D467" s="1">
        <v>71277183</v>
      </c>
      <c r="E467" s="1" t="s">
        <v>1026</v>
      </c>
      <c r="F467" s="1" t="s">
        <v>1026</v>
      </c>
      <c r="G467" s="1" t="s">
        <v>1027</v>
      </c>
      <c r="H467" s="1" t="s">
        <v>427</v>
      </c>
      <c r="I467" s="2" t="s">
        <v>514</v>
      </c>
      <c r="J467" s="2"/>
      <c r="K467" s="1" t="s">
        <v>16</v>
      </c>
      <c r="L467" s="2"/>
      <c r="M467" s="2"/>
      <c r="N467" s="2"/>
      <c r="O467" s="2"/>
      <c r="Q467" s="2" t="str">
        <f>IF(ISTEXT(Manquant[[#This Row],[Date de réapprovisionnement]]),Manquant[[#This Row],[Date de réapprovisionnement]],"")</f>
        <v>Série</v>
      </c>
      <c r="R467" s="2" t="str">
        <f>IF(ISTEXT(Manquant[[#This Row],[Date de réappro estimée]]),Manquant[[#This Row],[Date de réappro estimée]],"")</f>
        <v/>
      </c>
      <c r="S467" s="2" t="str">
        <f>IF((Manquant[Commentaires]=""),"",Manquant[Commentaires])</f>
        <v/>
      </c>
      <c r="T467" s="10" t="str">
        <f>Manquant[Commentaires1]&amp;CHAR(10)&amp;Manquant[Commentaires2]&amp;CHAR(10)&amp;Manquant[Commentaires3]</f>
        <v xml:space="preserve">Série
</v>
      </c>
    </row>
    <row r="468" spans="1:20" ht="45" hidden="1" x14ac:dyDescent="0.25">
      <c r="A468" s="1" t="s">
        <v>419</v>
      </c>
      <c r="B468" s="1" t="s">
        <v>420</v>
      </c>
      <c r="C468" s="2">
        <v>43630</v>
      </c>
      <c r="D468" s="1">
        <v>71277537</v>
      </c>
      <c r="E468" s="1" t="s">
        <v>968</v>
      </c>
      <c r="F468" s="1">
        <v>193591937</v>
      </c>
      <c r="G468" s="1" t="s">
        <v>352</v>
      </c>
      <c r="H468" s="1" t="s">
        <v>427</v>
      </c>
      <c r="I468" s="2" t="s">
        <v>514</v>
      </c>
      <c r="J468" s="2"/>
      <c r="K468" s="1" t="s">
        <v>16</v>
      </c>
      <c r="L468" s="2"/>
      <c r="M468" s="2"/>
      <c r="N468" s="2"/>
      <c r="O468" s="2"/>
      <c r="Q468" s="2" t="str">
        <f>IF(ISTEXT(Manquant[[#This Row],[Date de réapprovisionnement]]),Manquant[[#This Row],[Date de réapprovisionnement]],"")</f>
        <v>Série</v>
      </c>
      <c r="R468" s="2" t="str">
        <f>IF(ISTEXT(Manquant[[#This Row],[Date de réappro estimée]]),Manquant[[#This Row],[Date de réappro estimée]],"")</f>
        <v/>
      </c>
      <c r="S468" s="2" t="str">
        <f>IF((Manquant[Commentaires]=""),"",Manquant[Commentaires])</f>
        <v/>
      </c>
      <c r="T468" s="10" t="str">
        <f>Manquant[Commentaires1]&amp;CHAR(10)&amp;Manquant[Commentaires2]&amp;CHAR(10)&amp;Manquant[Commentaires3]</f>
        <v xml:space="preserve">Série
</v>
      </c>
    </row>
    <row r="469" spans="1:20" ht="45" hidden="1" x14ac:dyDescent="0.25">
      <c r="A469" s="1" t="s">
        <v>419</v>
      </c>
      <c r="B469" s="1" t="s">
        <v>420</v>
      </c>
      <c r="C469" s="2">
        <v>43630</v>
      </c>
      <c r="D469" s="1">
        <v>71277537</v>
      </c>
      <c r="E469" s="1" t="s">
        <v>1028</v>
      </c>
      <c r="F469" s="1">
        <v>193601684</v>
      </c>
      <c r="G469" s="1" t="s">
        <v>421</v>
      </c>
      <c r="H469" s="1" t="s">
        <v>427</v>
      </c>
      <c r="I469" s="2" t="s">
        <v>514</v>
      </c>
      <c r="J469" s="2"/>
      <c r="K469" s="1" t="s">
        <v>16</v>
      </c>
      <c r="L469" s="2"/>
      <c r="M469" s="2"/>
      <c r="N469" s="2"/>
      <c r="O469" s="2"/>
      <c r="Q469" s="2" t="str">
        <f>IF(ISTEXT(Manquant[[#This Row],[Date de réapprovisionnement]]),Manquant[[#This Row],[Date de réapprovisionnement]],"")</f>
        <v>Série</v>
      </c>
      <c r="R469" s="2" t="str">
        <f>IF(ISTEXT(Manquant[[#This Row],[Date de réappro estimée]]),Manquant[[#This Row],[Date de réappro estimée]],"")</f>
        <v/>
      </c>
      <c r="S469" s="2" t="str">
        <f>IF((Manquant[Commentaires]=""),"",Manquant[Commentaires])</f>
        <v/>
      </c>
      <c r="T469" s="10" t="str">
        <f>Manquant[Commentaires1]&amp;CHAR(10)&amp;Manquant[Commentaires2]&amp;CHAR(10)&amp;Manquant[Commentaires3]</f>
        <v xml:space="preserve">Série
</v>
      </c>
    </row>
    <row r="470" spans="1:20" ht="45" hidden="1" x14ac:dyDescent="0.25">
      <c r="A470" s="1" t="s">
        <v>419</v>
      </c>
      <c r="B470" s="1" t="s">
        <v>420</v>
      </c>
      <c r="C470" s="2">
        <v>43630</v>
      </c>
      <c r="D470" s="1">
        <v>71277537</v>
      </c>
      <c r="E470" s="1" t="s">
        <v>1029</v>
      </c>
      <c r="F470" s="1">
        <v>193611515</v>
      </c>
      <c r="G470" s="1" t="s">
        <v>422</v>
      </c>
      <c r="H470" s="1" t="s">
        <v>427</v>
      </c>
      <c r="I470" s="2" t="s">
        <v>514</v>
      </c>
      <c r="J470" s="2"/>
      <c r="K470" s="1" t="s">
        <v>16</v>
      </c>
      <c r="L470" s="2"/>
      <c r="M470" s="2"/>
      <c r="N470" s="2"/>
      <c r="O470" s="2"/>
      <c r="Q470" s="2" t="str">
        <f>IF(ISTEXT(Manquant[[#This Row],[Date de réapprovisionnement]]),Manquant[[#This Row],[Date de réapprovisionnement]],"")</f>
        <v>Série</v>
      </c>
      <c r="R470" s="2" t="str">
        <f>IF(ISTEXT(Manquant[[#This Row],[Date de réappro estimée]]),Manquant[[#This Row],[Date de réappro estimée]],"")</f>
        <v/>
      </c>
      <c r="S470" s="2" t="str">
        <f>IF((Manquant[Commentaires]=""),"",Manquant[Commentaires])</f>
        <v/>
      </c>
      <c r="T470" s="10" t="str">
        <f>Manquant[Commentaires1]&amp;CHAR(10)&amp;Manquant[Commentaires2]&amp;CHAR(10)&amp;Manquant[Commentaires3]</f>
        <v xml:space="preserve">Série
</v>
      </c>
    </row>
    <row r="471" spans="1:20" ht="45" hidden="1" x14ac:dyDescent="0.25">
      <c r="A471" s="1" t="s">
        <v>419</v>
      </c>
      <c r="B471" s="1" t="s">
        <v>420</v>
      </c>
      <c r="C471" s="2">
        <v>43656</v>
      </c>
      <c r="D471" s="1">
        <v>71277537</v>
      </c>
      <c r="E471" s="1" t="s">
        <v>423</v>
      </c>
      <c r="F471" s="1" t="s">
        <v>423</v>
      </c>
      <c r="G471" s="1" t="s">
        <v>424</v>
      </c>
      <c r="H471" s="1" t="s">
        <v>427</v>
      </c>
      <c r="I471" s="2" t="s">
        <v>514</v>
      </c>
      <c r="J471" s="2"/>
      <c r="K471" s="1" t="s">
        <v>16</v>
      </c>
      <c r="L471" s="2"/>
      <c r="M471" s="2"/>
      <c r="N471" s="2"/>
      <c r="O471" s="2"/>
      <c r="Q471" s="2" t="str">
        <f>IF(ISTEXT(Manquant[[#This Row],[Date de réapprovisionnement]]),Manquant[[#This Row],[Date de réapprovisionnement]],"")</f>
        <v>Série</v>
      </c>
      <c r="R471" s="2" t="str">
        <f>IF(ISTEXT(Manquant[[#This Row],[Date de réappro estimée]]),Manquant[[#This Row],[Date de réappro estimée]],"")</f>
        <v/>
      </c>
      <c r="S471" s="2" t="str">
        <f>IF((Manquant[Commentaires]=""),"",Manquant[Commentaires])</f>
        <v/>
      </c>
      <c r="T471" s="10" t="str">
        <f>Manquant[Commentaires1]&amp;CHAR(10)&amp;Manquant[Commentaires2]&amp;CHAR(10)&amp;Manquant[Commentaires3]</f>
        <v xml:space="preserve">Série
</v>
      </c>
    </row>
    <row r="472" spans="1:20" ht="45" hidden="1" x14ac:dyDescent="0.25">
      <c r="A472" s="1" t="s">
        <v>815</v>
      </c>
      <c r="B472" s="1" t="s">
        <v>816</v>
      </c>
      <c r="C472" s="2">
        <v>43627</v>
      </c>
      <c r="D472" s="1">
        <v>71278358</v>
      </c>
      <c r="E472" s="1">
        <v>189844773</v>
      </c>
      <c r="F472" s="1">
        <v>189844773</v>
      </c>
      <c r="G472" s="1" t="s">
        <v>1030</v>
      </c>
      <c r="H472" s="1" t="s">
        <v>550</v>
      </c>
      <c r="J472" s="2"/>
      <c r="K472" s="1" t="s">
        <v>16</v>
      </c>
      <c r="L472" s="2"/>
      <c r="M472" s="2"/>
      <c r="N472" s="2"/>
      <c r="O472" s="2"/>
      <c r="Q472" s="2" t="str">
        <f>IF(ISTEXT(Manquant[[#This Row],[Date de réapprovisionnement]]),Manquant[[#This Row],[Date de réapprovisionnement]],"")</f>
        <v/>
      </c>
      <c r="R472" s="2" t="str">
        <f>IF(ISTEXT(Manquant[[#This Row],[Date de réappro estimée]]),Manquant[[#This Row],[Date de réappro estimée]],"")</f>
        <v/>
      </c>
      <c r="S472" s="2" t="str">
        <f>IF((Manquant[Commentaires]=""),"",Manquant[Commentaires])</f>
        <v/>
      </c>
      <c r="T472" s="10" t="str">
        <f>Manquant[Commentaires1]&amp;CHAR(10)&amp;Manquant[Commentaires2]&amp;CHAR(10)&amp;Manquant[Commentaires3]</f>
        <v xml:space="preserve">
</v>
      </c>
    </row>
    <row r="473" spans="1:20" ht="45" hidden="1" x14ac:dyDescent="0.25">
      <c r="A473" s="1" t="s">
        <v>815</v>
      </c>
      <c r="B473" s="1" t="s">
        <v>816</v>
      </c>
      <c r="C473" s="2">
        <v>43627</v>
      </c>
      <c r="D473" s="1">
        <v>71278358</v>
      </c>
      <c r="E473" s="1" t="s">
        <v>1031</v>
      </c>
      <c r="F473" s="1">
        <v>191806244</v>
      </c>
      <c r="G473" s="1" t="s">
        <v>1032</v>
      </c>
      <c r="H473" s="1" t="s">
        <v>15</v>
      </c>
      <c r="I473" s="2">
        <v>43595</v>
      </c>
      <c r="J473" s="2"/>
      <c r="K473" s="1" t="s">
        <v>16</v>
      </c>
      <c r="L473" s="2"/>
      <c r="M473" s="2"/>
      <c r="N473" s="2"/>
      <c r="O473" s="2"/>
      <c r="Q473" s="2" t="str">
        <f>IF(ISTEXT(Manquant[[#This Row],[Date de réapprovisionnement]]),Manquant[[#This Row],[Date de réapprovisionnement]],"")</f>
        <v/>
      </c>
      <c r="R473" s="2" t="str">
        <f>IF(ISTEXT(Manquant[[#This Row],[Date de réappro estimée]]),Manquant[[#This Row],[Date de réappro estimée]],"")</f>
        <v/>
      </c>
      <c r="S473" s="2" t="str">
        <f>IF((Manquant[Commentaires]=""),"",Manquant[Commentaires])</f>
        <v/>
      </c>
      <c r="T473" s="10" t="str">
        <f>Manquant[Commentaires1]&amp;CHAR(10)&amp;Manquant[Commentaires2]&amp;CHAR(10)&amp;Manquant[Commentaires3]</f>
        <v xml:space="preserve">
</v>
      </c>
    </row>
    <row r="474" spans="1:20" ht="45" hidden="1" x14ac:dyDescent="0.25">
      <c r="A474" s="1" t="s">
        <v>815</v>
      </c>
      <c r="B474" s="1" t="s">
        <v>816</v>
      </c>
      <c r="C474" s="2">
        <v>43627</v>
      </c>
      <c r="D474" s="1">
        <v>71278358</v>
      </c>
      <c r="E474" s="1" t="s">
        <v>1020</v>
      </c>
      <c r="F474" s="1">
        <v>192796439</v>
      </c>
      <c r="G474" s="1" t="s">
        <v>1021</v>
      </c>
      <c r="H474" s="1" t="s">
        <v>15</v>
      </c>
      <c r="I474" s="2">
        <v>43594</v>
      </c>
      <c r="J474" s="2"/>
      <c r="K474" s="1" t="s">
        <v>16</v>
      </c>
      <c r="L474" s="2"/>
      <c r="M474" s="2"/>
      <c r="N474" s="2"/>
      <c r="O474" s="2"/>
      <c r="Q474" s="2" t="str">
        <f>IF(ISTEXT(Manquant[[#This Row],[Date de réapprovisionnement]]),Manquant[[#This Row],[Date de réapprovisionnement]],"")</f>
        <v/>
      </c>
      <c r="R474" s="2" t="str">
        <f>IF(ISTEXT(Manquant[[#This Row],[Date de réappro estimée]]),Manquant[[#This Row],[Date de réappro estimée]],"")</f>
        <v/>
      </c>
      <c r="S474" s="2" t="str">
        <f>IF((Manquant[Commentaires]=""),"",Manquant[Commentaires])</f>
        <v/>
      </c>
      <c r="T474" s="10" t="str">
        <f>Manquant[Commentaires1]&amp;CHAR(10)&amp;Manquant[Commentaires2]&amp;CHAR(10)&amp;Manquant[Commentaires3]</f>
        <v xml:space="preserve">
</v>
      </c>
    </row>
    <row r="475" spans="1:20" ht="45" hidden="1" x14ac:dyDescent="0.25">
      <c r="A475" s="1" t="s">
        <v>815</v>
      </c>
      <c r="B475" s="1" t="s">
        <v>816</v>
      </c>
      <c r="C475" s="2">
        <v>43627</v>
      </c>
      <c r="D475" s="1">
        <v>71278358</v>
      </c>
      <c r="E475" s="1" t="s">
        <v>1033</v>
      </c>
      <c r="F475" s="1">
        <v>192798813</v>
      </c>
      <c r="G475" s="1" t="s">
        <v>1034</v>
      </c>
      <c r="H475" s="1" t="s">
        <v>15</v>
      </c>
      <c r="I475" s="2">
        <v>43598</v>
      </c>
      <c r="J475" s="2"/>
      <c r="K475" s="1" t="s">
        <v>16</v>
      </c>
      <c r="L475" s="2"/>
      <c r="M475" s="2"/>
      <c r="N475" s="2"/>
      <c r="O475" s="2"/>
      <c r="Q475" s="2" t="str">
        <f>IF(ISTEXT(Manquant[[#This Row],[Date de réapprovisionnement]]),Manquant[[#This Row],[Date de réapprovisionnement]],"")</f>
        <v/>
      </c>
      <c r="R475" s="2" t="str">
        <f>IF(ISTEXT(Manquant[[#This Row],[Date de réappro estimée]]),Manquant[[#This Row],[Date de réappro estimée]],"")</f>
        <v/>
      </c>
      <c r="S475" s="2" t="str">
        <f>IF((Manquant[Commentaires]=""),"",Manquant[Commentaires])</f>
        <v/>
      </c>
      <c r="T475" s="10" t="str">
        <f>Manquant[Commentaires1]&amp;CHAR(10)&amp;Manquant[Commentaires2]&amp;CHAR(10)&amp;Manquant[Commentaires3]</f>
        <v xml:space="preserve">
</v>
      </c>
    </row>
    <row r="476" spans="1:20" ht="45" hidden="1" x14ac:dyDescent="0.25">
      <c r="A476" s="1" t="s">
        <v>815</v>
      </c>
      <c r="B476" s="1" t="s">
        <v>816</v>
      </c>
      <c r="C476" s="2">
        <v>43627</v>
      </c>
      <c r="D476" s="1">
        <v>71278358</v>
      </c>
      <c r="E476" s="1" t="s">
        <v>1035</v>
      </c>
      <c r="F476" s="1">
        <v>192808200</v>
      </c>
      <c r="G476" s="1" t="s">
        <v>1036</v>
      </c>
      <c r="H476" s="1" t="s">
        <v>15</v>
      </c>
      <c r="I476" s="2">
        <v>43594</v>
      </c>
      <c r="J476" s="2"/>
      <c r="K476" s="1" t="s">
        <v>16</v>
      </c>
      <c r="L476" s="2"/>
      <c r="M476" s="2"/>
      <c r="N476" s="2"/>
      <c r="O476" s="2"/>
      <c r="Q476" s="2" t="str">
        <f>IF(ISTEXT(Manquant[[#This Row],[Date de réapprovisionnement]]),Manquant[[#This Row],[Date de réapprovisionnement]],"")</f>
        <v/>
      </c>
      <c r="R476" s="2" t="str">
        <f>IF(ISTEXT(Manquant[[#This Row],[Date de réappro estimée]]),Manquant[[#This Row],[Date de réappro estimée]],"")</f>
        <v/>
      </c>
      <c r="S476" s="2" t="str">
        <f>IF((Manquant[Commentaires]=""),"",Manquant[Commentaires])</f>
        <v/>
      </c>
      <c r="T476" s="10" t="str">
        <f>Manquant[Commentaires1]&amp;CHAR(10)&amp;Manquant[Commentaires2]&amp;CHAR(10)&amp;Manquant[Commentaires3]</f>
        <v xml:space="preserve">
</v>
      </c>
    </row>
    <row r="477" spans="1:20" ht="45" hidden="1" x14ac:dyDescent="0.25">
      <c r="A477" s="1" t="s">
        <v>815</v>
      </c>
      <c r="B477" s="1" t="s">
        <v>816</v>
      </c>
      <c r="C477" s="2">
        <v>43627</v>
      </c>
      <c r="D477" s="1">
        <v>71278358</v>
      </c>
      <c r="E477" s="1" t="s">
        <v>1037</v>
      </c>
      <c r="F477" s="1">
        <v>192811202</v>
      </c>
      <c r="G477" s="1" t="s">
        <v>1038</v>
      </c>
      <c r="H477" s="1" t="s">
        <v>15</v>
      </c>
      <c r="I477" s="2">
        <v>43605</v>
      </c>
      <c r="J477" s="2"/>
      <c r="K477" s="1" t="s">
        <v>16</v>
      </c>
      <c r="L477" s="2"/>
      <c r="M477" s="2"/>
      <c r="N477" s="2"/>
      <c r="O477" s="2"/>
      <c r="Q477" s="2" t="str">
        <f>IF(ISTEXT(Manquant[[#This Row],[Date de réapprovisionnement]]),Manquant[[#This Row],[Date de réapprovisionnement]],"")</f>
        <v/>
      </c>
      <c r="R477" s="2" t="str">
        <f>IF(ISTEXT(Manquant[[#This Row],[Date de réappro estimée]]),Manquant[[#This Row],[Date de réappro estimée]],"")</f>
        <v/>
      </c>
      <c r="S477" s="2" t="str">
        <f>IF((Manquant[Commentaires]=""),"",Manquant[Commentaires])</f>
        <v/>
      </c>
      <c r="T477" s="10" t="str">
        <f>Manquant[Commentaires1]&amp;CHAR(10)&amp;Manquant[Commentaires2]&amp;CHAR(10)&amp;Manquant[Commentaires3]</f>
        <v xml:space="preserve">
</v>
      </c>
    </row>
    <row r="478" spans="1:20" ht="45" hidden="1" x14ac:dyDescent="0.25">
      <c r="A478" s="1" t="s">
        <v>815</v>
      </c>
      <c r="B478" s="1" t="s">
        <v>816</v>
      </c>
      <c r="C478" s="2">
        <v>43635</v>
      </c>
      <c r="D478" s="1">
        <v>71278358</v>
      </c>
      <c r="E478" s="1" t="s">
        <v>1039</v>
      </c>
      <c r="F478" s="1" t="s">
        <v>1039</v>
      </c>
      <c r="G478" s="1" t="s">
        <v>1040</v>
      </c>
      <c r="H478" s="1" t="s">
        <v>427</v>
      </c>
      <c r="I478" s="2" t="s">
        <v>428</v>
      </c>
      <c r="J478" s="2"/>
      <c r="K478" s="1" t="s">
        <v>16</v>
      </c>
      <c r="L478" s="2" t="str">
        <f>IF(ISNUMBER(Manquant[[#This Row],[Date de réapprovisionnement]]),Manquant[[#This Row],[Date de réapprovisionnement]],"")</f>
        <v/>
      </c>
      <c r="M478" s="2" t="str">
        <f>IF(ISNUMBER(Manquant[[#This Row],[Date de réappro estimée]]),Manquant[[#This Row],[Date de réappro estimée]],"")</f>
        <v/>
      </c>
      <c r="N478" s="2" t="str">
        <f>IF(Manquant[[#This Row],[DATE Réappro]]="",(IF(Manquant[[#This Row],[Date Estimée]]="","NO DATE",Manquant[[#This Row],[Date Estimée]])),Manquant[[#This Row],[DATE Réappro]])</f>
        <v>NO DATE</v>
      </c>
      <c r="O478" s="2" t="e">
        <f>IF((VLOOKUP(Manquant[[#This Row],[Composé]],Planning!K:Y,15,FALSE))=0,"",(VLOOKUP(Manquant[[#This Row],[Composé]],Planning!K:Y,15,FALSE)))</f>
        <v>#N/A</v>
      </c>
      <c r="P478" t="e">
        <f>IF(Manquant[[#This Row],[Besoin Client]]="","NO DATE CLIENT",(IF(Manquant[[#This Row],[DATE]]="NO DATE",TRUE,(IF(Manquant[[#This Row],[Besoin Client]]-Manquant[[#This Row],[DATE]]&lt;25,TRUE,"")))))</f>
        <v>#N/A</v>
      </c>
      <c r="Q478" s="2" t="str">
        <f>IF(ISTEXT(Manquant[[#This Row],[Date de réapprovisionnement]]),Manquant[[#This Row],[Date de réapprovisionnement]],"")</f>
        <v>MKP</v>
      </c>
      <c r="R478" s="2" t="str">
        <f>IF(ISTEXT(Manquant[[#This Row],[Date de réappro estimée]]),Manquant[[#This Row],[Date de réappro estimée]],"")</f>
        <v/>
      </c>
      <c r="S478" s="2" t="str">
        <f>IF((Manquant[Commentaires]=""),"",Manquant[Commentaires])</f>
        <v/>
      </c>
      <c r="T478" s="10" t="str">
        <f>Manquant[Commentaires1]&amp;CHAR(10)&amp;Manquant[Commentaires2]&amp;CHAR(10)&amp;Manquant[Commentaires3]</f>
        <v xml:space="preserve">MKP
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63"/>
  <sheetViews>
    <sheetView workbookViewId="0">
      <selection sqref="A1:C74"/>
    </sheetView>
  </sheetViews>
  <sheetFormatPr baseColWidth="10" defaultRowHeight="15" x14ac:dyDescent="0.25"/>
  <cols>
    <col min="1" max="1" width="11.7109375" bestFit="1" customWidth="1"/>
    <col min="2" max="2" width="17.28515625" bestFit="1" customWidth="1"/>
    <col min="3" max="3" width="24.7109375" bestFit="1" customWidth="1"/>
    <col min="4" max="4" width="9.85546875" bestFit="1" customWidth="1"/>
    <col min="5" max="5" width="16.85546875" bestFit="1" customWidth="1"/>
    <col min="6" max="6" width="55.42578125" bestFit="1" customWidth="1"/>
    <col min="7" max="7" width="6.5703125" bestFit="1" customWidth="1"/>
    <col min="8" max="8" width="10.85546875" bestFit="1" customWidth="1"/>
    <col min="9" max="9" width="14.7109375" bestFit="1" customWidth="1"/>
    <col min="10" max="10" width="9" bestFit="1" customWidth="1"/>
    <col min="11" max="11" width="12.85546875" bestFit="1" customWidth="1"/>
    <col min="12" max="12" width="14.28515625" bestFit="1" customWidth="1"/>
    <col min="13" max="13" width="19.42578125" bestFit="1" customWidth="1"/>
    <col min="14" max="22" width="11.7109375" bestFit="1" customWidth="1"/>
    <col min="23" max="32" width="12.7109375" bestFit="1" customWidth="1"/>
  </cols>
  <sheetData>
    <row r="1" spans="1:32" ht="30" x14ac:dyDescent="0.25">
      <c r="A1" s="1" t="s">
        <v>562</v>
      </c>
      <c r="B1" s="1" t="s">
        <v>563</v>
      </c>
      <c r="C1" s="3" t="s">
        <v>564</v>
      </c>
      <c r="D1" s="1" t="s">
        <v>565</v>
      </c>
      <c r="E1" s="1" t="s">
        <v>566</v>
      </c>
      <c r="F1" s="1" t="s">
        <v>567</v>
      </c>
      <c r="G1" s="1" t="s">
        <v>568</v>
      </c>
      <c r="H1" s="3" t="s">
        <v>569</v>
      </c>
      <c r="I1" s="1" t="s">
        <v>570</v>
      </c>
      <c r="J1" s="1" t="s">
        <v>571</v>
      </c>
      <c r="K1" s="1" t="s">
        <v>572</v>
      </c>
      <c r="L1" s="1" t="s">
        <v>573</v>
      </c>
      <c r="M1" s="1" t="s">
        <v>574</v>
      </c>
      <c r="N1" s="3"/>
      <c r="O1" s="3"/>
      <c r="P1" s="1"/>
      <c r="Q1" s="3"/>
      <c r="R1" s="1"/>
      <c r="S1" s="1"/>
      <c r="T1" s="1"/>
      <c r="U1" s="1"/>
      <c r="V1" s="1"/>
      <c r="W1" s="1"/>
      <c r="X1" s="1"/>
      <c r="Y1" s="1"/>
      <c r="Z1" s="3"/>
      <c r="AA1" s="3"/>
      <c r="AB1" s="1"/>
      <c r="AC1" s="3"/>
      <c r="AD1" s="3"/>
      <c r="AE1" s="3"/>
      <c r="AF1" s="1"/>
    </row>
    <row r="2" spans="1:32" x14ac:dyDescent="0.25">
      <c r="A2" s="1">
        <v>1093</v>
      </c>
      <c r="B2" s="1">
        <v>20</v>
      </c>
      <c r="C2" s="1" t="s">
        <v>575</v>
      </c>
      <c r="D2" s="1">
        <v>1</v>
      </c>
      <c r="E2" s="1" t="s">
        <v>576</v>
      </c>
      <c r="F2" s="1" t="s">
        <v>577</v>
      </c>
      <c r="G2" s="1">
        <v>1</v>
      </c>
      <c r="H2" s="1"/>
      <c r="I2" s="1" t="s">
        <v>578</v>
      </c>
      <c r="J2" s="1"/>
      <c r="K2" s="1" t="s">
        <v>579</v>
      </c>
      <c r="L2" s="1" t="s">
        <v>580</v>
      </c>
      <c r="M2" s="2"/>
      <c r="N2" s="1"/>
      <c r="O2" s="1"/>
      <c r="P2" s="1"/>
      <c r="Q2" s="1"/>
      <c r="R2" s="3"/>
      <c r="S2" s="1"/>
      <c r="T2" s="1"/>
      <c r="U2" s="1"/>
      <c r="V2" s="1"/>
      <c r="W2" s="1"/>
      <c r="X2" s="1"/>
      <c r="Y2" s="2"/>
      <c r="Z2" s="2"/>
      <c r="AA2" s="2"/>
      <c r="AB2" s="2"/>
      <c r="AC2" s="2"/>
      <c r="AD2" s="1"/>
      <c r="AE2" s="1"/>
      <c r="AF2" s="1"/>
    </row>
    <row r="3" spans="1:32" x14ac:dyDescent="0.25">
      <c r="A3" s="1">
        <v>1306</v>
      </c>
      <c r="B3" s="1">
        <v>22</v>
      </c>
      <c r="C3" s="1" t="s">
        <v>581</v>
      </c>
      <c r="D3" s="1"/>
      <c r="E3" s="1" t="s">
        <v>582</v>
      </c>
      <c r="F3" s="1" t="s">
        <v>583</v>
      </c>
      <c r="G3" s="1">
        <v>9</v>
      </c>
      <c r="H3" s="1">
        <v>1</v>
      </c>
      <c r="I3" s="1" t="s">
        <v>584</v>
      </c>
      <c r="J3" s="1">
        <v>71200401</v>
      </c>
      <c r="K3" s="1" t="s">
        <v>585</v>
      </c>
      <c r="L3" s="1" t="s">
        <v>586</v>
      </c>
      <c r="M3" s="2"/>
      <c r="N3" s="1"/>
      <c r="O3" s="1"/>
      <c r="P3" s="1"/>
      <c r="Q3" s="1"/>
      <c r="R3" s="3"/>
      <c r="S3" s="3"/>
      <c r="T3" s="1"/>
      <c r="U3" s="1"/>
      <c r="V3" s="1"/>
      <c r="W3" s="1"/>
      <c r="X3" s="1"/>
      <c r="Y3" s="2"/>
      <c r="Z3" s="2"/>
      <c r="AA3" s="2"/>
      <c r="AB3" s="2"/>
      <c r="AC3" s="2"/>
      <c r="AD3" s="1"/>
      <c r="AE3" s="1"/>
      <c r="AF3" s="1"/>
    </row>
    <row r="4" spans="1:32" x14ac:dyDescent="0.25">
      <c r="A4" s="1">
        <v>1307</v>
      </c>
      <c r="B4" s="1">
        <v>22</v>
      </c>
      <c r="C4" s="1" t="s">
        <v>581</v>
      </c>
      <c r="D4" s="1"/>
      <c r="E4" s="1" t="s">
        <v>587</v>
      </c>
      <c r="F4" s="1" t="s">
        <v>588</v>
      </c>
      <c r="G4" s="1">
        <v>7</v>
      </c>
      <c r="H4" s="1">
        <v>1</v>
      </c>
      <c r="I4" s="1" t="s">
        <v>584</v>
      </c>
      <c r="J4" s="1">
        <v>71200491</v>
      </c>
      <c r="K4" s="1" t="s">
        <v>585</v>
      </c>
      <c r="L4" s="1" t="s">
        <v>586</v>
      </c>
      <c r="M4" s="2"/>
      <c r="N4" s="1"/>
      <c r="O4" s="1"/>
      <c r="P4" s="1"/>
      <c r="Q4" s="1"/>
      <c r="R4" s="3"/>
      <c r="S4" s="3"/>
      <c r="T4" s="1"/>
      <c r="U4" s="1"/>
      <c r="V4" s="1"/>
      <c r="W4" s="1"/>
      <c r="X4" s="1"/>
      <c r="Y4" s="2"/>
      <c r="Z4" s="2"/>
      <c r="AA4" s="2"/>
      <c r="AB4" s="2"/>
      <c r="AC4" s="2"/>
      <c r="AD4" s="1"/>
      <c r="AE4" s="1"/>
      <c r="AF4" s="1"/>
    </row>
    <row r="5" spans="1:32" x14ac:dyDescent="0.25">
      <c r="A5" s="1">
        <v>1326</v>
      </c>
      <c r="B5" s="1">
        <v>20</v>
      </c>
      <c r="C5" s="1" t="s">
        <v>589</v>
      </c>
      <c r="D5" s="1"/>
      <c r="E5" s="1" t="s">
        <v>590</v>
      </c>
      <c r="F5" s="1" t="s">
        <v>591</v>
      </c>
      <c r="G5" s="1">
        <v>3</v>
      </c>
      <c r="H5" s="1">
        <v>0</v>
      </c>
      <c r="I5" s="1" t="s">
        <v>592</v>
      </c>
      <c r="J5" s="1">
        <v>71198078</v>
      </c>
      <c r="K5" s="1" t="s">
        <v>585</v>
      </c>
      <c r="L5" s="1" t="s">
        <v>586</v>
      </c>
      <c r="M5" s="2"/>
      <c r="N5" s="1"/>
      <c r="O5" s="1"/>
      <c r="P5" s="1"/>
      <c r="Q5" s="1"/>
      <c r="R5" s="3"/>
      <c r="S5" s="1"/>
      <c r="T5" s="1"/>
      <c r="U5" s="1"/>
      <c r="V5" s="1"/>
      <c r="W5" s="1"/>
      <c r="X5" s="1"/>
      <c r="Y5" s="2"/>
      <c r="Z5" s="2"/>
      <c r="AA5" s="2"/>
      <c r="AB5" s="2"/>
      <c r="AC5" s="2"/>
      <c r="AD5" s="1"/>
      <c r="AE5" s="1"/>
      <c r="AF5" s="1"/>
    </row>
    <row r="6" spans="1:32" x14ac:dyDescent="0.25">
      <c r="A6" s="1">
        <v>1327</v>
      </c>
      <c r="B6" s="1">
        <v>22</v>
      </c>
      <c r="C6" s="1" t="s">
        <v>593</v>
      </c>
      <c r="D6" s="1"/>
      <c r="E6" s="1" t="s">
        <v>594</v>
      </c>
      <c r="F6" s="1" t="s">
        <v>595</v>
      </c>
      <c r="G6" s="1">
        <v>2</v>
      </c>
      <c r="H6" s="1"/>
      <c r="I6" s="1"/>
      <c r="J6" s="1"/>
      <c r="K6" s="1" t="s">
        <v>585</v>
      </c>
      <c r="L6" s="1" t="s">
        <v>586</v>
      </c>
      <c r="M6" s="2"/>
      <c r="N6" s="1"/>
      <c r="O6" s="1"/>
      <c r="P6" s="1"/>
      <c r="Q6" s="1"/>
      <c r="R6" s="3"/>
      <c r="S6" s="1"/>
      <c r="T6" s="1"/>
      <c r="U6" s="1"/>
      <c r="V6" s="1"/>
      <c r="W6" s="1"/>
      <c r="X6" s="1"/>
      <c r="Y6" s="2"/>
      <c r="Z6" s="2"/>
      <c r="AA6" s="2"/>
      <c r="AB6" s="2"/>
      <c r="AC6" s="2"/>
      <c r="AD6" s="1"/>
      <c r="AE6" s="1"/>
      <c r="AF6" s="1"/>
    </row>
    <row r="7" spans="1:32" x14ac:dyDescent="0.25">
      <c r="A7" s="1">
        <v>1334</v>
      </c>
      <c r="B7" s="1">
        <v>20</v>
      </c>
      <c r="C7" s="1" t="s">
        <v>597</v>
      </c>
      <c r="D7" s="3">
        <v>1</v>
      </c>
      <c r="E7" s="1" t="s">
        <v>598</v>
      </c>
      <c r="F7" s="1" t="s">
        <v>599</v>
      </c>
      <c r="G7" s="1">
        <v>4</v>
      </c>
      <c r="H7" s="1">
        <v>0</v>
      </c>
      <c r="I7" s="1" t="s">
        <v>592</v>
      </c>
      <c r="J7" s="1">
        <v>71203430</v>
      </c>
      <c r="K7" s="1" t="s">
        <v>579</v>
      </c>
      <c r="L7" s="1" t="s">
        <v>580</v>
      </c>
      <c r="M7" s="2"/>
      <c r="N7" s="1"/>
      <c r="O7" s="1"/>
      <c r="P7" s="1"/>
      <c r="Q7" s="1"/>
      <c r="R7" s="3"/>
      <c r="S7" s="1"/>
      <c r="T7" s="1"/>
      <c r="U7" s="1"/>
      <c r="V7" s="1"/>
      <c r="W7" s="1"/>
      <c r="X7" s="1"/>
      <c r="Y7" s="2"/>
      <c r="Z7" s="2"/>
      <c r="AA7" s="2"/>
      <c r="AB7" s="2"/>
      <c r="AC7" s="2"/>
      <c r="AD7" s="1"/>
      <c r="AE7" s="1"/>
      <c r="AF7" s="1"/>
    </row>
    <row r="8" spans="1:32" x14ac:dyDescent="0.25">
      <c r="A8" s="1">
        <v>1335</v>
      </c>
      <c r="B8" s="1">
        <v>20</v>
      </c>
      <c r="C8" s="1" t="s">
        <v>597</v>
      </c>
      <c r="D8" s="3">
        <v>1</v>
      </c>
      <c r="E8" s="1" t="s">
        <v>600</v>
      </c>
      <c r="F8" s="1" t="s">
        <v>601</v>
      </c>
      <c r="G8" s="1">
        <v>4</v>
      </c>
      <c r="H8" s="1">
        <v>0</v>
      </c>
      <c r="I8" s="1" t="s">
        <v>592</v>
      </c>
      <c r="J8" s="1">
        <v>71203427</v>
      </c>
      <c r="K8" s="1" t="s">
        <v>579</v>
      </c>
      <c r="L8" s="1" t="s">
        <v>580</v>
      </c>
      <c r="M8" s="2"/>
      <c r="N8" s="1"/>
      <c r="O8" s="1"/>
      <c r="P8" s="1"/>
      <c r="Q8" s="1"/>
      <c r="R8" s="3"/>
      <c r="S8" s="1"/>
      <c r="T8" s="1"/>
      <c r="U8" s="1"/>
      <c r="V8" s="1"/>
      <c r="W8" s="1"/>
      <c r="X8" s="1"/>
      <c r="Y8" s="2"/>
      <c r="Z8" s="2"/>
      <c r="AA8" s="2"/>
      <c r="AB8" s="2"/>
      <c r="AC8" s="2"/>
      <c r="AD8" s="1"/>
      <c r="AE8" s="1"/>
      <c r="AF8" s="1"/>
    </row>
    <row r="9" spans="1:32" x14ac:dyDescent="0.25">
      <c r="A9" s="1">
        <v>1338</v>
      </c>
      <c r="B9" s="1">
        <v>22</v>
      </c>
      <c r="C9" s="1" t="s">
        <v>602</v>
      </c>
      <c r="D9" s="1"/>
      <c r="E9" s="1" t="s">
        <v>603</v>
      </c>
      <c r="F9" s="1" t="s">
        <v>604</v>
      </c>
      <c r="G9" s="1">
        <v>4</v>
      </c>
      <c r="H9" s="1">
        <v>1</v>
      </c>
      <c r="I9" s="1" t="s">
        <v>584</v>
      </c>
      <c r="J9" s="1">
        <v>71208975</v>
      </c>
      <c r="K9" s="1" t="s">
        <v>605</v>
      </c>
      <c r="L9" s="1" t="s">
        <v>586</v>
      </c>
      <c r="M9" s="2"/>
      <c r="N9" s="1"/>
      <c r="O9" s="1"/>
      <c r="P9" s="1"/>
      <c r="Q9" s="1"/>
      <c r="R9" s="3"/>
      <c r="S9" s="1"/>
      <c r="T9" s="1"/>
      <c r="U9" s="1"/>
      <c r="V9" s="1"/>
      <c r="W9" s="1"/>
      <c r="X9" s="1"/>
      <c r="Y9" s="2"/>
      <c r="Z9" s="2"/>
      <c r="AA9" s="2"/>
      <c r="AB9" s="2"/>
      <c r="AC9" s="2"/>
      <c r="AD9" s="1"/>
      <c r="AE9" s="1"/>
      <c r="AF9" s="1"/>
    </row>
    <row r="10" spans="1:32" x14ac:dyDescent="0.25">
      <c r="A10" s="1">
        <v>1342</v>
      </c>
      <c r="B10" s="1">
        <v>22</v>
      </c>
      <c r="C10" s="1" t="s">
        <v>581</v>
      </c>
      <c r="D10" s="1"/>
      <c r="E10" s="1" t="s">
        <v>60</v>
      </c>
      <c r="F10" s="1" t="s">
        <v>61</v>
      </c>
      <c r="G10" s="1">
        <v>5</v>
      </c>
      <c r="H10" s="1">
        <v>1</v>
      </c>
      <c r="I10" s="1" t="s">
        <v>584</v>
      </c>
      <c r="J10" s="1">
        <v>71208445</v>
      </c>
      <c r="K10" s="1" t="s">
        <v>579</v>
      </c>
      <c r="L10" s="1" t="s">
        <v>586</v>
      </c>
      <c r="M10" s="2"/>
      <c r="N10" s="1"/>
      <c r="O10" s="1"/>
      <c r="P10" s="1"/>
      <c r="Q10" s="1"/>
      <c r="R10" s="3"/>
      <c r="S10" s="1"/>
      <c r="T10" s="1"/>
      <c r="U10" s="1"/>
      <c r="V10" s="1"/>
      <c r="W10" s="1"/>
      <c r="X10" s="1"/>
      <c r="Y10" s="2"/>
      <c r="Z10" s="2"/>
      <c r="AA10" s="2"/>
      <c r="AB10" s="2"/>
      <c r="AC10" s="2"/>
      <c r="AD10" s="1"/>
      <c r="AE10" s="1"/>
      <c r="AF10" s="1"/>
    </row>
    <row r="11" spans="1:32" x14ac:dyDescent="0.25">
      <c r="A11" s="1">
        <v>1347</v>
      </c>
      <c r="B11" s="1">
        <v>22</v>
      </c>
      <c r="C11" s="1" t="s">
        <v>581</v>
      </c>
      <c r="D11" s="1"/>
      <c r="E11" s="1" t="s">
        <v>606</v>
      </c>
      <c r="F11" s="1" t="s">
        <v>607</v>
      </c>
      <c r="G11" s="1">
        <v>3</v>
      </c>
      <c r="H11" s="1">
        <v>1</v>
      </c>
      <c r="I11" s="1" t="s">
        <v>584</v>
      </c>
      <c r="J11" s="1">
        <v>71214672</v>
      </c>
      <c r="K11" s="1" t="s">
        <v>585</v>
      </c>
      <c r="L11" s="1" t="s">
        <v>586</v>
      </c>
      <c r="M11" s="2"/>
      <c r="N11" s="1"/>
      <c r="O11" s="1"/>
      <c r="P11" s="1"/>
      <c r="Q11" s="1"/>
      <c r="R11" s="3"/>
      <c r="S11" s="1"/>
      <c r="T11" s="1"/>
      <c r="U11" s="1"/>
      <c r="V11" s="1"/>
      <c r="W11" s="1"/>
      <c r="X11" s="1"/>
      <c r="Y11" s="2"/>
      <c r="Z11" s="2"/>
      <c r="AA11" s="2"/>
      <c r="AB11" s="2"/>
      <c r="AC11" s="2"/>
      <c r="AD11" s="1"/>
      <c r="AE11" s="1"/>
      <c r="AF11" s="1"/>
    </row>
    <row r="12" spans="1:32" x14ac:dyDescent="0.25">
      <c r="A12" s="1">
        <v>1358</v>
      </c>
      <c r="B12" s="1">
        <v>22</v>
      </c>
      <c r="C12" s="1" t="s">
        <v>608</v>
      </c>
      <c r="D12" s="1"/>
      <c r="E12" s="1" t="s">
        <v>609</v>
      </c>
      <c r="F12" s="1" t="s">
        <v>610</v>
      </c>
      <c r="G12" s="1">
        <v>14</v>
      </c>
      <c r="H12" s="1">
        <v>1</v>
      </c>
      <c r="I12" s="1" t="s">
        <v>611</v>
      </c>
      <c r="J12" s="1">
        <v>71218346</v>
      </c>
      <c r="K12" s="1" t="s">
        <v>585</v>
      </c>
      <c r="L12" s="1" t="s">
        <v>586</v>
      </c>
      <c r="M12" s="2"/>
      <c r="N12" s="1"/>
      <c r="O12" s="1"/>
      <c r="P12" s="1"/>
      <c r="Q12" s="1"/>
      <c r="R12" s="3"/>
      <c r="S12" s="1"/>
      <c r="T12" s="1"/>
      <c r="U12" s="1"/>
      <c r="V12" s="1"/>
      <c r="W12" s="1"/>
      <c r="X12" s="1"/>
      <c r="Y12" s="2"/>
      <c r="Z12" s="2"/>
      <c r="AA12" s="2"/>
      <c r="AB12" s="2"/>
      <c r="AC12" s="2"/>
      <c r="AD12" s="1"/>
      <c r="AE12" s="1"/>
      <c r="AF12" s="1"/>
    </row>
    <row r="13" spans="1:32" x14ac:dyDescent="0.25">
      <c r="A13" s="1">
        <v>1359</v>
      </c>
      <c r="B13" s="1">
        <v>22</v>
      </c>
      <c r="C13" s="1" t="s">
        <v>612</v>
      </c>
      <c r="D13" s="1">
        <v>2</v>
      </c>
      <c r="E13" s="1" t="s">
        <v>613</v>
      </c>
      <c r="F13" s="1" t="s">
        <v>614</v>
      </c>
      <c r="G13" s="1">
        <v>6</v>
      </c>
      <c r="H13" s="1">
        <v>0</v>
      </c>
      <c r="I13" s="1" t="s">
        <v>592</v>
      </c>
      <c r="J13" s="1">
        <v>71219945</v>
      </c>
      <c r="K13" s="1" t="s">
        <v>585</v>
      </c>
      <c r="L13" s="1" t="s">
        <v>580</v>
      </c>
      <c r="M13" s="2"/>
      <c r="N13" s="1"/>
      <c r="O13" s="1"/>
      <c r="P13" s="1"/>
      <c r="Q13" s="1"/>
      <c r="R13" s="3"/>
      <c r="S13" s="1"/>
      <c r="T13" s="1"/>
      <c r="U13" s="1"/>
      <c r="V13" s="1"/>
      <c r="W13" s="1"/>
      <c r="X13" s="1"/>
      <c r="Y13" s="2"/>
      <c r="Z13" s="2"/>
      <c r="AA13" s="2"/>
      <c r="AB13" s="2"/>
      <c r="AC13" s="2"/>
      <c r="AD13" s="1"/>
      <c r="AE13" s="1"/>
      <c r="AF13" s="1"/>
    </row>
    <row r="14" spans="1:32" x14ac:dyDescent="0.25">
      <c r="A14" s="1">
        <v>1367</v>
      </c>
      <c r="B14" s="1">
        <v>22</v>
      </c>
      <c r="C14" s="1" t="s">
        <v>615</v>
      </c>
      <c r="D14" s="1">
        <v>7</v>
      </c>
      <c r="E14" s="1" t="s">
        <v>616</v>
      </c>
      <c r="F14" s="1" t="s">
        <v>617</v>
      </c>
      <c r="G14" s="1">
        <v>1</v>
      </c>
      <c r="H14" s="1">
        <v>0</v>
      </c>
      <c r="I14" s="1" t="s">
        <v>584</v>
      </c>
      <c r="J14" s="1">
        <v>71241851</v>
      </c>
      <c r="K14" s="1" t="s">
        <v>585</v>
      </c>
      <c r="L14" s="1" t="s">
        <v>580</v>
      </c>
      <c r="M14" s="2"/>
      <c r="N14" s="1"/>
      <c r="O14" s="1"/>
      <c r="P14" s="1"/>
      <c r="Q14" s="1"/>
      <c r="R14" s="3"/>
      <c r="S14" s="1"/>
      <c r="T14" s="1"/>
      <c r="U14" s="1"/>
      <c r="V14" s="1"/>
      <c r="W14" s="1"/>
      <c r="X14" s="1"/>
      <c r="Y14" s="2"/>
      <c r="Z14" s="2"/>
      <c r="AA14" s="2"/>
      <c r="AB14" s="2"/>
      <c r="AC14" s="2"/>
      <c r="AD14" s="1"/>
      <c r="AE14" s="1"/>
      <c r="AF14" s="1"/>
    </row>
    <row r="15" spans="1:32" x14ac:dyDescent="0.25">
      <c r="A15" s="1">
        <v>1368</v>
      </c>
      <c r="B15" s="1">
        <v>23</v>
      </c>
      <c r="C15" s="1" t="s">
        <v>615</v>
      </c>
      <c r="D15" s="1">
        <v>2</v>
      </c>
      <c r="E15" s="1" t="s">
        <v>618</v>
      </c>
      <c r="F15" s="1" t="s">
        <v>619</v>
      </c>
      <c r="G15" s="1">
        <v>1</v>
      </c>
      <c r="H15" s="1">
        <v>0</v>
      </c>
      <c r="I15" s="1" t="s">
        <v>584</v>
      </c>
      <c r="J15" s="1">
        <v>71243200</v>
      </c>
      <c r="K15" s="1" t="s">
        <v>585</v>
      </c>
      <c r="L15" s="1" t="s">
        <v>620</v>
      </c>
      <c r="M15" s="2"/>
      <c r="N15" s="1"/>
      <c r="O15" s="1"/>
      <c r="P15" s="1"/>
      <c r="Q15" s="1"/>
      <c r="R15" s="3"/>
      <c r="S15" s="1"/>
      <c r="T15" s="1"/>
      <c r="U15" s="1"/>
      <c r="V15" s="1"/>
      <c r="W15" s="1"/>
      <c r="X15" s="1"/>
      <c r="Y15" s="2"/>
      <c r="Z15" s="2"/>
      <c r="AA15" s="2"/>
      <c r="AB15" s="2"/>
      <c r="AC15" s="2"/>
      <c r="AD15" s="1"/>
      <c r="AE15" s="1"/>
      <c r="AF15" s="1"/>
    </row>
    <row r="16" spans="1:32" x14ac:dyDescent="0.25">
      <c r="A16" s="1">
        <v>1371</v>
      </c>
      <c r="B16" s="1">
        <v>22</v>
      </c>
      <c r="C16" s="1" t="s">
        <v>615</v>
      </c>
      <c r="D16" s="1"/>
      <c r="E16" s="1" t="s">
        <v>621</v>
      </c>
      <c r="F16" s="1" t="s">
        <v>622</v>
      </c>
      <c r="G16" s="1">
        <v>10</v>
      </c>
      <c r="H16" s="1">
        <v>0</v>
      </c>
      <c r="I16" s="1" t="s">
        <v>584</v>
      </c>
      <c r="J16" s="1">
        <v>71228700</v>
      </c>
      <c r="K16" s="1" t="s">
        <v>585</v>
      </c>
      <c r="L16" s="1" t="s">
        <v>620</v>
      </c>
      <c r="M16" s="2"/>
      <c r="N16" s="1"/>
      <c r="O16" s="1"/>
      <c r="P16" s="1"/>
      <c r="Q16" s="1"/>
      <c r="R16" s="3"/>
      <c r="S16" s="1"/>
      <c r="T16" s="1"/>
      <c r="U16" s="1"/>
      <c r="V16" s="1"/>
      <c r="W16" s="1"/>
      <c r="X16" s="1"/>
      <c r="Y16" s="2"/>
      <c r="Z16" s="2"/>
      <c r="AA16" s="2"/>
      <c r="AB16" s="2"/>
      <c r="AC16" s="2"/>
      <c r="AD16" s="1"/>
      <c r="AE16" s="1"/>
      <c r="AF16" s="1"/>
    </row>
    <row r="17" spans="1:32" x14ac:dyDescent="0.25">
      <c r="A17" s="1">
        <v>1372</v>
      </c>
      <c r="B17" s="1">
        <v>22</v>
      </c>
      <c r="C17" s="1" t="s">
        <v>615</v>
      </c>
      <c r="D17" s="1"/>
      <c r="E17" s="1" t="s">
        <v>623</v>
      </c>
      <c r="F17" s="1" t="s">
        <v>624</v>
      </c>
      <c r="G17" s="1">
        <v>10</v>
      </c>
      <c r="H17" s="1">
        <v>0</v>
      </c>
      <c r="I17" s="1" t="s">
        <v>584</v>
      </c>
      <c r="J17" s="1">
        <v>71228353</v>
      </c>
      <c r="K17" s="1" t="s">
        <v>585</v>
      </c>
      <c r="L17" s="1" t="s">
        <v>620</v>
      </c>
      <c r="M17" s="2"/>
      <c r="N17" s="1"/>
      <c r="O17" s="1"/>
      <c r="P17" s="1"/>
      <c r="Q17" s="1"/>
      <c r="R17" s="3"/>
      <c r="S17" s="1"/>
      <c r="T17" s="1"/>
      <c r="U17" s="1"/>
      <c r="V17" s="1"/>
      <c r="W17" s="1"/>
      <c r="X17" s="1"/>
      <c r="Y17" s="2"/>
      <c r="Z17" s="2"/>
      <c r="AA17" s="2"/>
      <c r="AB17" s="2"/>
      <c r="AC17" s="2"/>
      <c r="AD17" s="1"/>
      <c r="AE17" s="1"/>
      <c r="AF17" s="1"/>
    </row>
    <row r="18" spans="1:32" x14ac:dyDescent="0.25">
      <c r="A18" s="1">
        <v>1373</v>
      </c>
      <c r="B18" s="1">
        <v>22</v>
      </c>
      <c r="C18" s="1" t="s">
        <v>625</v>
      </c>
      <c r="D18" s="1">
        <v>2</v>
      </c>
      <c r="E18" s="1" t="s">
        <v>626</v>
      </c>
      <c r="F18" s="1" t="s">
        <v>627</v>
      </c>
      <c r="G18" s="1">
        <v>30</v>
      </c>
      <c r="H18" s="1">
        <v>0</v>
      </c>
      <c r="I18" s="1" t="s">
        <v>584</v>
      </c>
      <c r="J18" s="1">
        <v>71228704</v>
      </c>
      <c r="K18" s="1" t="s">
        <v>585</v>
      </c>
      <c r="L18" s="1" t="s">
        <v>620</v>
      </c>
      <c r="M18" s="2"/>
      <c r="N18" s="1"/>
      <c r="O18" s="1"/>
      <c r="P18" s="1"/>
      <c r="Q18" s="1"/>
      <c r="R18" s="3"/>
      <c r="S18" s="1"/>
      <c r="T18" s="1"/>
      <c r="U18" s="1"/>
      <c r="V18" s="1"/>
      <c r="W18" s="1"/>
      <c r="X18" s="1"/>
      <c r="Y18" s="2"/>
      <c r="Z18" s="2"/>
      <c r="AA18" s="2"/>
      <c r="AB18" s="2"/>
      <c r="AC18" s="2"/>
      <c r="AD18" s="1"/>
      <c r="AE18" s="1"/>
      <c r="AF18" s="1"/>
    </row>
    <row r="19" spans="1:32" x14ac:dyDescent="0.25">
      <c r="A19" s="1">
        <v>1376</v>
      </c>
      <c r="B19" s="1">
        <v>22</v>
      </c>
      <c r="C19" s="1" t="s">
        <v>628</v>
      </c>
      <c r="D19" s="1"/>
      <c r="E19" s="1" t="s">
        <v>629</v>
      </c>
      <c r="F19" s="1" t="s">
        <v>630</v>
      </c>
      <c r="G19" s="1">
        <v>5</v>
      </c>
      <c r="H19" s="1">
        <v>0</v>
      </c>
      <c r="I19" s="1" t="s">
        <v>631</v>
      </c>
      <c r="J19" s="1">
        <v>71233251</v>
      </c>
      <c r="K19" s="1" t="s">
        <v>585</v>
      </c>
      <c r="L19" s="1" t="s">
        <v>620</v>
      </c>
      <c r="M19" s="2"/>
      <c r="N19" s="1"/>
      <c r="O19" s="1"/>
      <c r="P19" s="1"/>
      <c r="Q19" s="1"/>
      <c r="R19" s="3"/>
      <c r="S19" s="1"/>
      <c r="T19" s="1"/>
      <c r="U19" s="1"/>
      <c r="V19" s="1"/>
      <c r="W19" s="1"/>
      <c r="X19" s="1"/>
      <c r="Y19" s="2"/>
      <c r="Z19" s="2"/>
      <c r="AA19" s="2"/>
      <c r="AB19" s="2"/>
      <c r="AC19" s="2"/>
      <c r="AD19" s="1"/>
      <c r="AE19" s="1"/>
      <c r="AF19" s="1"/>
    </row>
    <row r="20" spans="1:32" x14ac:dyDescent="0.25">
      <c r="A20" s="1">
        <v>1377</v>
      </c>
      <c r="B20" s="1">
        <v>22</v>
      </c>
      <c r="C20" s="1" t="s">
        <v>615</v>
      </c>
      <c r="D20" s="1"/>
      <c r="E20" s="1" t="s">
        <v>632</v>
      </c>
      <c r="F20" s="1" t="s">
        <v>633</v>
      </c>
      <c r="G20" s="1">
        <v>6</v>
      </c>
      <c r="H20" s="1">
        <v>0</v>
      </c>
      <c r="I20" s="1" t="s">
        <v>611</v>
      </c>
      <c r="J20" s="1">
        <v>71235553</v>
      </c>
      <c r="K20" s="1" t="s">
        <v>585</v>
      </c>
      <c r="L20" s="1" t="s">
        <v>620</v>
      </c>
      <c r="M20" s="2"/>
      <c r="N20" s="1"/>
      <c r="O20" s="1"/>
      <c r="P20" s="1"/>
      <c r="Q20" s="1"/>
      <c r="R20" s="3"/>
      <c r="S20" s="1"/>
      <c r="T20" s="1"/>
      <c r="U20" s="1"/>
      <c r="V20" s="1"/>
      <c r="W20" s="1"/>
      <c r="X20" s="1"/>
      <c r="Y20" s="2"/>
      <c r="Z20" s="2"/>
      <c r="AA20" s="2"/>
      <c r="AB20" s="2"/>
      <c r="AC20" s="2"/>
      <c r="AD20" s="1"/>
      <c r="AE20" s="1"/>
      <c r="AF20" s="1"/>
    </row>
    <row r="21" spans="1:32" x14ac:dyDescent="0.25">
      <c r="A21" s="1">
        <v>1378</v>
      </c>
      <c r="B21" s="1">
        <v>22</v>
      </c>
      <c r="C21" s="1" t="s">
        <v>634</v>
      </c>
      <c r="D21" s="1">
        <v>1</v>
      </c>
      <c r="E21" s="1" t="s">
        <v>635</v>
      </c>
      <c r="F21" s="1" t="s">
        <v>636</v>
      </c>
      <c r="G21" s="1">
        <v>10</v>
      </c>
      <c r="H21" s="1">
        <v>0</v>
      </c>
      <c r="I21" s="1" t="s">
        <v>611</v>
      </c>
      <c r="J21" s="1">
        <v>71234282</v>
      </c>
      <c r="K21" s="1" t="s">
        <v>579</v>
      </c>
      <c r="L21" s="1" t="s">
        <v>620</v>
      </c>
      <c r="M21" s="2"/>
      <c r="N21" s="1"/>
      <c r="O21" s="1"/>
      <c r="P21" s="1"/>
      <c r="Q21" s="1"/>
      <c r="R21" s="3"/>
      <c r="S21" s="1"/>
      <c r="T21" s="1"/>
      <c r="U21" s="1"/>
      <c r="V21" s="1"/>
      <c r="W21" s="1"/>
      <c r="X21" s="1"/>
      <c r="Y21" s="2"/>
      <c r="Z21" s="2"/>
      <c r="AA21" s="2"/>
      <c r="AB21" s="2"/>
      <c r="AC21" s="2"/>
      <c r="AD21" s="1"/>
      <c r="AE21" s="1"/>
      <c r="AF21" s="1"/>
    </row>
    <row r="22" spans="1:32" x14ac:dyDescent="0.25">
      <c r="A22" s="1">
        <v>1379</v>
      </c>
      <c r="B22" s="1">
        <v>22</v>
      </c>
      <c r="C22" s="1" t="s">
        <v>634</v>
      </c>
      <c r="D22" s="1"/>
      <c r="E22" s="1" t="s">
        <v>637</v>
      </c>
      <c r="F22" s="1" t="s">
        <v>638</v>
      </c>
      <c r="G22" s="1">
        <v>10</v>
      </c>
      <c r="H22" s="1">
        <v>0</v>
      </c>
      <c r="I22" s="1" t="s">
        <v>611</v>
      </c>
      <c r="J22" s="1">
        <v>71234984</v>
      </c>
      <c r="K22" s="1" t="s">
        <v>605</v>
      </c>
      <c r="L22" s="1" t="s">
        <v>620</v>
      </c>
      <c r="M22" s="2"/>
      <c r="N22" s="1"/>
      <c r="O22" s="1"/>
      <c r="P22" s="1"/>
      <c r="Q22" s="1"/>
      <c r="R22" s="3"/>
      <c r="S22" s="1"/>
      <c r="T22" s="1"/>
      <c r="U22" s="1"/>
      <c r="V22" s="1"/>
      <c r="W22" s="1"/>
      <c r="X22" s="1"/>
      <c r="Y22" s="2"/>
      <c r="Z22" s="2"/>
      <c r="AA22" s="2"/>
      <c r="AB22" s="2"/>
      <c r="AC22" s="2"/>
      <c r="AD22" s="1"/>
      <c r="AE22" s="1"/>
      <c r="AF22" s="1"/>
    </row>
    <row r="23" spans="1:32" x14ac:dyDescent="0.25">
      <c r="A23" s="1">
        <v>1383</v>
      </c>
      <c r="B23" s="1">
        <v>24</v>
      </c>
      <c r="C23" s="1" t="s">
        <v>639</v>
      </c>
      <c r="D23" s="1"/>
      <c r="E23" s="1" t="s">
        <v>640</v>
      </c>
      <c r="F23" s="1" t="s">
        <v>641</v>
      </c>
      <c r="G23" s="1">
        <v>24</v>
      </c>
      <c r="H23" s="1">
        <v>0</v>
      </c>
      <c r="I23" s="1" t="s">
        <v>592</v>
      </c>
      <c r="J23" s="1">
        <v>71241000</v>
      </c>
      <c r="K23" s="1" t="s">
        <v>585</v>
      </c>
      <c r="L23" s="1" t="s">
        <v>620</v>
      </c>
      <c r="M23" s="2"/>
      <c r="N23" s="1"/>
      <c r="O23" s="1"/>
      <c r="P23" s="1"/>
      <c r="Q23" s="1"/>
      <c r="R23" s="3"/>
      <c r="S23" s="1"/>
      <c r="T23" s="1"/>
      <c r="U23" s="1"/>
      <c r="V23" s="1"/>
      <c r="W23" s="1"/>
      <c r="X23" s="1"/>
      <c r="Y23" s="2"/>
      <c r="Z23" s="2"/>
      <c r="AA23" s="2"/>
      <c r="AB23" s="2"/>
      <c r="AC23" s="2"/>
      <c r="AD23" s="1"/>
      <c r="AE23" s="1"/>
      <c r="AF23" s="1"/>
    </row>
    <row r="24" spans="1:32" x14ac:dyDescent="0.25">
      <c r="A24" s="1">
        <v>1384</v>
      </c>
      <c r="B24" s="1">
        <v>22</v>
      </c>
      <c r="C24" s="1" t="s">
        <v>639</v>
      </c>
      <c r="D24" s="1"/>
      <c r="E24" s="1" t="s">
        <v>642</v>
      </c>
      <c r="F24" s="1" t="s">
        <v>643</v>
      </c>
      <c r="G24" s="1">
        <v>2</v>
      </c>
      <c r="H24" s="1">
        <v>0</v>
      </c>
      <c r="I24" s="1" t="s">
        <v>584</v>
      </c>
      <c r="J24" s="1"/>
      <c r="K24" s="1" t="s">
        <v>585</v>
      </c>
      <c r="L24" s="1" t="s">
        <v>580</v>
      </c>
      <c r="M24" s="2"/>
      <c r="N24" s="1"/>
      <c r="O24" s="1"/>
      <c r="P24" s="1"/>
      <c r="Q24" s="1"/>
      <c r="R24" s="3"/>
      <c r="S24" s="1"/>
      <c r="T24" s="1"/>
      <c r="U24" s="1"/>
      <c r="V24" s="1"/>
      <c r="W24" s="1"/>
      <c r="X24" s="1"/>
      <c r="Y24" s="2"/>
      <c r="Z24" s="2"/>
      <c r="AA24" s="2"/>
      <c r="AB24" s="2"/>
      <c r="AC24" s="2"/>
      <c r="AD24" s="1"/>
      <c r="AE24" s="1"/>
      <c r="AF24" s="1"/>
    </row>
    <row r="25" spans="1:32" x14ac:dyDescent="0.25">
      <c r="A25" s="1">
        <v>1385</v>
      </c>
      <c r="B25" s="1">
        <v>22</v>
      </c>
      <c r="C25" s="1" t="s">
        <v>581</v>
      </c>
      <c r="D25" s="1"/>
      <c r="E25" s="1" t="s">
        <v>644</v>
      </c>
      <c r="F25" s="1" t="s">
        <v>645</v>
      </c>
      <c r="G25" s="1">
        <v>8</v>
      </c>
      <c r="H25" s="1">
        <v>1</v>
      </c>
      <c r="I25" s="1" t="s">
        <v>584</v>
      </c>
      <c r="J25" s="1">
        <v>71243643</v>
      </c>
      <c r="K25" s="1" t="s">
        <v>585</v>
      </c>
      <c r="L25" s="1" t="s">
        <v>586</v>
      </c>
      <c r="M25" s="2"/>
      <c r="N25" s="1"/>
      <c r="O25" s="1"/>
      <c r="P25" s="1"/>
      <c r="Q25" s="1"/>
      <c r="R25" s="3"/>
      <c r="S25" s="1"/>
      <c r="T25" s="1"/>
      <c r="U25" s="1"/>
      <c r="V25" s="1"/>
      <c r="W25" s="1"/>
      <c r="X25" s="1"/>
      <c r="Y25" s="2"/>
      <c r="Z25" s="2"/>
      <c r="AA25" s="2"/>
      <c r="AB25" s="2"/>
      <c r="AC25" s="2"/>
      <c r="AD25" s="1"/>
      <c r="AE25" s="1"/>
      <c r="AF25" s="1"/>
    </row>
    <row r="26" spans="1:32" x14ac:dyDescent="0.25">
      <c r="A26" s="1">
        <v>1386</v>
      </c>
      <c r="B26" s="1">
        <v>22</v>
      </c>
      <c r="C26" s="1" t="s">
        <v>615</v>
      </c>
      <c r="D26" s="1">
        <v>4</v>
      </c>
      <c r="E26" s="1" t="s">
        <v>646</v>
      </c>
      <c r="F26" s="1" t="s">
        <v>647</v>
      </c>
      <c r="G26" s="1">
        <v>1</v>
      </c>
      <c r="H26" s="1">
        <v>0</v>
      </c>
      <c r="I26" s="1" t="s">
        <v>584</v>
      </c>
      <c r="J26" s="1">
        <v>71241807</v>
      </c>
      <c r="K26" s="1" t="s">
        <v>585</v>
      </c>
      <c r="L26" s="1" t="s">
        <v>580</v>
      </c>
      <c r="M26" s="2"/>
      <c r="N26" s="1"/>
      <c r="O26" s="1"/>
      <c r="P26" s="1"/>
      <c r="Q26" s="1"/>
      <c r="R26" s="3"/>
      <c r="S26" s="1"/>
      <c r="T26" s="1"/>
      <c r="U26" s="1"/>
      <c r="V26" s="1"/>
      <c r="W26" s="1"/>
      <c r="X26" s="1"/>
      <c r="Y26" s="2"/>
      <c r="Z26" s="2"/>
      <c r="AA26" s="2"/>
      <c r="AB26" s="2"/>
      <c r="AC26" s="2"/>
      <c r="AD26" s="1"/>
      <c r="AE26" s="1"/>
      <c r="AF26" s="1"/>
    </row>
    <row r="27" spans="1:32" x14ac:dyDescent="0.25">
      <c r="A27" s="1">
        <v>1387</v>
      </c>
      <c r="B27" s="1">
        <v>21</v>
      </c>
      <c r="C27" s="1" t="s">
        <v>648</v>
      </c>
      <c r="D27" s="1">
        <v>1</v>
      </c>
      <c r="E27" s="1" t="s">
        <v>649</v>
      </c>
      <c r="F27" s="1" t="s">
        <v>650</v>
      </c>
      <c r="G27" s="1">
        <v>10</v>
      </c>
      <c r="H27" s="1">
        <v>1</v>
      </c>
      <c r="I27" s="1" t="s">
        <v>584</v>
      </c>
      <c r="J27" s="1">
        <v>71246998</v>
      </c>
      <c r="K27" s="1" t="s">
        <v>579</v>
      </c>
      <c r="L27" s="1" t="s">
        <v>580</v>
      </c>
      <c r="M27" s="2"/>
      <c r="N27" s="1"/>
      <c r="O27" s="1"/>
      <c r="P27" s="1"/>
      <c r="Q27" s="1"/>
      <c r="R27" s="3"/>
      <c r="S27" s="1"/>
      <c r="T27" s="1"/>
      <c r="U27" s="1"/>
      <c r="V27" s="1"/>
      <c r="W27" s="1"/>
      <c r="X27" s="1"/>
      <c r="Y27" s="2"/>
      <c r="Z27" s="2"/>
      <c r="AA27" s="2"/>
      <c r="AB27" s="2"/>
      <c r="AC27" s="2"/>
      <c r="AD27" s="1"/>
      <c r="AE27" s="1"/>
      <c r="AF27" s="1"/>
    </row>
    <row r="28" spans="1:32" x14ac:dyDescent="0.25">
      <c r="A28" s="1">
        <v>1388</v>
      </c>
      <c r="B28" s="1">
        <v>22</v>
      </c>
      <c r="C28" s="1" t="s">
        <v>648</v>
      </c>
      <c r="D28" s="1">
        <v>1</v>
      </c>
      <c r="E28" s="1" t="s">
        <v>64</v>
      </c>
      <c r="F28" s="1" t="s">
        <v>65</v>
      </c>
      <c r="G28" s="1">
        <v>4</v>
      </c>
      <c r="H28" s="1">
        <v>1</v>
      </c>
      <c r="I28" s="1" t="s">
        <v>584</v>
      </c>
      <c r="J28" s="1">
        <v>71255811</v>
      </c>
      <c r="K28" s="1" t="s">
        <v>579</v>
      </c>
      <c r="L28" s="1" t="s">
        <v>580</v>
      </c>
      <c r="M28" s="2"/>
      <c r="N28" s="1"/>
      <c r="O28" s="1"/>
      <c r="P28" s="1"/>
      <c r="Q28" s="1"/>
      <c r="R28" s="3"/>
      <c r="S28" s="1"/>
      <c r="T28" s="1"/>
      <c r="U28" s="1"/>
      <c r="V28" s="1"/>
      <c r="W28" s="1"/>
      <c r="X28" s="1"/>
      <c r="Y28" s="2"/>
      <c r="Z28" s="2"/>
      <c r="AA28" s="2"/>
      <c r="AB28" s="2"/>
      <c r="AC28" s="2"/>
      <c r="AD28" s="1"/>
      <c r="AE28" s="1"/>
      <c r="AF28" s="1"/>
    </row>
    <row r="29" spans="1:32" x14ac:dyDescent="0.25">
      <c r="A29" s="1">
        <v>1389</v>
      </c>
      <c r="B29" s="1">
        <v>21</v>
      </c>
      <c r="C29" s="1" t="s">
        <v>648</v>
      </c>
      <c r="D29" s="1">
        <v>2</v>
      </c>
      <c r="E29" s="1" t="s">
        <v>649</v>
      </c>
      <c r="F29" s="1" t="s">
        <v>651</v>
      </c>
      <c r="G29" s="1">
        <v>33</v>
      </c>
      <c r="H29" s="1">
        <v>0</v>
      </c>
      <c r="I29" s="1" t="s">
        <v>584</v>
      </c>
      <c r="J29" s="1">
        <v>71246999</v>
      </c>
      <c r="K29" s="1" t="s">
        <v>579</v>
      </c>
      <c r="L29" s="1" t="s">
        <v>580</v>
      </c>
      <c r="M29" s="2"/>
      <c r="N29" s="1"/>
      <c r="O29" s="1"/>
      <c r="P29" s="1"/>
      <c r="Q29" s="1"/>
      <c r="R29" s="3"/>
      <c r="S29" s="1"/>
      <c r="T29" s="1"/>
      <c r="U29" s="1"/>
      <c r="V29" s="1"/>
      <c r="W29" s="1"/>
      <c r="X29" s="1"/>
      <c r="Y29" s="2"/>
      <c r="Z29" s="2"/>
      <c r="AA29" s="2"/>
      <c r="AB29" s="2"/>
      <c r="AC29" s="2"/>
      <c r="AD29" s="1"/>
      <c r="AE29" s="1"/>
      <c r="AF29" s="1"/>
    </row>
    <row r="30" spans="1:32" x14ac:dyDescent="0.25">
      <c r="A30" s="1">
        <v>1390</v>
      </c>
      <c r="B30" s="1">
        <v>22</v>
      </c>
      <c r="C30" s="1" t="s">
        <v>648</v>
      </c>
      <c r="D30" s="1">
        <v>2</v>
      </c>
      <c r="E30" s="1" t="s">
        <v>64</v>
      </c>
      <c r="F30" s="1" t="s">
        <v>652</v>
      </c>
      <c r="G30" s="1">
        <v>14</v>
      </c>
      <c r="H30" s="1">
        <v>0</v>
      </c>
      <c r="I30" s="1" t="s">
        <v>584</v>
      </c>
      <c r="J30" s="1">
        <v>71255812</v>
      </c>
      <c r="K30" s="1" t="s">
        <v>579</v>
      </c>
      <c r="L30" s="1" t="s">
        <v>580</v>
      </c>
      <c r="M30" s="2"/>
      <c r="N30" s="1"/>
      <c r="O30" s="1"/>
      <c r="P30" s="1"/>
      <c r="Q30" s="1"/>
      <c r="R30" s="3"/>
      <c r="S30" s="1"/>
      <c r="T30" s="1"/>
      <c r="U30" s="1"/>
      <c r="V30" s="1"/>
      <c r="W30" s="1"/>
      <c r="X30" s="1"/>
      <c r="Y30" s="2"/>
      <c r="Z30" s="2"/>
      <c r="AA30" s="2"/>
      <c r="AB30" s="2"/>
      <c r="AC30" s="2"/>
      <c r="AD30" s="1"/>
      <c r="AE30" s="1"/>
      <c r="AF30" s="1"/>
    </row>
    <row r="31" spans="1:32" x14ac:dyDescent="0.25">
      <c r="A31" s="1">
        <v>1391</v>
      </c>
      <c r="B31" s="1">
        <v>20</v>
      </c>
      <c r="C31" s="1" t="s">
        <v>653</v>
      </c>
      <c r="D31" s="1"/>
      <c r="E31" s="1" t="s">
        <v>654</v>
      </c>
      <c r="F31" s="1" t="s">
        <v>655</v>
      </c>
      <c r="G31" s="1">
        <v>100</v>
      </c>
      <c r="H31" s="1"/>
      <c r="I31" s="1"/>
      <c r="J31" s="1"/>
      <c r="K31" s="1" t="s">
        <v>656</v>
      </c>
      <c r="L31" s="1" t="s">
        <v>580</v>
      </c>
      <c r="M31" s="2"/>
      <c r="N31" s="1"/>
      <c r="O31" s="1"/>
      <c r="P31" s="1"/>
      <c r="Q31" s="1"/>
      <c r="R31" s="3"/>
      <c r="S31" s="1"/>
      <c r="T31" s="1"/>
      <c r="U31" s="1"/>
      <c r="V31" s="1"/>
      <c r="W31" s="1"/>
      <c r="X31" s="1"/>
      <c r="Y31" s="2"/>
      <c r="Z31" s="2"/>
      <c r="AA31" s="2"/>
      <c r="AB31" s="2"/>
      <c r="AC31" s="2"/>
      <c r="AD31" s="1"/>
      <c r="AE31" s="1"/>
      <c r="AF31" s="1"/>
    </row>
    <row r="32" spans="1:32" x14ac:dyDescent="0.25">
      <c r="A32" s="1">
        <v>1392</v>
      </c>
      <c r="B32" s="1">
        <v>20</v>
      </c>
      <c r="C32" s="1" t="s">
        <v>657</v>
      </c>
      <c r="D32" s="1"/>
      <c r="E32" s="1">
        <v>263353209</v>
      </c>
      <c r="F32" s="1" t="s">
        <v>658</v>
      </c>
      <c r="G32" s="1">
        <v>2</v>
      </c>
      <c r="H32" s="1">
        <v>0</v>
      </c>
      <c r="I32" s="1" t="s">
        <v>584</v>
      </c>
      <c r="J32" s="1" t="s">
        <v>596</v>
      </c>
      <c r="K32" s="1" t="s">
        <v>585</v>
      </c>
      <c r="L32" s="1" t="s">
        <v>580</v>
      </c>
      <c r="M32" s="2"/>
      <c r="N32" s="1"/>
      <c r="O32" s="1"/>
      <c r="P32" s="1"/>
      <c r="Q32" s="1"/>
      <c r="R32" s="3"/>
      <c r="S32" s="1"/>
      <c r="T32" s="1"/>
      <c r="U32" s="1"/>
      <c r="V32" s="1"/>
      <c r="W32" s="1"/>
      <c r="X32" s="1"/>
      <c r="Y32" s="2"/>
      <c r="Z32" s="2"/>
      <c r="AA32" s="2"/>
      <c r="AB32" s="2"/>
      <c r="AC32" s="2"/>
      <c r="AD32" s="1"/>
      <c r="AE32" s="1"/>
      <c r="AF32" s="1"/>
    </row>
    <row r="33" spans="1:32" x14ac:dyDescent="0.25">
      <c r="A33" s="1">
        <v>1393</v>
      </c>
      <c r="B33" s="1">
        <v>24</v>
      </c>
      <c r="C33" s="1" t="s">
        <v>596</v>
      </c>
      <c r="D33" s="1">
        <v>8</v>
      </c>
      <c r="E33" s="1" t="s">
        <v>659</v>
      </c>
      <c r="F33" s="1" t="s">
        <v>660</v>
      </c>
      <c r="G33" s="1">
        <v>5</v>
      </c>
      <c r="H33" s="1">
        <v>0</v>
      </c>
      <c r="I33" s="1" t="s">
        <v>584</v>
      </c>
      <c r="J33" s="1">
        <v>71266701</v>
      </c>
      <c r="K33" s="1" t="s">
        <v>585</v>
      </c>
      <c r="L33" s="1" t="s">
        <v>620</v>
      </c>
      <c r="M33" s="2"/>
      <c r="N33" s="1"/>
      <c r="O33" s="1"/>
      <c r="P33" s="1"/>
      <c r="Q33" s="1"/>
      <c r="R33" s="3"/>
      <c r="S33" s="1"/>
      <c r="T33" s="1"/>
      <c r="U33" s="1"/>
      <c r="V33" s="1"/>
      <c r="W33" s="1"/>
      <c r="X33" s="1"/>
      <c r="Y33" s="2"/>
      <c r="Z33" s="2"/>
      <c r="AA33" s="2"/>
      <c r="AB33" s="2"/>
      <c r="AC33" s="2"/>
      <c r="AD33" s="1"/>
      <c r="AE33" s="1"/>
      <c r="AF33" s="1"/>
    </row>
    <row r="34" spans="1:32" x14ac:dyDescent="0.25">
      <c r="A34" s="1">
        <v>1394</v>
      </c>
      <c r="B34" s="1">
        <v>22</v>
      </c>
      <c r="C34" s="1" t="s">
        <v>596</v>
      </c>
      <c r="D34" s="1">
        <v>6</v>
      </c>
      <c r="E34" s="1" t="s">
        <v>661</v>
      </c>
      <c r="F34" s="1" t="s">
        <v>662</v>
      </c>
      <c r="G34" s="1">
        <v>10</v>
      </c>
      <c r="H34" s="1">
        <v>0</v>
      </c>
      <c r="I34" s="1" t="s">
        <v>584</v>
      </c>
      <c r="J34" s="1">
        <v>71266708</v>
      </c>
      <c r="K34" s="1" t="s">
        <v>585</v>
      </c>
      <c r="L34" s="1" t="s">
        <v>620</v>
      </c>
      <c r="M34" s="2"/>
      <c r="N34" s="1"/>
      <c r="O34" s="1"/>
      <c r="P34" s="1"/>
      <c r="Q34" s="1"/>
      <c r="R34" s="3"/>
      <c r="S34" s="1"/>
      <c r="T34" s="1"/>
      <c r="U34" s="1"/>
      <c r="V34" s="1"/>
      <c r="W34" s="1"/>
      <c r="X34" s="1"/>
      <c r="Y34" s="2"/>
      <c r="Z34" s="2"/>
      <c r="AA34" s="2"/>
      <c r="AB34" s="2"/>
      <c r="AC34" s="2"/>
      <c r="AD34" s="1"/>
      <c r="AE34" s="1"/>
      <c r="AF34" s="1"/>
    </row>
    <row r="35" spans="1:32" x14ac:dyDescent="0.25">
      <c r="A35" s="1">
        <v>1395</v>
      </c>
      <c r="B35" s="1">
        <v>22</v>
      </c>
      <c r="C35" s="1" t="s">
        <v>657</v>
      </c>
      <c r="D35" s="1">
        <v>3</v>
      </c>
      <c r="E35" s="1" t="s">
        <v>596</v>
      </c>
      <c r="F35" s="1" t="s">
        <v>663</v>
      </c>
      <c r="G35" s="1">
        <v>16</v>
      </c>
      <c r="H35" s="1">
        <v>0</v>
      </c>
      <c r="I35" s="1" t="s">
        <v>592</v>
      </c>
      <c r="J35" s="1"/>
      <c r="K35" s="1" t="s">
        <v>585</v>
      </c>
      <c r="L35" s="1" t="s">
        <v>664</v>
      </c>
      <c r="M35" s="2">
        <v>43485</v>
      </c>
      <c r="N35" s="1"/>
      <c r="O35" s="1"/>
      <c r="P35" s="1"/>
      <c r="Q35" s="1"/>
      <c r="R35" s="3"/>
      <c r="S35" s="1"/>
      <c r="T35" s="1"/>
      <c r="U35" s="1"/>
      <c r="V35" s="1"/>
      <c r="W35" s="1"/>
      <c r="X35" s="1"/>
      <c r="Y35" s="2"/>
      <c r="Z35" s="2"/>
      <c r="AA35" s="2"/>
      <c r="AB35" s="2"/>
      <c r="AC35" s="2"/>
      <c r="AD35" s="1"/>
      <c r="AE35" s="1"/>
      <c r="AF35" s="1"/>
    </row>
    <row r="36" spans="1:32" x14ac:dyDescent="0.25">
      <c r="A36" s="1">
        <v>1396</v>
      </c>
      <c r="B36" s="1">
        <v>20</v>
      </c>
      <c r="C36" s="1" t="s">
        <v>665</v>
      </c>
      <c r="D36" s="1">
        <v>0</v>
      </c>
      <c r="E36" s="1" t="s">
        <v>26</v>
      </c>
      <c r="F36" s="1" t="s">
        <v>665</v>
      </c>
      <c r="G36" s="1">
        <v>2</v>
      </c>
      <c r="H36" s="1">
        <v>1</v>
      </c>
      <c r="I36" s="1"/>
      <c r="J36" s="1">
        <v>71245415</v>
      </c>
      <c r="K36" s="1" t="s">
        <v>666</v>
      </c>
      <c r="L36" s="1" t="s">
        <v>580</v>
      </c>
      <c r="M36" s="2"/>
      <c r="N36" s="1"/>
      <c r="O36" s="1"/>
      <c r="P36" s="1"/>
      <c r="Q36" s="1"/>
      <c r="R36" s="3"/>
      <c r="S36" s="1"/>
      <c r="T36" s="1"/>
      <c r="U36" s="1"/>
      <c r="V36" s="1"/>
      <c r="W36" s="1"/>
      <c r="X36" s="1"/>
      <c r="Y36" s="2"/>
      <c r="Z36" s="2"/>
      <c r="AA36" s="2"/>
      <c r="AB36" s="2"/>
      <c r="AC36" s="2"/>
      <c r="AD36" s="1"/>
      <c r="AE36" s="1"/>
      <c r="AF36" s="1"/>
    </row>
    <row r="37" spans="1:32" x14ac:dyDescent="0.25">
      <c r="A37" s="1">
        <v>1397</v>
      </c>
      <c r="B37" s="1">
        <v>20</v>
      </c>
      <c r="C37" s="1" t="s">
        <v>665</v>
      </c>
      <c r="D37" s="1">
        <v>0</v>
      </c>
      <c r="E37" s="1" t="s">
        <v>26</v>
      </c>
      <c r="F37" s="1" t="s">
        <v>665</v>
      </c>
      <c r="G37" s="1">
        <v>5</v>
      </c>
      <c r="H37" s="1">
        <v>0</v>
      </c>
      <c r="I37" s="1"/>
      <c r="J37" s="1">
        <v>71246411</v>
      </c>
      <c r="K37" s="1" t="s">
        <v>666</v>
      </c>
      <c r="L37" s="1" t="s">
        <v>580</v>
      </c>
      <c r="M37" s="2"/>
      <c r="N37" s="1"/>
      <c r="O37" s="1"/>
      <c r="P37" s="1"/>
      <c r="Q37" s="1"/>
      <c r="R37" s="3"/>
      <c r="S37" s="1"/>
      <c r="T37" s="1"/>
      <c r="U37" s="1"/>
      <c r="V37" s="1"/>
      <c r="W37" s="1"/>
      <c r="X37" s="1"/>
      <c r="Y37" s="2"/>
      <c r="Z37" s="2"/>
      <c r="AA37" s="2"/>
      <c r="AB37" s="2"/>
      <c r="AC37" s="2"/>
      <c r="AD37" s="1"/>
      <c r="AE37" s="1"/>
      <c r="AF37" s="1"/>
    </row>
    <row r="38" spans="1:32" x14ac:dyDescent="0.25">
      <c r="A38" s="1">
        <v>1398</v>
      </c>
      <c r="B38" s="1">
        <v>20</v>
      </c>
      <c r="C38" s="1" t="s">
        <v>667</v>
      </c>
      <c r="D38" s="1"/>
      <c r="E38" s="1" t="s">
        <v>668</v>
      </c>
      <c r="F38" s="1" t="s">
        <v>669</v>
      </c>
      <c r="G38" s="1">
        <v>6</v>
      </c>
      <c r="H38" s="1">
        <v>0</v>
      </c>
      <c r="I38" s="1" t="s">
        <v>592</v>
      </c>
      <c r="J38" s="1"/>
      <c r="K38" s="1" t="s">
        <v>656</v>
      </c>
      <c r="L38" s="1" t="s">
        <v>586</v>
      </c>
      <c r="M38" s="2"/>
      <c r="N38" s="1"/>
      <c r="O38" s="1"/>
      <c r="P38" s="1"/>
      <c r="Q38" s="1"/>
      <c r="R38" s="3"/>
      <c r="S38" s="1"/>
      <c r="T38" s="1"/>
      <c r="U38" s="1"/>
      <c r="V38" s="1"/>
      <c r="W38" s="1"/>
      <c r="X38" s="1"/>
      <c r="Y38" s="2"/>
      <c r="Z38" s="2"/>
      <c r="AA38" s="2"/>
      <c r="AB38" s="2"/>
      <c r="AC38" s="2"/>
      <c r="AD38" s="1"/>
      <c r="AE38" s="1"/>
      <c r="AF38" s="1"/>
    </row>
    <row r="39" spans="1:32" x14ac:dyDescent="0.25">
      <c r="A39" s="1">
        <v>1399</v>
      </c>
      <c r="B39" s="1">
        <v>20</v>
      </c>
      <c r="C39" s="1" t="s">
        <v>667</v>
      </c>
      <c r="D39" s="1"/>
      <c r="E39" s="1" t="s">
        <v>670</v>
      </c>
      <c r="F39" s="1" t="s">
        <v>671</v>
      </c>
      <c r="G39" s="1">
        <v>6</v>
      </c>
      <c r="H39" s="1"/>
      <c r="I39" s="1"/>
      <c r="J39" s="1"/>
      <c r="K39" s="1" t="s">
        <v>656</v>
      </c>
      <c r="L39" s="1" t="s">
        <v>620</v>
      </c>
      <c r="M39" s="2"/>
      <c r="N39" s="1"/>
      <c r="O39" s="1"/>
      <c r="P39" s="1"/>
      <c r="Q39" s="1"/>
      <c r="R39" s="3"/>
      <c r="S39" s="1"/>
      <c r="T39" s="1"/>
      <c r="U39" s="1"/>
      <c r="V39" s="1"/>
      <c r="W39" s="1"/>
      <c r="X39" s="1"/>
      <c r="Y39" s="2"/>
      <c r="Z39" s="2"/>
      <c r="AA39" s="2"/>
      <c r="AB39" s="2"/>
      <c r="AC39" s="2"/>
      <c r="AD39" s="1"/>
      <c r="AE39" s="1"/>
      <c r="AF39" s="1"/>
    </row>
    <row r="40" spans="1:32" x14ac:dyDescent="0.25">
      <c r="A40" s="1">
        <v>1400</v>
      </c>
      <c r="B40" s="1">
        <v>20</v>
      </c>
      <c r="C40" s="1" t="s">
        <v>667</v>
      </c>
      <c r="D40" s="1"/>
      <c r="E40" s="1" t="s">
        <v>672</v>
      </c>
      <c r="F40" s="1" t="s">
        <v>673</v>
      </c>
      <c r="G40" s="1">
        <v>6</v>
      </c>
      <c r="H40" s="1"/>
      <c r="I40" s="1"/>
      <c r="J40" s="1"/>
      <c r="K40" s="1" t="s">
        <v>656</v>
      </c>
      <c r="L40" s="1" t="s">
        <v>620</v>
      </c>
      <c r="M40" s="2"/>
      <c r="N40" s="1"/>
      <c r="O40" s="1"/>
      <c r="P40" s="1"/>
      <c r="Q40" s="1"/>
      <c r="R40" s="3"/>
      <c r="S40" s="1"/>
      <c r="T40" s="1"/>
      <c r="U40" s="1"/>
      <c r="V40" s="1"/>
      <c r="W40" s="1"/>
      <c r="X40" s="1"/>
      <c r="Y40" s="2"/>
      <c r="Z40" s="2"/>
      <c r="AA40" s="2"/>
      <c r="AB40" s="2"/>
      <c r="AC40" s="2"/>
      <c r="AD40" s="1"/>
      <c r="AE40" s="1"/>
      <c r="AF40" s="1"/>
    </row>
    <row r="41" spans="1:32" x14ac:dyDescent="0.25">
      <c r="A41" s="1">
        <v>1401</v>
      </c>
      <c r="B41" s="1">
        <v>22</v>
      </c>
      <c r="C41" s="1" t="s">
        <v>674</v>
      </c>
      <c r="D41" s="1"/>
      <c r="E41" s="1" t="s">
        <v>675</v>
      </c>
      <c r="F41" s="1" t="s">
        <v>676</v>
      </c>
      <c r="G41" s="1">
        <v>15</v>
      </c>
      <c r="H41" s="1">
        <v>1</v>
      </c>
      <c r="I41" s="1" t="s">
        <v>584</v>
      </c>
      <c r="J41" s="1">
        <v>71250347</v>
      </c>
      <c r="K41" s="1" t="s">
        <v>605</v>
      </c>
      <c r="L41" s="1" t="s">
        <v>620</v>
      </c>
      <c r="M41" s="2"/>
      <c r="N41" s="1"/>
      <c r="O41" s="1"/>
      <c r="P41" s="1"/>
      <c r="Q41" s="1"/>
      <c r="R41" s="3"/>
      <c r="S41" s="1"/>
      <c r="T41" s="1"/>
      <c r="U41" s="1"/>
      <c r="V41" s="1"/>
      <c r="W41" s="1"/>
      <c r="X41" s="1"/>
      <c r="Y41" s="2"/>
      <c r="Z41" s="2"/>
      <c r="AA41" s="2"/>
      <c r="AB41" s="2"/>
      <c r="AC41" s="2"/>
      <c r="AD41" s="1"/>
      <c r="AE41" s="1"/>
      <c r="AF41" s="1"/>
    </row>
    <row r="42" spans="1:32" x14ac:dyDescent="0.25">
      <c r="A42" s="1">
        <v>1402</v>
      </c>
      <c r="B42" s="1">
        <v>22</v>
      </c>
      <c r="C42" s="1" t="s">
        <v>677</v>
      </c>
      <c r="D42" s="1">
        <v>0</v>
      </c>
      <c r="E42" s="1" t="s">
        <v>678</v>
      </c>
      <c r="F42" s="1" t="s">
        <v>679</v>
      </c>
      <c r="G42" s="1">
        <v>1</v>
      </c>
      <c r="H42" s="1">
        <v>0</v>
      </c>
      <c r="I42" s="1" t="s">
        <v>611</v>
      </c>
      <c r="J42" s="1" t="s">
        <v>596</v>
      </c>
      <c r="K42" s="1" t="s">
        <v>585</v>
      </c>
      <c r="L42" s="1" t="s">
        <v>580</v>
      </c>
      <c r="M42" s="2"/>
      <c r="N42" s="1"/>
      <c r="O42" s="1"/>
      <c r="P42" s="1"/>
      <c r="Q42" s="1"/>
      <c r="R42" s="3"/>
      <c r="S42" s="1"/>
      <c r="T42" s="1"/>
      <c r="U42" s="1"/>
      <c r="V42" s="1"/>
      <c r="W42" s="1"/>
      <c r="X42" s="1"/>
      <c r="Y42" s="2"/>
      <c r="Z42" s="2"/>
      <c r="AA42" s="2"/>
      <c r="AB42" s="2"/>
      <c r="AC42" s="2"/>
      <c r="AD42" s="1"/>
      <c r="AE42" s="1"/>
      <c r="AF42" s="1"/>
    </row>
    <row r="43" spans="1:32" x14ac:dyDescent="0.25">
      <c r="A43" s="1">
        <v>1403</v>
      </c>
      <c r="B43" s="1">
        <v>23</v>
      </c>
      <c r="C43" s="1" t="s">
        <v>634</v>
      </c>
      <c r="D43" s="1"/>
      <c r="E43" s="1" t="s">
        <v>680</v>
      </c>
      <c r="F43" s="1" t="s">
        <v>681</v>
      </c>
      <c r="G43" s="1">
        <v>2</v>
      </c>
      <c r="H43" s="1">
        <v>0</v>
      </c>
      <c r="I43" s="1" t="s">
        <v>611</v>
      </c>
      <c r="J43" s="1">
        <v>71250666</v>
      </c>
      <c r="K43" s="1" t="s">
        <v>585</v>
      </c>
      <c r="L43" s="1" t="s">
        <v>586</v>
      </c>
      <c r="M43" s="2"/>
      <c r="N43" s="1"/>
      <c r="O43" s="1"/>
      <c r="P43" s="1"/>
      <c r="Q43" s="1"/>
      <c r="R43" s="3"/>
      <c r="S43" s="1"/>
      <c r="T43" s="1"/>
      <c r="U43" s="1"/>
      <c r="V43" s="1"/>
      <c r="W43" s="1"/>
      <c r="X43" s="1"/>
      <c r="Y43" s="2"/>
      <c r="Z43" s="2"/>
      <c r="AA43" s="2"/>
      <c r="AB43" s="2"/>
      <c r="AC43" s="2"/>
      <c r="AD43" s="1"/>
      <c r="AE43" s="1"/>
      <c r="AF43" s="1"/>
    </row>
    <row r="44" spans="1:32" x14ac:dyDescent="0.25">
      <c r="A44" s="1">
        <v>1404</v>
      </c>
      <c r="B44" s="1">
        <v>23</v>
      </c>
      <c r="C44" s="1" t="s">
        <v>634</v>
      </c>
      <c r="D44" s="1"/>
      <c r="E44" s="1" t="s">
        <v>680</v>
      </c>
      <c r="F44" s="1" t="s">
        <v>681</v>
      </c>
      <c r="G44" s="1">
        <v>3</v>
      </c>
      <c r="H44" s="1">
        <v>0</v>
      </c>
      <c r="I44" s="1" t="s">
        <v>611</v>
      </c>
      <c r="J44" s="1">
        <v>71250666</v>
      </c>
      <c r="K44" s="1" t="s">
        <v>585</v>
      </c>
      <c r="L44" s="1" t="s">
        <v>586</v>
      </c>
      <c r="M44" s="2"/>
      <c r="N44" s="1"/>
      <c r="O44" s="1"/>
      <c r="P44" s="1"/>
      <c r="Q44" s="1"/>
      <c r="R44" s="3"/>
      <c r="S44" s="1"/>
      <c r="T44" s="1"/>
      <c r="U44" s="1"/>
      <c r="V44" s="1"/>
      <c r="W44" s="1"/>
      <c r="X44" s="1"/>
      <c r="Y44" s="2"/>
      <c r="Z44" s="2"/>
      <c r="AA44" s="2"/>
      <c r="AB44" s="2"/>
      <c r="AC44" s="2"/>
      <c r="AD44" s="1"/>
      <c r="AE44" s="1"/>
      <c r="AF44" s="1"/>
    </row>
    <row r="45" spans="1:32" x14ac:dyDescent="0.25">
      <c r="A45" s="1">
        <v>1405</v>
      </c>
      <c r="B45" s="1">
        <v>24</v>
      </c>
      <c r="C45" s="1" t="s">
        <v>682</v>
      </c>
      <c r="D45" s="1">
        <v>9</v>
      </c>
      <c r="E45" s="1" t="s">
        <v>659</v>
      </c>
      <c r="F45" s="1" t="s">
        <v>660</v>
      </c>
      <c r="G45" s="1">
        <v>4</v>
      </c>
      <c r="H45" s="1">
        <v>0</v>
      </c>
      <c r="I45" s="1" t="s">
        <v>584</v>
      </c>
      <c r="J45" s="1">
        <v>71254715</v>
      </c>
      <c r="K45" s="1" t="s">
        <v>585</v>
      </c>
      <c r="L45" s="1" t="s">
        <v>620</v>
      </c>
      <c r="M45" s="2"/>
      <c r="N45" s="1"/>
      <c r="O45" s="1"/>
      <c r="P45" s="1"/>
      <c r="Q45" s="1"/>
      <c r="R45" s="3"/>
      <c r="S45" s="1"/>
      <c r="T45" s="1"/>
      <c r="U45" s="1"/>
      <c r="V45" s="1"/>
      <c r="W45" s="1"/>
      <c r="X45" s="1"/>
      <c r="Y45" s="2"/>
      <c r="Z45" s="2"/>
      <c r="AA45" s="2"/>
      <c r="AB45" s="2"/>
      <c r="AC45" s="2"/>
      <c r="AD45" s="1"/>
      <c r="AE45" s="1"/>
      <c r="AF45" s="1"/>
    </row>
    <row r="46" spans="1:32" x14ac:dyDescent="0.25">
      <c r="A46" s="1">
        <v>1406</v>
      </c>
      <c r="B46" s="1">
        <v>22</v>
      </c>
      <c r="C46" s="1" t="s">
        <v>683</v>
      </c>
      <c r="D46" s="1">
        <v>1</v>
      </c>
      <c r="E46" s="1" t="s">
        <v>684</v>
      </c>
      <c r="F46" s="1" t="s">
        <v>685</v>
      </c>
      <c r="G46" s="1">
        <v>94</v>
      </c>
      <c r="H46" s="1">
        <v>0</v>
      </c>
      <c r="I46" s="1" t="s">
        <v>592</v>
      </c>
      <c r="J46" s="1">
        <v>71251214</v>
      </c>
      <c r="K46" s="1" t="s">
        <v>579</v>
      </c>
      <c r="L46" s="1" t="s">
        <v>620</v>
      </c>
      <c r="M46" s="2"/>
      <c r="N46" s="1"/>
      <c r="O46" s="1"/>
      <c r="P46" s="1"/>
      <c r="Q46" s="1"/>
      <c r="R46" s="3"/>
      <c r="S46" s="1"/>
      <c r="T46" s="1"/>
      <c r="U46" s="1"/>
      <c r="V46" s="1"/>
      <c r="W46" s="1"/>
      <c r="X46" s="1"/>
      <c r="Y46" s="2"/>
      <c r="Z46" s="2"/>
      <c r="AA46" s="2"/>
      <c r="AB46" s="2"/>
      <c r="AC46" s="2"/>
      <c r="AD46" s="1"/>
      <c r="AE46" s="1"/>
      <c r="AF46" s="1"/>
    </row>
    <row r="47" spans="1:32" x14ac:dyDescent="0.25">
      <c r="A47" s="1">
        <v>1407</v>
      </c>
      <c r="B47" s="1">
        <v>22</v>
      </c>
      <c r="C47" s="1" t="s">
        <v>686</v>
      </c>
      <c r="D47" s="1">
        <v>1</v>
      </c>
      <c r="E47" s="1" t="s">
        <v>687</v>
      </c>
      <c r="F47" s="1" t="s">
        <v>688</v>
      </c>
      <c r="G47" s="1">
        <v>8</v>
      </c>
      <c r="H47" s="1">
        <v>1</v>
      </c>
      <c r="I47" s="1" t="s">
        <v>584</v>
      </c>
      <c r="J47" s="1">
        <v>71250351</v>
      </c>
      <c r="K47" s="1" t="s">
        <v>579</v>
      </c>
      <c r="L47" s="1" t="s">
        <v>620</v>
      </c>
      <c r="M47" s="2">
        <v>43553</v>
      </c>
      <c r="N47" s="1"/>
      <c r="O47" s="1"/>
      <c r="P47" s="1"/>
      <c r="Q47" s="1"/>
      <c r="R47" s="3"/>
      <c r="S47" s="1"/>
      <c r="T47" s="1"/>
      <c r="U47" s="1"/>
      <c r="V47" s="1"/>
      <c r="W47" s="1"/>
      <c r="X47" s="1"/>
      <c r="Y47" s="2"/>
      <c r="Z47" s="2"/>
      <c r="AA47" s="2"/>
      <c r="AB47" s="2"/>
      <c r="AC47" s="2"/>
      <c r="AD47" s="1"/>
      <c r="AE47" s="1"/>
      <c r="AF47" s="1"/>
    </row>
    <row r="48" spans="1:32" x14ac:dyDescent="0.25">
      <c r="A48" s="1">
        <v>1408</v>
      </c>
      <c r="B48" s="1">
        <v>22</v>
      </c>
      <c r="C48" s="1" t="s">
        <v>634</v>
      </c>
      <c r="D48" s="1">
        <v>1</v>
      </c>
      <c r="E48" s="1" t="s">
        <v>689</v>
      </c>
      <c r="F48" s="1" t="s">
        <v>690</v>
      </c>
      <c r="G48" s="1">
        <v>3</v>
      </c>
      <c r="H48" s="1">
        <v>1</v>
      </c>
      <c r="I48" s="1" t="s">
        <v>611</v>
      </c>
      <c r="J48" s="1">
        <v>71251206</v>
      </c>
      <c r="K48" s="1" t="s">
        <v>579</v>
      </c>
      <c r="L48" s="1" t="s">
        <v>586</v>
      </c>
      <c r="M48" s="2"/>
      <c r="N48" s="1"/>
      <c r="O48" s="1"/>
      <c r="P48" s="1"/>
      <c r="Q48" s="1"/>
      <c r="R48" s="3"/>
      <c r="S48" s="1"/>
      <c r="T48" s="1"/>
      <c r="U48" s="1"/>
      <c r="V48" s="1"/>
      <c r="W48" s="1"/>
      <c r="X48" s="1"/>
      <c r="Y48" s="2"/>
      <c r="Z48" s="2"/>
      <c r="AA48" s="2"/>
      <c r="AB48" s="2"/>
      <c r="AC48" s="2"/>
      <c r="AD48" s="1"/>
      <c r="AE48" s="1"/>
      <c r="AF48" s="1"/>
    </row>
    <row r="49" spans="1:32" x14ac:dyDescent="0.25">
      <c r="A49" s="1">
        <v>1409</v>
      </c>
      <c r="B49" s="1">
        <v>22</v>
      </c>
      <c r="C49" s="1" t="s">
        <v>674</v>
      </c>
      <c r="D49" s="1"/>
      <c r="E49" s="1" t="s">
        <v>21</v>
      </c>
      <c r="F49" s="1" t="s">
        <v>691</v>
      </c>
      <c r="G49" s="1">
        <v>4</v>
      </c>
      <c r="H49" s="1">
        <v>0</v>
      </c>
      <c r="I49" s="1" t="s">
        <v>611</v>
      </c>
      <c r="J49" s="1">
        <v>71255488</v>
      </c>
      <c r="K49" s="1" t="s">
        <v>605</v>
      </c>
      <c r="L49" s="1" t="s">
        <v>586</v>
      </c>
      <c r="M49" s="2"/>
      <c r="N49" s="1"/>
      <c r="O49" s="1"/>
      <c r="P49" s="1"/>
      <c r="Q49" s="1"/>
      <c r="R49" s="3"/>
      <c r="S49" s="1"/>
      <c r="T49" s="1"/>
      <c r="U49" s="1"/>
      <c r="V49" s="1"/>
      <c r="W49" s="1"/>
      <c r="X49" s="1"/>
      <c r="Y49" s="2"/>
      <c r="Z49" s="2"/>
      <c r="AA49" s="2"/>
      <c r="AB49" s="2"/>
      <c r="AC49" s="2"/>
      <c r="AD49" s="1"/>
      <c r="AE49" s="1"/>
      <c r="AF49" s="1"/>
    </row>
    <row r="50" spans="1:32" x14ac:dyDescent="0.25">
      <c r="A50" s="1" t="s">
        <v>692</v>
      </c>
      <c r="B50" s="1">
        <v>22</v>
      </c>
      <c r="C50" s="1" t="s">
        <v>674</v>
      </c>
      <c r="D50" s="1">
        <v>2</v>
      </c>
      <c r="E50" s="1" t="s">
        <v>21</v>
      </c>
      <c r="F50" s="1" t="s">
        <v>693</v>
      </c>
      <c r="G50" s="1">
        <v>12</v>
      </c>
      <c r="H50" s="1">
        <v>0</v>
      </c>
      <c r="I50" s="1" t="s">
        <v>611</v>
      </c>
      <c r="J50" s="1">
        <v>71258009</v>
      </c>
      <c r="K50" s="1" t="s">
        <v>579</v>
      </c>
      <c r="L50" s="1" t="s">
        <v>586</v>
      </c>
      <c r="M50" s="2"/>
      <c r="N50" s="1"/>
      <c r="O50" s="1"/>
      <c r="P50" s="1"/>
      <c r="Q50" s="1"/>
      <c r="R50" s="3"/>
      <c r="S50" s="1"/>
      <c r="T50" s="1"/>
      <c r="U50" s="1"/>
      <c r="V50" s="1"/>
      <c r="W50" s="1"/>
      <c r="X50" s="1"/>
      <c r="Y50" s="2"/>
      <c r="Z50" s="2"/>
      <c r="AA50" s="2"/>
      <c r="AB50" s="2"/>
      <c r="AC50" s="2"/>
      <c r="AD50" s="1"/>
      <c r="AE50" s="1"/>
      <c r="AF50" s="1"/>
    </row>
    <row r="51" spans="1:32" x14ac:dyDescent="0.25">
      <c r="A51" s="1">
        <v>1410</v>
      </c>
      <c r="B51" s="1">
        <v>22</v>
      </c>
      <c r="C51" s="1" t="s">
        <v>674</v>
      </c>
      <c r="D51" s="1">
        <v>1</v>
      </c>
      <c r="E51" s="1" t="s">
        <v>694</v>
      </c>
      <c r="F51" s="1" t="s">
        <v>695</v>
      </c>
      <c r="G51" s="1">
        <v>24</v>
      </c>
      <c r="H51" s="1">
        <v>1</v>
      </c>
      <c r="I51" s="1" t="s">
        <v>584</v>
      </c>
      <c r="J51" s="1">
        <v>71254854</v>
      </c>
      <c r="K51" s="1" t="s">
        <v>605</v>
      </c>
      <c r="L51" s="1" t="s">
        <v>580</v>
      </c>
      <c r="M51" s="2">
        <v>43539</v>
      </c>
      <c r="N51" s="1"/>
      <c r="O51" s="1"/>
      <c r="P51" s="1"/>
      <c r="Q51" s="1"/>
      <c r="R51" s="3"/>
      <c r="S51" s="1"/>
      <c r="T51" s="1"/>
      <c r="U51" s="1"/>
      <c r="V51" s="1"/>
      <c r="W51" s="1"/>
      <c r="X51" s="1"/>
      <c r="Y51" s="2"/>
      <c r="Z51" s="2"/>
      <c r="AA51" s="2"/>
      <c r="AB51" s="2"/>
      <c r="AC51" s="2"/>
      <c r="AD51" s="1"/>
      <c r="AE51" s="1"/>
      <c r="AF51" s="1"/>
    </row>
    <row r="52" spans="1:32" x14ac:dyDescent="0.25">
      <c r="A52" s="1">
        <v>1411</v>
      </c>
      <c r="B52" s="1">
        <v>22</v>
      </c>
      <c r="C52" s="1" t="s">
        <v>674</v>
      </c>
      <c r="D52" s="1"/>
      <c r="E52" s="1" t="s">
        <v>696</v>
      </c>
      <c r="F52" s="1" t="s">
        <v>697</v>
      </c>
      <c r="G52" s="1">
        <v>15</v>
      </c>
      <c r="H52" s="1">
        <v>1</v>
      </c>
      <c r="I52" s="1" t="s">
        <v>611</v>
      </c>
      <c r="J52" s="1">
        <v>71255687</v>
      </c>
      <c r="K52" s="1" t="s">
        <v>605</v>
      </c>
      <c r="L52" s="1" t="s">
        <v>580</v>
      </c>
      <c r="M52" s="2">
        <v>43539</v>
      </c>
      <c r="N52" s="1"/>
      <c r="O52" s="1"/>
      <c r="P52" s="1"/>
      <c r="Q52" s="1"/>
      <c r="R52" s="3"/>
      <c r="S52" s="1"/>
      <c r="T52" s="1"/>
      <c r="U52" s="1"/>
      <c r="V52" s="1"/>
      <c r="W52" s="1"/>
      <c r="X52" s="1"/>
      <c r="Y52" s="2"/>
      <c r="Z52" s="2"/>
      <c r="AA52" s="2"/>
      <c r="AB52" s="2"/>
      <c r="AC52" s="2"/>
      <c r="AD52" s="1"/>
      <c r="AE52" s="1"/>
      <c r="AF52" s="1"/>
    </row>
    <row r="53" spans="1:32" x14ac:dyDescent="0.25">
      <c r="A53" s="1">
        <v>1412</v>
      </c>
      <c r="B53" s="1">
        <v>22</v>
      </c>
      <c r="C53" s="1" t="s">
        <v>674</v>
      </c>
      <c r="D53" s="1"/>
      <c r="E53" s="1" t="s">
        <v>698</v>
      </c>
      <c r="F53" s="1" t="s">
        <v>699</v>
      </c>
      <c r="G53" s="1">
        <v>15</v>
      </c>
      <c r="H53" s="1">
        <v>1</v>
      </c>
      <c r="I53" s="1" t="s">
        <v>611</v>
      </c>
      <c r="J53" s="1">
        <v>71255301</v>
      </c>
      <c r="K53" s="1" t="s">
        <v>605</v>
      </c>
      <c r="L53" s="1" t="s">
        <v>586</v>
      </c>
      <c r="M53" s="2"/>
      <c r="N53" s="1"/>
      <c r="O53" s="1"/>
      <c r="P53" s="1"/>
      <c r="Q53" s="1"/>
      <c r="R53" s="3"/>
      <c r="S53" s="1"/>
      <c r="T53" s="1"/>
      <c r="U53" s="1"/>
      <c r="V53" s="1"/>
      <c r="W53" s="1"/>
      <c r="X53" s="1"/>
      <c r="Y53" s="2"/>
      <c r="Z53" s="2"/>
      <c r="AA53" s="2"/>
      <c r="AB53" s="2"/>
      <c r="AC53" s="2"/>
      <c r="AD53" s="1"/>
      <c r="AE53" s="1"/>
      <c r="AF53" s="1"/>
    </row>
    <row r="54" spans="1:32" x14ac:dyDescent="0.25">
      <c r="A54" s="1">
        <v>1413</v>
      </c>
      <c r="B54" s="1">
        <v>22</v>
      </c>
      <c r="C54" s="1" t="s">
        <v>674</v>
      </c>
      <c r="D54" s="1"/>
      <c r="E54" s="1" t="s">
        <v>700</v>
      </c>
      <c r="F54" s="1" t="s">
        <v>701</v>
      </c>
      <c r="G54" s="1">
        <v>25</v>
      </c>
      <c r="H54" s="1">
        <v>1</v>
      </c>
      <c r="I54" s="1" t="s">
        <v>611</v>
      </c>
      <c r="J54" s="1">
        <v>71255315</v>
      </c>
      <c r="K54" s="1" t="s">
        <v>605</v>
      </c>
      <c r="L54" s="1" t="s">
        <v>586</v>
      </c>
      <c r="M54" s="2"/>
      <c r="N54" s="1"/>
      <c r="O54" s="1"/>
      <c r="P54" s="1"/>
      <c r="Q54" s="1"/>
      <c r="R54" s="3"/>
      <c r="S54" s="1"/>
      <c r="T54" s="1"/>
      <c r="U54" s="1"/>
      <c r="V54" s="1"/>
      <c r="W54" s="1"/>
      <c r="X54" s="1"/>
      <c r="Y54" s="2"/>
      <c r="Z54" s="2"/>
      <c r="AA54" s="2"/>
      <c r="AB54" s="2"/>
      <c r="AC54" s="2"/>
      <c r="AD54" s="1"/>
      <c r="AE54" s="1"/>
      <c r="AF54" s="1"/>
    </row>
    <row r="55" spans="1:32" x14ac:dyDescent="0.25">
      <c r="A55" s="1">
        <v>1414</v>
      </c>
      <c r="B55" s="1">
        <v>22</v>
      </c>
      <c r="C55" s="1" t="s">
        <v>602</v>
      </c>
      <c r="D55" s="1">
        <v>1</v>
      </c>
      <c r="E55" s="1" t="s">
        <v>702</v>
      </c>
      <c r="F55" s="1" t="s">
        <v>703</v>
      </c>
      <c r="G55" s="1">
        <v>5</v>
      </c>
      <c r="H55" s="1">
        <v>1</v>
      </c>
      <c r="I55" s="1" t="s">
        <v>704</v>
      </c>
      <c r="J55" s="1">
        <v>71255487</v>
      </c>
      <c r="K55" s="1" t="s">
        <v>579</v>
      </c>
      <c r="L55" s="1" t="s">
        <v>586</v>
      </c>
      <c r="M55" s="2"/>
      <c r="N55" s="1"/>
      <c r="O55" s="1"/>
      <c r="P55" s="1"/>
      <c r="Q55" s="1"/>
      <c r="R55" s="3"/>
      <c r="S55" s="1"/>
      <c r="T55" s="1"/>
      <c r="U55" s="1"/>
      <c r="V55" s="1"/>
      <c r="W55" s="1"/>
      <c r="X55" s="1"/>
      <c r="Y55" s="2"/>
      <c r="Z55" s="2"/>
      <c r="AA55" s="2"/>
      <c r="AB55" s="2"/>
      <c r="AC55" s="2"/>
      <c r="AD55" s="1"/>
      <c r="AE55" s="1"/>
      <c r="AF55" s="1"/>
    </row>
    <row r="56" spans="1:32" x14ac:dyDescent="0.25">
      <c r="A56" s="1">
        <v>1415</v>
      </c>
      <c r="B56" s="1">
        <v>22</v>
      </c>
      <c r="C56" s="1" t="s">
        <v>705</v>
      </c>
      <c r="D56" s="1">
        <v>1</v>
      </c>
      <c r="E56" s="1" t="s">
        <v>706</v>
      </c>
      <c r="F56" s="1" t="s">
        <v>707</v>
      </c>
      <c r="G56" s="1">
        <v>4</v>
      </c>
      <c r="H56" s="1">
        <v>1</v>
      </c>
      <c r="I56" s="1" t="s">
        <v>704</v>
      </c>
      <c r="J56" s="1">
        <v>71255433</v>
      </c>
      <c r="K56" s="1" t="s">
        <v>579</v>
      </c>
      <c r="L56" s="1" t="s">
        <v>620</v>
      </c>
      <c r="M56" s="2"/>
      <c r="N56" s="1"/>
      <c r="O56" s="1"/>
      <c r="P56" s="1"/>
      <c r="Q56" s="1"/>
      <c r="R56" s="3"/>
      <c r="S56" s="1"/>
      <c r="T56" s="1"/>
      <c r="U56" s="1"/>
      <c r="V56" s="1"/>
      <c r="W56" s="1"/>
      <c r="X56" s="1"/>
      <c r="Y56" s="2"/>
      <c r="Z56" s="2"/>
      <c r="AA56" s="2"/>
      <c r="AB56" s="2"/>
      <c r="AC56" s="2"/>
      <c r="AD56" s="1"/>
      <c r="AE56" s="1"/>
      <c r="AF56" s="1"/>
    </row>
    <row r="57" spans="1:32" x14ac:dyDescent="0.25">
      <c r="A57" s="1">
        <v>1416</v>
      </c>
      <c r="B57" s="1">
        <v>20</v>
      </c>
      <c r="C57" s="1" t="s">
        <v>653</v>
      </c>
      <c r="D57" s="1">
        <v>1</v>
      </c>
      <c r="E57" s="1" t="s">
        <v>708</v>
      </c>
      <c r="F57" s="1" t="s">
        <v>709</v>
      </c>
      <c r="G57" s="1">
        <v>90</v>
      </c>
      <c r="H57" s="1">
        <v>0</v>
      </c>
      <c r="I57" s="1" t="s">
        <v>592</v>
      </c>
      <c r="J57" s="1">
        <v>71256033</v>
      </c>
      <c r="K57" s="1" t="s">
        <v>605</v>
      </c>
      <c r="L57" s="1" t="s">
        <v>580</v>
      </c>
      <c r="M57" s="2">
        <v>43538</v>
      </c>
      <c r="N57" s="1"/>
      <c r="O57" s="1"/>
      <c r="P57" s="1"/>
      <c r="Q57" s="1"/>
      <c r="R57" s="3"/>
      <c r="S57" s="1"/>
      <c r="T57" s="1"/>
      <c r="U57" s="1"/>
      <c r="V57" s="1"/>
      <c r="W57" s="1"/>
      <c r="X57" s="1"/>
      <c r="Y57" s="2"/>
      <c r="Z57" s="2"/>
      <c r="AA57" s="2"/>
      <c r="AB57" s="2"/>
      <c r="AC57" s="2"/>
      <c r="AD57" s="1"/>
      <c r="AE57" s="1"/>
      <c r="AF57" s="1"/>
    </row>
    <row r="58" spans="1:32" x14ac:dyDescent="0.25">
      <c r="A58" s="1" t="s">
        <v>710</v>
      </c>
      <c r="B58" s="1">
        <v>20</v>
      </c>
      <c r="C58" s="1" t="s">
        <v>711</v>
      </c>
      <c r="D58" s="1">
        <v>2</v>
      </c>
      <c r="E58" s="1" t="s">
        <v>708</v>
      </c>
      <c r="F58" s="1" t="s">
        <v>709</v>
      </c>
      <c r="G58" s="1">
        <v>18</v>
      </c>
      <c r="H58" s="1">
        <v>0</v>
      </c>
      <c r="I58" s="1" t="s">
        <v>592</v>
      </c>
      <c r="J58" s="1">
        <v>71262015</v>
      </c>
      <c r="K58" s="1" t="s">
        <v>605</v>
      </c>
      <c r="L58" s="1" t="s">
        <v>580</v>
      </c>
      <c r="M58" s="2">
        <v>43538</v>
      </c>
      <c r="N58" s="1"/>
      <c r="O58" s="1"/>
      <c r="P58" s="1"/>
      <c r="Q58" s="1"/>
      <c r="R58" s="3"/>
      <c r="S58" s="1"/>
      <c r="T58" s="1"/>
      <c r="U58" s="1"/>
      <c r="V58" s="1"/>
      <c r="W58" s="1"/>
      <c r="X58" s="1"/>
      <c r="Y58" s="2"/>
      <c r="Z58" s="2"/>
      <c r="AA58" s="2"/>
      <c r="AB58" s="2"/>
      <c r="AC58" s="2"/>
      <c r="AD58" s="1"/>
      <c r="AE58" s="1"/>
      <c r="AF58" s="1"/>
    </row>
    <row r="59" spans="1:32" x14ac:dyDescent="0.25">
      <c r="A59" s="1">
        <v>1417</v>
      </c>
      <c r="B59" s="1">
        <v>22</v>
      </c>
      <c r="C59" s="1" t="s">
        <v>674</v>
      </c>
      <c r="D59" s="1">
        <v>2</v>
      </c>
      <c r="E59" s="1" t="s">
        <v>712</v>
      </c>
      <c r="F59" s="1" t="s">
        <v>713</v>
      </c>
      <c r="G59" s="1">
        <v>7</v>
      </c>
      <c r="H59" s="1">
        <v>1</v>
      </c>
      <c r="I59" s="1" t="s">
        <v>584</v>
      </c>
      <c r="J59" s="1">
        <v>71256918</v>
      </c>
      <c r="K59" s="1" t="s">
        <v>579</v>
      </c>
      <c r="L59" s="1" t="s">
        <v>580</v>
      </c>
      <c r="M59" s="2">
        <v>43544</v>
      </c>
      <c r="N59" s="1"/>
      <c r="O59" s="1"/>
      <c r="P59" s="1"/>
      <c r="Q59" s="1"/>
      <c r="R59" s="3"/>
      <c r="S59" s="1"/>
      <c r="T59" s="1"/>
      <c r="U59" s="1"/>
      <c r="V59" s="1"/>
      <c r="W59" s="1"/>
      <c r="X59" s="1"/>
      <c r="Y59" s="2"/>
      <c r="Z59" s="2"/>
      <c r="AA59" s="2"/>
      <c r="AB59" s="2"/>
      <c r="AC59" s="2"/>
      <c r="AD59" s="1"/>
      <c r="AE59" s="1"/>
      <c r="AF59" s="1"/>
    </row>
    <row r="60" spans="1:32" x14ac:dyDescent="0.25">
      <c r="A60" s="1">
        <v>1418</v>
      </c>
      <c r="B60" s="1">
        <v>22</v>
      </c>
      <c r="C60" s="1" t="s">
        <v>714</v>
      </c>
      <c r="D60" s="1">
        <v>1</v>
      </c>
      <c r="E60" s="1" t="s">
        <v>715</v>
      </c>
      <c r="F60" s="1" t="s">
        <v>716</v>
      </c>
      <c r="G60" s="1">
        <v>10</v>
      </c>
      <c r="H60" s="1"/>
      <c r="I60" s="1" t="s">
        <v>584</v>
      </c>
      <c r="J60" s="1">
        <v>71258285</v>
      </c>
      <c r="K60" s="1" t="s">
        <v>585</v>
      </c>
      <c r="L60" s="1" t="s">
        <v>664</v>
      </c>
      <c r="M60" s="2">
        <v>43575</v>
      </c>
      <c r="N60" s="1"/>
      <c r="O60" s="1"/>
      <c r="P60" s="1"/>
      <c r="Q60" s="1"/>
      <c r="R60" s="3"/>
      <c r="S60" s="1"/>
      <c r="T60" s="1"/>
      <c r="U60" s="1"/>
      <c r="V60" s="1"/>
      <c r="W60" s="1"/>
      <c r="X60" s="1"/>
      <c r="Y60" s="2"/>
      <c r="Z60" s="2"/>
      <c r="AA60" s="2"/>
      <c r="AB60" s="2"/>
      <c r="AC60" s="2"/>
      <c r="AD60" s="1"/>
      <c r="AE60" s="1"/>
      <c r="AF60" s="1"/>
    </row>
    <row r="61" spans="1:32" x14ac:dyDescent="0.25">
      <c r="A61" s="1">
        <v>1419</v>
      </c>
      <c r="B61" s="1">
        <v>22</v>
      </c>
      <c r="C61" s="1" t="s">
        <v>714</v>
      </c>
      <c r="D61" s="1"/>
      <c r="E61" s="1" t="s">
        <v>717</v>
      </c>
      <c r="F61" s="1" t="s">
        <v>718</v>
      </c>
      <c r="G61" s="1">
        <v>10</v>
      </c>
      <c r="H61" s="1"/>
      <c r="I61" s="1"/>
      <c r="J61" s="1"/>
      <c r="K61" s="1" t="s">
        <v>585</v>
      </c>
      <c r="L61" s="1" t="s">
        <v>664</v>
      </c>
      <c r="M61" s="2">
        <v>43565</v>
      </c>
      <c r="N61" s="1"/>
      <c r="O61" s="1"/>
      <c r="P61" s="1"/>
      <c r="Q61" s="1"/>
      <c r="R61" s="3"/>
      <c r="S61" s="1"/>
      <c r="T61" s="1"/>
      <c r="U61" s="1"/>
      <c r="V61" s="1"/>
      <c r="W61" s="1"/>
      <c r="X61" s="1"/>
      <c r="Y61" s="2"/>
      <c r="Z61" s="2"/>
      <c r="AA61" s="2"/>
      <c r="AB61" s="2"/>
      <c r="AC61" s="2"/>
      <c r="AD61" s="1"/>
      <c r="AE61" s="1"/>
      <c r="AF61" s="1"/>
    </row>
    <row r="62" spans="1:32" x14ac:dyDescent="0.25">
      <c r="A62" s="1">
        <v>1420</v>
      </c>
      <c r="B62" s="1">
        <v>21</v>
      </c>
      <c r="C62" s="1" t="s">
        <v>719</v>
      </c>
      <c r="D62" s="1">
        <v>1</v>
      </c>
      <c r="E62" s="1" t="s">
        <v>17</v>
      </c>
      <c r="F62" s="1" t="s">
        <v>720</v>
      </c>
      <c r="G62" s="1">
        <v>15</v>
      </c>
      <c r="H62" s="1">
        <v>1</v>
      </c>
      <c r="I62" s="1" t="s">
        <v>584</v>
      </c>
      <c r="J62" s="1">
        <v>71258284</v>
      </c>
      <c r="K62" s="1" t="s">
        <v>579</v>
      </c>
      <c r="L62" s="1" t="s">
        <v>620</v>
      </c>
      <c r="M62" s="2">
        <v>43710</v>
      </c>
      <c r="N62" s="1"/>
      <c r="O62" s="1"/>
      <c r="P62" s="1"/>
      <c r="Q62" s="1"/>
      <c r="R62" s="3"/>
      <c r="S62" s="1"/>
      <c r="T62" s="1"/>
      <c r="U62" s="1"/>
      <c r="V62" s="1"/>
      <c r="W62" s="1"/>
      <c r="X62" s="1"/>
      <c r="Y62" s="2"/>
      <c r="Z62" s="2"/>
      <c r="AA62" s="2"/>
      <c r="AB62" s="2"/>
      <c r="AC62" s="2"/>
      <c r="AD62" s="1"/>
      <c r="AE62" s="1"/>
      <c r="AF62" s="1"/>
    </row>
    <row r="63" spans="1:32" x14ac:dyDescent="0.25">
      <c r="A63" s="1">
        <v>1421</v>
      </c>
      <c r="B63" s="1">
        <v>22</v>
      </c>
      <c r="C63" s="1" t="s">
        <v>721</v>
      </c>
      <c r="D63" s="1">
        <v>1</v>
      </c>
      <c r="E63" s="1" t="s">
        <v>150</v>
      </c>
      <c r="F63" s="1" t="s">
        <v>151</v>
      </c>
      <c r="G63" s="1">
        <v>4</v>
      </c>
      <c r="H63" s="1">
        <v>1</v>
      </c>
      <c r="I63" s="1" t="s">
        <v>584</v>
      </c>
      <c r="J63" s="1">
        <v>71263146</v>
      </c>
      <c r="K63" s="1" t="s">
        <v>579</v>
      </c>
      <c r="L63" s="1" t="s">
        <v>586</v>
      </c>
      <c r="M63" s="2">
        <v>43585</v>
      </c>
      <c r="N63" s="1"/>
      <c r="O63" s="1"/>
      <c r="P63" s="1"/>
      <c r="Q63" s="1"/>
      <c r="R63" s="3"/>
      <c r="S63" s="1"/>
      <c r="T63" s="1"/>
      <c r="U63" s="1"/>
      <c r="V63" s="1"/>
      <c r="W63" s="1"/>
      <c r="X63" s="1"/>
      <c r="Y63" s="2"/>
      <c r="Z63" s="2"/>
      <c r="AA63" s="2"/>
      <c r="AB63" s="2"/>
      <c r="AC63" s="2"/>
      <c r="AD63" s="1"/>
      <c r="AE63" s="1"/>
      <c r="AF63" s="1"/>
    </row>
    <row r="64" spans="1:32" x14ac:dyDescent="0.25">
      <c r="A64" s="1">
        <v>1422</v>
      </c>
      <c r="B64" s="1">
        <v>20</v>
      </c>
      <c r="C64" s="1" t="s">
        <v>722</v>
      </c>
      <c r="D64" s="1">
        <v>1</v>
      </c>
      <c r="E64" s="1" t="s">
        <v>38</v>
      </c>
      <c r="F64" s="1" t="s">
        <v>39</v>
      </c>
      <c r="G64" s="1">
        <v>6</v>
      </c>
      <c r="H64" s="1">
        <v>1</v>
      </c>
      <c r="I64" s="1" t="s">
        <v>584</v>
      </c>
      <c r="J64" s="1">
        <v>71264863</v>
      </c>
      <c r="K64" s="1" t="s">
        <v>579</v>
      </c>
      <c r="L64" s="1" t="s">
        <v>586</v>
      </c>
      <c r="M64" s="2"/>
      <c r="N64" s="1"/>
      <c r="O64" s="1"/>
      <c r="P64" s="1"/>
      <c r="Q64" s="1"/>
      <c r="R64" s="3"/>
      <c r="S64" s="1"/>
      <c r="T64" s="1"/>
      <c r="U64" s="1"/>
      <c r="V64" s="1"/>
      <c r="W64" s="1"/>
      <c r="X64" s="1"/>
      <c r="Y64" s="2"/>
      <c r="Z64" s="2"/>
      <c r="AA64" s="2"/>
      <c r="AB64" s="2"/>
      <c r="AC64" s="2"/>
      <c r="AD64" s="1"/>
      <c r="AE64" s="1"/>
      <c r="AF64" s="1"/>
    </row>
    <row r="65" spans="1:32" x14ac:dyDescent="0.25">
      <c r="A65" s="1">
        <v>1423</v>
      </c>
      <c r="B65" s="1">
        <v>22</v>
      </c>
      <c r="C65" s="1" t="s">
        <v>723</v>
      </c>
      <c r="D65" s="1"/>
      <c r="E65" s="1" t="s">
        <v>724</v>
      </c>
      <c r="F65" s="1" t="s">
        <v>725</v>
      </c>
      <c r="G65" s="1">
        <v>7</v>
      </c>
      <c r="H65" s="1"/>
      <c r="I65" s="1" t="s">
        <v>592</v>
      </c>
      <c r="J65" s="1">
        <v>71264173</v>
      </c>
      <c r="K65" s="1" t="s">
        <v>605</v>
      </c>
      <c r="L65" s="1" t="s">
        <v>620</v>
      </c>
      <c r="M65" s="2">
        <v>43581</v>
      </c>
      <c r="N65" s="1"/>
      <c r="O65" s="1"/>
      <c r="P65" s="1"/>
      <c r="Q65" s="1"/>
      <c r="R65" s="3"/>
      <c r="S65" s="1"/>
      <c r="T65" s="1"/>
      <c r="U65" s="1"/>
      <c r="V65" s="1"/>
      <c r="W65" s="1"/>
      <c r="X65" s="1"/>
      <c r="Y65" s="2"/>
      <c r="Z65" s="2"/>
      <c r="AA65" s="2"/>
      <c r="AB65" s="2"/>
      <c r="AC65" s="2"/>
      <c r="AD65" s="1"/>
      <c r="AE65" s="1"/>
      <c r="AF65" s="1"/>
    </row>
    <row r="66" spans="1:32" x14ac:dyDescent="0.25">
      <c r="A66" s="1">
        <v>1424</v>
      </c>
      <c r="B66" s="1">
        <v>22</v>
      </c>
      <c r="C66" s="1" t="s">
        <v>726</v>
      </c>
      <c r="D66" s="1">
        <v>2</v>
      </c>
      <c r="E66" s="1" t="s">
        <v>727</v>
      </c>
      <c r="F66" s="1" t="s">
        <v>728</v>
      </c>
      <c r="G66" s="1">
        <v>2</v>
      </c>
      <c r="H66" s="1"/>
      <c r="I66" s="1" t="s">
        <v>584</v>
      </c>
      <c r="J66" s="1">
        <v>71258830</v>
      </c>
      <c r="K66" s="1" t="s">
        <v>585</v>
      </c>
      <c r="L66" s="1" t="s">
        <v>620</v>
      </c>
      <c r="M66" s="2">
        <v>43553</v>
      </c>
      <c r="N66" s="1"/>
      <c r="O66" s="1"/>
      <c r="P66" s="1"/>
      <c r="Q66" s="1"/>
      <c r="R66" s="3"/>
      <c r="S66" s="1"/>
      <c r="T66" s="1"/>
      <c r="U66" s="1"/>
      <c r="V66" s="1"/>
      <c r="W66" s="1"/>
      <c r="X66" s="1"/>
      <c r="Y66" s="2"/>
      <c r="Z66" s="2"/>
      <c r="AA66" s="2"/>
      <c r="AB66" s="2"/>
      <c r="AC66" s="2"/>
      <c r="AD66" s="1"/>
      <c r="AE66" s="1"/>
      <c r="AF66" s="1"/>
    </row>
    <row r="67" spans="1:32" x14ac:dyDescent="0.25">
      <c r="A67" s="1">
        <v>1425</v>
      </c>
      <c r="B67" s="1">
        <v>22</v>
      </c>
      <c r="C67" s="1" t="s">
        <v>726</v>
      </c>
      <c r="D67" s="1">
        <v>2</v>
      </c>
      <c r="E67" s="1" t="s">
        <v>727</v>
      </c>
      <c r="F67" s="1" t="s">
        <v>729</v>
      </c>
      <c r="G67" s="1">
        <v>2</v>
      </c>
      <c r="H67" s="1"/>
      <c r="I67" s="1" t="s">
        <v>584</v>
      </c>
      <c r="J67" s="1">
        <v>71258830</v>
      </c>
      <c r="K67" s="1" t="s">
        <v>585</v>
      </c>
      <c r="L67" s="1" t="s">
        <v>620</v>
      </c>
      <c r="M67" s="2">
        <v>43553</v>
      </c>
      <c r="N67" s="1"/>
      <c r="O67" s="1"/>
      <c r="P67" s="1"/>
      <c r="Q67" s="1"/>
      <c r="R67" s="3"/>
      <c r="S67" s="1"/>
      <c r="T67" s="1"/>
      <c r="U67" s="1"/>
      <c r="V67" s="1"/>
      <c r="W67" s="1"/>
      <c r="X67" s="1"/>
      <c r="Y67" s="2"/>
      <c r="Z67" s="2"/>
      <c r="AA67" s="2"/>
      <c r="AB67" s="2"/>
      <c r="AC67" s="2"/>
      <c r="AD67" s="1"/>
      <c r="AE67" s="1"/>
      <c r="AF67" s="1"/>
    </row>
    <row r="68" spans="1:32" x14ac:dyDescent="0.25">
      <c r="A68" s="1">
        <v>1426</v>
      </c>
      <c r="B68" s="1">
        <v>22</v>
      </c>
      <c r="C68" s="1" t="s">
        <v>657</v>
      </c>
      <c r="D68" s="1"/>
      <c r="E68" s="1" t="s">
        <v>596</v>
      </c>
      <c r="F68" s="1" t="s">
        <v>730</v>
      </c>
      <c r="G68" s="1">
        <v>2</v>
      </c>
      <c r="H68" s="1"/>
      <c r="I68" s="1" t="s">
        <v>584</v>
      </c>
      <c r="J68" s="1"/>
      <c r="K68" s="1" t="s">
        <v>585</v>
      </c>
      <c r="L68" s="1" t="s">
        <v>664</v>
      </c>
      <c r="M68" s="2">
        <v>43565</v>
      </c>
      <c r="N68" s="1"/>
      <c r="O68" s="1"/>
      <c r="P68" s="1"/>
      <c r="Q68" s="1"/>
      <c r="R68" s="3"/>
      <c r="S68" s="1"/>
      <c r="T68" s="1"/>
      <c r="U68" s="1"/>
      <c r="V68" s="1"/>
      <c r="W68" s="1"/>
      <c r="X68" s="1"/>
      <c r="Y68" s="2"/>
      <c r="Z68" s="2"/>
      <c r="AA68" s="2"/>
      <c r="AB68" s="2"/>
      <c r="AC68" s="2"/>
      <c r="AD68" s="1"/>
      <c r="AE68" s="1"/>
      <c r="AF68" s="1"/>
    </row>
    <row r="69" spans="1:32" x14ac:dyDescent="0.25">
      <c r="A69" s="1">
        <v>1427</v>
      </c>
      <c r="B69" s="1">
        <v>22</v>
      </c>
      <c r="C69" s="1" t="s">
        <v>634</v>
      </c>
      <c r="D69" s="1"/>
      <c r="E69" s="1" t="s">
        <v>731</v>
      </c>
      <c r="F69" s="1" t="s">
        <v>732</v>
      </c>
      <c r="G69" s="1">
        <v>5</v>
      </c>
      <c r="H69" s="1"/>
      <c r="I69" s="1" t="s">
        <v>592</v>
      </c>
      <c r="J69" s="1">
        <v>71259990</v>
      </c>
      <c r="K69" s="1" t="s">
        <v>605</v>
      </c>
      <c r="L69" s="1" t="s">
        <v>586</v>
      </c>
      <c r="M69" s="2"/>
      <c r="N69" s="1"/>
      <c r="O69" s="1"/>
      <c r="P69" s="1"/>
      <c r="Q69" s="1"/>
      <c r="R69" s="3"/>
      <c r="S69" s="1"/>
      <c r="T69" s="1"/>
      <c r="U69" s="1"/>
      <c r="V69" s="1"/>
      <c r="W69" s="1"/>
      <c r="X69" s="1"/>
      <c r="Y69" s="2"/>
      <c r="Z69" s="2"/>
      <c r="AA69" s="2"/>
      <c r="AB69" s="2"/>
      <c r="AC69" s="2"/>
      <c r="AD69" s="1"/>
      <c r="AE69" s="1"/>
      <c r="AF69" s="1"/>
    </row>
    <row r="70" spans="1:32" x14ac:dyDescent="0.25">
      <c r="A70" s="1">
        <v>1428</v>
      </c>
      <c r="B70" s="1">
        <v>22</v>
      </c>
      <c r="C70" s="1" t="s">
        <v>719</v>
      </c>
      <c r="D70" s="1">
        <v>1</v>
      </c>
      <c r="E70" s="1" t="s">
        <v>42</v>
      </c>
      <c r="F70" s="1" t="s">
        <v>43</v>
      </c>
      <c r="G70" s="1">
        <v>20</v>
      </c>
      <c r="H70" s="1">
        <v>1</v>
      </c>
      <c r="I70" s="1" t="s">
        <v>584</v>
      </c>
      <c r="J70" s="1">
        <v>71267622</v>
      </c>
      <c r="K70" s="1" t="s">
        <v>579</v>
      </c>
      <c r="L70" s="1" t="s">
        <v>620</v>
      </c>
      <c r="M70" s="2"/>
      <c r="N70" s="1"/>
      <c r="O70" s="1"/>
      <c r="P70" s="1"/>
      <c r="Q70" s="1"/>
      <c r="R70" s="3"/>
      <c r="S70" s="1"/>
      <c r="T70" s="1"/>
      <c r="U70" s="1"/>
      <c r="V70" s="1"/>
      <c r="W70" s="1"/>
      <c r="X70" s="1"/>
      <c r="Y70" s="2"/>
      <c r="Z70" s="2"/>
      <c r="AA70" s="2"/>
      <c r="AB70" s="2"/>
      <c r="AC70" s="2"/>
      <c r="AD70" s="1"/>
      <c r="AE70" s="1"/>
      <c r="AF70" s="1"/>
    </row>
    <row r="71" spans="1:32" x14ac:dyDescent="0.25">
      <c r="A71" s="1">
        <v>1429</v>
      </c>
      <c r="B71" s="1">
        <v>22</v>
      </c>
      <c r="C71" s="1" t="s">
        <v>674</v>
      </c>
      <c r="D71" s="1">
        <v>2</v>
      </c>
      <c r="E71" s="1" t="s">
        <v>675</v>
      </c>
      <c r="F71" s="1" t="s">
        <v>733</v>
      </c>
      <c r="G71" s="1">
        <v>10</v>
      </c>
      <c r="H71" s="1"/>
      <c r="I71" s="1" t="s">
        <v>584</v>
      </c>
      <c r="J71" s="1">
        <v>71260796</v>
      </c>
      <c r="K71" s="1" t="s">
        <v>585</v>
      </c>
      <c r="L71" s="1" t="s">
        <v>620</v>
      </c>
      <c r="M71" s="2">
        <v>43555</v>
      </c>
      <c r="N71" s="1"/>
      <c r="O71" s="1"/>
      <c r="P71" s="1"/>
      <c r="Q71" s="1"/>
      <c r="R71" s="3"/>
      <c r="S71" s="1"/>
      <c r="T71" s="1"/>
      <c r="U71" s="1"/>
      <c r="V71" s="1"/>
      <c r="W71" s="1"/>
      <c r="X71" s="1"/>
      <c r="Y71" s="2"/>
      <c r="Z71" s="2"/>
      <c r="AA71" s="2"/>
      <c r="AB71" s="2"/>
      <c r="AC71" s="2"/>
      <c r="AD71" s="1"/>
      <c r="AE71" s="1"/>
      <c r="AF71" s="1"/>
    </row>
    <row r="72" spans="1:32" x14ac:dyDescent="0.25">
      <c r="A72" s="1">
        <v>1430</v>
      </c>
      <c r="B72" s="1">
        <v>22</v>
      </c>
      <c r="C72" s="1" t="s">
        <v>674</v>
      </c>
      <c r="D72" s="1">
        <v>2</v>
      </c>
      <c r="E72" s="1" t="s">
        <v>696</v>
      </c>
      <c r="F72" s="1" t="s">
        <v>697</v>
      </c>
      <c r="G72" s="1">
        <v>10</v>
      </c>
      <c r="H72" s="1">
        <v>0</v>
      </c>
      <c r="I72" s="1" t="s">
        <v>584</v>
      </c>
      <c r="J72" s="1">
        <v>71261469</v>
      </c>
      <c r="K72" s="1" t="s">
        <v>585</v>
      </c>
      <c r="L72" s="1" t="s">
        <v>580</v>
      </c>
      <c r="M72" s="2">
        <v>43555</v>
      </c>
      <c r="N72" s="1"/>
      <c r="O72" s="1"/>
      <c r="P72" s="1"/>
      <c r="Q72" s="1"/>
      <c r="R72" s="3"/>
      <c r="S72" s="1"/>
      <c r="T72" s="1"/>
      <c r="U72" s="1"/>
      <c r="V72" s="1"/>
      <c r="W72" s="1"/>
      <c r="X72" s="1"/>
      <c r="Y72" s="2"/>
      <c r="Z72" s="2"/>
      <c r="AA72" s="2"/>
      <c r="AB72" s="2"/>
      <c r="AC72" s="2"/>
      <c r="AD72" s="1"/>
      <c r="AE72" s="1"/>
      <c r="AF72" s="1"/>
    </row>
    <row r="73" spans="1:32" x14ac:dyDescent="0.25">
      <c r="A73" s="1">
        <v>1431</v>
      </c>
      <c r="B73" s="1">
        <v>22</v>
      </c>
      <c r="C73" s="1" t="s">
        <v>674</v>
      </c>
      <c r="D73" s="1">
        <v>2</v>
      </c>
      <c r="E73" s="1" t="s">
        <v>698</v>
      </c>
      <c r="F73" s="1" t="s">
        <v>699</v>
      </c>
      <c r="G73" s="1">
        <v>10</v>
      </c>
      <c r="H73" s="1">
        <v>0</v>
      </c>
      <c r="I73" s="1" t="s">
        <v>611</v>
      </c>
      <c r="J73" s="1">
        <v>71261470</v>
      </c>
      <c r="K73" s="1" t="s">
        <v>605</v>
      </c>
      <c r="L73" s="1" t="s">
        <v>586</v>
      </c>
      <c r="M73" s="2"/>
      <c r="N73" s="1"/>
      <c r="O73" s="1"/>
      <c r="P73" s="1"/>
      <c r="Q73" s="1"/>
      <c r="R73" s="3"/>
      <c r="S73" s="1"/>
      <c r="T73" s="1"/>
      <c r="U73" s="1"/>
      <c r="V73" s="1"/>
      <c r="W73" s="1"/>
      <c r="X73" s="1"/>
      <c r="Y73" s="2"/>
      <c r="Z73" s="2"/>
      <c r="AA73" s="2"/>
      <c r="AB73" s="2"/>
      <c r="AC73" s="2"/>
      <c r="AD73" s="1"/>
      <c r="AE73" s="1"/>
      <c r="AF73" s="1"/>
    </row>
    <row r="74" spans="1:32" x14ac:dyDescent="0.25">
      <c r="A74" s="1">
        <v>1432</v>
      </c>
      <c r="B74" s="1">
        <v>22</v>
      </c>
      <c r="C74" s="1" t="s">
        <v>674</v>
      </c>
      <c r="D74" s="1"/>
      <c r="E74" s="1" t="s">
        <v>734</v>
      </c>
      <c r="F74" s="1" t="s">
        <v>735</v>
      </c>
      <c r="G74" s="1">
        <v>10</v>
      </c>
      <c r="H74" s="1">
        <v>1</v>
      </c>
      <c r="I74" s="1" t="s">
        <v>611</v>
      </c>
      <c r="J74" s="1">
        <v>71262653</v>
      </c>
      <c r="K74" s="1" t="s">
        <v>605</v>
      </c>
      <c r="L74" s="1" t="s">
        <v>586</v>
      </c>
      <c r="M74" s="2"/>
      <c r="N74" s="1"/>
      <c r="O74" s="1"/>
      <c r="P74" s="1"/>
      <c r="Q74" s="1"/>
      <c r="R74" s="3"/>
      <c r="S74" s="1"/>
      <c r="T74" s="1"/>
      <c r="U74" s="1"/>
      <c r="V74" s="1"/>
      <c r="W74" s="1"/>
      <c r="X74" s="1"/>
      <c r="Y74" s="2"/>
      <c r="Z74" s="2"/>
      <c r="AA74" s="2"/>
      <c r="AB74" s="2"/>
      <c r="AC74" s="2"/>
      <c r="AD74" s="1"/>
      <c r="AE74" s="1"/>
      <c r="AF74" s="1"/>
    </row>
    <row r="75" spans="1:32" x14ac:dyDescent="0.25">
      <c r="A75" s="1">
        <v>1433</v>
      </c>
      <c r="B75" s="1">
        <v>22</v>
      </c>
      <c r="C75" s="1" t="s">
        <v>736</v>
      </c>
      <c r="D75" s="1"/>
      <c r="E75" s="1" t="s">
        <v>737</v>
      </c>
      <c r="F75" s="1" t="s">
        <v>738</v>
      </c>
      <c r="G75" s="1">
        <v>1</v>
      </c>
      <c r="H75" s="1">
        <v>0</v>
      </c>
      <c r="I75" s="1" t="s">
        <v>592</v>
      </c>
      <c r="J75" s="1" t="s">
        <v>596</v>
      </c>
      <c r="K75" s="1" t="s">
        <v>585</v>
      </c>
      <c r="L75" s="1" t="s">
        <v>580</v>
      </c>
      <c r="M75" s="2"/>
      <c r="N75" s="1"/>
      <c r="O75" s="1"/>
      <c r="P75" s="1"/>
      <c r="Q75" s="1"/>
      <c r="R75" s="3"/>
      <c r="S75" s="1"/>
      <c r="T75" s="1"/>
      <c r="U75" s="1"/>
      <c r="V75" s="1"/>
      <c r="W75" s="1"/>
      <c r="X75" s="1"/>
      <c r="Y75" s="2"/>
      <c r="Z75" s="2"/>
      <c r="AA75" s="2"/>
      <c r="AB75" s="2"/>
      <c r="AC75" s="2"/>
      <c r="AD75" s="1"/>
      <c r="AE75" s="1"/>
      <c r="AF75" s="1"/>
    </row>
    <row r="76" spans="1:32" x14ac:dyDescent="0.25">
      <c r="A76" s="1">
        <v>1434</v>
      </c>
      <c r="B76" s="1">
        <v>20</v>
      </c>
      <c r="C76" s="1" t="s">
        <v>739</v>
      </c>
      <c r="D76" s="1"/>
      <c r="E76" s="1" t="s">
        <v>740</v>
      </c>
      <c r="F76" s="1" t="s">
        <v>741</v>
      </c>
      <c r="G76" s="1">
        <v>2</v>
      </c>
      <c r="H76" s="1">
        <v>1</v>
      </c>
      <c r="I76" s="1" t="s">
        <v>584</v>
      </c>
      <c r="J76" s="1"/>
      <c r="K76" s="1" t="s">
        <v>656</v>
      </c>
      <c r="L76" s="1" t="s">
        <v>580</v>
      </c>
      <c r="M76" s="2">
        <v>43647</v>
      </c>
      <c r="N76" s="1"/>
      <c r="O76" s="1"/>
      <c r="P76" s="1"/>
      <c r="Q76" s="1"/>
      <c r="R76" s="3"/>
      <c r="S76" s="1"/>
      <c r="T76" s="1"/>
      <c r="U76" s="1"/>
      <c r="V76" s="1"/>
      <c r="W76" s="1"/>
      <c r="X76" s="1"/>
      <c r="Y76" s="2"/>
      <c r="Z76" s="2"/>
      <c r="AA76" s="2"/>
      <c r="AB76" s="2"/>
      <c r="AC76" s="2"/>
      <c r="AD76" s="1"/>
      <c r="AE76" s="1"/>
      <c r="AF76" s="1"/>
    </row>
    <row r="77" spans="1:32" x14ac:dyDescent="0.25">
      <c r="A77" s="1">
        <v>1435</v>
      </c>
      <c r="B77" s="1">
        <v>20</v>
      </c>
      <c r="C77" s="1" t="s">
        <v>739</v>
      </c>
      <c r="D77" s="1"/>
      <c r="E77" s="1" t="s">
        <v>742</v>
      </c>
      <c r="F77" s="1" t="s">
        <v>743</v>
      </c>
      <c r="G77" s="1">
        <v>3</v>
      </c>
      <c r="H77" s="1">
        <v>1</v>
      </c>
      <c r="I77" s="1" t="s">
        <v>584</v>
      </c>
      <c r="J77" s="1"/>
      <c r="K77" s="1" t="s">
        <v>656</v>
      </c>
      <c r="L77" s="1" t="s">
        <v>620</v>
      </c>
      <c r="M77" s="2">
        <v>43647</v>
      </c>
      <c r="N77" s="1"/>
      <c r="O77" s="1"/>
      <c r="P77" s="1"/>
      <c r="Q77" s="1"/>
      <c r="R77" s="3"/>
      <c r="S77" s="1"/>
      <c r="T77" s="1"/>
      <c r="U77" s="1"/>
      <c r="V77" s="1"/>
      <c r="W77" s="1"/>
      <c r="X77" s="1"/>
      <c r="Y77" s="2"/>
      <c r="Z77" s="2"/>
      <c r="AA77" s="2"/>
      <c r="AB77" s="2"/>
      <c r="AC77" s="2"/>
      <c r="AD77" s="1"/>
      <c r="AE77" s="1"/>
      <c r="AF77" s="1"/>
    </row>
    <row r="78" spans="1:32" x14ac:dyDescent="0.25">
      <c r="A78" s="1">
        <v>1436</v>
      </c>
      <c r="B78" s="1">
        <v>20</v>
      </c>
      <c r="C78" s="1" t="s">
        <v>739</v>
      </c>
      <c r="D78" s="1"/>
      <c r="E78" s="1" t="s">
        <v>744</v>
      </c>
      <c r="F78" s="1" t="s">
        <v>745</v>
      </c>
      <c r="G78" s="1">
        <v>3</v>
      </c>
      <c r="H78" s="1">
        <v>1</v>
      </c>
      <c r="I78" s="1" t="s">
        <v>584</v>
      </c>
      <c r="J78" s="1"/>
      <c r="K78" s="1" t="s">
        <v>656</v>
      </c>
      <c r="L78" s="1" t="s">
        <v>586</v>
      </c>
      <c r="M78" s="2">
        <v>43647</v>
      </c>
      <c r="N78" s="1"/>
      <c r="O78" s="1"/>
      <c r="P78" s="1"/>
      <c r="Q78" s="1"/>
      <c r="R78" s="3"/>
      <c r="S78" s="1"/>
      <c r="T78" s="1"/>
      <c r="U78" s="1"/>
      <c r="V78" s="1"/>
      <c r="W78" s="1"/>
      <c r="X78" s="1"/>
      <c r="Y78" s="2"/>
      <c r="Z78" s="2"/>
      <c r="AA78" s="2"/>
      <c r="AB78" s="2"/>
      <c r="AC78" s="2"/>
      <c r="AD78" s="1"/>
      <c r="AE78" s="1"/>
      <c r="AF78" s="1"/>
    </row>
    <row r="79" spans="1:32" x14ac:dyDescent="0.25">
      <c r="A79" s="1">
        <v>1437</v>
      </c>
      <c r="B79" s="1">
        <v>20</v>
      </c>
      <c r="C79" s="1" t="s">
        <v>739</v>
      </c>
      <c r="D79" s="1"/>
      <c r="E79" s="1" t="s">
        <v>746</v>
      </c>
      <c r="F79" s="1" t="s">
        <v>747</v>
      </c>
      <c r="G79" s="1">
        <v>6</v>
      </c>
      <c r="H79" s="1">
        <v>1</v>
      </c>
      <c r="I79" s="1" t="s">
        <v>584</v>
      </c>
      <c r="J79" s="1"/>
      <c r="K79" s="1" t="s">
        <v>656</v>
      </c>
      <c r="L79" s="1" t="s">
        <v>620</v>
      </c>
      <c r="M79" s="2">
        <v>43647</v>
      </c>
      <c r="N79" s="1"/>
      <c r="O79" s="1"/>
      <c r="P79" s="1"/>
      <c r="Q79" s="1"/>
      <c r="R79" s="3"/>
      <c r="S79" s="1"/>
      <c r="T79" s="1"/>
      <c r="U79" s="1"/>
      <c r="V79" s="1"/>
      <c r="W79" s="1"/>
      <c r="X79" s="1"/>
      <c r="Y79" s="2"/>
      <c r="Z79" s="2"/>
      <c r="AA79" s="2"/>
      <c r="AB79" s="2"/>
      <c r="AC79" s="2"/>
      <c r="AD79" s="1"/>
      <c r="AE79" s="1"/>
      <c r="AF79" s="1"/>
    </row>
    <row r="80" spans="1:32" x14ac:dyDescent="0.25">
      <c r="A80" s="1">
        <v>1438</v>
      </c>
      <c r="B80" s="1">
        <v>20</v>
      </c>
      <c r="C80" s="1" t="s">
        <v>739</v>
      </c>
      <c r="D80" s="1"/>
      <c r="E80" s="1" t="s">
        <v>748</v>
      </c>
      <c r="F80" s="1" t="s">
        <v>749</v>
      </c>
      <c r="G80" s="1">
        <v>2</v>
      </c>
      <c r="H80" s="1">
        <v>1</v>
      </c>
      <c r="I80" s="1" t="s">
        <v>584</v>
      </c>
      <c r="J80" s="1"/>
      <c r="K80" s="1" t="s">
        <v>656</v>
      </c>
      <c r="L80" s="1" t="s">
        <v>580</v>
      </c>
      <c r="M80" s="2">
        <v>43647</v>
      </c>
      <c r="N80" s="1"/>
      <c r="O80" s="1"/>
      <c r="P80" s="1"/>
      <c r="Q80" s="1"/>
      <c r="R80" s="3"/>
      <c r="S80" s="1"/>
      <c r="T80" s="1"/>
      <c r="U80" s="1"/>
      <c r="V80" s="1"/>
      <c r="W80" s="1"/>
      <c r="X80" s="1"/>
      <c r="Y80" s="2"/>
      <c r="Z80" s="2"/>
      <c r="AA80" s="2"/>
      <c r="AB80" s="2"/>
      <c r="AC80" s="2"/>
      <c r="AD80" s="1"/>
      <c r="AE80" s="1"/>
      <c r="AF80" s="1"/>
    </row>
    <row r="81" spans="1:32" x14ac:dyDescent="0.25">
      <c r="A81" s="1">
        <v>1439</v>
      </c>
      <c r="B81" s="1">
        <v>20</v>
      </c>
      <c r="C81" s="1" t="s">
        <v>739</v>
      </c>
      <c r="D81" s="1"/>
      <c r="E81" s="1" t="s">
        <v>750</v>
      </c>
      <c r="F81" s="1" t="s">
        <v>751</v>
      </c>
      <c r="G81" s="1">
        <v>1</v>
      </c>
      <c r="H81" s="1">
        <v>1</v>
      </c>
      <c r="I81" s="1" t="s">
        <v>584</v>
      </c>
      <c r="J81" s="1"/>
      <c r="K81" s="1" t="s">
        <v>656</v>
      </c>
      <c r="L81" s="1" t="s">
        <v>586</v>
      </c>
      <c r="M81" s="2">
        <v>43647</v>
      </c>
      <c r="N81" s="1"/>
      <c r="O81" s="1"/>
      <c r="P81" s="1"/>
      <c r="Q81" s="1"/>
      <c r="R81" s="3"/>
      <c r="S81" s="1"/>
      <c r="T81" s="1"/>
      <c r="U81" s="1"/>
      <c r="V81" s="1"/>
      <c r="W81" s="1"/>
      <c r="X81" s="1"/>
      <c r="Y81" s="2"/>
      <c r="Z81" s="2"/>
      <c r="AA81" s="2"/>
      <c r="AB81" s="2"/>
      <c r="AC81" s="2"/>
      <c r="AD81" s="1"/>
      <c r="AE81" s="1"/>
      <c r="AF81" s="1"/>
    </row>
    <row r="82" spans="1:32" x14ac:dyDescent="0.25">
      <c r="A82" s="1">
        <v>1440</v>
      </c>
      <c r="B82" s="1">
        <v>20</v>
      </c>
      <c r="C82" s="1" t="s">
        <v>683</v>
      </c>
      <c r="D82" s="1">
        <v>1</v>
      </c>
      <c r="E82" s="1" t="s">
        <v>419</v>
      </c>
      <c r="F82" s="1" t="s">
        <v>420</v>
      </c>
      <c r="G82" s="1">
        <v>70</v>
      </c>
      <c r="H82" s="1">
        <v>1</v>
      </c>
      <c r="I82" s="1" t="s">
        <v>584</v>
      </c>
      <c r="J82" s="1">
        <v>71277537</v>
      </c>
      <c r="K82" s="1" t="s">
        <v>579</v>
      </c>
      <c r="L82" s="1" t="s">
        <v>620</v>
      </c>
      <c r="M82" s="2"/>
      <c r="N82" s="1"/>
      <c r="O82" s="1"/>
      <c r="P82" s="1"/>
      <c r="Q82" s="1"/>
      <c r="R82" s="3"/>
      <c r="S82" s="1"/>
      <c r="T82" s="1"/>
      <c r="U82" s="1"/>
      <c r="V82" s="1"/>
      <c r="W82" s="1"/>
      <c r="X82" s="1"/>
      <c r="Y82" s="2"/>
      <c r="Z82" s="2"/>
      <c r="AA82" s="2"/>
      <c r="AB82" s="2"/>
      <c r="AC82" s="2"/>
      <c r="AD82" s="1"/>
      <c r="AE82" s="1"/>
      <c r="AF82" s="1"/>
    </row>
    <row r="83" spans="1:32" x14ac:dyDescent="0.25">
      <c r="A83" s="1">
        <v>1441</v>
      </c>
      <c r="B83" s="1">
        <v>20</v>
      </c>
      <c r="C83" s="1" t="s">
        <v>683</v>
      </c>
      <c r="D83" s="1">
        <v>1</v>
      </c>
      <c r="E83" s="1" t="s">
        <v>752</v>
      </c>
      <c r="F83" s="1" t="s">
        <v>753</v>
      </c>
      <c r="G83" s="1">
        <v>50</v>
      </c>
      <c r="H83" s="1">
        <v>1</v>
      </c>
      <c r="I83" s="1" t="s">
        <v>584</v>
      </c>
      <c r="J83" s="1"/>
      <c r="K83" s="1" t="s">
        <v>579</v>
      </c>
      <c r="L83" s="1" t="s">
        <v>620</v>
      </c>
      <c r="M83" s="2"/>
      <c r="N83" s="1"/>
      <c r="O83" s="1"/>
      <c r="P83" s="1"/>
      <c r="Q83" s="1"/>
      <c r="R83" s="3"/>
      <c r="S83" s="1"/>
      <c r="T83" s="1"/>
      <c r="U83" s="1"/>
      <c r="V83" s="1"/>
      <c r="W83" s="1"/>
      <c r="X83" s="1"/>
      <c r="Y83" s="2"/>
      <c r="Z83" s="2"/>
      <c r="AA83" s="2"/>
      <c r="AB83" s="2"/>
      <c r="AC83" s="2"/>
      <c r="AD83" s="1"/>
      <c r="AE83" s="1"/>
      <c r="AF83" s="1"/>
    </row>
    <row r="84" spans="1:32" x14ac:dyDescent="0.25">
      <c r="A84" s="1">
        <v>1442</v>
      </c>
      <c r="B84" s="1">
        <v>21</v>
      </c>
      <c r="C84" s="1" t="s">
        <v>754</v>
      </c>
      <c r="D84" s="1">
        <v>1</v>
      </c>
      <c r="E84" s="1" t="s">
        <v>72</v>
      </c>
      <c r="F84" s="1" t="s">
        <v>755</v>
      </c>
      <c r="G84" s="1">
        <v>14</v>
      </c>
      <c r="H84" s="1">
        <v>1</v>
      </c>
      <c r="I84" s="1" t="s">
        <v>584</v>
      </c>
      <c r="J84" s="1">
        <v>71269232</v>
      </c>
      <c r="K84" s="1" t="s">
        <v>579</v>
      </c>
      <c r="L84" s="1" t="s">
        <v>586</v>
      </c>
      <c r="M84" s="2">
        <v>43631</v>
      </c>
      <c r="N84" s="1"/>
      <c r="O84" s="1"/>
      <c r="P84" s="1"/>
      <c r="Q84" s="1"/>
      <c r="R84" s="3"/>
      <c r="S84" s="1"/>
      <c r="T84" s="1"/>
      <c r="U84" s="1"/>
      <c r="V84" s="1"/>
      <c r="W84" s="1"/>
      <c r="X84" s="1"/>
      <c r="Y84" s="2"/>
      <c r="Z84" s="2"/>
      <c r="AA84" s="2"/>
      <c r="AB84" s="2"/>
      <c r="AC84" s="2"/>
      <c r="AD84" s="1"/>
      <c r="AE84" s="1"/>
      <c r="AF84" s="1"/>
    </row>
    <row r="85" spans="1:32" x14ac:dyDescent="0.25">
      <c r="A85" s="1">
        <v>1443</v>
      </c>
      <c r="B85" s="1">
        <v>21</v>
      </c>
      <c r="C85" s="1" t="s">
        <v>754</v>
      </c>
      <c r="D85" s="1">
        <v>1</v>
      </c>
      <c r="E85" s="1" t="s">
        <v>176</v>
      </c>
      <c r="F85" s="1" t="s">
        <v>756</v>
      </c>
      <c r="G85" s="1">
        <v>14</v>
      </c>
      <c r="H85" s="1">
        <v>1</v>
      </c>
      <c r="I85" s="1" t="s">
        <v>584</v>
      </c>
      <c r="J85" s="1">
        <v>71269233</v>
      </c>
      <c r="K85" s="1" t="s">
        <v>579</v>
      </c>
      <c r="L85" s="1" t="s">
        <v>757</v>
      </c>
      <c r="M85" s="2">
        <v>43631</v>
      </c>
      <c r="N85" s="1"/>
      <c r="O85" s="1"/>
      <c r="P85" s="1"/>
      <c r="Q85" s="1"/>
      <c r="R85" s="3"/>
      <c r="S85" s="1"/>
      <c r="T85" s="1"/>
      <c r="U85" s="1"/>
      <c r="V85" s="1"/>
      <c r="W85" s="1"/>
      <c r="X85" s="1"/>
      <c r="Y85" s="2"/>
      <c r="Z85" s="2"/>
      <c r="AA85" s="2"/>
      <c r="AB85" s="2"/>
      <c r="AC85" s="2"/>
      <c r="AD85" s="1"/>
      <c r="AE85" s="1"/>
      <c r="AF85" s="1"/>
    </row>
    <row r="86" spans="1:32" x14ac:dyDescent="0.25">
      <c r="A86" s="1">
        <v>1444</v>
      </c>
      <c r="B86" s="1">
        <v>21</v>
      </c>
      <c r="C86" s="1" t="s">
        <v>754</v>
      </c>
      <c r="D86" s="1">
        <v>1</v>
      </c>
      <c r="E86" s="1" t="s">
        <v>68</v>
      </c>
      <c r="F86" s="1" t="s">
        <v>758</v>
      </c>
      <c r="G86" s="1">
        <v>14</v>
      </c>
      <c r="H86" s="1">
        <v>1</v>
      </c>
      <c r="I86" s="1" t="s">
        <v>584</v>
      </c>
      <c r="J86" s="1">
        <v>71269231</v>
      </c>
      <c r="K86" s="1" t="s">
        <v>579</v>
      </c>
      <c r="L86" s="1" t="s">
        <v>757</v>
      </c>
      <c r="M86" s="2">
        <v>43631</v>
      </c>
      <c r="N86" s="1"/>
      <c r="O86" s="1"/>
      <c r="P86" s="1"/>
      <c r="Q86" s="1"/>
      <c r="R86" s="3"/>
      <c r="S86" s="1"/>
      <c r="T86" s="1"/>
      <c r="U86" s="1"/>
      <c r="V86" s="1"/>
      <c r="W86" s="1"/>
      <c r="X86" s="1"/>
      <c r="Y86" s="2"/>
      <c r="Z86" s="2"/>
      <c r="AA86" s="2"/>
      <c r="AB86" s="2"/>
      <c r="AC86" s="2"/>
      <c r="AD86" s="1"/>
      <c r="AE86" s="1"/>
      <c r="AF86" s="1"/>
    </row>
    <row r="87" spans="1:32" x14ac:dyDescent="0.25">
      <c r="A87" s="1">
        <v>1445</v>
      </c>
      <c r="B87" s="1">
        <v>21</v>
      </c>
      <c r="C87" s="1" t="s">
        <v>754</v>
      </c>
      <c r="D87" s="1">
        <v>1</v>
      </c>
      <c r="E87" s="1" t="s">
        <v>759</v>
      </c>
      <c r="F87" s="1" t="s">
        <v>760</v>
      </c>
      <c r="G87" s="1">
        <v>24</v>
      </c>
      <c r="H87" s="1">
        <v>1</v>
      </c>
      <c r="I87" s="1" t="s">
        <v>584</v>
      </c>
      <c r="J87" s="1">
        <v>71268838</v>
      </c>
      <c r="K87" s="1" t="s">
        <v>579</v>
      </c>
      <c r="L87" s="1" t="s">
        <v>580</v>
      </c>
      <c r="M87" s="2">
        <v>43631</v>
      </c>
      <c r="N87" s="1"/>
      <c r="O87" s="1"/>
      <c r="P87" s="1"/>
      <c r="Q87" s="1"/>
      <c r="R87" s="3"/>
      <c r="S87" s="1"/>
      <c r="T87" s="1"/>
      <c r="U87" s="1"/>
      <c r="V87" s="1"/>
      <c r="W87" s="1"/>
      <c r="X87" s="1"/>
      <c r="Y87" s="2"/>
      <c r="Z87" s="2"/>
      <c r="AA87" s="2"/>
      <c r="AB87" s="2"/>
      <c r="AC87" s="2"/>
      <c r="AD87" s="1"/>
      <c r="AE87" s="1"/>
      <c r="AF87" s="1"/>
    </row>
    <row r="88" spans="1:32" x14ac:dyDescent="0.25">
      <c r="A88" s="1">
        <v>1446</v>
      </c>
      <c r="B88" s="1">
        <v>21</v>
      </c>
      <c r="C88" s="1" t="s">
        <v>754</v>
      </c>
      <c r="D88" s="1">
        <v>1</v>
      </c>
      <c r="E88" s="1" t="s">
        <v>122</v>
      </c>
      <c r="F88" s="1" t="s">
        <v>123</v>
      </c>
      <c r="G88" s="1">
        <v>14</v>
      </c>
      <c r="H88" s="1">
        <v>1</v>
      </c>
      <c r="I88" s="1" t="s">
        <v>584</v>
      </c>
      <c r="J88" s="1">
        <v>71269512</v>
      </c>
      <c r="K88" s="1" t="s">
        <v>579</v>
      </c>
      <c r="L88" s="1" t="s">
        <v>580</v>
      </c>
      <c r="M88" s="2">
        <v>43631</v>
      </c>
      <c r="N88" s="1"/>
      <c r="O88" s="1"/>
      <c r="P88" s="1"/>
      <c r="Q88" s="1"/>
      <c r="R88" s="3"/>
      <c r="S88" s="1"/>
      <c r="T88" s="1"/>
      <c r="U88" s="1"/>
      <c r="V88" s="1"/>
      <c r="W88" s="1"/>
      <c r="X88" s="1"/>
      <c r="Y88" s="2"/>
      <c r="Z88" s="2"/>
      <c r="AA88" s="2"/>
      <c r="AB88" s="2"/>
      <c r="AC88" s="2"/>
      <c r="AD88" s="1"/>
      <c r="AE88" s="1"/>
      <c r="AF88" s="1"/>
    </row>
    <row r="89" spans="1:32" x14ac:dyDescent="0.25">
      <c r="A89" s="1">
        <v>1447</v>
      </c>
      <c r="B89" s="1">
        <v>21</v>
      </c>
      <c r="C89" s="1" t="s">
        <v>754</v>
      </c>
      <c r="D89" s="1">
        <v>1</v>
      </c>
      <c r="E89" s="1" t="s">
        <v>112</v>
      </c>
      <c r="F89" s="1" t="s">
        <v>761</v>
      </c>
      <c r="G89" s="1">
        <v>14</v>
      </c>
      <c r="H89" s="1">
        <v>1</v>
      </c>
      <c r="I89" s="1" t="s">
        <v>584</v>
      </c>
      <c r="J89" s="1">
        <v>71269513</v>
      </c>
      <c r="K89" s="1" t="s">
        <v>579</v>
      </c>
      <c r="L89" s="1" t="s">
        <v>580</v>
      </c>
      <c r="M89" s="2">
        <v>43631</v>
      </c>
      <c r="N89" s="1"/>
      <c r="O89" s="1"/>
      <c r="P89" s="1"/>
      <c r="Q89" s="1"/>
      <c r="R89" s="3"/>
      <c r="S89" s="1"/>
      <c r="T89" s="1"/>
      <c r="U89" s="1"/>
      <c r="V89" s="1"/>
      <c r="W89" s="1"/>
      <c r="X89" s="1"/>
      <c r="Y89" s="2"/>
      <c r="Z89" s="2"/>
      <c r="AA89" s="2"/>
      <c r="AB89" s="2"/>
      <c r="AC89" s="2"/>
      <c r="AD89" s="1"/>
      <c r="AE89" s="1"/>
      <c r="AF89" s="1"/>
    </row>
    <row r="90" spans="1:32" x14ac:dyDescent="0.25">
      <c r="A90" s="1">
        <v>1448</v>
      </c>
      <c r="B90" s="1">
        <v>23</v>
      </c>
      <c r="C90" s="1" t="s">
        <v>762</v>
      </c>
      <c r="D90" s="1">
        <v>1</v>
      </c>
      <c r="E90" s="1" t="s">
        <v>272</v>
      </c>
      <c r="F90" s="1" t="s">
        <v>763</v>
      </c>
      <c r="G90" s="1">
        <v>8</v>
      </c>
      <c r="H90" s="1">
        <v>0</v>
      </c>
      <c r="I90" s="1" t="s">
        <v>592</v>
      </c>
      <c r="J90" s="1">
        <v>71277148</v>
      </c>
      <c r="K90" s="1" t="s">
        <v>579</v>
      </c>
      <c r="L90" s="1" t="s">
        <v>620</v>
      </c>
      <c r="M90" s="2"/>
      <c r="N90" s="1"/>
      <c r="O90" s="1"/>
      <c r="P90" s="1"/>
      <c r="Q90" s="1"/>
      <c r="R90" s="3"/>
      <c r="S90" s="1"/>
      <c r="T90" s="1"/>
      <c r="U90" s="1"/>
      <c r="V90" s="1"/>
      <c r="W90" s="1"/>
      <c r="X90" s="1"/>
      <c r="Y90" s="2"/>
      <c r="Z90" s="2"/>
      <c r="AA90" s="2"/>
      <c r="AB90" s="2"/>
      <c r="AC90" s="2"/>
      <c r="AD90" s="1"/>
      <c r="AE90" s="1"/>
      <c r="AF90" s="1"/>
    </row>
    <row r="91" spans="1:32" x14ac:dyDescent="0.25">
      <c r="A91" s="1">
        <v>1449</v>
      </c>
      <c r="B91" s="1">
        <v>22</v>
      </c>
      <c r="C91" s="1" t="s">
        <v>581</v>
      </c>
      <c r="D91" s="1">
        <v>2</v>
      </c>
      <c r="E91" s="1" t="s">
        <v>764</v>
      </c>
      <c r="F91" s="1" t="s">
        <v>765</v>
      </c>
      <c r="G91" s="1">
        <v>9</v>
      </c>
      <c r="H91" s="1">
        <v>0</v>
      </c>
      <c r="I91" s="1" t="s">
        <v>584</v>
      </c>
      <c r="J91" s="1">
        <v>71269701</v>
      </c>
      <c r="K91" s="1" t="s">
        <v>579</v>
      </c>
      <c r="L91" s="1" t="s">
        <v>580</v>
      </c>
      <c r="M91" s="2">
        <v>43587</v>
      </c>
      <c r="N91" s="1"/>
      <c r="O91" s="1"/>
      <c r="P91" s="1"/>
      <c r="Q91" s="1"/>
      <c r="R91" s="3"/>
      <c r="S91" s="1"/>
      <c r="T91" s="1"/>
      <c r="U91" s="1"/>
      <c r="V91" s="1"/>
      <c r="W91" s="1"/>
      <c r="X91" s="1"/>
      <c r="Y91" s="2"/>
      <c r="Z91" s="2"/>
      <c r="AA91" s="2"/>
      <c r="AB91" s="2"/>
      <c r="AC91" s="2"/>
      <c r="AD91" s="1"/>
      <c r="AE91" s="1"/>
      <c r="AF91" s="1"/>
    </row>
    <row r="92" spans="1:32" x14ac:dyDescent="0.25">
      <c r="A92" s="1">
        <v>1450</v>
      </c>
      <c r="B92" s="1">
        <v>22</v>
      </c>
      <c r="C92" s="1" t="s">
        <v>615</v>
      </c>
      <c r="D92" s="1"/>
      <c r="E92" s="1" t="s">
        <v>766</v>
      </c>
      <c r="F92" s="1" t="s">
        <v>767</v>
      </c>
      <c r="G92" s="1">
        <v>3</v>
      </c>
      <c r="H92" s="1">
        <v>1</v>
      </c>
      <c r="I92" s="1" t="s">
        <v>584</v>
      </c>
      <c r="J92" s="1" t="s">
        <v>768</v>
      </c>
      <c r="K92" s="1" t="s">
        <v>579</v>
      </c>
      <c r="L92" s="1" t="s">
        <v>620</v>
      </c>
      <c r="M92" s="2"/>
      <c r="N92" s="1"/>
      <c r="O92" s="1"/>
      <c r="P92" s="1"/>
      <c r="Q92" s="1"/>
      <c r="R92" s="3"/>
      <c r="S92" s="1"/>
      <c r="T92" s="1"/>
      <c r="U92" s="1"/>
      <c r="V92" s="1"/>
      <c r="W92" s="1"/>
      <c r="X92" s="1"/>
      <c r="Y92" s="2"/>
      <c r="Z92" s="2"/>
      <c r="AA92" s="2"/>
      <c r="AB92" s="2"/>
      <c r="AC92" s="2"/>
      <c r="AD92" s="1"/>
      <c r="AE92" s="1"/>
      <c r="AF92" s="1"/>
    </row>
    <row r="93" spans="1:32" x14ac:dyDescent="0.25">
      <c r="A93" s="1">
        <v>1451</v>
      </c>
      <c r="B93" s="1">
        <v>22</v>
      </c>
      <c r="C93" s="1" t="s">
        <v>615</v>
      </c>
      <c r="D93" s="1"/>
      <c r="E93" s="1" t="s">
        <v>769</v>
      </c>
      <c r="F93" s="1" t="s">
        <v>770</v>
      </c>
      <c r="G93" s="1">
        <v>3</v>
      </c>
      <c r="H93" s="1">
        <v>1</v>
      </c>
      <c r="I93" s="1" t="s">
        <v>584</v>
      </c>
      <c r="J93" s="1" t="s">
        <v>768</v>
      </c>
      <c r="K93" s="1" t="s">
        <v>579</v>
      </c>
      <c r="L93" s="1" t="s">
        <v>620</v>
      </c>
      <c r="M93" s="2"/>
      <c r="N93" s="1"/>
      <c r="O93" s="1"/>
      <c r="P93" s="1"/>
      <c r="Q93" s="1"/>
      <c r="R93" s="3"/>
      <c r="S93" s="1"/>
      <c r="T93" s="1"/>
      <c r="U93" s="1"/>
      <c r="V93" s="1"/>
      <c r="W93" s="1"/>
      <c r="X93" s="1"/>
      <c r="Y93" s="2"/>
      <c r="Z93" s="2"/>
      <c r="AA93" s="2"/>
      <c r="AB93" s="2"/>
      <c r="AC93" s="2"/>
      <c r="AD93" s="1"/>
      <c r="AE93" s="1"/>
      <c r="AF93" s="1"/>
    </row>
    <row r="94" spans="1:32" x14ac:dyDescent="0.25">
      <c r="A94" s="1">
        <v>1452</v>
      </c>
      <c r="B94" s="1">
        <v>22</v>
      </c>
      <c r="C94" s="1" t="s">
        <v>674</v>
      </c>
      <c r="D94" s="1">
        <v>3</v>
      </c>
      <c r="E94" s="1" t="s">
        <v>21</v>
      </c>
      <c r="F94" s="1" t="s">
        <v>691</v>
      </c>
      <c r="G94" s="1">
        <v>3</v>
      </c>
      <c r="H94" s="1">
        <v>0</v>
      </c>
      <c r="I94" s="1" t="s">
        <v>611</v>
      </c>
      <c r="J94" s="1">
        <v>71269503</v>
      </c>
      <c r="K94" s="1" t="s">
        <v>579</v>
      </c>
      <c r="L94" s="1" t="s">
        <v>586</v>
      </c>
      <c r="M94" s="2"/>
      <c r="N94" s="1"/>
      <c r="O94" s="1"/>
      <c r="P94" s="1"/>
      <c r="Q94" s="1"/>
      <c r="R94" s="3"/>
      <c r="S94" s="1"/>
      <c r="T94" s="1"/>
      <c r="U94" s="1"/>
      <c r="V94" s="1"/>
      <c r="W94" s="1"/>
      <c r="X94" s="1"/>
      <c r="Y94" s="2"/>
      <c r="Z94" s="2"/>
      <c r="AA94" s="2"/>
      <c r="AB94" s="2"/>
      <c r="AC94" s="2"/>
      <c r="AD94" s="1"/>
      <c r="AE94" s="1"/>
      <c r="AF94" s="1"/>
    </row>
    <row r="95" spans="1:32" x14ac:dyDescent="0.25">
      <c r="A95" s="1">
        <v>1453</v>
      </c>
      <c r="B95" s="1">
        <v>22</v>
      </c>
      <c r="C95" s="1" t="s">
        <v>674</v>
      </c>
      <c r="D95" s="1"/>
      <c r="E95" s="1" t="s">
        <v>44</v>
      </c>
      <c r="F95" s="1" t="s">
        <v>45</v>
      </c>
      <c r="G95" s="1">
        <v>10</v>
      </c>
      <c r="H95" s="1">
        <v>1</v>
      </c>
      <c r="I95" s="1" t="s">
        <v>584</v>
      </c>
      <c r="J95" s="1">
        <v>71269414</v>
      </c>
      <c r="K95" s="1" t="s">
        <v>579</v>
      </c>
      <c r="L95" s="1" t="s">
        <v>586</v>
      </c>
      <c r="M95" s="2"/>
      <c r="N95" s="1"/>
      <c r="O95" s="1"/>
      <c r="P95" s="1"/>
      <c r="Q95" s="1"/>
      <c r="R95" s="3"/>
      <c r="S95" s="1"/>
      <c r="T95" s="1"/>
      <c r="U95" s="1"/>
      <c r="V95" s="1"/>
      <c r="W95" s="1"/>
      <c r="X95" s="1"/>
      <c r="Y95" s="2"/>
      <c r="Z95" s="2"/>
      <c r="AA95" s="2"/>
      <c r="AB95" s="2"/>
      <c r="AC95" s="2"/>
      <c r="AD95" s="1"/>
      <c r="AE95" s="1"/>
      <c r="AF95" s="1"/>
    </row>
    <row r="96" spans="1:32" x14ac:dyDescent="0.25">
      <c r="A96" s="1">
        <v>1454</v>
      </c>
      <c r="B96" s="1">
        <v>22</v>
      </c>
      <c r="C96" s="1" t="s">
        <v>771</v>
      </c>
      <c r="D96" s="1">
        <v>2</v>
      </c>
      <c r="E96" s="1" t="s">
        <v>483</v>
      </c>
      <c r="F96" s="1" t="s">
        <v>772</v>
      </c>
      <c r="G96" s="1">
        <v>4</v>
      </c>
      <c r="H96" s="1">
        <v>0</v>
      </c>
      <c r="I96" s="1" t="s">
        <v>584</v>
      </c>
      <c r="J96" s="1">
        <v>71270078</v>
      </c>
      <c r="K96" s="1" t="s">
        <v>579</v>
      </c>
      <c r="L96" s="1" t="s">
        <v>580</v>
      </c>
      <c r="M96" s="2">
        <v>43602</v>
      </c>
      <c r="N96" s="1"/>
      <c r="O96" s="1"/>
      <c r="P96" s="1"/>
      <c r="Q96" s="1"/>
      <c r="R96" s="3"/>
      <c r="S96" s="1"/>
      <c r="T96" s="1"/>
      <c r="U96" s="1"/>
      <c r="V96" s="1"/>
      <c r="W96" s="1"/>
      <c r="X96" s="1"/>
      <c r="Y96" s="2"/>
      <c r="Z96" s="2"/>
      <c r="AA96" s="2"/>
      <c r="AB96" s="2"/>
      <c r="AC96" s="2"/>
      <c r="AD96" s="1"/>
      <c r="AE96" s="1"/>
      <c r="AF96" s="1"/>
    </row>
    <row r="97" spans="1:32" x14ac:dyDescent="0.25">
      <c r="A97" s="1">
        <v>1455</v>
      </c>
      <c r="B97" s="1">
        <v>22</v>
      </c>
      <c r="C97" s="1"/>
      <c r="D97" s="1">
        <v>2</v>
      </c>
      <c r="E97" s="1" t="s">
        <v>773</v>
      </c>
      <c r="F97" s="1" t="s">
        <v>774</v>
      </c>
      <c r="G97" s="1">
        <v>20</v>
      </c>
      <c r="H97" s="1">
        <v>1</v>
      </c>
      <c r="I97" s="1" t="s">
        <v>611</v>
      </c>
      <c r="J97" s="1" t="s">
        <v>775</v>
      </c>
      <c r="K97" s="1" t="s">
        <v>579</v>
      </c>
      <c r="L97" s="1" t="s">
        <v>586</v>
      </c>
      <c r="M97" s="2">
        <v>43616</v>
      </c>
      <c r="N97" s="1"/>
      <c r="O97" s="1"/>
      <c r="P97" s="1"/>
      <c r="Q97" s="1"/>
      <c r="R97" s="3"/>
      <c r="S97" s="1"/>
      <c r="T97" s="1"/>
      <c r="U97" s="1"/>
      <c r="V97" s="1"/>
      <c r="W97" s="1"/>
      <c r="X97" s="1"/>
      <c r="Y97" s="2"/>
      <c r="Z97" s="2"/>
      <c r="AA97" s="2"/>
      <c r="AB97" s="2"/>
      <c r="AC97" s="2"/>
      <c r="AD97" s="1"/>
      <c r="AE97" s="1"/>
      <c r="AF97" s="1"/>
    </row>
    <row r="98" spans="1:32" x14ac:dyDescent="0.25">
      <c r="A98" s="1">
        <v>1456</v>
      </c>
      <c r="B98" s="1">
        <v>22</v>
      </c>
      <c r="C98" s="1" t="s">
        <v>657</v>
      </c>
      <c r="D98" s="1"/>
      <c r="E98" s="1" t="s">
        <v>596</v>
      </c>
      <c r="F98" s="1" t="s">
        <v>776</v>
      </c>
      <c r="G98" s="1">
        <v>9</v>
      </c>
      <c r="H98" s="1"/>
      <c r="I98" s="1" t="s">
        <v>592</v>
      </c>
      <c r="J98" s="1"/>
      <c r="K98" s="1" t="s">
        <v>585</v>
      </c>
      <c r="L98" s="1" t="s">
        <v>664</v>
      </c>
      <c r="M98" s="2">
        <v>43563</v>
      </c>
      <c r="N98" s="1"/>
      <c r="O98" s="1"/>
      <c r="P98" s="1"/>
      <c r="Q98" s="1"/>
      <c r="R98" s="3"/>
      <c r="S98" s="1"/>
      <c r="T98" s="1"/>
      <c r="U98" s="1"/>
      <c r="V98" s="1"/>
      <c r="W98" s="1"/>
      <c r="X98" s="1"/>
      <c r="Y98" s="2"/>
      <c r="Z98" s="2"/>
      <c r="AA98" s="2"/>
      <c r="AB98" s="2"/>
      <c r="AC98" s="2"/>
      <c r="AD98" s="1"/>
      <c r="AE98" s="1"/>
      <c r="AF98" s="1"/>
    </row>
    <row r="99" spans="1:32" x14ac:dyDescent="0.25">
      <c r="A99" s="1">
        <v>1457</v>
      </c>
      <c r="B99" s="1">
        <v>22</v>
      </c>
      <c r="C99" s="1" t="s">
        <v>657</v>
      </c>
      <c r="D99" s="1"/>
      <c r="E99" s="1" t="s">
        <v>596</v>
      </c>
      <c r="F99" s="1" t="s">
        <v>777</v>
      </c>
      <c r="G99" s="1">
        <v>5</v>
      </c>
      <c r="H99" s="1"/>
      <c r="I99" s="1"/>
      <c r="J99" s="1"/>
      <c r="K99" s="1" t="s">
        <v>585</v>
      </c>
      <c r="L99" s="1" t="s">
        <v>664</v>
      </c>
      <c r="M99" s="2">
        <v>43563</v>
      </c>
      <c r="N99" s="1"/>
      <c r="O99" s="1"/>
      <c r="P99" s="1"/>
      <c r="Q99" s="1"/>
      <c r="R99" s="3"/>
      <c r="S99" s="1"/>
      <c r="T99" s="1"/>
      <c r="U99" s="1"/>
      <c r="V99" s="1"/>
      <c r="W99" s="1"/>
      <c r="X99" s="1"/>
      <c r="Y99" s="2"/>
      <c r="Z99" s="2"/>
      <c r="AA99" s="2"/>
      <c r="AB99" s="2"/>
      <c r="AC99" s="2"/>
      <c r="AD99" s="1"/>
      <c r="AE99" s="1"/>
      <c r="AF99" s="1"/>
    </row>
    <row r="100" spans="1:32" x14ac:dyDescent="0.25">
      <c r="A100" s="1">
        <v>1458</v>
      </c>
      <c r="B100" s="1">
        <v>22</v>
      </c>
      <c r="C100" s="1" t="s">
        <v>714</v>
      </c>
      <c r="D100" s="1"/>
      <c r="E100" s="1" t="s">
        <v>596</v>
      </c>
      <c r="F100" s="1" t="s">
        <v>778</v>
      </c>
      <c r="G100" s="1">
        <v>160</v>
      </c>
      <c r="H100" s="1"/>
      <c r="I100" s="1" t="s">
        <v>611</v>
      </c>
      <c r="J100" s="1"/>
      <c r="K100" s="1" t="s">
        <v>585</v>
      </c>
      <c r="L100" s="1" t="s">
        <v>664</v>
      </c>
      <c r="M100" s="2">
        <v>43573</v>
      </c>
      <c r="N100" s="1"/>
      <c r="O100" s="1"/>
      <c r="P100" s="1"/>
      <c r="Q100" s="1"/>
      <c r="R100" s="3"/>
      <c r="S100" s="1"/>
      <c r="T100" s="1"/>
      <c r="U100" s="1"/>
      <c r="V100" s="1"/>
      <c r="W100" s="1"/>
      <c r="X100" s="1"/>
      <c r="Y100" s="2"/>
      <c r="Z100" s="2"/>
      <c r="AA100" s="2"/>
      <c r="AB100" s="2"/>
      <c r="AC100" s="2"/>
      <c r="AD100" s="1"/>
      <c r="AE100" s="1"/>
      <c r="AF100" s="1"/>
    </row>
    <row r="101" spans="1:32" x14ac:dyDescent="0.25">
      <c r="A101" s="1">
        <v>1459</v>
      </c>
      <c r="B101" s="1">
        <v>22</v>
      </c>
      <c r="C101" s="1" t="s">
        <v>779</v>
      </c>
      <c r="D101" s="1">
        <v>4</v>
      </c>
      <c r="E101" s="1" t="s">
        <v>780</v>
      </c>
      <c r="F101" s="1" t="s">
        <v>781</v>
      </c>
      <c r="G101" s="1">
        <v>20</v>
      </c>
      <c r="H101" s="1">
        <v>0</v>
      </c>
      <c r="I101" s="1" t="s">
        <v>592</v>
      </c>
      <c r="J101" s="1" t="s">
        <v>782</v>
      </c>
      <c r="K101" s="1" t="s">
        <v>579</v>
      </c>
      <c r="L101" s="1" t="s">
        <v>580</v>
      </c>
      <c r="M101" s="2">
        <v>43619</v>
      </c>
      <c r="N101" s="1"/>
      <c r="O101" s="1"/>
      <c r="P101" s="1"/>
      <c r="Q101" s="1"/>
      <c r="R101" s="3"/>
      <c r="S101" s="1"/>
      <c r="T101" s="1"/>
      <c r="U101" s="1"/>
      <c r="V101" s="1"/>
      <c r="W101" s="1"/>
      <c r="X101" s="1"/>
      <c r="Y101" s="2"/>
      <c r="Z101" s="2"/>
      <c r="AA101" s="2"/>
      <c r="AB101" s="2"/>
      <c r="AC101" s="2"/>
      <c r="AD101" s="1"/>
      <c r="AE101" s="1"/>
      <c r="AF101" s="1"/>
    </row>
    <row r="102" spans="1:32" x14ac:dyDescent="0.25">
      <c r="A102" s="1">
        <v>1460</v>
      </c>
      <c r="B102" s="1">
        <v>22</v>
      </c>
      <c r="C102" s="1" t="s">
        <v>779</v>
      </c>
      <c r="D102" s="1">
        <v>1</v>
      </c>
      <c r="E102" s="1" t="s">
        <v>783</v>
      </c>
      <c r="F102" s="1" t="s">
        <v>784</v>
      </c>
      <c r="G102" s="1">
        <v>3</v>
      </c>
      <c r="H102" s="1">
        <v>0</v>
      </c>
      <c r="I102" s="1" t="s">
        <v>592</v>
      </c>
      <c r="J102" s="1" t="s">
        <v>782</v>
      </c>
      <c r="K102" s="1" t="s">
        <v>579</v>
      </c>
      <c r="L102" s="1" t="s">
        <v>620</v>
      </c>
      <c r="M102" s="2">
        <v>43619</v>
      </c>
      <c r="N102" s="1"/>
      <c r="O102" s="1"/>
      <c r="P102" s="1"/>
      <c r="Q102" s="1"/>
      <c r="R102" s="3"/>
      <c r="S102" s="1"/>
      <c r="T102" s="1"/>
      <c r="U102" s="1"/>
      <c r="V102" s="1"/>
      <c r="W102" s="1"/>
      <c r="X102" s="1"/>
      <c r="Y102" s="2"/>
      <c r="Z102" s="2"/>
      <c r="AA102" s="2"/>
      <c r="AB102" s="2"/>
      <c r="AC102" s="2"/>
      <c r="AD102" s="1"/>
      <c r="AE102" s="1"/>
      <c r="AF102" s="1"/>
    </row>
    <row r="103" spans="1:32" x14ac:dyDescent="0.25">
      <c r="A103" s="1">
        <v>1461</v>
      </c>
      <c r="B103" s="1">
        <v>22</v>
      </c>
      <c r="C103" s="1" t="s">
        <v>785</v>
      </c>
      <c r="D103" s="1">
        <v>2</v>
      </c>
      <c r="E103" s="1" t="s">
        <v>786</v>
      </c>
      <c r="F103" s="1" t="s">
        <v>787</v>
      </c>
      <c r="G103" s="1">
        <v>50</v>
      </c>
      <c r="H103" s="1">
        <v>0</v>
      </c>
      <c r="I103" s="1" t="s">
        <v>584</v>
      </c>
      <c r="J103" s="1">
        <v>71273375</v>
      </c>
      <c r="K103" s="1" t="s">
        <v>579</v>
      </c>
      <c r="L103" s="1" t="s">
        <v>586</v>
      </c>
      <c r="M103" s="2">
        <v>43617</v>
      </c>
      <c r="N103" s="1"/>
      <c r="O103" s="1"/>
      <c r="P103" s="1"/>
      <c r="Q103" s="1"/>
      <c r="R103" s="3"/>
      <c r="S103" s="1"/>
      <c r="T103" s="1"/>
      <c r="U103" s="1"/>
      <c r="V103" s="1"/>
      <c r="W103" s="1"/>
      <c r="X103" s="1"/>
      <c r="Y103" s="2"/>
      <c r="Z103" s="2"/>
      <c r="AA103" s="2"/>
      <c r="AB103" s="2"/>
      <c r="AC103" s="2"/>
      <c r="AD103" s="1"/>
      <c r="AE103" s="1"/>
      <c r="AF103" s="1"/>
    </row>
    <row r="104" spans="1:32" x14ac:dyDescent="0.25">
      <c r="A104" s="1">
        <v>1462</v>
      </c>
      <c r="B104" s="1">
        <v>21</v>
      </c>
      <c r="C104" s="1" t="s">
        <v>788</v>
      </c>
      <c r="D104" s="1">
        <v>1</v>
      </c>
      <c r="E104" s="1" t="s">
        <v>50</v>
      </c>
      <c r="F104" s="1" t="s">
        <v>51</v>
      </c>
      <c r="G104" s="1">
        <v>10</v>
      </c>
      <c r="H104" s="1">
        <v>1</v>
      </c>
      <c r="I104" s="1" t="s">
        <v>584</v>
      </c>
      <c r="J104" s="1">
        <v>71273269</v>
      </c>
      <c r="K104" s="1" t="s">
        <v>579</v>
      </c>
      <c r="L104" s="1" t="s">
        <v>580</v>
      </c>
      <c r="M104" s="2">
        <v>43630</v>
      </c>
      <c r="N104" s="1"/>
      <c r="O104" s="1"/>
      <c r="P104" s="1"/>
      <c r="Q104" s="1"/>
      <c r="R104" s="3"/>
      <c r="S104" s="1"/>
      <c r="T104" s="1"/>
      <c r="U104" s="1"/>
      <c r="V104" s="1"/>
      <c r="W104" s="1"/>
      <c r="X104" s="1"/>
      <c r="Y104" s="2"/>
      <c r="Z104" s="2"/>
      <c r="AA104" s="2"/>
      <c r="AB104" s="2"/>
      <c r="AC104" s="2"/>
      <c r="AD104" s="1"/>
      <c r="AE104" s="1"/>
      <c r="AF104" s="1"/>
    </row>
    <row r="105" spans="1:32" x14ac:dyDescent="0.25">
      <c r="A105" s="1">
        <v>1463</v>
      </c>
      <c r="B105" s="1">
        <v>21</v>
      </c>
      <c r="C105" s="1" t="s">
        <v>788</v>
      </c>
      <c r="D105" s="1">
        <v>1</v>
      </c>
      <c r="E105" s="1" t="s">
        <v>56</v>
      </c>
      <c r="F105" s="1" t="s">
        <v>789</v>
      </c>
      <c r="G105" s="1">
        <v>10</v>
      </c>
      <c r="H105" s="1">
        <v>1</v>
      </c>
      <c r="I105" s="1" t="s">
        <v>584</v>
      </c>
      <c r="J105" s="1">
        <v>71274441</v>
      </c>
      <c r="K105" s="1" t="s">
        <v>579</v>
      </c>
      <c r="L105" s="1" t="s">
        <v>757</v>
      </c>
      <c r="M105" s="2">
        <v>43630</v>
      </c>
      <c r="N105" s="1"/>
      <c r="O105" s="1"/>
      <c r="P105" s="1"/>
      <c r="Q105" s="1"/>
      <c r="R105" s="3"/>
      <c r="S105" s="1"/>
      <c r="T105" s="1"/>
      <c r="U105" s="1"/>
      <c r="V105" s="1"/>
      <c r="W105" s="1"/>
      <c r="X105" s="1"/>
      <c r="Y105" s="2"/>
      <c r="Z105" s="2"/>
      <c r="AA105" s="2"/>
      <c r="AB105" s="2"/>
      <c r="AC105" s="2"/>
      <c r="AD105" s="1"/>
      <c r="AE105" s="1"/>
      <c r="AF105" s="1"/>
    </row>
    <row r="106" spans="1:32" x14ac:dyDescent="0.25">
      <c r="A106" s="1">
        <v>1464</v>
      </c>
      <c r="B106" s="1">
        <v>21</v>
      </c>
      <c r="C106" s="1" t="s">
        <v>788</v>
      </c>
      <c r="D106" s="1">
        <v>1</v>
      </c>
      <c r="E106" s="1" t="s">
        <v>46</v>
      </c>
      <c r="F106" s="1" t="s">
        <v>47</v>
      </c>
      <c r="G106" s="1">
        <v>10</v>
      </c>
      <c r="H106" s="1">
        <v>1</v>
      </c>
      <c r="I106" s="1" t="s">
        <v>584</v>
      </c>
      <c r="J106" s="1">
        <v>71273380</v>
      </c>
      <c r="K106" s="1" t="s">
        <v>579</v>
      </c>
      <c r="L106" s="1" t="s">
        <v>580</v>
      </c>
      <c r="M106" s="2">
        <v>43630</v>
      </c>
      <c r="N106" s="1"/>
      <c r="O106" s="1"/>
      <c r="P106" s="1"/>
      <c r="Q106" s="1"/>
      <c r="R106" s="3"/>
      <c r="S106" s="1"/>
      <c r="T106" s="1"/>
      <c r="U106" s="1"/>
      <c r="V106" s="1"/>
      <c r="W106" s="1"/>
      <c r="X106" s="1"/>
      <c r="Y106" s="2"/>
      <c r="Z106" s="2"/>
      <c r="AA106" s="2"/>
      <c r="AB106" s="2"/>
      <c r="AC106" s="2"/>
      <c r="AD106" s="1"/>
      <c r="AE106" s="1"/>
      <c r="AF106" s="1"/>
    </row>
    <row r="107" spans="1:32" x14ac:dyDescent="0.25">
      <c r="A107" s="1">
        <v>1465</v>
      </c>
      <c r="B107" s="1">
        <v>21</v>
      </c>
      <c r="C107" s="1" t="s">
        <v>788</v>
      </c>
      <c r="D107" s="1">
        <v>1</v>
      </c>
      <c r="E107" s="1" t="s">
        <v>84</v>
      </c>
      <c r="F107" s="1" t="s">
        <v>85</v>
      </c>
      <c r="G107" s="1">
        <v>10</v>
      </c>
      <c r="H107" s="1">
        <v>1</v>
      </c>
      <c r="I107" s="1" t="s">
        <v>584</v>
      </c>
      <c r="J107" s="1">
        <v>71274396</v>
      </c>
      <c r="K107" s="1" t="s">
        <v>579</v>
      </c>
      <c r="L107" s="1" t="s">
        <v>620</v>
      </c>
      <c r="M107" s="2">
        <v>43630</v>
      </c>
      <c r="N107" s="1"/>
      <c r="O107" s="1"/>
      <c r="P107" s="1"/>
      <c r="Q107" s="1"/>
      <c r="R107" s="3"/>
      <c r="S107" s="1"/>
      <c r="T107" s="1"/>
      <c r="U107" s="1"/>
      <c r="V107" s="1"/>
      <c r="W107" s="1"/>
      <c r="X107" s="1"/>
      <c r="Y107" s="2"/>
      <c r="Z107" s="2"/>
      <c r="AA107" s="2"/>
      <c r="AB107" s="2"/>
      <c r="AC107" s="2"/>
      <c r="AD107" s="1"/>
      <c r="AE107" s="1"/>
      <c r="AF107" s="1"/>
    </row>
    <row r="108" spans="1:32" x14ac:dyDescent="0.25">
      <c r="A108" s="1">
        <v>1466</v>
      </c>
      <c r="B108" s="1">
        <v>21</v>
      </c>
      <c r="C108" s="1" t="s">
        <v>788</v>
      </c>
      <c r="D108" s="1">
        <v>1</v>
      </c>
      <c r="E108" s="1" t="s">
        <v>494</v>
      </c>
      <c r="F108" s="1" t="s">
        <v>495</v>
      </c>
      <c r="G108" s="1">
        <v>7</v>
      </c>
      <c r="H108" s="1">
        <v>1</v>
      </c>
      <c r="I108" s="1" t="s">
        <v>584</v>
      </c>
      <c r="J108" s="1">
        <v>71273482</v>
      </c>
      <c r="K108" s="1" t="s">
        <v>579</v>
      </c>
      <c r="L108" s="1" t="s">
        <v>586</v>
      </c>
      <c r="M108" s="2">
        <v>43630</v>
      </c>
      <c r="N108" s="1"/>
      <c r="O108" s="1"/>
      <c r="P108" s="1"/>
      <c r="Q108" s="1"/>
      <c r="R108" s="3"/>
      <c r="S108" s="1"/>
      <c r="T108" s="1"/>
      <c r="U108" s="1"/>
      <c r="V108" s="1"/>
      <c r="W108" s="1"/>
      <c r="X108" s="1"/>
      <c r="Y108" s="2"/>
      <c r="Z108" s="2"/>
      <c r="AA108" s="2"/>
      <c r="AB108" s="2"/>
      <c r="AC108" s="2"/>
      <c r="AD108" s="1"/>
      <c r="AE108" s="1"/>
      <c r="AF108" s="1"/>
    </row>
    <row r="109" spans="1:32" x14ac:dyDescent="0.25">
      <c r="A109" s="1">
        <v>1467</v>
      </c>
      <c r="B109" s="1">
        <v>22</v>
      </c>
      <c r="C109" s="1" t="s">
        <v>788</v>
      </c>
      <c r="D109" s="1">
        <v>1</v>
      </c>
      <c r="E109" s="1" t="s">
        <v>249</v>
      </c>
      <c r="F109" s="1" t="s">
        <v>250</v>
      </c>
      <c r="G109" s="1">
        <v>7</v>
      </c>
      <c r="H109" s="1">
        <v>1</v>
      </c>
      <c r="I109" s="1" t="s">
        <v>584</v>
      </c>
      <c r="J109" s="1">
        <v>71274438</v>
      </c>
      <c r="K109" s="1" t="s">
        <v>579</v>
      </c>
      <c r="L109" s="1" t="s">
        <v>620</v>
      </c>
      <c r="M109" s="2">
        <v>43630</v>
      </c>
      <c r="N109" s="1"/>
      <c r="O109" s="1"/>
      <c r="P109" s="1"/>
      <c r="Q109" s="1"/>
      <c r="R109" s="3"/>
      <c r="S109" s="1"/>
      <c r="T109" s="1"/>
      <c r="U109" s="1"/>
      <c r="V109" s="1"/>
      <c r="W109" s="1"/>
      <c r="X109" s="1"/>
      <c r="Y109" s="2"/>
      <c r="Z109" s="2"/>
      <c r="AA109" s="2"/>
      <c r="AB109" s="2"/>
      <c r="AC109" s="2"/>
      <c r="AD109" s="1"/>
      <c r="AE109" s="1"/>
      <c r="AF109" s="1"/>
    </row>
    <row r="110" spans="1:32" x14ac:dyDescent="0.25">
      <c r="A110" s="1">
        <v>1468</v>
      </c>
      <c r="B110" s="1">
        <v>21</v>
      </c>
      <c r="C110" s="1" t="s">
        <v>788</v>
      </c>
      <c r="D110" s="1">
        <v>1</v>
      </c>
      <c r="E110" s="1" t="s">
        <v>140</v>
      </c>
      <c r="F110" s="1" t="s">
        <v>790</v>
      </c>
      <c r="G110" s="1">
        <v>10</v>
      </c>
      <c r="H110" s="1">
        <v>1</v>
      </c>
      <c r="I110" s="1" t="s">
        <v>584</v>
      </c>
      <c r="J110" s="1">
        <v>71273321</v>
      </c>
      <c r="K110" s="1" t="s">
        <v>579</v>
      </c>
      <c r="L110" s="1" t="s">
        <v>580</v>
      </c>
      <c r="M110" s="2">
        <v>43630</v>
      </c>
      <c r="N110" s="1"/>
      <c r="O110" s="1"/>
      <c r="P110" s="1"/>
      <c r="Q110" s="1"/>
      <c r="R110" s="3"/>
      <c r="S110" s="1"/>
      <c r="T110" s="1"/>
      <c r="U110" s="1"/>
      <c r="V110" s="1"/>
      <c r="W110" s="1"/>
      <c r="X110" s="1"/>
      <c r="Y110" s="2"/>
      <c r="Z110" s="2"/>
      <c r="AA110" s="2"/>
      <c r="AB110" s="2"/>
      <c r="AC110" s="2"/>
      <c r="AD110" s="1"/>
      <c r="AE110" s="1"/>
      <c r="AF110" s="1"/>
    </row>
    <row r="111" spans="1:32" x14ac:dyDescent="0.25">
      <c r="A111" s="1">
        <v>1469</v>
      </c>
      <c r="B111" s="1">
        <v>21</v>
      </c>
      <c r="C111" s="1" t="s">
        <v>788</v>
      </c>
      <c r="D111" s="1">
        <v>2</v>
      </c>
      <c r="E111" s="1" t="s">
        <v>50</v>
      </c>
      <c r="F111" s="1" t="s">
        <v>51</v>
      </c>
      <c r="G111" s="1">
        <v>10</v>
      </c>
      <c r="H111" s="1">
        <v>0</v>
      </c>
      <c r="I111" s="1" t="s">
        <v>584</v>
      </c>
      <c r="J111" s="1">
        <v>71273276</v>
      </c>
      <c r="K111" s="1" t="s">
        <v>579</v>
      </c>
      <c r="L111" s="1" t="s">
        <v>580</v>
      </c>
      <c r="M111" s="2">
        <v>43738</v>
      </c>
      <c r="N111" s="1"/>
      <c r="O111" s="1"/>
      <c r="P111" s="1"/>
      <c r="Q111" s="1"/>
      <c r="R111" s="3"/>
      <c r="S111" s="1"/>
      <c r="T111" s="1"/>
      <c r="U111" s="1"/>
      <c r="V111" s="1"/>
      <c r="W111" s="1"/>
      <c r="X111" s="1"/>
      <c r="Y111" s="2"/>
      <c r="Z111" s="2"/>
      <c r="AA111" s="2"/>
      <c r="AB111" s="2"/>
      <c r="AC111" s="2"/>
      <c r="AD111" s="1"/>
      <c r="AE111" s="1"/>
      <c r="AF111" s="1"/>
    </row>
    <row r="112" spans="1:32" x14ac:dyDescent="0.25">
      <c r="A112" s="1">
        <v>1470</v>
      </c>
      <c r="B112" s="1">
        <v>21</v>
      </c>
      <c r="C112" s="1" t="s">
        <v>788</v>
      </c>
      <c r="D112" s="1">
        <v>2</v>
      </c>
      <c r="E112" s="1" t="s">
        <v>56</v>
      </c>
      <c r="F112" s="1" t="s">
        <v>789</v>
      </c>
      <c r="G112" s="1">
        <v>10</v>
      </c>
      <c r="H112" s="1">
        <v>0</v>
      </c>
      <c r="I112" s="1" t="s">
        <v>584</v>
      </c>
      <c r="J112" s="1">
        <v>71274440</v>
      </c>
      <c r="K112" s="1" t="s">
        <v>579</v>
      </c>
      <c r="L112" s="1" t="s">
        <v>586</v>
      </c>
      <c r="M112" s="2">
        <v>43738</v>
      </c>
      <c r="N112" s="1"/>
      <c r="O112" s="1"/>
      <c r="P112" s="1"/>
      <c r="Q112" s="1"/>
      <c r="R112" s="3"/>
      <c r="S112" s="1"/>
      <c r="T112" s="1"/>
      <c r="U112" s="1"/>
      <c r="V112" s="1"/>
      <c r="W112" s="1"/>
      <c r="X112" s="1"/>
      <c r="Y112" s="2"/>
      <c r="Z112" s="2"/>
      <c r="AA112" s="2"/>
      <c r="AB112" s="2"/>
      <c r="AC112" s="2"/>
      <c r="AD112" s="1"/>
      <c r="AE112" s="1"/>
      <c r="AF112" s="1"/>
    </row>
    <row r="113" spans="1:32" x14ac:dyDescent="0.25">
      <c r="A113" s="1">
        <v>1471</v>
      </c>
      <c r="B113" s="1">
        <v>21</v>
      </c>
      <c r="C113" s="1" t="s">
        <v>788</v>
      </c>
      <c r="D113" s="1">
        <v>2</v>
      </c>
      <c r="E113" s="1" t="s">
        <v>46</v>
      </c>
      <c r="F113" s="1" t="s">
        <v>47</v>
      </c>
      <c r="G113" s="1">
        <v>10</v>
      </c>
      <c r="H113" s="1">
        <v>0</v>
      </c>
      <c r="I113" s="1" t="s">
        <v>584</v>
      </c>
      <c r="J113" s="1">
        <v>71273259</v>
      </c>
      <c r="K113" s="1" t="s">
        <v>579</v>
      </c>
      <c r="L113" s="1" t="s">
        <v>580</v>
      </c>
      <c r="M113" s="2">
        <v>43738</v>
      </c>
      <c r="N113" s="1"/>
      <c r="O113" s="1"/>
      <c r="P113" s="1"/>
      <c r="Q113" s="1"/>
      <c r="R113" s="3"/>
      <c r="S113" s="1"/>
      <c r="T113" s="1"/>
      <c r="U113" s="1"/>
      <c r="V113" s="1"/>
      <c r="W113" s="1"/>
      <c r="X113" s="1"/>
      <c r="Y113" s="2"/>
      <c r="Z113" s="2"/>
      <c r="AA113" s="2"/>
      <c r="AB113" s="2"/>
      <c r="AC113" s="2"/>
      <c r="AD113" s="1"/>
      <c r="AE113" s="1"/>
      <c r="AF113" s="1"/>
    </row>
    <row r="114" spans="1:32" x14ac:dyDescent="0.25">
      <c r="A114" s="1">
        <v>1472</v>
      </c>
      <c r="B114" s="1">
        <v>21</v>
      </c>
      <c r="C114" s="1" t="s">
        <v>788</v>
      </c>
      <c r="D114" s="1">
        <v>2</v>
      </c>
      <c r="E114" s="1" t="s">
        <v>84</v>
      </c>
      <c r="F114" s="1" t="s">
        <v>85</v>
      </c>
      <c r="G114" s="1">
        <v>10</v>
      </c>
      <c r="H114" s="1">
        <v>0</v>
      </c>
      <c r="I114" s="1" t="s">
        <v>584</v>
      </c>
      <c r="J114" s="1">
        <v>71274423</v>
      </c>
      <c r="K114" s="1" t="s">
        <v>579</v>
      </c>
      <c r="L114" s="1" t="s">
        <v>620</v>
      </c>
      <c r="M114" s="2">
        <v>43738</v>
      </c>
      <c r="N114" s="1"/>
      <c r="O114" s="1"/>
      <c r="P114" s="1"/>
      <c r="Q114" s="1"/>
      <c r="R114" s="3"/>
      <c r="S114" s="1"/>
      <c r="T114" s="1"/>
      <c r="U114" s="1"/>
      <c r="V114" s="1"/>
      <c r="W114" s="1"/>
      <c r="X114" s="1"/>
      <c r="Y114" s="2"/>
      <c r="Z114" s="2"/>
      <c r="AA114" s="2"/>
      <c r="AB114" s="2"/>
      <c r="AC114" s="2"/>
      <c r="AD114" s="1"/>
      <c r="AE114" s="1"/>
      <c r="AF114" s="1"/>
    </row>
    <row r="115" spans="1:32" x14ac:dyDescent="0.25">
      <c r="A115" s="1">
        <v>1473</v>
      </c>
      <c r="B115" s="1">
        <v>21</v>
      </c>
      <c r="C115" s="1" t="s">
        <v>788</v>
      </c>
      <c r="D115" s="1">
        <v>2</v>
      </c>
      <c r="E115" s="1" t="s">
        <v>494</v>
      </c>
      <c r="F115" s="1" t="s">
        <v>495</v>
      </c>
      <c r="G115" s="1">
        <v>10</v>
      </c>
      <c r="H115" s="1">
        <v>0</v>
      </c>
      <c r="I115" s="1" t="s">
        <v>584</v>
      </c>
      <c r="J115" s="1">
        <v>71273485</v>
      </c>
      <c r="K115" s="1" t="s">
        <v>579</v>
      </c>
      <c r="L115" s="1" t="s">
        <v>586</v>
      </c>
      <c r="M115" s="2">
        <v>43738</v>
      </c>
      <c r="N115" s="1"/>
      <c r="O115" s="1"/>
      <c r="P115" s="1"/>
      <c r="Q115" s="1"/>
      <c r="R115" s="3"/>
      <c r="S115" s="1"/>
      <c r="T115" s="1"/>
      <c r="U115" s="1"/>
      <c r="V115" s="1"/>
      <c r="W115" s="1"/>
      <c r="X115" s="1"/>
      <c r="Y115" s="2"/>
      <c r="Z115" s="2"/>
      <c r="AA115" s="2"/>
      <c r="AB115" s="2"/>
      <c r="AC115" s="2"/>
      <c r="AD115" s="1"/>
      <c r="AE115" s="1"/>
      <c r="AF115" s="1"/>
    </row>
    <row r="116" spans="1:32" x14ac:dyDescent="0.25">
      <c r="A116" s="1">
        <v>1474</v>
      </c>
      <c r="B116" s="1">
        <v>21</v>
      </c>
      <c r="C116" s="1" t="s">
        <v>788</v>
      </c>
      <c r="D116" s="1">
        <v>2</v>
      </c>
      <c r="E116" s="1" t="s">
        <v>249</v>
      </c>
      <c r="F116" s="1" t="s">
        <v>250</v>
      </c>
      <c r="G116" s="1">
        <v>10</v>
      </c>
      <c r="H116" s="1">
        <v>0</v>
      </c>
      <c r="I116" s="1" t="s">
        <v>584</v>
      </c>
      <c r="J116" s="1">
        <v>71274435</v>
      </c>
      <c r="K116" s="1" t="s">
        <v>579</v>
      </c>
      <c r="L116" s="1" t="s">
        <v>620</v>
      </c>
      <c r="M116" s="2">
        <v>43738</v>
      </c>
      <c r="N116" s="1"/>
      <c r="O116" s="1"/>
      <c r="P116" s="1"/>
      <c r="Q116" s="1"/>
      <c r="R116" s="3"/>
      <c r="S116" s="1"/>
      <c r="T116" s="1"/>
      <c r="U116" s="1"/>
      <c r="V116" s="1"/>
      <c r="W116" s="1"/>
      <c r="X116" s="1"/>
      <c r="Y116" s="2"/>
      <c r="Z116" s="2"/>
      <c r="AA116" s="2"/>
      <c r="AB116" s="2"/>
      <c r="AC116" s="2"/>
      <c r="AD116" s="1"/>
      <c r="AE116" s="1"/>
      <c r="AF116" s="1"/>
    </row>
    <row r="117" spans="1:32" x14ac:dyDescent="0.25">
      <c r="A117" s="1">
        <v>1475</v>
      </c>
      <c r="B117" s="1">
        <v>21</v>
      </c>
      <c r="C117" s="1" t="s">
        <v>788</v>
      </c>
      <c r="D117" s="1">
        <v>2</v>
      </c>
      <c r="E117" s="1" t="s">
        <v>140</v>
      </c>
      <c r="F117" s="1" t="s">
        <v>790</v>
      </c>
      <c r="G117" s="1">
        <v>10</v>
      </c>
      <c r="H117" s="1">
        <v>0</v>
      </c>
      <c r="I117" s="1" t="s">
        <v>584</v>
      </c>
      <c r="J117" s="1">
        <v>71273320</v>
      </c>
      <c r="K117" s="1" t="s">
        <v>579</v>
      </c>
      <c r="L117" s="1" t="s">
        <v>580</v>
      </c>
      <c r="M117" s="2">
        <v>43738</v>
      </c>
      <c r="N117" s="1"/>
      <c r="O117" s="1"/>
      <c r="P117" s="1"/>
      <c r="Q117" s="1"/>
      <c r="R117" s="3"/>
      <c r="S117" s="1"/>
      <c r="T117" s="1"/>
      <c r="U117" s="1"/>
      <c r="V117" s="1"/>
      <c r="W117" s="1"/>
      <c r="X117" s="1"/>
      <c r="Y117" s="2"/>
      <c r="Z117" s="2"/>
      <c r="AA117" s="2"/>
      <c r="AB117" s="2"/>
      <c r="AC117" s="2"/>
      <c r="AD117" s="1"/>
      <c r="AE117" s="1"/>
      <c r="AF117" s="1"/>
    </row>
    <row r="118" spans="1:32" x14ac:dyDescent="0.25">
      <c r="A118" s="1">
        <v>1476</v>
      </c>
      <c r="B118" s="1">
        <v>24</v>
      </c>
      <c r="C118" s="1" t="s">
        <v>791</v>
      </c>
      <c r="D118" s="1">
        <v>1</v>
      </c>
      <c r="E118" s="1" t="s">
        <v>792</v>
      </c>
      <c r="F118" s="1" t="s">
        <v>793</v>
      </c>
      <c r="G118" s="1">
        <v>3</v>
      </c>
      <c r="H118" s="1">
        <v>0</v>
      </c>
      <c r="I118" s="1" t="s">
        <v>592</v>
      </c>
      <c r="J118" s="1" t="s">
        <v>782</v>
      </c>
      <c r="K118" s="1" t="s">
        <v>579</v>
      </c>
      <c r="L118" s="1" t="s">
        <v>620</v>
      </c>
      <c r="M118" s="2"/>
      <c r="N118" s="1"/>
      <c r="O118" s="1"/>
      <c r="P118" s="1"/>
      <c r="Q118" s="1"/>
      <c r="R118" s="3"/>
      <c r="S118" s="1"/>
      <c r="T118" s="1"/>
      <c r="U118" s="1"/>
      <c r="V118" s="1"/>
      <c r="W118" s="1"/>
      <c r="X118" s="1"/>
      <c r="Y118" s="2"/>
      <c r="Z118" s="2"/>
      <c r="AA118" s="2"/>
      <c r="AB118" s="2"/>
      <c r="AC118" s="2"/>
      <c r="AD118" s="1"/>
      <c r="AE118" s="1"/>
      <c r="AF118" s="1"/>
    </row>
    <row r="119" spans="1:32" x14ac:dyDescent="0.25">
      <c r="A119" s="1">
        <v>1477</v>
      </c>
      <c r="B119" s="1"/>
      <c r="C119" s="1" t="s">
        <v>794</v>
      </c>
      <c r="D119" s="1"/>
      <c r="E119" s="1" t="s">
        <v>11</v>
      </c>
      <c r="F119" s="1" t="s">
        <v>12</v>
      </c>
      <c r="G119" s="1">
        <v>1</v>
      </c>
      <c r="H119" s="1">
        <v>0</v>
      </c>
      <c r="I119" s="1" t="s">
        <v>584</v>
      </c>
      <c r="J119" s="1">
        <v>71275654</v>
      </c>
      <c r="K119" s="1" t="s">
        <v>579</v>
      </c>
      <c r="L119" s="1" t="s">
        <v>586</v>
      </c>
      <c r="M119" s="2">
        <v>43588</v>
      </c>
      <c r="N119" s="1"/>
      <c r="O119" s="1"/>
      <c r="P119" s="1"/>
      <c r="Q119" s="1"/>
      <c r="R119" s="3"/>
      <c r="S119" s="1"/>
      <c r="T119" s="1"/>
      <c r="U119" s="1"/>
      <c r="V119" s="1"/>
      <c r="W119" s="1"/>
      <c r="X119" s="1"/>
      <c r="Y119" s="2"/>
      <c r="Z119" s="2"/>
      <c r="AA119" s="2"/>
      <c r="AB119" s="2"/>
      <c r="AC119" s="2"/>
      <c r="AD119" s="1"/>
      <c r="AE119" s="1"/>
      <c r="AF119" s="1"/>
    </row>
    <row r="120" spans="1:32" x14ac:dyDescent="0.25">
      <c r="A120" s="1">
        <v>1478</v>
      </c>
      <c r="B120" s="1"/>
      <c r="C120" s="1" t="s">
        <v>795</v>
      </c>
      <c r="D120" s="1"/>
      <c r="E120" s="1" t="s">
        <v>796</v>
      </c>
      <c r="F120" s="1" t="s">
        <v>797</v>
      </c>
      <c r="G120" s="1">
        <v>16</v>
      </c>
      <c r="H120" s="1">
        <v>0</v>
      </c>
      <c r="I120" s="1" t="s">
        <v>584</v>
      </c>
      <c r="J120" s="1" t="s">
        <v>782</v>
      </c>
      <c r="K120" s="1" t="s">
        <v>579</v>
      </c>
      <c r="L120" s="1" t="s">
        <v>586</v>
      </c>
      <c r="M120" s="2"/>
      <c r="N120" s="1"/>
      <c r="O120" s="1"/>
      <c r="P120" s="1"/>
      <c r="Q120" s="1"/>
      <c r="R120" s="3"/>
      <c r="S120" s="1"/>
      <c r="T120" s="1"/>
      <c r="U120" s="1"/>
      <c r="V120" s="1"/>
      <c r="W120" s="1"/>
      <c r="X120" s="1"/>
      <c r="Y120" s="2"/>
      <c r="Z120" s="2"/>
      <c r="AA120" s="2"/>
      <c r="AB120" s="2"/>
      <c r="AC120" s="2"/>
      <c r="AD120" s="1"/>
      <c r="AE120" s="1"/>
      <c r="AF120" s="1"/>
    </row>
    <row r="121" spans="1:32" x14ac:dyDescent="0.25">
      <c r="A121" s="1">
        <v>1479</v>
      </c>
      <c r="B121" s="1">
        <v>21</v>
      </c>
      <c r="C121" s="1" t="s">
        <v>665</v>
      </c>
      <c r="D121" s="1">
        <v>1</v>
      </c>
      <c r="E121" s="1" t="s">
        <v>798</v>
      </c>
      <c r="F121" s="1" t="s">
        <v>799</v>
      </c>
      <c r="G121" s="1">
        <v>2</v>
      </c>
      <c r="H121" s="1">
        <v>1</v>
      </c>
      <c r="I121" s="1"/>
      <c r="J121" s="1"/>
      <c r="K121" s="1" t="s">
        <v>579</v>
      </c>
      <c r="L121" s="1" t="s">
        <v>580</v>
      </c>
      <c r="M121" s="2"/>
      <c r="N121" s="1"/>
      <c r="O121" s="1"/>
      <c r="P121" s="1"/>
      <c r="Q121" s="1"/>
      <c r="R121" s="3"/>
      <c r="S121" s="1"/>
      <c r="T121" s="1"/>
      <c r="U121" s="1"/>
      <c r="V121" s="1"/>
      <c r="W121" s="1"/>
      <c r="X121" s="1"/>
      <c r="Y121" s="2"/>
      <c r="Z121" s="2"/>
      <c r="AA121" s="2"/>
      <c r="AB121" s="2"/>
      <c r="AC121" s="2"/>
      <c r="AD121" s="1"/>
      <c r="AE121" s="1"/>
      <c r="AF121" s="1"/>
    </row>
    <row r="122" spans="1:32" x14ac:dyDescent="0.25">
      <c r="A122" s="1">
        <v>1480</v>
      </c>
      <c r="B122" s="1">
        <v>21</v>
      </c>
      <c r="C122" s="1" t="s">
        <v>665</v>
      </c>
      <c r="D122" s="1">
        <v>1</v>
      </c>
      <c r="E122" s="1" t="s">
        <v>800</v>
      </c>
      <c r="F122" s="1" t="s">
        <v>801</v>
      </c>
      <c r="G122" s="1">
        <v>2</v>
      </c>
      <c r="H122" s="1">
        <v>1</v>
      </c>
      <c r="I122" s="1"/>
      <c r="J122" s="1"/>
      <c r="K122" s="1" t="s">
        <v>579</v>
      </c>
      <c r="L122" s="1" t="s">
        <v>580</v>
      </c>
      <c r="M122" s="2"/>
      <c r="N122" s="1"/>
      <c r="O122" s="1"/>
      <c r="P122" s="1"/>
      <c r="Q122" s="1"/>
      <c r="R122" s="3"/>
      <c r="S122" s="1"/>
      <c r="T122" s="1"/>
      <c r="U122" s="1"/>
      <c r="V122" s="1"/>
      <c r="W122" s="1"/>
      <c r="X122" s="1"/>
      <c r="Y122" s="2"/>
      <c r="Z122" s="2"/>
      <c r="AA122" s="2"/>
      <c r="AB122" s="2"/>
      <c r="AC122" s="2"/>
      <c r="AD122" s="1"/>
      <c r="AE122" s="1"/>
      <c r="AF122" s="1"/>
    </row>
    <row r="123" spans="1:32" x14ac:dyDescent="0.25">
      <c r="A123" s="1">
        <v>1481</v>
      </c>
      <c r="B123" s="1">
        <v>21</v>
      </c>
      <c r="C123" s="1" t="s">
        <v>665</v>
      </c>
      <c r="D123" s="1">
        <v>2</v>
      </c>
      <c r="E123" s="1" t="s">
        <v>798</v>
      </c>
      <c r="F123" s="1" t="s">
        <v>799</v>
      </c>
      <c r="G123" s="1">
        <v>5</v>
      </c>
      <c r="H123" s="1">
        <v>0</v>
      </c>
      <c r="I123" s="1"/>
      <c r="J123" s="1"/>
      <c r="K123" s="1" t="s">
        <v>579</v>
      </c>
      <c r="L123" s="1" t="s">
        <v>580</v>
      </c>
      <c r="M123" s="2"/>
      <c r="N123" s="1"/>
      <c r="O123" s="1"/>
      <c r="P123" s="1"/>
      <c r="Q123" s="1"/>
      <c r="R123" s="3"/>
      <c r="S123" s="1"/>
      <c r="T123" s="1"/>
      <c r="U123" s="1"/>
      <c r="V123" s="1"/>
      <c r="W123" s="1"/>
      <c r="X123" s="1"/>
      <c r="Y123" s="2"/>
      <c r="Z123" s="2"/>
      <c r="AA123" s="2"/>
      <c r="AB123" s="2"/>
      <c r="AC123" s="2"/>
      <c r="AD123" s="1"/>
      <c r="AE123" s="1"/>
      <c r="AF123" s="1"/>
    </row>
    <row r="124" spans="1:32" x14ac:dyDescent="0.25">
      <c r="A124" s="1">
        <v>1482</v>
      </c>
      <c r="B124" s="1">
        <v>21</v>
      </c>
      <c r="C124" s="1" t="s">
        <v>665</v>
      </c>
      <c r="D124" s="1">
        <v>2</v>
      </c>
      <c r="E124" s="1" t="s">
        <v>800</v>
      </c>
      <c r="F124" s="1" t="s">
        <v>801</v>
      </c>
      <c r="G124" s="1">
        <v>5</v>
      </c>
      <c r="H124" s="1">
        <v>0</v>
      </c>
      <c r="I124" s="1"/>
      <c r="J124" s="1"/>
      <c r="K124" s="1" t="s">
        <v>579</v>
      </c>
      <c r="L124" s="1" t="s">
        <v>580</v>
      </c>
      <c r="M124" s="2"/>
      <c r="N124" s="1"/>
      <c r="O124" s="1"/>
      <c r="P124" s="1"/>
      <c r="Q124" s="1"/>
      <c r="R124" s="3"/>
      <c r="S124" s="1"/>
      <c r="T124" s="1"/>
      <c r="U124" s="1"/>
      <c r="V124" s="1"/>
      <c r="W124" s="1"/>
      <c r="X124" s="1"/>
      <c r="Y124" s="2"/>
      <c r="Z124" s="2"/>
      <c r="AA124" s="2"/>
      <c r="AB124" s="2"/>
      <c r="AC124" s="2"/>
      <c r="AD124" s="1"/>
      <c r="AE124" s="1"/>
      <c r="AF124" s="1"/>
    </row>
    <row r="125" spans="1:32" x14ac:dyDescent="0.25">
      <c r="A125" s="1">
        <v>1483</v>
      </c>
      <c r="B125" s="1">
        <v>22</v>
      </c>
      <c r="C125" s="1" t="s">
        <v>802</v>
      </c>
      <c r="D125" s="1">
        <v>2</v>
      </c>
      <c r="E125" s="1" t="s">
        <v>803</v>
      </c>
      <c r="F125" s="1" t="s">
        <v>804</v>
      </c>
      <c r="G125" s="1">
        <v>8</v>
      </c>
      <c r="H125" s="1">
        <v>0</v>
      </c>
      <c r="I125" s="1" t="s">
        <v>584</v>
      </c>
      <c r="J125" s="1">
        <v>71277639</v>
      </c>
      <c r="K125" s="1" t="s">
        <v>579</v>
      </c>
      <c r="L125" s="1" t="s">
        <v>620</v>
      </c>
      <c r="M125" s="2"/>
      <c r="N125" s="1"/>
      <c r="O125" s="1"/>
      <c r="P125" s="1"/>
      <c r="Q125" s="1"/>
      <c r="R125" s="3"/>
      <c r="S125" s="1"/>
      <c r="T125" s="1"/>
      <c r="U125" s="1"/>
      <c r="V125" s="1"/>
      <c r="W125" s="1"/>
      <c r="X125" s="1"/>
      <c r="Y125" s="2"/>
      <c r="Z125" s="2"/>
      <c r="AA125" s="2"/>
      <c r="AB125" s="2"/>
      <c r="AC125" s="2"/>
      <c r="AD125" s="1"/>
      <c r="AE125" s="1"/>
      <c r="AF125" s="1"/>
    </row>
    <row r="126" spans="1:32" x14ac:dyDescent="0.25">
      <c r="A126" s="1">
        <v>1484</v>
      </c>
      <c r="B126" s="1">
        <v>22</v>
      </c>
      <c r="C126" s="1" t="s">
        <v>805</v>
      </c>
      <c r="D126" s="1">
        <v>0</v>
      </c>
      <c r="E126" s="1" t="s">
        <v>806</v>
      </c>
      <c r="F126" s="1" t="s">
        <v>807</v>
      </c>
      <c r="G126" s="1">
        <v>1</v>
      </c>
      <c r="H126" s="1">
        <v>0</v>
      </c>
      <c r="I126" s="1" t="s">
        <v>592</v>
      </c>
      <c r="J126" s="1" t="s">
        <v>596</v>
      </c>
      <c r="K126" s="1" t="s">
        <v>585</v>
      </c>
      <c r="L126" s="1" t="s">
        <v>580</v>
      </c>
      <c r="M126" s="2"/>
      <c r="N126" s="1"/>
      <c r="O126" s="1"/>
      <c r="P126" s="1"/>
      <c r="Q126" s="1"/>
      <c r="R126" s="3"/>
      <c r="S126" s="1"/>
      <c r="T126" s="1"/>
      <c r="U126" s="1"/>
      <c r="V126" s="1"/>
      <c r="W126" s="1"/>
      <c r="X126" s="1"/>
      <c r="Y126" s="2"/>
      <c r="Z126" s="2"/>
      <c r="AA126" s="2"/>
      <c r="AB126" s="2"/>
      <c r="AC126" s="2"/>
      <c r="AD126" s="1"/>
      <c r="AE126" s="1"/>
      <c r="AF126" s="1"/>
    </row>
    <row r="127" spans="1:32" x14ac:dyDescent="0.25">
      <c r="A127" s="1">
        <v>1485</v>
      </c>
      <c r="B127" s="1">
        <v>21</v>
      </c>
      <c r="C127" s="1" t="s">
        <v>808</v>
      </c>
      <c r="D127" s="1">
        <v>1</v>
      </c>
      <c r="E127" s="1" t="s">
        <v>268</v>
      </c>
      <c r="F127" s="1" t="s">
        <v>269</v>
      </c>
      <c r="G127" s="1">
        <v>5</v>
      </c>
      <c r="H127" s="1">
        <v>1</v>
      </c>
      <c r="I127" s="1" t="s">
        <v>584</v>
      </c>
      <c r="J127" s="1">
        <v>71276049</v>
      </c>
      <c r="K127" s="1" t="s">
        <v>579</v>
      </c>
      <c r="L127" s="1" t="s">
        <v>586</v>
      </c>
      <c r="M127" s="2">
        <v>43631</v>
      </c>
      <c r="N127" s="1"/>
      <c r="O127" s="1"/>
      <c r="P127" s="1"/>
      <c r="Q127" s="1"/>
      <c r="R127" s="3"/>
      <c r="S127" s="1"/>
      <c r="T127" s="1"/>
      <c r="U127" s="1"/>
      <c r="V127" s="1"/>
      <c r="W127" s="1"/>
      <c r="X127" s="1"/>
      <c r="Y127" s="2"/>
      <c r="Z127" s="2"/>
      <c r="AA127" s="2"/>
      <c r="AB127" s="2"/>
      <c r="AC127" s="2"/>
      <c r="AD127" s="1"/>
      <c r="AE127" s="1"/>
      <c r="AF127" s="1"/>
    </row>
    <row r="128" spans="1:32" x14ac:dyDescent="0.25">
      <c r="A128" s="1">
        <v>1486</v>
      </c>
      <c r="B128" s="1">
        <v>20</v>
      </c>
      <c r="C128" s="1" t="s">
        <v>802</v>
      </c>
      <c r="D128" s="1">
        <v>2</v>
      </c>
      <c r="E128" s="1" t="s">
        <v>809</v>
      </c>
      <c r="F128" s="1" t="s">
        <v>810</v>
      </c>
      <c r="G128" s="1">
        <v>6</v>
      </c>
      <c r="H128" s="1">
        <v>0</v>
      </c>
      <c r="I128" s="1" t="s">
        <v>584</v>
      </c>
      <c r="J128" s="1">
        <v>71276041</v>
      </c>
      <c r="K128" s="1" t="s">
        <v>605</v>
      </c>
      <c r="L128" s="1" t="s">
        <v>580</v>
      </c>
      <c r="M128" s="2">
        <v>43600</v>
      </c>
      <c r="N128" s="1"/>
      <c r="O128" s="1"/>
      <c r="P128" s="1"/>
      <c r="Q128" s="1"/>
      <c r="R128" s="3"/>
      <c r="S128" s="1"/>
      <c r="T128" s="1"/>
      <c r="U128" s="1"/>
      <c r="V128" s="1"/>
      <c r="W128" s="1"/>
      <c r="X128" s="1"/>
      <c r="Y128" s="2"/>
      <c r="Z128" s="2"/>
      <c r="AA128" s="2"/>
      <c r="AB128" s="2"/>
      <c r="AC128" s="2"/>
      <c r="AD128" s="1"/>
      <c r="AE128" s="1"/>
      <c r="AF128" s="1"/>
    </row>
    <row r="129" spans="1:32" x14ac:dyDescent="0.25">
      <c r="A129" s="1">
        <v>1487</v>
      </c>
      <c r="B129" s="1">
        <v>20</v>
      </c>
      <c r="C129" s="1" t="s">
        <v>683</v>
      </c>
      <c r="D129" s="1">
        <v>1</v>
      </c>
      <c r="E129" s="1" t="s">
        <v>148</v>
      </c>
      <c r="F129" s="1" t="s">
        <v>149</v>
      </c>
      <c r="G129" s="1">
        <v>20</v>
      </c>
      <c r="H129" s="1">
        <v>1</v>
      </c>
      <c r="I129" s="1" t="s">
        <v>584</v>
      </c>
      <c r="J129" s="1">
        <v>71276533</v>
      </c>
      <c r="K129" s="1" t="s">
        <v>579</v>
      </c>
      <c r="L129" s="1" t="s">
        <v>580</v>
      </c>
      <c r="M129" s="2">
        <v>43738</v>
      </c>
      <c r="N129" s="1"/>
      <c r="O129" s="1"/>
      <c r="P129" s="1"/>
      <c r="Q129" s="1"/>
      <c r="R129" s="3"/>
      <c r="S129" s="1"/>
      <c r="T129" s="1"/>
      <c r="U129" s="1"/>
      <c r="V129" s="1"/>
      <c r="W129" s="1"/>
      <c r="X129" s="1"/>
      <c r="Y129" s="2"/>
      <c r="Z129" s="2"/>
      <c r="AA129" s="2"/>
      <c r="AB129" s="2"/>
      <c r="AC129" s="2"/>
      <c r="AD129" s="1"/>
      <c r="AE129" s="1"/>
      <c r="AF129" s="1"/>
    </row>
    <row r="130" spans="1:32" x14ac:dyDescent="0.25">
      <c r="A130" s="1">
        <v>1488</v>
      </c>
      <c r="B130" s="1">
        <v>20</v>
      </c>
      <c r="C130" s="1" t="s">
        <v>683</v>
      </c>
      <c r="D130" s="1">
        <v>1</v>
      </c>
      <c r="E130" s="1" t="s">
        <v>118</v>
      </c>
      <c r="F130" s="1" t="s">
        <v>119</v>
      </c>
      <c r="G130" s="1">
        <v>20</v>
      </c>
      <c r="H130" s="1">
        <v>1</v>
      </c>
      <c r="I130" s="1" t="s">
        <v>584</v>
      </c>
      <c r="J130" s="1">
        <v>71276583</v>
      </c>
      <c r="K130" s="1" t="s">
        <v>579</v>
      </c>
      <c r="L130" s="1" t="s">
        <v>580</v>
      </c>
      <c r="M130" s="2">
        <v>43738</v>
      </c>
      <c r="N130" s="1"/>
      <c r="O130" s="1"/>
      <c r="P130" s="1"/>
      <c r="Q130" s="1"/>
      <c r="R130" s="3"/>
      <c r="S130" s="1"/>
      <c r="T130" s="1"/>
      <c r="U130" s="1"/>
      <c r="V130" s="1"/>
      <c r="W130" s="1"/>
      <c r="X130" s="1"/>
      <c r="Y130" s="2"/>
      <c r="Z130" s="2"/>
      <c r="AA130" s="2"/>
      <c r="AB130" s="2"/>
      <c r="AC130" s="2"/>
      <c r="AD130" s="1"/>
      <c r="AE130" s="1"/>
      <c r="AF130" s="1"/>
    </row>
    <row r="131" spans="1:32" x14ac:dyDescent="0.25">
      <c r="A131" s="1">
        <v>1489</v>
      </c>
      <c r="B131" s="1">
        <v>20</v>
      </c>
      <c r="C131" s="1" t="s">
        <v>754</v>
      </c>
      <c r="D131" s="1">
        <v>1</v>
      </c>
      <c r="E131" s="1" t="s">
        <v>811</v>
      </c>
      <c r="F131" s="1" t="s">
        <v>812</v>
      </c>
      <c r="G131" s="1">
        <v>5</v>
      </c>
      <c r="H131" s="1">
        <v>1</v>
      </c>
      <c r="I131" s="1" t="s">
        <v>584</v>
      </c>
      <c r="J131" s="1">
        <v>71277183</v>
      </c>
      <c r="K131" s="1" t="s">
        <v>579</v>
      </c>
      <c r="L131" s="1" t="s">
        <v>586</v>
      </c>
      <c r="M131" s="2">
        <v>43654</v>
      </c>
      <c r="N131" s="1"/>
      <c r="O131" s="1"/>
      <c r="P131" s="1"/>
      <c r="Q131" s="1"/>
      <c r="R131" s="3"/>
      <c r="S131" s="1"/>
      <c r="T131" s="1"/>
      <c r="U131" s="1"/>
      <c r="V131" s="1"/>
      <c r="W131" s="1"/>
      <c r="X131" s="1"/>
      <c r="Y131" s="2"/>
      <c r="Z131" s="2"/>
      <c r="AA131" s="2"/>
      <c r="AB131" s="2"/>
      <c r="AC131" s="2"/>
      <c r="AD131" s="1"/>
      <c r="AE131" s="1"/>
      <c r="AF131" s="1"/>
    </row>
    <row r="132" spans="1:32" x14ac:dyDescent="0.25">
      <c r="A132" s="1">
        <v>1490</v>
      </c>
      <c r="B132" s="1">
        <v>20</v>
      </c>
      <c r="C132" s="1" t="s">
        <v>779</v>
      </c>
      <c r="D132" s="1">
        <v>1</v>
      </c>
      <c r="E132" s="1" t="s">
        <v>813</v>
      </c>
      <c r="F132" s="1" t="s">
        <v>814</v>
      </c>
      <c r="G132" s="1">
        <v>30</v>
      </c>
      <c r="H132" s="1">
        <v>1</v>
      </c>
      <c r="I132" s="1" t="s">
        <v>584</v>
      </c>
      <c r="J132" s="1"/>
      <c r="K132" s="1" t="s">
        <v>579</v>
      </c>
      <c r="L132" s="1" t="s">
        <v>580</v>
      </c>
      <c r="M132" s="2"/>
      <c r="N132" s="1"/>
      <c r="O132" s="1"/>
      <c r="P132" s="1"/>
      <c r="Q132" s="1"/>
      <c r="R132" s="3"/>
      <c r="S132" s="1"/>
      <c r="T132" s="1"/>
      <c r="U132" s="1"/>
      <c r="V132" s="1"/>
      <c r="W132" s="1"/>
      <c r="X132" s="1"/>
      <c r="Y132" s="2"/>
      <c r="Z132" s="2"/>
      <c r="AA132" s="2"/>
      <c r="AB132" s="2"/>
      <c r="AC132" s="2"/>
      <c r="AD132" s="1"/>
      <c r="AE132" s="1"/>
      <c r="AF132" s="1"/>
    </row>
    <row r="133" spans="1:32" x14ac:dyDescent="0.25">
      <c r="A133" s="1">
        <v>1491</v>
      </c>
      <c r="B133" s="1">
        <v>20</v>
      </c>
      <c r="C133" s="1" t="s">
        <v>628</v>
      </c>
      <c r="D133" s="1">
        <v>1</v>
      </c>
      <c r="E133" s="1" t="s">
        <v>815</v>
      </c>
      <c r="F133" s="1" t="s">
        <v>816</v>
      </c>
      <c r="G133" s="1">
        <v>12</v>
      </c>
      <c r="H133" s="1">
        <v>1</v>
      </c>
      <c r="I133" s="1" t="s">
        <v>584</v>
      </c>
      <c r="J133" s="1">
        <v>71278358</v>
      </c>
      <c r="K133" s="1" t="s">
        <v>579</v>
      </c>
      <c r="L133" s="1" t="s">
        <v>620</v>
      </c>
      <c r="M133" s="2"/>
      <c r="N133" s="1"/>
      <c r="O133" s="1"/>
      <c r="P133" s="1"/>
      <c r="Q133" s="1"/>
      <c r="R133" s="3"/>
      <c r="S133" s="1"/>
      <c r="T133" s="1"/>
      <c r="U133" s="1"/>
      <c r="V133" s="1"/>
      <c r="W133" s="1"/>
      <c r="X133" s="1"/>
      <c r="Y133" s="2"/>
      <c r="Z133" s="2"/>
      <c r="AA133" s="2"/>
      <c r="AB133" s="2"/>
      <c r="AC133" s="2"/>
      <c r="AD133" s="1"/>
      <c r="AE133" s="1"/>
      <c r="AF133" s="1"/>
    </row>
    <row r="134" spans="1:32" x14ac:dyDescent="0.25">
      <c r="A134" s="1">
        <v>1492</v>
      </c>
      <c r="B134" s="1">
        <v>22</v>
      </c>
      <c r="C134" s="1" t="s">
        <v>859</v>
      </c>
      <c r="D134" s="1">
        <v>1</v>
      </c>
      <c r="E134" s="1" t="s">
        <v>817</v>
      </c>
      <c r="F134" s="1" t="s">
        <v>818</v>
      </c>
      <c r="G134" s="1">
        <v>4</v>
      </c>
      <c r="H134" s="1">
        <v>1</v>
      </c>
      <c r="I134" s="1" t="s">
        <v>611</v>
      </c>
      <c r="J134" s="1"/>
      <c r="K134" s="1" t="s">
        <v>579</v>
      </c>
      <c r="L134" s="1" t="s">
        <v>757</v>
      </c>
      <c r="M134" s="2">
        <v>43602</v>
      </c>
      <c r="N134" s="1"/>
      <c r="O134" s="1"/>
      <c r="P134" s="1"/>
      <c r="Q134" s="1"/>
      <c r="R134" s="3"/>
      <c r="S134" s="1"/>
      <c r="T134" s="1"/>
      <c r="U134" s="1"/>
      <c r="V134" s="1"/>
      <c r="W134" s="1"/>
      <c r="X134" s="1"/>
      <c r="Y134" s="2"/>
      <c r="Z134" s="2"/>
      <c r="AA134" s="2"/>
      <c r="AB134" s="2"/>
      <c r="AC134" s="2"/>
      <c r="AD134" s="1"/>
      <c r="AE134" s="1"/>
      <c r="AF134" s="1"/>
    </row>
    <row r="135" spans="1:32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 t="s">
        <v>579</v>
      </c>
      <c r="L135" s="1"/>
      <c r="M135" s="2"/>
      <c r="N135" s="1"/>
      <c r="O135" s="1"/>
      <c r="P135" s="1"/>
      <c r="Q135" s="1"/>
      <c r="R135" s="3"/>
      <c r="S135" s="1"/>
      <c r="T135" s="1"/>
      <c r="U135" s="1"/>
      <c r="V135" s="1"/>
      <c r="W135" s="1"/>
      <c r="X135" s="1"/>
      <c r="Y135" s="2"/>
      <c r="Z135" s="2"/>
      <c r="AA135" s="2"/>
      <c r="AB135" s="2"/>
      <c r="AC135" s="2"/>
      <c r="AD135" s="1"/>
      <c r="AE135" s="1"/>
      <c r="AF135" s="1"/>
    </row>
    <row r="136" spans="1:32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 t="s">
        <v>579</v>
      </c>
      <c r="L136" s="1"/>
      <c r="M136" s="2"/>
      <c r="N136" s="1"/>
      <c r="O136" s="1"/>
      <c r="P136" s="1"/>
      <c r="Q136" s="1"/>
      <c r="R136" s="3"/>
      <c r="S136" s="1"/>
      <c r="T136" s="1"/>
      <c r="U136" s="1"/>
      <c r="V136" s="1"/>
      <c r="W136" s="1"/>
      <c r="X136" s="1"/>
      <c r="Y136" s="2"/>
      <c r="Z136" s="2"/>
      <c r="AA136" s="2"/>
      <c r="AB136" s="2"/>
      <c r="AC136" s="2"/>
      <c r="AD136" s="1"/>
      <c r="AE136" s="1"/>
      <c r="AF136" s="1"/>
    </row>
    <row r="137" spans="1:32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 t="s">
        <v>579</v>
      </c>
      <c r="L137" s="1"/>
      <c r="M137" s="2"/>
      <c r="N137" s="1"/>
      <c r="O137" s="1"/>
      <c r="P137" s="1"/>
      <c r="Q137" s="1"/>
      <c r="R137" s="3"/>
      <c r="S137" s="1"/>
      <c r="T137" s="1"/>
      <c r="U137" s="1"/>
      <c r="V137" s="1"/>
      <c r="W137" s="1"/>
      <c r="X137" s="1"/>
      <c r="Y137" s="2"/>
      <c r="Z137" s="2"/>
      <c r="AA137" s="2"/>
      <c r="AB137" s="2"/>
      <c r="AC137" s="2"/>
      <c r="AD137" s="1"/>
      <c r="AE137" s="1"/>
      <c r="AF137" s="1"/>
    </row>
    <row r="138" spans="1:32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 t="s">
        <v>579</v>
      </c>
      <c r="L138" s="1"/>
      <c r="M138" s="2"/>
      <c r="N138" s="1"/>
      <c r="O138" s="1"/>
      <c r="P138" s="1"/>
      <c r="Q138" s="1"/>
      <c r="R138" s="3"/>
      <c r="S138" s="1"/>
      <c r="T138" s="1"/>
      <c r="U138" s="1"/>
      <c r="V138" s="1"/>
      <c r="W138" s="1"/>
      <c r="X138" s="1"/>
      <c r="Y138" s="2"/>
      <c r="Z138" s="2"/>
      <c r="AA138" s="2"/>
      <c r="AB138" s="2"/>
      <c r="AC138" s="2"/>
      <c r="AD138" s="1"/>
      <c r="AE138" s="1"/>
      <c r="AF138" s="1"/>
    </row>
    <row r="139" spans="1:32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 t="s">
        <v>579</v>
      </c>
      <c r="L139" s="1"/>
      <c r="M139" s="2"/>
      <c r="N139" s="1"/>
      <c r="O139" s="1"/>
      <c r="P139" s="1"/>
      <c r="Q139" s="1"/>
      <c r="R139" s="3"/>
      <c r="S139" s="1"/>
      <c r="T139" s="1"/>
      <c r="U139" s="1"/>
      <c r="V139" s="1"/>
      <c r="W139" s="1"/>
      <c r="X139" s="1"/>
      <c r="Y139" s="2"/>
      <c r="Z139" s="2"/>
      <c r="AA139" s="2"/>
      <c r="AB139" s="2"/>
      <c r="AC139" s="2"/>
      <c r="AD139" s="1"/>
      <c r="AE139" s="1"/>
      <c r="AF139" s="1"/>
    </row>
    <row r="140" spans="1:32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 t="s">
        <v>579</v>
      </c>
      <c r="L140" s="1"/>
      <c r="M140" s="2"/>
      <c r="N140" s="1"/>
      <c r="O140" s="1"/>
      <c r="P140" s="1"/>
      <c r="Q140" s="1"/>
      <c r="R140" s="3"/>
      <c r="S140" s="1"/>
      <c r="T140" s="1"/>
      <c r="U140" s="1"/>
      <c r="V140" s="1"/>
      <c r="W140" s="1"/>
      <c r="X140" s="1"/>
      <c r="Y140" s="2"/>
      <c r="Z140" s="2"/>
      <c r="AA140" s="2"/>
      <c r="AB140" s="2"/>
      <c r="AC140" s="2"/>
      <c r="AD140" s="1"/>
      <c r="AE140" s="1"/>
      <c r="AF140" s="1"/>
    </row>
    <row r="141" spans="1:32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 t="s">
        <v>579</v>
      </c>
      <c r="L141" s="1"/>
      <c r="M141" s="2"/>
      <c r="N141" s="1"/>
      <c r="O141" s="1"/>
      <c r="P141" s="1"/>
      <c r="Q141" s="1"/>
      <c r="R141" s="3"/>
      <c r="S141" s="1"/>
      <c r="T141" s="1"/>
      <c r="U141" s="1"/>
      <c r="V141" s="1"/>
      <c r="W141" s="1"/>
      <c r="X141" s="1"/>
      <c r="Y141" s="2"/>
      <c r="Z141" s="2"/>
      <c r="AA141" s="2"/>
      <c r="AB141" s="2"/>
      <c r="AC141" s="2"/>
      <c r="AD141" s="1"/>
      <c r="AE141" s="1"/>
      <c r="AF141" s="1"/>
    </row>
    <row r="142" spans="1:32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 t="s">
        <v>579</v>
      </c>
      <c r="L142" s="1"/>
      <c r="M142" s="2"/>
      <c r="N142" s="1"/>
      <c r="O142" s="1"/>
      <c r="P142" s="1"/>
      <c r="Q142" s="1"/>
      <c r="R142" s="3"/>
      <c r="S142" s="1"/>
      <c r="T142" s="1"/>
      <c r="U142" s="1"/>
      <c r="V142" s="1"/>
      <c r="W142" s="1"/>
      <c r="X142" s="1"/>
      <c r="Y142" s="2"/>
      <c r="Z142" s="2"/>
      <c r="AA142" s="2"/>
      <c r="AB142" s="2"/>
      <c r="AC142" s="2"/>
      <c r="AD142" s="1"/>
      <c r="AE142" s="1"/>
      <c r="AF142" s="1"/>
    </row>
    <row r="143" spans="1:32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 t="s">
        <v>579</v>
      </c>
      <c r="L143" s="1"/>
      <c r="M143" s="2"/>
      <c r="N143" s="1"/>
      <c r="O143" s="1"/>
      <c r="P143" s="1"/>
      <c r="Q143" s="1"/>
      <c r="R143" s="3"/>
      <c r="S143" s="1"/>
      <c r="T143" s="1"/>
      <c r="U143" s="1"/>
      <c r="V143" s="1"/>
      <c r="W143" s="1"/>
      <c r="X143" s="1"/>
      <c r="Y143" s="2"/>
      <c r="Z143" s="2"/>
      <c r="AA143" s="2"/>
      <c r="AB143" s="2"/>
      <c r="AC143" s="2"/>
      <c r="AD143" s="1"/>
      <c r="AE143" s="1"/>
      <c r="AF143" s="1"/>
    </row>
    <row r="144" spans="1:32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 t="s">
        <v>579</v>
      </c>
      <c r="L144" s="1"/>
      <c r="M144" s="2"/>
      <c r="N144" s="1"/>
      <c r="O144" s="1"/>
      <c r="P144" s="1"/>
      <c r="Q144" s="1"/>
      <c r="R144" s="3"/>
      <c r="S144" s="1"/>
      <c r="T144" s="1"/>
      <c r="U144" s="1"/>
      <c r="V144" s="1"/>
      <c r="W144" s="1"/>
      <c r="X144" s="1"/>
      <c r="Y144" s="2"/>
      <c r="Z144" s="2"/>
      <c r="AA144" s="2"/>
      <c r="AB144" s="2"/>
      <c r="AC144" s="2"/>
      <c r="AD144" s="1"/>
      <c r="AE144" s="1"/>
      <c r="AF144" s="1"/>
    </row>
    <row r="145" spans="1:32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 t="s">
        <v>579</v>
      </c>
      <c r="L145" s="1"/>
      <c r="M145" s="2"/>
      <c r="N145" s="1"/>
      <c r="O145" s="1"/>
      <c r="P145" s="1"/>
      <c r="Q145" s="1"/>
      <c r="R145" s="3"/>
      <c r="S145" s="1"/>
      <c r="T145" s="1"/>
      <c r="U145" s="1"/>
      <c r="V145" s="1"/>
      <c r="W145" s="1"/>
      <c r="X145" s="1"/>
      <c r="Y145" s="2"/>
      <c r="Z145" s="2"/>
      <c r="AA145" s="2"/>
      <c r="AB145" s="2"/>
      <c r="AC145" s="2"/>
      <c r="AD145" s="1"/>
      <c r="AE145" s="1"/>
      <c r="AF145" s="1"/>
    </row>
    <row r="146" spans="1:32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 t="s">
        <v>579</v>
      </c>
      <c r="L146" s="1"/>
      <c r="M146" s="2"/>
      <c r="N146" s="1"/>
      <c r="O146" s="1"/>
      <c r="P146" s="1"/>
      <c r="Q146" s="1"/>
      <c r="R146" s="3"/>
      <c r="S146" s="1"/>
      <c r="T146" s="1"/>
      <c r="U146" s="1"/>
      <c r="V146" s="1"/>
      <c r="W146" s="1"/>
      <c r="X146" s="1"/>
      <c r="Y146" s="2"/>
      <c r="Z146" s="2"/>
      <c r="AA146" s="2"/>
      <c r="AB146" s="2"/>
      <c r="AC146" s="2"/>
      <c r="AD146" s="1"/>
      <c r="AE146" s="1"/>
      <c r="AF146" s="1"/>
    </row>
    <row r="147" spans="1:32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 t="s">
        <v>579</v>
      </c>
      <c r="L147" s="1"/>
      <c r="M147" s="2"/>
      <c r="N147" s="1"/>
      <c r="O147" s="1"/>
      <c r="P147" s="1"/>
      <c r="Q147" s="1"/>
      <c r="R147" s="3"/>
      <c r="S147" s="1"/>
      <c r="T147" s="1"/>
      <c r="U147" s="1"/>
      <c r="V147" s="1"/>
      <c r="W147" s="1"/>
      <c r="X147" s="1"/>
      <c r="Y147" s="2"/>
      <c r="Z147" s="2"/>
      <c r="AA147" s="2"/>
      <c r="AB147" s="2"/>
      <c r="AC147" s="2"/>
      <c r="AD147" s="1"/>
      <c r="AE147" s="1"/>
      <c r="AF147" s="1"/>
    </row>
    <row r="148" spans="1:32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 t="s">
        <v>579</v>
      </c>
      <c r="L148" s="1"/>
      <c r="M148" s="2"/>
      <c r="N148" s="1"/>
      <c r="O148" s="1"/>
      <c r="P148" s="1"/>
      <c r="Q148" s="1"/>
      <c r="R148" s="3"/>
      <c r="S148" s="1"/>
      <c r="T148" s="1"/>
      <c r="U148" s="1"/>
      <c r="V148" s="1"/>
      <c r="W148" s="1"/>
      <c r="X148" s="1"/>
      <c r="Y148" s="2"/>
      <c r="Z148" s="2"/>
      <c r="AA148" s="2"/>
      <c r="AB148" s="2"/>
      <c r="AC148" s="2"/>
      <c r="AD148" s="1"/>
      <c r="AE148" s="1"/>
      <c r="AF148" s="1"/>
    </row>
    <row r="149" spans="1:32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 t="s">
        <v>579</v>
      </c>
      <c r="L149" s="1"/>
      <c r="M149" s="2"/>
      <c r="N149" s="1"/>
      <c r="O149" s="1"/>
      <c r="P149" s="1"/>
      <c r="Q149" s="1"/>
      <c r="R149" s="3"/>
      <c r="S149" s="1"/>
      <c r="T149" s="1"/>
      <c r="U149" s="1"/>
      <c r="V149" s="1"/>
      <c r="W149" s="1"/>
      <c r="X149" s="1"/>
      <c r="Y149" s="2"/>
      <c r="Z149" s="2"/>
      <c r="AA149" s="2"/>
      <c r="AB149" s="2"/>
      <c r="AC149" s="2"/>
      <c r="AD149" s="1"/>
      <c r="AE149" s="1"/>
      <c r="AF149" s="1"/>
    </row>
    <row r="150" spans="1:32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 t="s">
        <v>579</v>
      </c>
      <c r="L150" s="1"/>
      <c r="M150" s="2"/>
      <c r="N150" s="1"/>
      <c r="O150" s="1"/>
      <c r="P150" s="1"/>
      <c r="Q150" s="1"/>
      <c r="R150" s="3"/>
      <c r="S150" s="1"/>
      <c r="T150" s="1"/>
      <c r="U150" s="1"/>
      <c r="V150" s="1"/>
      <c r="W150" s="1"/>
      <c r="X150" s="1"/>
      <c r="Y150" s="2"/>
      <c r="Z150" s="2"/>
      <c r="AA150" s="2"/>
      <c r="AB150" s="2"/>
      <c r="AC150" s="2"/>
      <c r="AD150" s="1"/>
      <c r="AE150" s="1"/>
      <c r="AF150" s="1"/>
    </row>
    <row r="151" spans="1:32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 t="s">
        <v>579</v>
      </c>
      <c r="L151" s="1"/>
      <c r="M151" s="2"/>
      <c r="N151" s="1"/>
      <c r="O151" s="1"/>
      <c r="P151" s="1"/>
      <c r="Q151" s="1"/>
      <c r="R151" s="3"/>
      <c r="S151" s="1"/>
      <c r="T151" s="1"/>
      <c r="U151" s="1"/>
      <c r="V151" s="1"/>
      <c r="W151" s="1"/>
      <c r="X151" s="1"/>
      <c r="Y151" s="2"/>
      <c r="Z151" s="2"/>
      <c r="AA151" s="2"/>
      <c r="AB151" s="2"/>
      <c r="AC151" s="2"/>
      <c r="AD151" s="1"/>
      <c r="AE151" s="1"/>
      <c r="AF151" s="1"/>
    </row>
    <row r="152" spans="1:32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 t="s">
        <v>579</v>
      </c>
      <c r="L152" s="1"/>
      <c r="M152" s="2"/>
      <c r="N152" s="1"/>
      <c r="O152" s="1"/>
      <c r="P152" s="1"/>
      <c r="Q152" s="1"/>
      <c r="R152" s="3"/>
      <c r="S152" s="1"/>
      <c r="T152" s="1"/>
      <c r="U152" s="1"/>
      <c r="V152" s="1"/>
      <c r="W152" s="1"/>
      <c r="X152" s="1"/>
      <c r="Y152" s="2"/>
      <c r="Z152" s="2"/>
      <c r="AA152" s="2"/>
      <c r="AB152" s="2"/>
      <c r="AC152" s="2"/>
      <c r="AD152" s="1"/>
      <c r="AE152" s="1"/>
      <c r="AF152" s="1"/>
    </row>
    <row r="153" spans="1:32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 t="s">
        <v>579</v>
      </c>
      <c r="L153" s="1"/>
      <c r="M153" s="2"/>
      <c r="N153" s="1"/>
      <c r="O153" s="1"/>
      <c r="P153" s="1"/>
      <c r="Q153" s="1"/>
      <c r="R153" s="3"/>
      <c r="S153" s="1"/>
      <c r="T153" s="1"/>
      <c r="U153" s="1"/>
      <c r="V153" s="1"/>
      <c r="W153" s="1"/>
      <c r="X153" s="1"/>
      <c r="Y153" s="2"/>
      <c r="Z153" s="2"/>
      <c r="AA153" s="2"/>
      <c r="AB153" s="2"/>
      <c r="AC153" s="2"/>
      <c r="AD153" s="1"/>
      <c r="AE153" s="1"/>
      <c r="AF153" s="1"/>
    </row>
    <row r="154" spans="1:32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 t="s">
        <v>579</v>
      </c>
      <c r="L154" s="1"/>
      <c r="M154" s="2"/>
      <c r="N154" s="1"/>
      <c r="O154" s="1"/>
      <c r="P154" s="1"/>
      <c r="Q154" s="1"/>
      <c r="R154" s="3"/>
      <c r="S154" s="1"/>
      <c r="T154" s="1"/>
      <c r="U154" s="1"/>
      <c r="V154" s="1"/>
      <c r="W154" s="1"/>
      <c r="X154" s="1"/>
      <c r="Y154" s="2"/>
      <c r="Z154" s="2"/>
      <c r="AA154" s="2"/>
      <c r="AB154" s="2"/>
      <c r="AC154" s="2"/>
      <c r="AD154" s="1"/>
      <c r="AE154" s="1"/>
      <c r="AF154" s="1"/>
    </row>
    <row r="155" spans="1:32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2"/>
      <c r="N155" s="1"/>
      <c r="O155" s="1"/>
      <c r="P155" s="1"/>
      <c r="Q155" s="1"/>
      <c r="R155" s="3"/>
      <c r="S155" s="1"/>
      <c r="T155" s="1"/>
      <c r="U155" s="1"/>
      <c r="V155" s="1"/>
      <c r="W155" s="1"/>
      <c r="X155" s="1"/>
      <c r="Y155" s="2"/>
      <c r="Z155" s="2"/>
      <c r="AA155" s="2"/>
      <c r="AB155" s="2"/>
      <c r="AC155" s="2"/>
      <c r="AD155" s="1"/>
      <c r="AE155" s="1"/>
      <c r="AF155" s="1"/>
    </row>
    <row r="156" spans="1:32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2"/>
      <c r="N156" s="1"/>
      <c r="O156" s="1"/>
      <c r="P156" s="1"/>
      <c r="Q156" s="1"/>
      <c r="R156" s="3"/>
      <c r="S156" s="1"/>
      <c r="T156" s="1"/>
      <c r="U156" s="1"/>
      <c r="V156" s="1"/>
      <c r="W156" s="1"/>
      <c r="X156" s="1"/>
      <c r="Y156" s="2"/>
      <c r="Z156" s="2"/>
      <c r="AA156" s="2"/>
      <c r="AB156" s="2"/>
      <c r="AC156" s="2"/>
      <c r="AD156" s="1"/>
      <c r="AE156" s="1"/>
      <c r="AF156" s="1"/>
    </row>
    <row r="157" spans="1:32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2"/>
      <c r="N157" s="1"/>
      <c r="O157" s="1"/>
      <c r="P157" s="1"/>
      <c r="Q157" s="1"/>
      <c r="R157" s="3"/>
      <c r="S157" s="1"/>
      <c r="T157" s="1"/>
      <c r="U157" s="1"/>
      <c r="V157" s="1"/>
      <c r="W157" s="1"/>
      <c r="X157" s="1"/>
      <c r="Y157" s="2"/>
      <c r="Z157" s="2"/>
      <c r="AA157" s="2"/>
      <c r="AB157" s="2"/>
      <c r="AC157" s="2"/>
      <c r="AD157" s="1"/>
      <c r="AE157" s="1"/>
      <c r="AF157" s="1"/>
    </row>
    <row r="158" spans="1:32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2"/>
      <c r="N158" s="1"/>
      <c r="O158" s="1"/>
      <c r="P158" s="1"/>
      <c r="Q158" s="1"/>
      <c r="R158" s="3"/>
      <c r="S158" s="1"/>
      <c r="T158" s="1"/>
      <c r="U158" s="1"/>
      <c r="V158" s="1"/>
      <c r="W158" s="1"/>
      <c r="X158" s="1"/>
      <c r="Y158" s="2"/>
      <c r="Z158" s="2"/>
      <c r="AA158" s="2"/>
      <c r="AB158" s="2"/>
      <c r="AC158" s="2"/>
      <c r="AD158" s="1"/>
      <c r="AE158" s="1"/>
      <c r="AF158" s="1"/>
    </row>
    <row r="159" spans="1:32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2"/>
      <c r="N159" s="1"/>
      <c r="O159" s="1"/>
      <c r="P159" s="1"/>
      <c r="Q159" s="1"/>
      <c r="R159" s="3"/>
      <c r="S159" s="1"/>
      <c r="T159" s="1"/>
      <c r="U159" s="1"/>
      <c r="V159" s="1"/>
      <c r="W159" s="1"/>
      <c r="X159" s="1"/>
      <c r="Y159" s="2"/>
      <c r="Z159" s="2"/>
      <c r="AA159" s="2"/>
      <c r="AB159" s="2"/>
      <c r="AC159" s="2"/>
      <c r="AD159" s="1"/>
      <c r="AE159" s="1"/>
      <c r="AF159" s="1"/>
    </row>
    <row r="160" spans="1:32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2"/>
      <c r="N160" s="1"/>
      <c r="O160" s="1"/>
      <c r="P160" s="1"/>
      <c r="Q160" s="1"/>
      <c r="R160" s="3"/>
      <c r="S160" s="1"/>
      <c r="T160" s="1"/>
      <c r="U160" s="1"/>
      <c r="V160" s="1"/>
      <c r="W160" s="1"/>
      <c r="X160" s="1"/>
      <c r="Y160" s="2"/>
      <c r="Z160" s="2"/>
      <c r="AA160" s="2"/>
      <c r="AB160" s="2"/>
      <c r="AC160" s="2"/>
      <c r="AD160" s="1"/>
      <c r="AE160" s="1"/>
      <c r="AF160" s="1"/>
    </row>
    <row r="161" spans="1:32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2"/>
      <c r="N161" s="1"/>
      <c r="O161" s="1"/>
      <c r="P161" s="1"/>
      <c r="Q161" s="1"/>
      <c r="R161" s="3"/>
      <c r="S161" s="1"/>
      <c r="T161" s="1"/>
      <c r="U161" s="1"/>
      <c r="V161" s="1"/>
      <c r="W161" s="1"/>
      <c r="X161" s="1"/>
      <c r="Y161" s="2"/>
      <c r="Z161" s="2"/>
      <c r="AA161" s="2"/>
      <c r="AB161" s="2"/>
      <c r="AC161" s="2"/>
      <c r="AD161" s="1"/>
      <c r="AE161" s="1"/>
      <c r="AF161" s="1"/>
    </row>
    <row r="162" spans="1:32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2"/>
      <c r="N162" s="1"/>
      <c r="O162" s="1"/>
      <c r="P162" s="1"/>
      <c r="Q162" s="1"/>
      <c r="R162" s="3"/>
      <c r="S162" s="1"/>
      <c r="T162" s="1"/>
      <c r="U162" s="1"/>
      <c r="V162" s="1"/>
      <c r="W162" s="1"/>
      <c r="X162" s="1"/>
      <c r="Y162" s="2"/>
      <c r="Z162" s="2"/>
      <c r="AA162" s="2"/>
      <c r="AB162" s="2"/>
      <c r="AC162" s="2"/>
      <c r="AD162" s="1"/>
      <c r="AE162" s="1"/>
      <c r="AF162" s="1"/>
    </row>
    <row r="163" spans="1:32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2"/>
      <c r="N163" s="1"/>
      <c r="O163" s="1"/>
      <c r="P163" s="1"/>
      <c r="Q163" s="1"/>
      <c r="R163" s="3"/>
      <c r="S163" s="1"/>
      <c r="T163" s="1"/>
      <c r="U163" s="1"/>
      <c r="V163" s="1"/>
      <c r="W163" s="1"/>
      <c r="X163" s="1"/>
      <c r="Y163" s="2"/>
      <c r="Z163" s="2"/>
      <c r="AA163" s="2"/>
      <c r="AB163" s="2"/>
      <c r="AC163" s="2"/>
      <c r="AD163" s="1"/>
      <c r="AE163" s="1"/>
      <c r="AF163" s="1"/>
    </row>
  </sheetData>
  <conditionalFormatting sqref="W1:W1048576">
    <cfRule type="containsText" dxfId="2" priority="1" operator="containsText" text="Soldé">
      <formula>NOT(ISERROR(SEARCH("Soldé",W1)))</formula>
    </cfRule>
  </conditionalFormatting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4"/>
  <sheetViews>
    <sheetView workbookViewId="0">
      <selection sqref="A1:C74"/>
    </sheetView>
  </sheetViews>
  <sheetFormatPr baseColWidth="10" defaultRowHeight="15" x14ac:dyDescent="0.25"/>
  <cols>
    <col min="1" max="1" width="14" bestFit="1" customWidth="1"/>
    <col min="2" max="2" width="32.42578125" customWidth="1"/>
    <col min="3" max="3" width="18.85546875" customWidth="1"/>
    <col min="4" max="4" width="11.140625" customWidth="1"/>
  </cols>
  <sheetData>
    <row r="1" spans="1:4" x14ac:dyDescent="0.25">
      <c r="A1" s="1" t="s">
        <v>827</v>
      </c>
      <c r="B1" s="1" t="s">
        <v>828</v>
      </c>
      <c r="C1" s="1" t="s">
        <v>836</v>
      </c>
      <c r="D1" s="1"/>
    </row>
    <row r="2" spans="1:4" x14ac:dyDescent="0.25">
      <c r="A2" s="1" t="s">
        <v>829</v>
      </c>
      <c r="B2" s="1"/>
      <c r="C2" s="1"/>
      <c r="D2" s="1"/>
    </row>
    <row r="3" spans="1:4" ht="30" x14ac:dyDescent="0.25">
      <c r="A3" s="3" t="s">
        <v>830</v>
      </c>
      <c r="B3" s="1"/>
      <c r="C3" s="1"/>
      <c r="D3" s="1"/>
    </row>
    <row r="4" spans="1:4" ht="30" x14ac:dyDescent="0.25">
      <c r="A4" s="3" t="s">
        <v>831</v>
      </c>
      <c r="B4" s="1" t="s">
        <v>832</v>
      </c>
      <c r="C4" s="1" t="s">
        <v>837</v>
      </c>
      <c r="D4" s="1"/>
    </row>
    <row r="5" spans="1:4" x14ac:dyDescent="0.25">
      <c r="A5" s="1"/>
      <c r="B5" s="1"/>
      <c r="C5" s="1"/>
      <c r="D5" s="1"/>
    </row>
    <row r="6" spans="1:4" x14ac:dyDescent="0.25">
      <c r="A6" s="1" t="s">
        <v>626</v>
      </c>
      <c r="B6" s="1">
        <v>4</v>
      </c>
      <c r="C6" s="1">
        <v>30</v>
      </c>
      <c r="D6" s="1"/>
    </row>
    <row r="7" spans="1:4" x14ac:dyDescent="0.25">
      <c r="A7" s="1" t="s">
        <v>582</v>
      </c>
      <c r="B7" s="1">
        <v>110</v>
      </c>
      <c r="C7" s="1" t="s">
        <v>838</v>
      </c>
      <c r="D7" s="1"/>
    </row>
    <row r="8" spans="1:4" x14ac:dyDescent="0.25">
      <c r="A8" s="1" t="s">
        <v>603</v>
      </c>
      <c r="B8" s="1">
        <v>185</v>
      </c>
      <c r="C8" s="1" t="s">
        <v>839</v>
      </c>
      <c r="D8" s="1"/>
    </row>
    <row r="9" spans="1:4" x14ac:dyDescent="0.25">
      <c r="A9" s="1" t="s">
        <v>623</v>
      </c>
      <c r="B9" s="1">
        <v>1</v>
      </c>
      <c r="C9" s="1">
        <v>10</v>
      </c>
      <c r="D9" s="1"/>
    </row>
    <row r="10" spans="1:4" x14ac:dyDescent="0.25">
      <c r="A10" s="1" t="s">
        <v>621</v>
      </c>
      <c r="B10" s="1">
        <v>1</v>
      </c>
      <c r="C10" s="1">
        <v>10</v>
      </c>
      <c r="D10" s="1"/>
    </row>
    <row r="11" spans="1:4" x14ac:dyDescent="0.25">
      <c r="A11" s="1" t="s">
        <v>609</v>
      </c>
      <c r="B11" s="1">
        <v>13</v>
      </c>
      <c r="C11" s="1" t="s">
        <v>840</v>
      </c>
      <c r="D11" s="1"/>
    </row>
    <row r="12" spans="1:4" x14ac:dyDescent="0.25">
      <c r="A12" s="1" t="s">
        <v>606</v>
      </c>
      <c r="B12" s="1">
        <v>64</v>
      </c>
      <c r="C12" s="1" t="s">
        <v>841</v>
      </c>
      <c r="D12" s="1"/>
    </row>
    <row r="13" spans="1:4" x14ac:dyDescent="0.25">
      <c r="A13" s="1" t="s">
        <v>640</v>
      </c>
      <c r="B13" s="1">
        <v>19</v>
      </c>
      <c r="C13" s="1">
        <v>24</v>
      </c>
      <c r="D13" s="1"/>
    </row>
    <row r="14" spans="1:4" x14ac:dyDescent="0.25">
      <c r="A14" s="1" t="s">
        <v>833</v>
      </c>
      <c r="B14" s="1">
        <v>2</v>
      </c>
      <c r="C14" s="1">
        <v>15</v>
      </c>
      <c r="D14" s="1"/>
    </row>
    <row r="15" spans="1:4" x14ac:dyDescent="0.25">
      <c r="A15" s="1" t="s">
        <v>834</v>
      </c>
      <c r="B15" s="1">
        <v>2</v>
      </c>
      <c r="C15" s="1">
        <v>15</v>
      </c>
      <c r="D15" s="1"/>
    </row>
    <row r="16" spans="1:4" x14ac:dyDescent="0.25">
      <c r="A16" s="1" t="s">
        <v>587</v>
      </c>
      <c r="B16" s="1">
        <v>23</v>
      </c>
      <c r="C16" s="1" t="s">
        <v>842</v>
      </c>
      <c r="D16" s="1"/>
    </row>
    <row r="17" spans="1:4" x14ac:dyDescent="0.25">
      <c r="A17" s="1" t="s">
        <v>618</v>
      </c>
      <c r="B17" s="1"/>
      <c r="C17" s="1">
        <v>1</v>
      </c>
      <c r="D17" s="1"/>
    </row>
    <row r="18" spans="1:4" x14ac:dyDescent="0.25">
      <c r="A18" s="1" t="s">
        <v>644</v>
      </c>
      <c r="B18" s="1">
        <v>5</v>
      </c>
      <c r="C18" s="1" t="s">
        <v>843</v>
      </c>
      <c r="D18" s="1"/>
    </row>
    <row r="19" spans="1:4" x14ac:dyDescent="0.25">
      <c r="A19" s="1" t="s">
        <v>616</v>
      </c>
      <c r="B19" s="1">
        <v>120</v>
      </c>
      <c r="C19" s="1">
        <v>1</v>
      </c>
      <c r="D19" s="1"/>
    </row>
    <row r="20" spans="1:4" x14ac:dyDescent="0.25">
      <c r="A20" s="1" t="s">
        <v>646</v>
      </c>
      <c r="B20" s="1">
        <v>120</v>
      </c>
      <c r="C20" s="1">
        <v>1</v>
      </c>
      <c r="D20" s="1"/>
    </row>
    <row r="21" spans="1:4" x14ac:dyDescent="0.25">
      <c r="A21" s="1" t="s">
        <v>680</v>
      </c>
      <c r="B21" s="1">
        <v>89</v>
      </c>
      <c r="C21" s="1">
        <v>5</v>
      </c>
      <c r="D21" s="1"/>
    </row>
    <row r="22" spans="1:4" x14ac:dyDescent="0.25">
      <c r="A22" s="1" t="s">
        <v>637</v>
      </c>
      <c r="B22" s="1">
        <v>2</v>
      </c>
      <c r="C22" s="1" t="s">
        <v>844</v>
      </c>
      <c r="D22" s="1"/>
    </row>
    <row r="23" spans="1:4" x14ac:dyDescent="0.25">
      <c r="A23" s="1" t="s">
        <v>635</v>
      </c>
      <c r="B23" s="1">
        <v>1</v>
      </c>
      <c r="C23" s="1" t="s">
        <v>844</v>
      </c>
      <c r="D23" s="1"/>
    </row>
    <row r="24" spans="1:4" x14ac:dyDescent="0.25">
      <c r="A24" s="1" t="s">
        <v>675</v>
      </c>
      <c r="B24" s="1">
        <v>4</v>
      </c>
      <c r="C24" s="1">
        <v>15</v>
      </c>
      <c r="D24" s="1"/>
    </row>
    <row r="25" spans="1:4" x14ac:dyDescent="0.25">
      <c r="A25" s="1" t="s">
        <v>727</v>
      </c>
      <c r="B25" s="1">
        <v>6</v>
      </c>
      <c r="C25" s="1">
        <v>4</v>
      </c>
      <c r="D25" s="1"/>
    </row>
    <row r="26" spans="1:4" x14ac:dyDescent="0.25">
      <c r="A26" s="1" t="s">
        <v>21</v>
      </c>
      <c r="B26" s="1">
        <v>104</v>
      </c>
      <c r="C26" s="1">
        <v>4</v>
      </c>
      <c r="D26" s="1"/>
    </row>
    <row r="27" spans="1:4" x14ac:dyDescent="0.25">
      <c r="A27" s="1" t="s">
        <v>659</v>
      </c>
      <c r="B27" s="1">
        <v>22</v>
      </c>
      <c r="C27" s="1">
        <v>4</v>
      </c>
      <c r="D27" s="1"/>
    </row>
    <row r="28" spans="1:4" x14ac:dyDescent="0.25">
      <c r="A28" s="1" t="s">
        <v>696</v>
      </c>
      <c r="B28" s="1">
        <v>3</v>
      </c>
      <c r="C28" s="1" t="s">
        <v>845</v>
      </c>
      <c r="D28" s="1"/>
    </row>
    <row r="29" spans="1:4" x14ac:dyDescent="0.25">
      <c r="A29" s="1" t="s">
        <v>708</v>
      </c>
      <c r="B29" s="1"/>
      <c r="C29" s="1">
        <v>90</v>
      </c>
      <c r="D29" s="1"/>
    </row>
    <row r="30" spans="1:4" x14ac:dyDescent="0.25">
      <c r="A30" s="1" t="s">
        <v>684</v>
      </c>
      <c r="B30" s="1">
        <v>14</v>
      </c>
      <c r="C30" s="1">
        <v>94</v>
      </c>
      <c r="D30" s="1"/>
    </row>
    <row r="31" spans="1:4" x14ac:dyDescent="0.25">
      <c r="A31" s="1" t="s">
        <v>613</v>
      </c>
      <c r="B31" s="1">
        <v>73</v>
      </c>
      <c r="C31" s="1">
        <v>6</v>
      </c>
      <c r="D31" s="1"/>
    </row>
    <row r="32" spans="1:4" x14ac:dyDescent="0.25">
      <c r="A32" s="1" t="s">
        <v>698</v>
      </c>
      <c r="B32" s="1">
        <v>4</v>
      </c>
      <c r="C32" s="1" t="s">
        <v>845</v>
      </c>
      <c r="D32" s="1"/>
    </row>
    <row r="33" spans="1:4" x14ac:dyDescent="0.25">
      <c r="A33" s="1" t="s">
        <v>689</v>
      </c>
      <c r="B33" s="1">
        <v>195</v>
      </c>
      <c r="C33" s="1" t="s">
        <v>846</v>
      </c>
      <c r="D33" s="1"/>
    </row>
    <row r="34" spans="1:4" x14ac:dyDescent="0.25">
      <c r="A34" s="1" t="s">
        <v>661</v>
      </c>
      <c r="B34" s="1">
        <v>2</v>
      </c>
      <c r="C34" s="1">
        <v>10</v>
      </c>
      <c r="D34" s="1"/>
    </row>
    <row r="35" spans="1:4" x14ac:dyDescent="0.25">
      <c r="A35" s="1" t="s">
        <v>734</v>
      </c>
      <c r="B35" s="1">
        <v>3</v>
      </c>
      <c r="C35" s="1" t="s">
        <v>847</v>
      </c>
      <c r="D35" s="1"/>
    </row>
    <row r="36" spans="1:4" x14ac:dyDescent="0.25">
      <c r="A36" s="1" t="s">
        <v>687</v>
      </c>
      <c r="B36" s="1">
        <v>56</v>
      </c>
      <c r="C36" s="1" t="s">
        <v>848</v>
      </c>
      <c r="D36" s="1"/>
    </row>
    <row r="37" spans="1:4" x14ac:dyDescent="0.25">
      <c r="A37" s="1" t="s">
        <v>717</v>
      </c>
      <c r="B37" s="1"/>
      <c r="C37" s="1">
        <v>10</v>
      </c>
      <c r="D37" s="1"/>
    </row>
    <row r="38" spans="1:4" x14ac:dyDescent="0.25">
      <c r="A38" s="1" t="s">
        <v>724</v>
      </c>
      <c r="B38" s="1">
        <v>3</v>
      </c>
      <c r="C38" s="1">
        <v>7</v>
      </c>
      <c r="D38" s="1"/>
    </row>
    <row r="39" spans="1:4" x14ac:dyDescent="0.25">
      <c r="A39" s="1" t="s">
        <v>731</v>
      </c>
      <c r="B39" s="1">
        <v>2</v>
      </c>
      <c r="C39" s="1">
        <v>5</v>
      </c>
      <c r="D39" s="1"/>
    </row>
    <row r="40" spans="1:4" x14ac:dyDescent="0.25">
      <c r="A40" s="1" t="s">
        <v>700</v>
      </c>
      <c r="B40" s="1">
        <v>3</v>
      </c>
      <c r="C40" s="1" t="s">
        <v>849</v>
      </c>
      <c r="D40" s="1"/>
    </row>
    <row r="41" spans="1:4" x14ac:dyDescent="0.25">
      <c r="A41" s="1" t="s">
        <v>694</v>
      </c>
      <c r="B41" s="1">
        <v>24</v>
      </c>
      <c r="C41" s="1" t="s">
        <v>850</v>
      </c>
      <c r="D41" s="1"/>
    </row>
    <row r="42" spans="1:4" x14ac:dyDescent="0.25">
      <c r="A42" s="1" t="s">
        <v>600</v>
      </c>
      <c r="B42" s="1">
        <v>60</v>
      </c>
      <c r="C42" s="1">
        <v>4</v>
      </c>
      <c r="D42" s="1"/>
    </row>
    <row r="43" spans="1:4" x14ac:dyDescent="0.25">
      <c r="A43" s="1" t="s">
        <v>715</v>
      </c>
      <c r="B43" s="1">
        <v>16</v>
      </c>
      <c r="C43" s="1">
        <v>8</v>
      </c>
      <c r="D43" s="1"/>
    </row>
    <row r="44" spans="1:4" x14ac:dyDescent="0.25">
      <c r="A44" s="1" t="s">
        <v>702</v>
      </c>
      <c r="B44" s="1">
        <v>170</v>
      </c>
      <c r="C44" s="1" t="s">
        <v>851</v>
      </c>
      <c r="D44" s="1"/>
    </row>
    <row r="45" spans="1:4" x14ac:dyDescent="0.25">
      <c r="A45" s="1" t="s">
        <v>706</v>
      </c>
      <c r="B45" s="1">
        <v>123</v>
      </c>
      <c r="C45" s="1" t="s">
        <v>852</v>
      </c>
      <c r="D45" s="1"/>
    </row>
    <row r="46" spans="1:4" x14ac:dyDescent="0.25">
      <c r="A46" s="1" t="s">
        <v>712</v>
      </c>
      <c r="B46" s="1">
        <v>71</v>
      </c>
      <c r="C46" s="1" t="s">
        <v>853</v>
      </c>
      <c r="D46" s="1"/>
    </row>
    <row r="47" spans="1:4" x14ac:dyDescent="0.25">
      <c r="A47" s="1" t="s">
        <v>809</v>
      </c>
      <c r="B47" s="1">
        <v>2</v>
      </c>
      <c r="C47" s="1">
        <v>6</v>
      </c>
      <c r="D47" s="1"/>
    </row>
    <row r="48" spans="1:4" x14ac:dyDescent="0.25">
      <c r="A48" s="1" t="s">
        <v>764</v>
      </c>
      <c r="B48" s="1">
        <v>52</v>
      </c>
      <c r="C48" s="1">
        <v>9</v>
      </c>
      <c r="D48" s="1"/>
    </row>
    <row r="49" spans="1:4" x14ac:dyDescent="0.25">
      <c r="A49" s="1" t="s">
        <v>803</v>
      </c>
      <c r="B49" s="1">
        <v>2</v>
      </c>
      <c r="C49" s="1">
        <v>8</v>
      </c>
      <c r="D49" s="1"/>
    </row>
    <row r="50" spans="1:4" x14ac:dyDescent="0.25">
      <c r="A50" s="1" t="s">
        <v>598</v>
      </c>
      <c r="B50" s="1">
        <v>82</v>
      </c>
      <c r="C50" s="1">
        <v>4</v>
      </c>
      <c r="D50" s="1"/>
    </row>
    <row r="51" spans="1:4" x14ac:dyDescent="0.25">
      <c r="A51" s="1" t="s">
        <v>84</v>
      </c>
      <c r="B51" s="1">
        <v>167</v>
      </c>
      <c r="C51" s="1" t="s">
        <v>844</v>
      </c>
      <c r="D51" s="1"/>
    </row>
    <row r="52" spans="1:4" x14ac:dyDescent="0.25">
      <c r="A52" s="1" t="s">
        <v>773</v>
      </c>
      <c r="B52" s="1">
        <v>2</v>
      </c>
      <c r="C52" s="1" t="s">
        <v>854</v>
      </c>
      <c r="D52" s="1"/>
    </row>
    <row r="53" spans="1:4" x14ac:dyDescent="0.25">
      <c r="A53" s="1" t="s">
        <v>150</v>
      </c>
      <c r="B53" s="1">
        <v>3</v>
      </c>
      <c r="C53" s="1" t="s">
        <v>839</v>
      </c>
      <c r="D53" s="1"/>
    </row>
    <row r="54" spans="1:4" x14ac:dyDescent="0.25">
      <c r="A54" s="1" t="s">
        <v>649</v>
      </c>
      <c r="B54" s="1">
        <v>410</v>
      </c>
      <c r="C54" s="1" t="s">
        <v>847</v>
      </c>
      <c r="D54" s="1"/>
    </row>
    <row r="55" spans="1:4" x14ac:dyDescent="0.25">
      <c r="A55" s="1" t="s">
        <v>64</v>
      </c>
      <c r="B55" s="1">
        <v>4</v>
      </c>
      <c r="C55" s="1" t="s">
        <v>852</v>
      </c>
      <c r="D55" s="1"/>
    </row>
    <row r="56" spans="1:4" x14ac:dyDescent="0.25">
      <c r="A56" s="1" t="s">
        <v>60</v>
      </c>
      <c r="B56" s="1">
        <v>3</v>
      </c>
      <c r="C56" s="1" t="s">
        <v>851</v>
      </c>
      <c r="D56" s="1"/>
    </row>
    <row r="57" spans="1:4" x14ac:dyDescent="0.25">
      <c r="A57" s="1" t="s">
        <v>419</v>
      </c>
      <c r="B57" s="1"/>
      <c r="C57" s="1" t="s">
        <v>855</v>
      </c>
      <c r="D57" s="1"/>
    </row>
    <row r="58" spans="1:4" x14ac:dyDescent="0.25">
      <c r="A58" s="1" t="s">
        <v>752</v>
      </c>
      <c r="B58" s="1"/>
      <c r="C58" s="1" t="s">
        <v>856</v>
      </c>
      <c r="D58" s="1"/>
    </row>
    <row r="59" spans="1:4" x14ac:dyDescent="0.25">
      <c r="A59" s="1" t="s">
        <v>72</v>
      </c>
      <c r="B59" s="1"/>
      <c r="C59" s="1" t="s">
        <v>845</v>
      </c>
      <c r="D59" s="1"/>
    </row>
    <row r="60" spans="1:4" x14ac:dyDescent="0.25">
      <c r="A60" s="1" t="s">
        <v>176</v>
      </c>
      <c r="B60" s="1"/>
      <c r="C60" s="1" t="s">
        <v>845</v>
      </c>
      <c r="D60" s="1"/>
    </row>
    <row r="61" spans="1:4" x14ac:dyDescent="0.25">
      <c r="A61" s="1" t="s">
        <v>68</v>
      </c>
      <c r="B61" s="1"/>
      <c r="C61" s="1" t="s">
        <v>845</v>
      </c>
      <c r="D61" s="1"/>
    </row>
    <row r="62" spans="1:4" x14ac:dyDescent="0.25">
      <c r="A62" s="1" t="s">
        <v>759</v>
      </c>
      <c r="B62" s="1">
        <v>18</v>
      </c>
      <c r="C62" s="1" t="s">
        <v>849</v>
      </c>
      <c r="D62" s="1"/>
    </row>
    <row r="63" spans="1:4" x14ac:dyDescent="0.25">
      <c r="A63" s="1" t="s">
        <v>122</v>
      </c>
      <c r="B63" s="1">
        <v>130</v>
      </c>
      <c r="C63" s="1" t="s">
        <v>845</v>
      </c>
      <c r="D63" s="1"/>
    </row>
    <row r="64" spans="1:4" x14ac:dyDescent="0.25">
      <c r="A64" s="1" t="s">
        <v>112</v>
      </c>
      <c r="B64" s="1">
        <v>67</v>
      </c>
      <c r="C64" s="1" t="s">
        <v>845</v>
      </c>
      <c r="D64" s="1"/>
    </row>
    <row r="65" spans="1:4" x14ac:dyDescent="0.25">
      <c r="A65" s="1" t="s">
        <v>272</v>
      </c>
      <c r="B65" s="1"/>
      <c r="C65" s="1"/>
      <c r="D65" s="1"/>
    </row>
    <row r="66" spans="1:4" x14ac:dyDescent="0.25">
      <c r="A66" s="1" t="s">
        <v>766</v>
      </c>
      <c r="B66" s="1"/>
      <c r="C66" s="1">
        <v>3</v>
      </c>
      <c r="D66" s="1"/>
    </row>
    <row r="67" spans="1:4" x14ac:dyDescent="0.25">
      <c r="A67" s="1" t="s">
        <v>769</v>
      </c>
      <c r="B67" s="1"/>
      <c r="C67" s="1">
        <v>3</v>
      </c>
      <c r="D67" s="1"/>
    </row>
    <row r="68" spans="1:4" x14ac:dyDescent="0.25">
      <c r="A68" s="1" t="s">
        <v>44</v>
      </c>
      <c r="B68" s="1"/>
      <c r="C68" s="1" t="s">
        <v>847</v>
      </c>
      <c r="D68" s="1"/>
    </row>
    <row r="69" spans="1:4" x14ac:dyDescent="0.25">
      <c r="A69" s="1" t="s">
        <v>483</v>
      </c>
      <c r="B69" s="1">
        <v>31</v>
      </c>
      <c r="C69" s="1">
        <v>4</v>
      </c>
      <c r="D69" s="1"/>
    </row>
    <row r="70" spans="1:4" x14ac:dyDescent="0.25">
      <c r="A70" s="1" t="s">
        <v>38</v>
      </c>
      <c r="B70" s="1">
        <v>27</v>
      </c>
      <c r="C70" s="1" t="s">
        <v>857</v>
      </c>
      <c r="D70" s="1"/>
    </row>
    <row r="71" spans="1:4" x14ac:dyDescent="0.25">
      <c r="A71" s="1" t="s">
        <v>786</v>
      </c>
      <c r="B71" s="1">
        <v>26</v>
      </c>
      <c r="C71" s="1">
        <v>50</v>
      </c>
      <c r="D71" s="1"/>
    </row>
    <row r="72" spans="1:4" x14ac:dyDescent="0.25">
      <c r="A72" s="1" t="s">
        <v>815</v>
      </c>
      <c r="B72" s="1">
        <v>53</v>
      </c>
      <c r="C72" s="1" t="s">
        <v>858</v>
      </c>
      <c r="D72" s="1"/>
    </row>
    <row r="73" spans="1:4" x14ac:dyDescent="0.25">
      <c r="A73" s="1" t="s">
        <v>56</v>
      </c>
      <c r="B73" s="1">
        <v>59</v>
      </c>
      <c r="C73" s="1" t="s">
        <v>847</v>
      </c>
      <c r="D73" s="1"/>
    </row>
    <row r="74" spans="1:4" x14ac:dyDescent="0.25">
      <c r="A74" s="1" t="s">
        <v>494</v>
      </c>
      <c r="B74" s="1">
        <v>6</v>
      </c>
      <c r="C74" s="1" t="s">
        <v>853</v>
      </c>
      <c r="D74" s="1"/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3"/>
  <sheetViews>
    <sheetView tabSelected="1" topLeftCell="H1" workbookViewId="0">
      <selection activeCell="O2" sqref="O2"/>
    </sheetView>
  </sheetViews>
  <sheetFormatPr baseColWidth="10" defaultRowHeight="15" x14ac:dyDescent="0.25"/>
  <cols>
    <col min="1" max="1" width="8.28515625" bestFit="1" customWidth="1"/>
    <col min="2" max="2" width="18.140625" customWidth="1"/>
    <col min="3" max="3" width="23.7109375" customWidth="1"/>
    <col min="4" max="4" width="18.140625" bestFit="1" customWidth="1"/>
    <col min="5" max="5" width="18.5703125" bestFit="1" customWidth="1"/>
    <col min="6" max="6" width="23.140625" bestFit="1" customWidth="1"/>
    <col min="7" max="7" width="25.5703125" bestFit="1" customWidth="1"/>
    <col min="8" max="8" width="22.28515625" bestFit="1" customWidth="1"/>
    <col min="9" max="9" width="18.28515625" bestFit="1" customWidth="1"/>
    <col min="10" max="10" width="16.85546875" bestFit="1" customWidth="1"/>
    <col min="11" max="11" width="17.140625" bestFit="1" customWidth="1"/>
    <col min="12" max="12" width="21.28515625" bestFit="1" customWidth="1"/>
    <col min="13" max="13" width="25.140625" bestFit="1" customWidth="1"/>
    <col min="14" max="14" width="20.7109375" bestFit="1" customWidth="1"/>
  </cols>
  <sheetData>
    <row r="1" spans="1:14" ht="35.25" thickBot="1" x14ac:dyDescent="0.3">
      <c r="A1" s="11" t="s">
        <v>819</v>
      </c>
      <c r="B1" s="4" t="s">
        <v>820</v>
      </c>
      <c r="C1" s="4" t="s">
        <v>567</v>
      </c>
      <c r="D1" s="4" t="s">
        <v>821</v>
      </c>
      <c r="E1" s="4" t="s">
        <v>822</v>
      </c>
      <c r="F1" s="4" t="s">
        <v>823</v>
      </c>
      <c r="G1" s="4" t="s">
        <v>835</v>
      </c>
      <c r="H1" s="4" t="s">
        <v>824</v>
      </c>
      <c r="I1" s="4" t="s">
        <v>825</v>
      </c>
      <c r="J1" s="4" t="s">
        <v>1054</v>
      </c>
      <c r="K1" s="14" t="s">
        <v>1055</v>
      </c>
      <c r="L1" s="14" t="s">
        <v>1056</v>
      </c>
      <c r="M1" s="4" t="s">
        <v>826</v>
      </c>
      <c r="N1" s="12" t="s">
        <v>10</v>
      </c>
    </row>
    <row r="2" spans="1:14" x14ac:dyDescent="0.25">
      <c r="A2" s="5">
        <v>1</v>
      </c>
      <c r="B2" s="5" t="s">
        <v>419</v>
      </c>
      <c r="C2" s="5" t="str">
        <f>IF((Synthese[[#This Row],[Ref]]=""),"",(VLOOKUP(Synthese[[#This Row],[Ref]],Planning!E:F,2,FALSE)))</f>
        <v>CIE PA MS1100 MICA</v>
      </c>
      <c r="D2" s="5" t="str">
        <f>IF(COUNTIFS(Manquant[Composé],Synthese[[#This Row],[Ref]],Manquant[Désignation article],"*CIU*")=1,"NON","")</f>
        <v>NON</v>
      </c>
      <c r="E2" s="6" t="str">
        <f>IF((Synthese[[#This Row],[Ref]]=""),"",_xlfn.IFNA(IF((VLOOKUP(Synthese[[#This Row],[Ref]],Planning!E:M,9,FALSE)=0),"NO DATE CLIENT",(VLOOKUP(Synthese[[#This Row],[Ref]],Planning!E:M,9,FALSE))),"NO DATE"))</f>
        <v>NO DATE CLIENT</v>
      </c>
      <c r="F2" s="6" t="str">
        <f>IF((Synthese[[#This Row],[Ref]]=""),"",IF( Synthese[[#This Row],[Date Besoin Client]]="NO DATE CLIENT","NO DATE CLIENT",Synthese[[#This Row],[Date Besoin Client]]-25))</f>
        <v>NO DATE CLIENT</v>
      </c>
      <c r="G2" s="7">
        <f>IF((Synthese[[#This Row],[Ref]]=""),"",(VLOOKUP(Synthese[[#This Row],[Ref]],Planning!E:G,3,FALSE)))</f>
        <v>70</v>
      </c>
      <c r="H2" s="7">
        <f>IF((Synthese[[#This Row],[Ref]]=""),"",(VLOOKUP(Synthese[[#This Row],[Ref]],'NBR Composants'!A:B,2,FALSE)))</f>
        <v>0</v>
      </c>
      <c r="I2" s="8" t="b">
        <f>IF((Synthese[[#This Row],[Ref]]=""),"",(_xlfn.IFNA(IF(VLOOKUP(Synthese[[#This Row],[Ref]],Manquant!A:A,1,FALSE)=Synthese[[#This Row],[Ref]],TRUE,FALSE),FALSE)))</f>
        <v>1</v>
      </c>
      <c r="J2" s="5">
        <f>IF((Synthese[[#This Row],[Ref]]=""),"",COUNTIFS(Manquant!A:A,Synthese[[#This Row],[Ref]]))</f>
        <v>4</v>
      </c>
      <c r="K2" s="13">
        <f>IF((Synthese[[#This Row],[Ref]]=""),"",COUNTIFS(Manquant[Composé],Synthese[[#This Row],[Ref]],Manquant[DATE],"NO DATE"))</f>
        <v>0</v>
      </c>
      <c r="L2" s="13">
        <f>IF((Synthese[[#This Row],[Ref]]=""),"",COUNTIFS(Manquant[Composé],Synthese[[#This Row],[Ref]],Manquant[Critique (-25j)],"VRAI"))</f>
        <v>0</v>
      </c>
      <c r="M2" s="9" t="str">
        <f t="array" ref="M2">IF((Synthese[[#This Row],[Ref]]=""),"",IF(MAX(IF(Manquant[Composé]=Synthese[[#This Row],[Ref]],Manquant[DATE]))=0,"",MAX(IF(Manquant[Composé]=Synthese[[#This Row],[Ref]],Manquant[DATE]))))</f>
        <v/>
      </c>
      <c r="N2" s="7" t="str">
        <f t="array" ref="N2">IF((Synthese[[#This Row],[Ref]]=""),"",IF(MAX(IF(Manquant[Composé]=Synthese[[#This Row],[Ref]],Manquant[CommentaireFinal]))=0,"",MAX(IF(Manquant[Composé]=Synthese[[#This Row],[Ref]],Manquant[CommentaireFinal]))))</f>
        <v/>
      </c>
    </row>
    <row r="3" spans="1:14" x14ac:dyDescent="0.25">
      <c r="A3" s="5">
        <v>2</v>
      </c>
      <c r="B3" s="5" t="s">
        <v>752</v>
      </c>
      <c r="C3" s="5" t="str">
        <f>IF((Synthese[[#This Row],[Ref]]=""),"",(VLOOKUP(Synthese[[#This Row],[Ref]],Planning!E:F,2,FALSE)))</f>
        <v>CIE PA GVPHP MICA</v>
      </c>
      <c r="D3" s="5" t="str">
        <f>IF(COUNTIFS(Manquant[Composé],Synthese[[#This Row],[Ref]],Manquant[Désignation article],"*CIU*")=1,"NON","")</f>
        <v/>
      </c>
      <c r="E3" s="6" t="str">
        <f>IF((Synthese[[#This Row],[Ref]]=""),"",_xlfn.IFNA(IF((VLOOKUP(Synthese[[#This Row],[Ref]],Planning!E:M,9,FALSE)=0),"NO DATE CLIENT",(VLOOKUP(Synthese[[#This Row],[Ref]],Planning!E:M,9,FALSE))),"NO DATE"))</f>
        <v>NO DATE CLIENT</v>
      </c>
      <c r="F3" s="6" t="str">
        <f>IF((Synthese[[#This Row],[Ref]]=""),"",IF( Synthese[[#This Row],[Date Besoin Client]]="NO DATE CLIENT","NO DATE CLIENT",Synthese[[#This Row],[Date Besoin Client]]-25))</f>
        <v>NO DATE CLIENT</v>
      </c>
      <c r="G3" s="7">
        <f>IF((Synthese[[#This Row],[Ref]]=""),"",(VLOOKUP(Synthese[[#This Row],[Ref]],Planning!E:G,3,FALSE)))</f>
        <v>50</v>
      </c>
      <c r="H3" s="7">
        <f>IF((Synthese[[#This Row],[Ref]]=""),"",(VLOOKUP(Synthese[[#This Row],[Ref]],'NBR Composants'!A:B,2,FALSE)))</f>
        <v>0</v>
      </c>
      <c r="I3" s="8" t="b">
        <f>IF((Synthese[[#This Row],[Ref]]=""),"",(_xlfn.IFNA(IF(VLOOKUP(Synthese[[#This Row],[Ref]],Manquant!A:A,1,FALSE)=Synthese[[#This Row],[Ref]],TRUE,FALSE),FALSE)))</f>
        <v>0</v>
      </c>
      <c r="J3" s="5">
        <f>IF((Synthese[[#This Row],[Ref]]=""),"",COUNTIFS(Manquant!A:A,Synthese[[#This Row],[Ref]]))</f>
        <v>0</v>
      </c>
      <c r="K3" s="13">
        <f>IF((Synthese[[#This Row],[Ref]]=""),"",COUNTIFS(Manquant[Composé],Synthese[[#This Row],[Ref]],Manquant[DATE],"NO DATE"))</f>
        <v>0</v>
      </c>
      <c r="L3" s="13">
        <f>IF((Synthese[[#This Row],[Ref]]=""),"",COUNTIFS(Manquant[Composé],Synthese[[#This Row],[Ref]],Manquant[Critique (-25j)],"VRAI"))</f>
        <v>0</v>
      </c>
      <c r="M3" s="9" t="str">
        <f t="array" ref="M3">IF((Synthese[[#This Row],[Ref]]=""),"",IF(MAX(IF(Manquant[Composé]=Synthese[[#This Row],[Ref]],Manquant[DATE]))=0,"",MAX(IF(Manquant[Composé]=Synthese[[#This Row],[Ref]],Manquant[DATE]))))</f>
        <v/>
      </c>
      <c r="N3" s="7" t="str">
        <f t="array" ref="N3">IF((Synthese[[#This Row],[Ref]]=""),"",IF(MAX(IF(Manquant[Composé]=Synthese[[#This Row],[Ref]],Manquant[DATE]))=0,"",MAX(IF(Manquant[Composé]=Synthese[[#This Row],[Ref]],Manquant[CommentaireFinal]))))</f>
        <v/>
      </c>
    </row>
    <row r="4" spans="1:14" x14ac:dyDescent="0.25">
      <c r="A4" s="5">
        <v>3</v>
      </c>
      <c r="B4" s="5" t="s">
        <v>148</v>
      </c>
      <c r="C4" s="5" t="str">
        <f>IF((Synthese[[#This Row],[Ref]]=""),"",(VLOOKUP(Synthese[[#This Row],[Ref]],Planning!E:F,2,FALSE)))</f>
        <v>CIE MAGMA</v>
      </c>
      <c r="D4" s="5" t="str">
        <f>IF(COUNTIFS(Manquant[Composé],Synthese[[#This Row],[Ref]],Manquant[Désignation article],"*CIU*")=1,"NON","")</f>
        <v>NON</v>
      </c>
      <c r="E4" s="6">
        <f>IF((Synthese[[#This Row],[Ref]]=""),"",_xlfn.IFNA(IF((VLOOKUP(Synthese[[#This Row],[Ref]],Planning!E:M,9,FALSE)=0),"NO DATE CLIENT",(VLOOKUP(Synthese[[#This Row],[Ref]],Planning!E:M,9,FALSE))),"NO DATE"))</f>
        <v>43738</v>
      </c>
      <c r="F4" s="6">
        <f>IF((Synthese[[#This Row],[Ref]]=""),"",IF( Synthese[[#This Row],[Date Besoin Client]]="NO DATE CLIENT","NO DATE CLIENT",Synthese[[#This Row],[Date Besoin Client]]-25))</f>
        <v>43713</v>
      </c>
      <c r="G4" s="7">
        <f>IF((Synthese[[#This Row],[Ref]]=""),"",(VLOOKUP(Synthese[[#This Row],[Ref]],Planning!E:G,3,FALSE)))</f>
        <v>20</v>
      </c>
      <c r="H4" s="7" t="e">
        <f>IF((Synthese[[#This Row],[Ref]]=""),"",(VLOOKUP(Synthese[[#This Row],[Ref]],'NBR Composants'!A:B,2,FALSE)))</f>
        <v>#N/A</v>
      </c>
      <c r="I4" s="8" t="b">
        <f>IF((Synthese[[#This Row],[Ref]]=""),"",(_xlfn.IFNA(IF(VLOOKUP(Synthese[[#This Row],[Ref]],Manquant!A:A,1,FALSE)=Synthese[[#This Row],[Ref]],TRUE,FALSE),FALSE)))</f>
        <v>1</v>
      </c>
      <c r="J4" s="5">
        <f>IF((Synthese[[#This Row],[Ref]]=""),"",COUNTIFS(Manquant!A:A,Synthese[[#This Row],[Ref]]))</f>
        <v>17</v>
      </c>
      <c r="K4" s="13">
        <f>IF((Synthese[[#This Row],[Ref]]=""),"",COUNTIFS(Manquant[Composé],Synthese[[#This Row],[Ref]],Manquant[DATE],"NO DATE"))</f>
        <v>16</v>
      </c>
      <c r="L4" s="13">
        <f>IF((Synthese[[#This Row],[Ref]]=""),"",COUNTIFS(Manquant[Composé],Synthese[[#This Row],[Ref]],Manquant[Critique (-25j)],"VRAI"))</f>
        <v>16</v>
      </c>
      <c r="M4" s="9">
        <f t="array" ref="M4">IF((Synthese[[#This Row],[Ref]]=""),"",IF(MAX(IF(Manquant[Composé]=Synthese[[#This Row],[Ref]],Manquant[DATE]))=0,"",MAX(IF(Manquant[Composé]=Synthese[[#This Row],[Ref]],Manquant[DATE]))))</f>
        <v>43601</v>
      </c>
      <c r="N4" s="7">
        <f t="array" ref="N4">IF((Synthese[[#This Row],[Ref]]=""),"",IF(MAX(IF(Manquant[Composé]=Synthese[[#This Row],[Ref]],Manquant[DATE]))=0,"",MAX(IF(Manquant[Composé]=Synthese[[#This Row],[Ref]],Manquant[CommentaireFinal]))))</f>
        <v>0</v>
      </c>
    </row>
    <row r="5" spans="1:14" x14ac:dyDescent="0.25">
      <c r="A5" s="5">
        <v>4</v>
      </c>
      <c r="B5" s="5" t="s">
        <v>118</v>
      </c>
      <c r="C5" s="5" t="str">
        <f>IF((Synthese[[#This Row],[Ref]]=""),"",(VLOOKUP(Synthese[[#This Row],[Ref]],Planning!E:F,2,FALSE)))</f>
        <v>CIE ADES</v>
      </c>
      <c r="D5" s="5" t="str">
        <f>IF(COUNTIFS(Manquant[Composé],Synthese[[#This Row],[Ref]],Manquant[Désignation article],"*CIU*")=1,"NON","")</f>
        <v>NON</v>
      </c>
      <c r="E5" s="6">
        <f>IF((Synthese[[#This Row],[Ref]]=""),"",_xlfn.IFNA(IF((VLOOKUP(Synthese[[#This Row],[Ref]],Planning!E:M,9,FALSE)=0),"NO DATE CLIENT",(VLOOKUP(Synthese[[#This Row],[Ref]],Planning!E:M,9,FALSE))),"NO DATE"))</f>
        <v>43738</v>
      </c>
      <c r="F5" s="6">
        <f>IF((Synthese[[#This Row],[Ref]]=""),"",IF( Synthese[[#This Row],[Date Besoin Client]]="NO DATE CLIENT","NO DATE CLIENT",Synthese[[#This Row],[Date Besoin Client]]-25))</f>
        <v>43713</v>
      </c>
      <c r="G5" s="7">
        <f>IF((Synthese[[#This Row],[Ref]]=""),"",(VLOOKUP(Synthese[[#This Row],[Ref]],Planning!E:G,3,FALSE)))</f>
        <v>20</v>
      </c>
      <c r="H5" s="7" t="e">
        <f>IF((Synthese[[#This Row],[Ref]]=""),"",(VLOOKUP(Synthese[[#This Row],[Ref]],'NBR Composants'!A:B,2,FALSE)))</f>
        <v>#N/A</v>
      </c>
      <c r="I5" s="8" t="b">
        <f>IF((Synthese[[#This Row],[Ref]]=""),"",(_xlfn.IFNA(IF(VLOOKUP(Synthese[[#This Row],[Ref]],Manquant!A:A,1,FALSE)=Synthese[[#This Row],[Ref]],TRUE,FALSE),FALSE)))</f>
        <v>1</v>
      </c>
      <c r="J5" s="5">
        <f>IF((Synthese[[#This Row],[Ref]]=""),"",COUNTIFS(Manquant!A:A,Synthese[[#This Row],[Ref]]))</f>
        <v>31</v>
      </c>
      <c r="K5" s="13">
        <f>IF((Synthese[[#This Row],[Ref]]=""),"",COUNTIFS(Manquant[Composé],Synthese[[#This Row],[Ref]],Manquant[DATE],"NO DATE"))</f>
        <v>28</v>
      </c>
      <c r="L5" s="13">
        <f>IF((Synthese[[#This Row],[Ref]]=""),"",COUNTIFS(Manquant[Composé],Synthese[[#This Row],[Ref]],Manquant[Critique (-25j)],"VRAI"))</f>
        <v>28</v>
      </c>
      <c r="M5" s="9">
        <f t="array" ref="M5">IF((Synthese[[#This Row],[Ref]]=""),"",IF(MAX(IF(Manquant[Composé]=Synthese[[#This Row],[Ref]],Manquant[DATE]))=0,"",MAX(IF(Manquant[Composé]=Synthese[[#This Row],[Ref]],Manquant[DATE]))))</f>
        <v>43614</v>
      </c>
      <c r="N5" s="7">
        <f t="array" ref="N5">IF((Synthese[[#This Row],[Ref]]=""),"",IF(MAX(IF(Manquant[Composé]=Synthese[[#This Row],[Ref]],Manquant[DATE]))=0,"",MAX(IF(Manquant[Composé]=Synthese[[#This Row],[Ref]],Manquant[CommentaireFinal]))))</f>
        <v>0</v>
      </c>
    </row>
    <row r="6" spans="1:14" x14ac:dyDescent="0.25">
      <c r="A6" s="5">
        <v>5</v>
      </c>
      <c r="B6" s="5"/>
      <c r="C6" s="5" t="str">
        <f>IF((Synthese[[#This Row],[Ref]]=""),"",(VLOOKUP(Synthese[[#This Row],[Ref]],Planning!E:F,2,FALSE)))</f>
        <v/>
      </c>
      <c r="D6" s="5" t="str">
        <f>IF(COUNTIFS(Manquant[Composé],Synthese[[#This Row],[Ref]],Manquant[Désignation article],"*CIU*")=1,"NON","")</f>
        <v/>
      </c>
      <c r="E6" s="6" t="str">
        <f>IF((Synthese[[#This Row],[Ref]]=""),"",_xlfn.IFNA(IF((VLOOKUP(Synthese[[#This Row],[Ref]],Planning!E:M,9,FALSE)=0),"NO DATE CLIENT",(VLOOKUP(Synthese[[#This Row],[Ref]],Planning!E:M,9,FALSE))),"NO DATE"))</f>
        <v/>
      </c>
      <c r="F6" s="6" t="str">
        <f>IF((Synthese[[#This Row],[Ref]]=""),"",IF( Synthese[[#This Row],[Date Besoin Client]]="NO DATE CLIENT","NO DATE CLIENT",Synthese[[#This Row],[Date Besoin Client]]-25))</f>
        <v/>
      </c>
      <c r="G6" s="7" t="str">
        <f>IF((Synthese[[#This Row],[Ref]]=""),"",(VLOOKUP(Synthese[[#This Row],[Ref]],Planning!E:G,3,FALSE)))</f>
        <v/>
      </c>
      <c r="H6" s="7" t="str">
        <f>IF((Synthese[[#This Row],[Ref]]=""),"",(VLOOKUP(Synthese[[#This Row],[Ref]],'NBR Composants'!A:B,2,FALSE)))</f>
        <v/>
      </c>
      <c r="I6" s="8" t="str">
        <f>IF((Synthese[[#This Row],[Ref]]=""),"",(_xlfn.IFNA(IF(VLOOKUP(Synthese[[#This Row],[Ref]],Manquant!A:A,1,FALSE)=Synthese[[#This Row],[Ref]],TRUE,FALSE),FALSE)))</f>
        <v/>
      </c>
      <c r="J6" s="5" t="str">
        <f>IF((Synthese[[#This Row],[Ref]]=""),"",COUNTIFS(Manquant!A:A,Synthese[[#This Row],[Ref]]))</f>
        <v/>
      </c>
      <c r="K6" s="13" t="str">
        <f>IF((Synthese[[#This Row],[Ref]]=""),"",COUNTIFS(Manquant[Composé],Synthese[[#This Row],[Ref]],Manquant[DATE],"NO DATE"))</f>
        <v/>
      </c>
      <c r="L6" s="13" t="str">
        <f>IF((Synthese[[#This Row],[Ref]]=""),"",COUNTIFS(Manquant[Composé],Synthese[[#This Row],[Ref]],Manquant[Critique (-25j)],"VRAI"))</f>
        <v/>
      </c>
      <c r="M6" s="9" t="str">
        <f t="array" ref="M6">IF((Synthese[[#This Row],[Ref]]=""),"",IF(MAX(IF(Manquant[Composé]=Synthese[[#This Row],[Ref]],Manquant[DATE]))=0,"",MAX(IF(Manquant[Composé]=Synthese[[#This Row],[Ref]],Manquant[DATE]))))</f>
        <v/>
      </c>
      <c r="N6" s="7" t="str">
        <f t="array" ref="N6">IF((Synthese[[#This Row],[Ref]]=""),"",IF(MAX(IF(Manquant[Composé]=Synthese[[#This Row],[Ref]],Manquant[DATE]))=0,"",MAX(IF(Manquant[Composé]=Synthese[[#This Row],[Ref]],Manquant[CommentaireFinal]))))</f>
        <v/>
      </c>
    </row>
    <row r="7" spans="1:14" x14ac:dyDescent="0.25">
      <c r="A7" s="5">
        <v>6</v>
      </c>
      <c r="B7" s="5"/>
      <c r="C7" s="5" t="str">
        <f>IF((Synthese[[#This Row],[Ref]]=""),"",(VLOOKUP(Synthese[[#This Row],[Ref]],Planning!E:F,2,FALSE)))</f>
        <v/>
      </c>
      <c r="D7" s="5" t="str">
        <f>IF(COUNTIFS(Manquant[Composé],Synthese[[#This Row],[Ref]],Manquant[Désignation article],"*CIU*")=1,"NON","")</f>
        <v/>
      </c>
      <c r="E7" s="6" t="str">
        <f>IF((Synthese[[#This Row],[Ref]]=""),"",_xlfn.IFNA(IF((VLOOKUP(Synthese[[#This Row],[Ref]],Planning!E:M,9,FALSE)=0),"NO DATE CLIENT",(VLOOKUP(Synthese[[#This Row],[Ref]],Planning!E:M,9,FALSE))),"NO DATE"))</f>
        <v/>
      </c>
      <c r="F7" s="6" t="str">
        <f>IF((Synthese[[#This Row],[Ref]]=""),"",IF( Synthese[[#This Row],[Date Besoin Client]]="NO DATE CLIENT","NO DATE CLIENT",Synthese[[#This Row],[Date Besoin Client]]-25))</f>
        <v/>
      </c>
      <c r="G7" s="7" t="str">
        <f>IF((Synthese[[#This Row],[Ref]]=""),"",(VLOOKUP(Synthese[[#This Row],[Ref]],Planning!E:G,3,FALSE)))</f>
        <v/>
      </c>
      <c r="H7" s="7" t="str">
        <f>IF((Synthese[[#This Row],[Ref]]=""),"",(VLOOKUP(Synthese[[#This Row],[Ref]],'NBR Composants'!A:B,2,FALSE)))</f>
        <v/>
      </c>
      <c r="I7" s="8" t="str">
        <f>IF((Synthese[[#This Row],[Ref]]=""),"",(_xlfn.IFNA(IF(VLOOKUP(Synthese[[#This Row],[Ref]],Manquant!A:A,1,FALSE)=Synthese[[#This Row],[Ref]],TRUE,FALSE),FALSE)))</f>
        <v/>
      </c>
      <c r="J7" s="5" t="str">
        <f>IF((Synthese[[#This Row],[Ref]]=""),"",COUNTIFS(Manquant!A:A,Synthese[[#This Row],[Ref]]))</f>
        <v/>
      </c>
      <c r="K7" s="13" t="str">
        <f>IF((Synthese[[#This Row],[Ref]]=""),"",COUNTIFS(Manquant[Composé],Synthese[[#This Row],[Ref]],Manquant[DATE],"NO DATE"))</f>
        <v/>
      </c>
      <c r="L7" s="13" t="str">
        <f>IF((Synthese[[#This Row],[Ref]]=""),"",COUNTIFS(Manquant[Composé],Synthese[[#This Row],[Ref]],Manquant[Critique (-25j)],"VRAI"))</f>
        <v/>
      </c>
      <c r="M7" s="9" t="str">
        <f t="array" ref="M7">IF((Synthese[[#This Row],[Ref]]=""),"",IF(MAX(IF(Manquant[Composé]=Synthese[[#This Row],[Ref]],Manquant[DATE]))=0,"",MAX(IF(Manquant[Composé]=Synthese[[#This Row],[Ref]],Manquant[DATE]))))</f>
        <v/>
      </c>
      <c r="N7" s="7" t="str">
        <f t="array" ref="N7">IF((Synthese[[#This Row],[Ref]]=""),"",IF(MAX(IF(Manquant[Composé]=Synthese[[#This Row],[Ref]],Manquant[DATE]))=0,"",MAX(IF(Manquant[Composé]=Synthese[[#This Row],[Ref]],Manquant[CommentaireFinal]))))</f>
        <v/>
      </c>
    </row>
    <row r="8" spans="1:14" x14ac:dyDescent="0.25">
      <c r="A8" s="5">
        <v>7</v>
      </c>
      <c r="B8" s="5"/>
      <c r="C8" s="5" t="str">
        <f>IF((Synthese[[#This Row],[Ref]]=""),"",(VLOOKUP(Synthese[[#This Row],[Ref]],Planning!E:F,2,FALSE)))</f>
        <v/>
      </c>
      <c r="D8" s="5" t="str">
        <f>IF(COUNTIFS(Manquant[Composé],Synthese[[#This Row],[Ref]],Manquant[Désignation article],"*CIU*")=1,"NON","")</f>
        <v/>
      </c>
      <c r="E8" s="6" t="str">
        <f>IF((Synthese[[#This Row],[Ref]]=""),"",_xlfn.IFNA(IF((VLOOKUP(Synthese[[#This Row],[Ref]],Planning!E:M,9,FALSE)=0),"NO DATE CLIENT",(VLOOKUP(Synthese[[#This Row],[Ref]],Planning!E:M,9,FALSE))),"NO DATE"))</f>
        <v/>
      </c>
      <c r="F8" s="6" t="str">
        <f>IF((Synthese[[#This Row],[Ref]]=""),"",IF( Synthese[[#This Row],[Date Besoin Client]]="NO DATE CLIENT","NO DATE CLIENT",Synthese[[#This Row],[Date Besoin Client]]-25))</f>
        <v/>
      </c>
      <c r="G8" s="7" t="str">
        <f>IF((Synthese[[#This Row],[Ref]]=""),"",(VLOOKUP(Synthese[[#This Row],[Ref]],Planning!E:G,3,FALSE)))</f>
        <v/>
      </c>
      <c r="H8" s="7" t="str">
        <f>IF((Synthese[[#This Row],[Ref]]=""),"",(VLOOKUP(Synthese[[#This Row],[Ref]],'NBR Composants'!A:B,2,FALSE)))</f>
        <v/>
      </c>
      <c r="I8" s="8" t="str">
        <f>IF((Synthese[[#This Row],[Ref]]=""),"",(_xlfn.IFNA(IF(VLOOKUP(Synthese[[#This Row],[Ref]],Manquant!A:A,1,FALSE)=Synthese[[#This Row],[Ref]],TRUE,FALSE),FALSE)))</f>
        <v/>
      </c>
      <c r="J8" s="5" t="str">
        <f>IF((Synthese[[#This Row],[Ref]]=""),"",COUNTIFS(Manquant!A:A,Synthese[[#This Row],[Ref]]))</f>
        <v/>
      </c>
      <c r="K8" s="13" t="str">
        <f>IF((Synthese[[#This Row],[Ref]]=""),"",COUNTIFS(Manquant[Composé],Synthese[[#This Row],[Ref]],Manquant[DATE],"NO DATE"))</f>
        <v/>
      </c>
      <c r="L8" s="13" t="str">
        <f>IF((Synthese[[#This Row],[Ref]]=""),"",COUNTIFS(Manquant[Composé],Synthese[[#This Row],[Ref]],Manquant[Critique (-25j)],"VRAI"))</f>
        <v/>
      </c>
      <c r="M8" s="9" t="str">
        <f t="array" ref="M8">IF((Synthese[[#This Row],[Ref]]=""),"",IF(MAX(IF(Manquant[Composé]=Synthese[[#This Row],[Ref]],Manquant[DATE]))=0,"",MAX(IF(Manquant[Composé]=Synthese[[#This Row],[Ref]],Manquant[DATE]))))</f>
        <v/>
      </c>
      <c r="N8" s="7" t="str">
        <f t="array" ref="N8">IF((Synthese[[#This Row],[Ref]]=""),"",IF(MAX(IF(Manquant[Composé]=Synthese[[#This Row],[Ref]],Manquant[DATE]))=0,"",MAX(IF(Manquant[Composé]=Synthese[[#This Row],[Ref]],Manquant[CommentaireFinal]))))</f>
        <v/>
      </c>
    </row>
    <row r="9" spans="1:14" x14ac:dyDescent="0.25">
      <c r="A9" s="5">
        <v>8</v>
      </c>
      <c r="B9" s="5"/>
      <c r="C9" s="5" t="str">
        <f>IF((Synthese[[#This Row],[Ref]]=""),"",(VLOOKUP(Synthese[[#This Row],[Ref]],Planning!E:F,2,FALSE)))</f>
        <v/>
      </c>
      <c r="D9" s="5" t="str">
        <f>IF(COUNTIFS(Manquant[Composé],Synthese[[#This Row],[Ref]],Manquant[Désignation article],"*CIU*")=1,"NON","")</f>
        <v/>
      </c>
      <c r="E9" s="6" t="str">
        <f>IF((Synthese[[#This Row],[Ref]]=""),"",_xlfn.IFNA(IF((VLOOKUP(Synthese[[#This Row],[Ref]],Planning!E:M,9,FALSE)=0),"NO DATE CLIENT",(VLOOKUP(Synthese[[#This Row],[Ref]],Planning!E:M,9,FALSE))),"NO DATE"))</f>
        <v/>
      </c>
      <c r="F9" s="6" t="str">
        <f>IF((Synthese[[#This Row],[Ref]]=""),"",IF( Synthese[[#This Row],[Date Besoin Client]]="NO DATE CLIENT","NO DATE CLIENT",Synthese[[#This Row],[Date Besoin Client]]-25))</f>
        <v/>
      </c>
      <c r="G9" s="7" t="str">
        <f>IF((Synthese[[#This Row],[Ref]]=""),"",(VLOOKUP(Synthese[[#This Row],[Ref]],Planning!E:G,3,FALSE)))</f>
        <v/>
      </c>
      <c r="H9" s="7" t="str">
        <f>IF((Synthese[[#This Row],[Ref]]=""),"",(VLOOKUP(Synthese[[#This Row],[Ref]],'NBR Composants'!A:B,2,FALSE)))</f>
        <v/>
      </c>
      <c r="I9" s="8" t="str">
        <f>IF((Synthese[[#This Row],[Ref]]=""),"",(_xlfn.IFNA(IF(VLOOKUP(Synthese[[#This Row],[Ref]],Manquant!A:A,1,FALSE)=Synthese[[#This Row],[Ref]],TRUE,FALSE),FALSE)))</f>
        <v/>
      </c>
      <c r="J9" s="5" t="str">
        <f>IF((Synthese[[#This Row],[Ref]]=""),"",COUNTIFS(Manquant!A:A,Synthese[[#This Row],[Ref]]))</f>
        <v/>
      </c>
      <c r="K9" s="13" t="str">
        <f>IF((Synthese[[#This Row],[Ref]]=""),"",COUNTIFS(Manquant[Composé],Synthese[[#This Row],[Ref]],Manquant[DATE],"NO DATE"))</f>
        <v/>
      </c>
      <c r="L9" s="13" t="str">
        <f>IF((Synthese[[#This Row],[Ref]]=""),"",COUNTIFS(Manquant[Composé],Synthese[[#This Row],[Ref]],Manquant[Critique (-25j)],"VRAI"))</f>
        <v/>
      </c>
      <c r="M9" s="9" t="str">
        <f t="array" ref="M9">IF((Synthese[[#This Row],[Ref]]=""),"",IF(MAX(IF(Manquant[Composé]=Synthese[[#This Row],[Ref]],Manquant[DATE]))=0,"",MAX(IF(Manquant[Composé]=Synthese[[#This Row],[Ref]],Manquant[DATE]))))</f>
        <v/>
      </c>
      <c r="N9" s="7" t="str">
        <f t="array" ref="N9">IF((Synthese[[#This Row],[Ref]]=""),"",IF(MAX(IF(Manquant[Composé]=Synthese[[#This Row],[Ref]],Manquant[DATE]))=0,"",MAX(IF(Manquant[Composé]=Synthese[[#This Row],[Ref]],Manquant[CommentaireFinal]))))</f>
        <v/>
      </c>
    </row>
    <row r="10" spans="1:14" x14ac:dyDescent="0.25">
      <c r="A10" s="5">
        <v>9</v>
      </c>
      <c r="B10" s="5"/>
      <c r="C10" s="5" t="str">
        <f>IF((Synthese[[#This Row],[Ref]]=""),"",(VLOOKUP(Synthese[[#This Row],[Ref]],Planning!E:F,2,FALSE)))</f>
        <v/>
      </c>
      <c r="D10" s="5" t="str">
        <f>IF(COUNTIFS(Manquant[Composé],Synthese[[#This Row],[Ref]],Manquant[Désignation article],"*CIU*")=1,"NON","")</f>
        <v/>
      </c>
      <c r="E10" s="6" t="str">
        <f>IF((Synthese[[#This Row],[Ref]]=""),"",_xlfn.IFNA(IF((VLOOKUP(Synthese[[#This Row],[Ref]],Planning!E:M,9,FALSE)=0),"NO DATE CLIENT",(VLOOKUP(Synthese[[#This Row],[Ref]],Planning!E:M,9,FALSE))),"NO DATE"))</f>
        <v/>
      </c>
      <c r="F10" s="6" t="str">
        <f>IF((Synthese[[#This Row],[Ref]]=""),"",IF( Synthese[[#This Row],[Date Besoin Client]]="NO DATE CLIENT","NO DATE CLIENT",Synthese[[#This Row],[Date Besoin Client]]-25))</f>
        <v/>
      </c>
      <c r="G10" s="7" t="str">
        <f>IF((Synthese[[#This Row],[Ref]]=""),"",(VLOOKUP(Synthese[[#This Row],[Ref]],Planning!E:G,3,FALSE)))</f>
        <v/>
      </c>
      <c r="H10" s="7" t="str">
        <f>IF((Synthese[[#This Row],[Ref]]=""),"",(VLOOKUP(Synthese[[#This Row],[Ref]],'NBR Composants'!A:B,2,FALSE)))</f>
        <v/>
      </c>
      <c r="I10" s="8" t="str">
        <f>IF((Synthese[[#This Row],[Ref]]=""),"",(_xlfn.IFNA(IF(VLOOKUP(Synthese[[#This Row],[Ref]],Manquant!A:A,1,FALSE)=Synthese[[#This Row],[Ref]],TRUE,FALSE),FALSE)))</f>
        <v/>
      </c>
      <c r="J10" s="5" t="str">
        <f>IF((Synthese[[#This Row],[Ref]]=""),"",COUNTIFS(Manquant!A:A,Synthese[[#This Row],[Ref]]))</f>
        <v/>
      </c>
      <c r="K10" s="13" t="str">
        <f>IF((Synthese[[#This Row],[Ref]]=""),"",COUNTIFS(Manquant[Composé],Synthese[[#This Row],[Ref]],Manquant[DATE],"NO DATE"))</f>
        <v/>
      </c>
      <c r="L10" s="13" t="str">
        <f>IF((Synthese[[#This Row],[Ref]]=""),"",COUNTIFS(Manquant[Composé],Synthese[[#This Row],[Ref]],Manquant[Critique (-25j)],"VRAI"))</f>
        <v/>
      </c>
      <c r="M10" s="9" t="str">
        <f t="array" ref="M10">IF((Synthese[[#This Row],[Ref]]=""),"",IF(MAX(IF(Manquant[Composé]=Synthese[[#This Row],[Ref]],Manquant[DATE]))=0,"",MAX(IF(Manquant[Composé]=Synthese[[#This Row],[Ref]],Manquant[DATE]))))</f>
        <v/>
      </c>
      <c r="N10" s="7" t="str">
        <f t="array" ref="N10">IF((Synthese[[#This Row],[Ref]]=""),"",IF(MAX(IF(Manquant[Composé]=Synthese[[#This Row],[Ref]],Manquant[DATE]))=0,"",MAX(IF(Manquant[Composé]=Synthese[[#This Row],[Ref]],Manquant[CommentaireFinal]))))</f>
        <v/>
      </c>
    </row>
    <row r="11" spans="1:14" x14ac:dyDescent="0.25">
      <c r="A11" s="5">
        <v>10</v>
      </c>
      <c r="B11" s="5"/>
      <c r="C11" s="5" t="str">
        <f>IF((Synthese[[#This Row],[Ref]]=""),"",(VLOOKUP(Synthese[[#This Row],[Ref]],Planning!E:F,2,FALSE)))</f>
        <v/>
      </c>
      <c r="D11" s="5" t="str">
        <f>IF(COUNTIFS(Manquant[Composé],Synthese[[#This Row],[Ref]],Manquant[Désignation article],"*CIU*")=1,"NON","")</f>
        <v/>
      </c>
      <c r="E11" s="6" t="str">
        <f>IF((Synthese[[#This Row],[Ref]]=""),"",_xlfn.IFNA(IF((VLOOKUP(Synthese[[#This Row],[Ref]],Planning!E:M,9,FALSE)=0),"NO DATE CLIENT",(VLOOKUP(Synthese[[#This Row],[Ref]],Planning!E:M,9,FALSE))),"NO DATE"))</f>
        <v/>
      </c>
      <c r="F11" s="6" t="str">
        <f>IF((Synthese[[#This Row],[Ref]]=""),"",IF( Synthese[[#This Row],[Date Besoin Client]]="NO DATE CLIENT","NO DATE CLIENT",Synthese[[#This Row],[Date Besoin Client]]-25))</f>
        <v/>
      </c>
      <c r="G11" s="7" t="str">
        <f>IF((Synthese[[#This Row],[Ref]]=""),"",(VLOOKUP(Synthese[[#This Row],[Ref]],Planning!E:G,3,FALSE)))</f>
        <v/>
      </c>
      <c r="H11" s="7" t="str">
        <f>IF((Synthese[[#This Row],[Ref]]=""),"",(VLOOKUP(Synthese[[#This Row],[Ref]],'NBR Composants'!A:B,2,FALSE)))</f>
        <v/>
      </c>
      <c r="I11" s="8" t="str">
        <f>IF((Synthese[[#This Row],[Ref]]=""),"",(_xlfn.IFNA(IF(VLOOKUP(Synthese[[#This Row],[Ref]],Manquant!A:A,1,FALSE)=Synthese[[#This Row],[Ref]],TRUE,FALSE),FALSE)))</f>
        <v/>
      </c>
      <c r="J11" s="5" t="str">
        <f>IF((Synthese[[#This Row],[Ref]]=""),"",COUNTIFS(Manquant!A:A,Synthese[[#This Row],[Ref]]))</f>
        <v/>
      </c>
      <c r="K11" s="13" t="str">
        <f>IF((Synthese[[#This Row],[Ref]]=""),"",COUNTIFS(Manquant[Composé],Synthese[[#This Row],[Ref]],Manquant[DATE],"NO DATE"))</f>
        <v/>
      </c>
      <c r="L11" s="13" t="str">
        <f>IF((Synthese[[#This Row],[Ref]]=""),"",COUNTIFS(Manquant[Composé],Synthese[[#This Row],[Ref]],Manquant[Critique (-25j)],"VRAI"))</f>
        <v/>
      </c>
      <c r="M11" s="9" t="str">
        <f t="array" ref="M11">IF((Synthese[[#This Row],[Ref]]=""),"",IF(MAX(IF(Manquant[Composé]=Synthese[[#This Row],[Ref]],Manquant[DATE]))=0,"",MAX(IF(Manquant[Composé]=Synthese[[#This Row],[Ref]],Manquant[DATE]))))</f>
        <v/>
      </c>
      <c r="N11" s="7" t="str">
        <f t="array" ref="N11">IF((Synthese[[#This Row],[Ref]]=""),"",IF(MAX(IF(Manquant[Composé]=Synthese[[#This Row],[Ref]],Manquant[DATE]))=0,"",MAX(IF(Manquant[Composé]=Synthese[[#This Row],[Ref]],Manquant[CommentaireFinal]))))</f>
        <v/>
      </c>
    </row>
    <row r="12" spans="1:14" ht="15.75" thickBot="1" x14ac:dyDescent="0.3"/>
    <row r="13" spans="1:14" ht="35.25" thickBot="1" x14ac:dyDescent="0.3">
      <c r="A13" s="11" t="s">
        <v>819</v>
      </c>
      <c r="B13" s="4" t="s">
        <v>820</v>
      </c>
      <c r="C13" s="4" t="s">
        <v>567</v>
      </c>
      <c r="D13" s="4" t="s">
        <v>1045</v>
      </c>
      <c r="E13" s="4" t="s">
        <v>1046</v>
      </c>
      <c r="F13" s="4" t="s">
        <v>1047</v>
      </c>
      <c r="G13" s="4" t="s">
        <v>1048</v>
      </c>
      <c r="H13" s="4" t="s">
        <v>1049</v>
      </c>
      <c r="I13" s="4" t="s">
        <v>1050</v>
      </c>
      <c r="J13" s="4" t="s">
        <v>1051</v>
      </c>
      <c r="K13" s="4" t="s">
        <v>1052</v>
      </c>
      <c r="L13" s="12" t="s">
        <v>1053</v>
      </c>
    </row>
    <row r="14" spans="1:14" x14ac:dyDescent="0.25">
      <c r="A14" s="5">
        <v>1</v>
      </c>
      <c r="B14" s="5" t="str">
        <f t="shared" ref="B14:B23" si="0">IF(ISBLANK(B2),"",B2)</f>
        <v>263624682MKP</v>
      </c>
      <c r="C14" s="5" t="str">
        <f>IF((SyntheseCommande[[#This Row],[Ref]]=""),"",(VLOOKUP(SyntheseCommande[[#This Row],[Ref]],Planning!E:F,2,FALSE)))</f>
        <v>CIE PA MS1100 MICA</v>
      </c>
      <c r="D14" s="5">
        <f>IF((SyntheseCommande[[#This Row],[Ref]]=""),"",COUNTIFS(Manquant[Composé],SyntheseCommande[[#This Row],[Ref]],Manquant[Type de réapprovisionnement],"Alternatives"))</f>
        <v>0</v>
      </c>
      <c r="E14" s="7">
        <f>IF((SyntheseCommande[[#This Row],[Ref]]=""),"",COUNTIFS(Manquant[Composé],SyntheseCommande[[#This Row],[Ref]],Manquant[Type de réapprovisionnement],"CDE_HA"))</f>
        <v>0</v>
      </c>
      <c r="F14" s="7">
        <f>IF((SyntheseCommande[[#This Row],[Ref]]=""),"",COUNTIFS(Manquant[Composé],SyntheseCommande[[#This Row],[Ref]],Manquant[Type de réapprovisionnement],"CDE_HA_AR"))</f>
        <v>0</v>
      </c>
      <c r="G14" s="7">
        <f>IF((SyntheseCommande[[#This Row],[Ref]]=""),"",COUNTIFS(Manquant[Composé],SyntheseCommande[[#This Row],[Ref]],Manquant[Type de réapprovisionnement],"CDE_HA_AR_C"))</f>
        <v>0</v>
      </c>
      <c r="H14" s="7">
        <f>IF((SyntheseCommande[[#This Row],[Ref]]=""),"",COUNTIFS(Manquant[Composé],SyntheseCommande[[#This Row],[Ref]],Manquant[Type de réapprovisionnement],"DA_LANCEE"))</f>
        <v>0</v>
      </c>
      <c r="I14" s="7">
        <f>IF((SyntheseCommande[[#This Row],[Ref]]=""),"",COUNTIFS(Manquant[Composé],SyntheseCommande[[#This Row],[Ref]],Manquant[Type de réapprovisionnement],"DA"))</f>
        <v>4</v>
      </c>
      <c r="J14" s="7">
        <f>IF((SyntheseCommande[[#This Row],[Ref]]=""),"",COUNTIFS(Manquant[Composé],SyntheseCommande[[#This Row],[Ref]],Manquant[Type de réapprovisionnement],"DEVIS"))</f>
        <v>0</v>
      </c>
      <c r="K14" s="7">
        <f>IF((SyntheseCommande[[#This Row],[Ref]]=""),"",SUM(SyntheseCommande[[#This Row],[NBR Alternatives]:[NBR DEVIS]]))</f>
        <v>4</v>
      </c>
      <c r="L14" s="7">
        <f>IF((SyntheseCommande[[#This Row],[Ref]]=""),"",COUNTIFS(Manquant[Composé],SyntheseCommande[[#This Row],[Ref]],Manquant[Critique (-25j)],TRUE))</f>
        <v>0</v>
      </c>
    </row>
    <row r="15" spans="1:14" x14ac:dyDescent="0.25">
      <c r="A15" s="5">
        <v>2</v>
      </c>
      <c r="B15" s="5" t="str">
        <f t="shared" si="0"/>
        <v>263623594MKP</v>
      </c>
      <c r="C15" s="5" t="str">
        <f>IF((SyntheseCommande[[#This Row],[Ref]]=""),"",(VLOOKUP(SyntheseCommande[[#This Row],[Ref]],Planning!E:F,2,FALSE)))</f>
        <v>CIE PA GVPHP MICA</v>
      </c>
      <c r="D15" s="5">
        <f>IF((SyntheseCommande[[#This Row],[Ref]]=""),"",COUNTIFS(Manquant[Composé],SyntheseCommande[[#This Row],[Ref]],Manquant[Type de réapprovisionnement],"Alternatives"))</f>
        <v>0</v>
      </c>
      <c r="E15" s="7">
        <f>IF((SyntheseCommande[[#This Row],[Ref]]=""),"",COUNTIFS(Manquant[Composé],SyntheseCommande[[#This Row],[Ref]],Manquant[Type de réapprovisionnement],"CDE_HA"))</f>
        <v>0</v>
      </c>
      <c r="F15" s="7">
        <f>IF((SyntheseCommande[[#This Row],[Ref]]=""),"",COUNTIFS(Manquant[Composé],SyntheseCommande[[#This Row],[Ref]],Manquant[Type de réapprovisionnement],"CDE_HA_AR"))</f>
        <v>0</v>
      </c>
      <c r="G15" s="7">
        <f>IF((SyntheseCommande[[#This Row],[Ref]]=""),"",COUNTIFS(Manquant[Composé],SyntheseCommande[[#This Row],[Ref]],Manquant[Type de réapprovisionnement],"CDE_HA_AR_C"))</f>
        <v>0</v>
      </c>
      <c r="H15" s="7">
        <f>IF((SyntheseCommande[[#This Row],[Ref]]=""),"",COUNTIFS(Manquant[Composé],SyntheseCommande[[#This Row],[Ref]],Manquant[Type de réapprovisionnement],"DA_LANCEE"))</f>
        <v>0</v>
      </c>
      <c r="I15" s="7">
        <f>IF((SyntheseCommande[[#This Row],[Ref]]=""),"",COUNTIFS(Manquant[Composé],SyntheseCommande[[#This Row],[Ref]],Manquant[Type de réapprovisionnement],"DA"))</f>
        <v>0</v>
      </c>
      <c r="J15" s="7">
        <f>IF((SyntheseCommande[[#This Row],[Ref]]=""),"",COUNTIFS(Manquant[Composé],SyntheseCommande[[#This Row],[Ref]],Manquant[Type de réapprovisionnement],"DEVIS"))</f>
        <v>0</v>
      </c>
      <c r="K15" s="7">
        <f>IF((SyntheseCommande[[#This Row],[Ref]]=""),"",SUM(SyntheseCommande[[#This Row],[NBR Alternatives]:[NBR DEVIS]]))</f>
        <v>0</v>
      </c>
      <c r="L15" s="7">
        <f>IF((SyntheseCommande[[#This Row],[Ref]]=""),"",COUNTIFS(Manquant[Composé],SyntheseCommande[[#This Row],[Ref]],Manquant[Critique (-25j)],TRUE))</f>
        <v>0</v>
      </c>
    </row>
    <row r="16" spans="1:14" x14ac:dyDescent="0.25">
      <c r="A16" s="5">
        <v>3</v>
      </c>
      <c r="B16" s="5" t="str">
        <f t="shared" si="0"/>
        <v>263567858MKP</v>
      </c>
      <c r="C16" s="5" t="str">
        <f>IF((SyntheseCommande[[#This Row],[Ref]]=""),"",(VLOOKUP(SyntheseCommande[[#This Row],[Ref]],Planning!E:F,2,FALSE)))</f>
        <v>CIE MAGMA</v>
      </c>
      <c r="D16" s="5">
        <f>IF((SyntheseCommande[[#This Row],[Ref]]=""),"",COUNTIFS(Manquant[Composé],SyntheseCommande[[#This Row],[Ref]],Manquant[Type de réapprovisionnement],"Alternatives"))</f>
        <v>0</v>
      </c>
      <c r="E16" s="7">
        <f>IF((SyntheseCommande[[#This Row],[Ref]]=""),"",COUNTIFS(Manquant[Composé],SyntheseCommande[[#This Row],[Ref]],Manquant[Type de réapprovisionnement],"CDE_HA"))</f>
        <v>0</v>
      </c>
      <c r="F16" s="7">
        <f>IF((SyntheseCommande[[#This Row],[Ref]]=""),"",COUNTIFS(Manquant[Composé],SyntheseCommande[[#This Row],[Ref]],Manquant[Type de réapprovisionnement],"CDE_HA_AR"))</f>
        <v>1</v>
      </c>
      <c r="G16" s="7">
        <f>IF((SyntheseCommande[[#This Row],[Ref]]=""),"",COUNTIFS(Manquant[Composé],SyntheseCommande[[#This Row],[Ref]],Manquant[Type de réapprovisionnement],"CDE_HA_AR_C"))</f>
        <v>0</v>
      </c>
      <c r="H16" s="7">
        <f>IF((SyntheseCommande[[#This Row],[Ref]]=""),"",COUNTIFS(Manquant[Composé],SyntheseCommande[[#This Row],[Ref]],Manquant[Type de réapprovisionnement],"DA_LANCEE"))</f>
        <v>0</v>
      </c>
      <c r="I16" s="7">
        <f>IF((SyntheseCommande[[#This Row],[Ref]]=""),"",COUNTIFS(Manquant[Composé],SyntheseCommande[[#This Row],[Ref]],Manquant[Type de réapprovisionnement],"DA"))</f>
        <v>15</v>
      </c>
      <c r="J16" s="7">
        <f>IF((SyntheseCommande[[#This Row],[Ref]]=""),"",COUNTIFS(Manquant[Composé],SyntheseCommande[[#This Row],[Ref]],Manquant[Type de réapprovisionnement],"DEVIS"))</f>
        <v>0</v>
      </c>
      <c r="K16" s="7">
        <f>IF((SyntheseCommande[[#This Row],[Ref]]=""),"",SUM(SyntheseCommande[[#This Row],[NBR Alternatives]:[NBR DEVIS]]))</f>
        <v>16</v>
      </c>
      <c r="L16" s="7">
        <f>IF((SyntheseCommande[[#This Row],[Ref]]=""),"",COUNTIFS(Manquant[Composé],SyntheseCommande[[#This Row],[Ref]],Manquant[Critique (-25j)],TRUE))</f>
        <v>16</v>
      </c>
    </row>
    <row r="17" spans="1:12" x14ac:dyDescent="0.25">
      <c r="A17" s="5">
        <v>4</v>
      </c>
      <c r="B17" s="5" t="str">
        <f t="shared" si="0"/>
        <v>263567949MKP</v>
      </c>
      <c r="C17" s="5" t="str">
        <f>IF((SyntheseCommande[[#This Row],[Ref]]=""),"",(VLOOKUP(SyntheseCommande[[#This Row],[Ref]],Planning!E:F,2,FALSE)))</f>
        <v>CIE ADES</v>
      </c>
      <c r="D17" s="5">
        <f>IF((SyntheseCommande[[#This Row],[Ref]]=""),"",COUNTIFS(Manquant[Composé],SyntheseCommande[[#This Row],[Ref]],Manquant[Type de réapprovisionnement],"Alternatives"))</f>
        <v>0</v>
      </c>
      <c r="E17" s="7">
        <f>IF((SyntheseCommande[[#This Row],[Ref]]=""),"",COUNTIFS(Manquant[Composé],SyntheseCommande[[#This Row],[Ref]],Manquant[Type de réapprovisionnement],"CDE_HA"))</f>
        <v>0</v>
      </c>
      <c r="F17" s="7">
        <f>IF((SyntheseCommande[[#This Row],[Ref]]=""),"",COUNTIFS(Manquant[Composé],SyntheseCommande[[#This Row],[Ref]],Manquant[Type de réapprovisionnement],"CDE_HA_AR"))</f>
        <v>3</v>
      </c>
      <c r="G17" s="7">
        <f>IF((SyntheseCommande[[#This Row],[Ref]]=""),"",COUNTIFS(Manquant[Composé],SyntheseCommande[[#This Row],[Ref]],Manquant[Type de réapprovisionnement],"CDE_HA_AR_C"))</f>
        <v>0</v>
      </c>
      <c r="H17" s="7">
        <f>IF((SyntheseCommande[[#This Row],[Ref]]=""),"",COUNTIFS(Manquant[Composé],SyntheseCommande[[#This Row],[Ref]],Manquant[Type de réapprovisionnement],"DA_LANCEE"))</f>
        <v>1</v>
      </c>
      <c r="I17" s="7">
        <f>IF((SyntheseCommande[[#This Row],[Ref]]=""),"",COUNTIFS(Manquant[Composé],SyntheseCommande[[#This Row],[Ref]],Manquant[Type de réapprovisionnement],"DA"))</f>
        <v>26</v>
      </c>
      <c r="J17" s="7">
        <f>IF((SyntheseCommande[[#This Row],[Ref]]=""),"",COUNTIFS(Manquant[Composé],SyntheseCommande[[#This Row],[Ref]],Manquant[Type de réapprovisionnement],"DEVIS"))</f>
        <v>0</v>
      </c>
      <c r="K17" s="7">
        <f>IF((SyntheseCommande[[#This Row],[Ref]]=""),"",SUM(SyntheseCommande[[#This Row],[NBR Alternatives]:[NBR DEVIS]]))</f>
        <v>30</v>
      </c>
      <c r="L17" s="7">
        <f>IF((SyntheseCommande[[#This Row],[Ref]]=""),"",COUNTIFS(Manquant[Composé],SyntheseCommande[[#This Row],[Ref]],Manquant[Critique (-25j)],TRUE))</f>
        <v>28</v>
      </c>
    </row>
    <row r="18" spans="1:12" x14ac:dyDescent="0.25">
      <c r="A18" s="5">
        <v>5</v>
      </c>
      <c r="B18" s="5" t="str">
        <f t="shared" si="0"/>
        <v/>
      </c>
      <c r="C18" s="5" t="str">
        <f>IF((SyntheseCommande[[#This Row],[Ref]]=""),"",(VLOOKUP(SyntheseCommande[[#This Row],[Ref]],Planning!E:F,2,FALSE)))</f>
        <v/>
      </c>
      <c r="D18" s="5" t="str">
        <f>IF((SyntheseCommande[[#This Row],[Ref]]=""),"",COUNTIFS(Manquant[Composé],SyntheseCommande[[#This Row],[Ref]],Manquant[Type de réapprovisionnement],"Alternatives"))</f>
        <v/>
      </c>
      <c r="E18" s="7" t="str">
        <f>IF((SyntheseCommande[[#This Row],[Ref]]=""),"",COUNTIFS(Manquant[Composé],SyntheseCommande[[#This Row],[Ref]],Manquant[Type de réapprovisionnement],"CDE_HA"))</f>
        <v/>
      </c>
      <c r="F18" s="7" t="str">
        <f>IF((SyntheseCommande[[#This Row],[Ref]]=""),"",COUNTIFS(Manquant[Composé],SyntheseCommande[[#This Row],[Ref]],Manquant[Type de réapprovisionnement],"CDE_HA_AR"))</f>
        <v/>
      </c>
      <c r="G18" s="7" t="str">
        <f>IF((SyntheseCommande[[#This Row],[Ref]]=""),"",COUNTIFS(Manquant[Composé],SyntheseCommande[[#This Row],[Ref]],Manquant[Type de réapprovisionnement],"CDE_HA_AR_C"))</f>
        <v/>
      </c>
      <c r="H18" s="7" t="str">
        <f>IF((SyntheseCommande[[#This Row],[Ref]]=""),"",COUNTIFS(Manquant[Composé],SyntheseCommande[[#This Row],[Ref]],Manquant[Type de réapprovisionnement],"DA_LANCEE"))</f>
        <v/>
      </c>
      <c r="I18" s="7" t="str">
        <f>IF((SyntheseCommande[[#This Row],[Ref]]=""),"",COUNTIFS(Manquant[Composé],SyntheseCommande[[#This Row],[Ref]],Manquant[Type de réapprovisionnement],"DA"))</f>
        <v/>
      </c>
      <c r="J18" s="7" t="str">
        <f>IF((SyntheseCommande[[#This Row],[Ref]]=""),"",COUNTIFS(Manquant[Composé],SyntheseCommande[[#This Row],[Ref]],Manquant[Type de réapprovisionnement],"DEVIS"))</f>
        <v/>
      </c>
      <c r="K18" s="7" t="str">
        <f>IF((SyntheseCommande[[#This Row],[Ref]]=""),"",SUM(SyntheseCommande[[#This Row],[NBR Alternatives]:[NBR DEVIS]]))</f>
        <v/>
      </c>
      <c r="L18" s="7" t="str">
        <f>IF((SyntheseCommande[[#This Row],[Ref]]=""),"",COUNTIFS(Manquant[Composé],SyntheseCommande[[#This Row],[Ref]],Manquant[Critique (-25j)],TRUE))</f>
        <v/>
      </c>
    </row>
    <row r="19" spans="1:12" x14ac:dyDescent="0.25">
      <c r="A19" s="5">
        <v>6</v>
      </c>
      <c r="B19" s="5" t="str">
        <f t="shared" si="0"/>
        <v/>
      </c>
      <c r="C19" s="5" t="str">
        <f>IF((SyntheseCommande[[#This Row],[Ref]]=""),"",(VLOOKUP(SyntheseCommande[[#This Row],[Ref]],Planning!E:F,2,FALSE)))</f>
        <v/>
      </c>
      <c r="D19" s="5" t="str">
        <f>IF((SyntheseCommande[[#This Row],[Ref]]=""),"",COUNTIFS(Manquant[Composé],SyntheseCommande[[#This Row],[Ref]],Manquant[Type de réapprovisionnement],"Alternatives"))</f>
        <v/>
      </c>
      <c r="E19" s="7" t="str">
        <f>IF((SyntheseCommande[[#This Row],[Ref]]=""),"",COUNTIFS(Manquant[Composé],SyntheseCommande[[#This Row],[Ref]],Manquant[Type de réapprovisionnement],"CDE_HA"))</f>
        <v/>
      </c>
      <c r="F19" s="7" t="str">
        <f>IF((SyntheseCommande[[#This Row],[Ref]]=""),"",COUNTIFS(Manquant[Composé],SyntheseCommande[[#This Row],[Ref]],Manquant[Type de réapprovisionnement],"CDE_HA_AR"))</f>
        <v/>
      </c>
      <c r="G19" s="7" t="str">
        <f>IF((SyntheseCommande[[#This Row],[Ref]]=""),"",COUNTIFS(Manquant[Composé],SyntheseCommande[[#This Row],[Ref]],Manquant[Type de réapprovisionnement],"CDE_HA_AR_C"))</f>
        <v/>
      </c>
      <c r="H19" s="7" t="str">
        <f>IF((SyntheseCommande[[#This Row],[Ref]]=""),"",COUNTIFS(Manquant[Composé],SyntheseCommande[[#This Row],[Ref]],Manquant[Type de réapprovisionnement],"DA_LANCEE"))</f>
        <v/>
      </c>
      <c r="I19" s="7" t="str">
        <f>IF((SyntheseCommande[[#This Row],[Ref]]=""),"",COUNTIFS(Manquant[Composé],SyntheseCommande[[#This Row],[Ref]],Manquant[Type de réapprovisionnement],"DA"))</f>
        <v/>
      </c>
      <c r="J19" s="7" t="str">
        <f>IF((SyntheseCommande[[#This Row],[Ref]]=""),"",COUNTIFS(Manquant[Composé],SyntheseCommande[[#This Row],[Ref]],Manquant[Type de réapprovisionnement],"DEVIS"))</f>
        <v/>
      </c>
      <c r="K19" s="7" t="str">
        <f>IF((SyntheseCommande[[#This Row],[Ref]]=""),"",SUM(SyntheseCommande[[#This Row],[NBR Alternatives]:[NBR DEVIS]]))</f>
        <v/>
      </c>
      <c r="L19" s="7" t="str">
        <f>IF((SyntheseCommande[[#This Row],[Ref]]=""),"",COUNTIFS(Manquant[Composé],SyntheseCommande[[#This Row],[Ref]],Manquant[Critique (-25j)],TRUE))</f>
        <v/>
      </c>
    </row>
    <row r="20" spans="1:12" x14ac:dyDescent="0.25">
      <c r="A20" s="5">
        <v>7</v>
      </c>
      <c r="B20" s="5" t="str">
        <f t="shared" si="0"/>
        <v/>
      </c>
      <c r="C20" s="5" t="str">
        <f>IF((SyntheseCommande[[#This Row],[Ref]]=""),"",(VLOOKUP(SyntheseCommande[[#This Row],[Ref]],Planning!E:F,2,FALSE)))</f>
        <v/>
      </c>
      <c r="D20" s="5" t="str">
        <f>IF((SyntheseCommande[[#This Row],[Ref]]=""),"",COUNTIFS(Manquant[Composé],SyntheseCommande[[#This Row],[Ref]],Manquant[Type de réapprovisionnement],"Alternatives"))</f>
        <v/>
      </c>
      <c r="E20" s="7" t="str">
        <f>IF((SyntheseCommande[[#This Row],[Ref]]=""),"",COUNTIFS(Manquant[Composé],SyntheseCommande[[#This Row],[Ref]],Manquant[Type de réapprovisionnement],"CDE_HA"))</f>
        <v/>
      </c>
      <c r="F20" s="7" t="str">
        <f>IF((SyntheseCommande[[#This Row],[Ref]]=""),"",COUNTIFS(Manquant[Composé],SyntheseCommande[[#This Row],[Ref]],Manquant[Type de réapprovisionnement],"CDE_HA_AR"))</f>
        <v/>
      </c>
      <c r="G20" s="7" t="str">
        <f>IF((SyntheseCommande[[#This Row],[Ref]]=""),"",COUNTIFS(Manquant[Composé],SyntheseCommande[[#This Row],[Ref]],Manquant[Type de réapprovisionnement],"CDE_HA_AR_C"))</f>
        <v/>
      </c>
      <c r="H20" s="7" t="str">
        <f>IF((SyntheseCommande[[#This Row],[Ref]]=""),"",COUNTIFS(Manquant[Composé],SyntheseCommande[[#This Row],[Ref]],Manquant[Type de réapprovisionnement],"DA_LANCEE"))</f>
        <v/>
      </c>
      <c r="I20" s="7" t="str">
        <f>IF((SyntheseCommande[[#This Row],[Ref]]=""),"",COUNTIFS(Manquant[Composé],SyntheseCommande[[#This Row],[Ref]],Manquant[Type de réapprovisionnement],"DA"))</f>
        <v/>
      </c>
      <c r="J20" s="7" t="str">
        <f>IF((SyntheseCommande[[#This Row],[Ref]]=""),"",COUNTIFS(Manquant[Composé],SyntheseCommande[[#This Row],[Ref]],Manquant[Type de réapprovisionnement],"DEVIS"))</f>
        <v/>
      </c>
      <c r="K20" s="7" t="str">
        <f>IF((SyntheseCommande[[#This Row],[Ref]]=""),"",SUM(SyntheseCommande[[#This Row],[NBR Alternatives]:[NBR DEVIS]]))</f>
        <v/>
      </c>
      <c r="L20" s="7" t="str">
        <f>IF((SyntheseCommande[[#This Row],[Ref]]=""),"",COUNTIFS(Manquant[Composé],SyntheseCommande[[#This Row],[Ref]],Manquant[Critique (-25j)],TRUE))</f>
        <v/>
      </c>
    </row>
    <row r="21" spans="1:12" x14ac:dyDescent="0.25">
      <c r="A21" s="5">
        <v>8</v>
      </c>
      <c r="B21" s="5" t="str">
        <f t="shared" si="0"/>
        <v/>
      </c>
      <c r="C21" s="5" t="str">
        <f>IF((SyntheseCommande[[#This Row],[Ref]]=""),"",(VLOOKUP(SyntheseCommande[[#This Row],[Ref]],Planning!E:F,2,FALSE)))</f>
        <v/>
      </c>
      <c r="D21" s="5" t="str">
        <f>IF((SyntheseCommande[[#This Row],[Ref]]=""),"",COUNTIFS(Manquant[Composé],SyntheseCommande[[#This Row],[Ref]],Manquant[Type de réapprovisionnement],"Alternatives"))</f>
        <v/>
      </c>
      <c r="E21" s="7" t="str">
        <f>IF((SyntheseCommande[[#This Row],[Ref]]=""),"",COUNTIFS(Manquant[Composé],SyntheseCommande[[#This Row],[Ref]],Manquant[Type de réapprovisionnement],"CDE_HA"))</f>
        <v/>
      </c>
      <c r="F21" s="7" t="str">
        <f>IF((SyntheseCommande[[#This Row],[Ref]]=""),"",COUNTIFS(Manquant[Composé],SyntheseCommande[[#This Row],[Ref]],Manquant[Type de réapprovisionnement],"CDE_HA_AR"))</f>
        <v/>
      </c>
      <c r="G21" s="7" t="str">
        <f>IF((SyntheseCommande[[#This Row],[Ref]]=""),"",COUNTIFS(Manquant[Composé],SyntheseCommande[[#This Row],[Ref]],Manquant[Type de réapprovisionnement],"CDE_HA_AR_C"))</f>
        <v/>
      </c>
      <c r="H21" s="7" t="str">
        <f>IF((SyntheseCommande[[#This Row],[Ref]]=""),"",COUNTIFS(Manquant[Composé],SyntheseCommande[[#This Row],[Ref]],Manquant[Type de réapprovisionnement],"DA_LANCEE"))</f>
        <v/>
      </c>
      <c r="I21" s="7" t="str">
        <f>IF((SyntheseCommande[[#This Row],[Ref]]=""),"",COUNTIFS(Manquant[Composé],SyntheseCommande[[#This Row],[Ref]],Manquant[Type de réapprovisionnement],"DA"))</f>
        <v/>
      </c>
      <c r="J21" s="7" t="str">
        <f>IF((SyntheseCommande[[#This Row],[Ref]]=""),"",COUNTIFS(Manquant[Composé],SyntheseCommande[[#This Row],[Ref]],Manquant[Type de réapprovisionnement],"DEVIS"))</f>
        <v/>
      </c>
      <c r="K21" s="7" t="str">
        <f>IF((SyntheseCommande[[#This Row],[Ref]]=""),"",SUM(SyntheseCommande[[#This Row],[NBR Alternatives]:[NBR DEVIS]]))</f>
        <v/>
      </c>
      <c r="L21" s="7" t="str">
        <f>IF((SyntheseCommande[[#This Row],[Ref]]=""),"",COUNTIFS(Manquant[Composé],SyntheseCommande[[#This Row],[Ref]],Manquant[Critique (-25j)],TRUE))</f>
        <v/>
      </c>
    </row>
    <row r="22" spans="1:12" x14ac:dyDescent="0.25">
      <c r="A22" s="5">
        <v>9</v>
      </c>
      <c r="B22" s="5" t="str">
        <f t="shared" si="0"/>
        <v/>
      </c>
      <c r="C22" s="5" t="str">
        <f>IF((SyntheseCommande[[#This Row],[Ref]]=""),"",(VLOOKUP(SyntheseCommande[[#This Row],[Ref]],Planning!E:F,2,FALSE)))</f>
        <v/>
      </c>
      <c r="D22" s="5" t="str">
        <f>IF((SyntheseCommande[[#This Row],[Ref]]=""),"",COUNTIFS(Manquant[Composé],SyntheseCommande[[#This Row],[Ref]],Manquant[Type de réapprovisionnement],"Alternatives"))</f>
        <v/>
      </c>
      <c r="E22" s="7" t="str">
        <f>IF((SyntheseCommande[[#This Row],[Ref]]=""),"",COUNTIFS(Manquant[Composé],SyntheseCommande[[#This Row],[Ref]],Manquant[Type de réapprovisionnement],"CDE_HA"))</f>
        <v/>
      </c>
      <c r="F22" s="7" t="str">
        <f>IF((SyntheseCommande[[#This Row],[Ref]]=""),"",COUNTIFS(Manquant[Composé],SyntheseCommande[[#This Row],[Ref]],Manquant[Type de réapprovisionnement],"CDE_HA_AR"))</f>
        <v/>
      </c>
      <c r="G22" s="7" t="str">
        <f>IF((SyntheseCommande[[#This Row],[Ref]]=""),"",COUNTIFS(Manquant[Composé],SyntheseCommande[[#This Row],[Ref]],Manquant[Type de réapprovisionnement],"CDE_HA_AR_C"))</f>
        <v/>
      </c>
      <c r="H22" s="7" t="str">
        <f>IF((SyntheseCommande[[#This Row],[Ref]]=""),"",COUNTIFS(Manquant[Composé],SyntheseCommande[[#This Row],[Ref]],Manquant[Type de réapprovisionnement],"DA_LANCEE"))</f>
        <v/>
      </c>
      <c r="I22" s="7" t="str">
        <f>IF((SyntheseCommande[[#This Row],[Ref]]=""),"",COUNTIFS(Manquant[Composé],SyntheseCommande[[#This Row],[Ref]],Manquant[Type de réapprovisionnement],"DA"))</f>
        <v/>
      </c>
      <c r="J22" s="7" t="str">
        <f>IF((SyntheseCommande[[#This Row],[Ref]]=""),"",COUNTIFS(Manquant[Composé],SyntheseCommande[[#This Row],[Ref]],Manquant[Type de réapprovisionnement],"DEVIS"))</f>
        <v/>
      </c>
      <c r="K22" s="7" t="str">
        <f>IF((SyntheseCommande[[#This Row],[Ref]]=""),"",SUM(SyntheseCommande[[#This Row],[NBR Alternatives]:[NBR DEVIS]]))</f>
        <v/>
      </c>
      <c r="L22" s="7" t="str">
        <f>IF((SyntheseCommande[[#This Row],[Ref]]=""),"",COUNTIFS(Manquant[Composé],SyntheseCommande[[#This Row],[Ref]],Manquant[Critique (-25j)],TRUE))</f>
        <v/>
      </c>
    </row>
    <row r="23" spans="1:12" x14ac:dyDescent="0.25">
      <c r="A23" s="5">
        <v>10</v>
      </c>
      <c r="B23" s="5" t="str">
        <f t="shared" si="0"/>
        <v/>
      </c>
      <c r="C23" s="5" t="str">
        <f>IF((SyntheseCommande[[#This Row],[Ref]]=""),"",(VLOOKUP(SyntheseCommande[[#This Row],[Ref]],Planning!E:F,2,FALSE)))</f>
        <v/>
      </c>
      <c r="D23" s="5" t="str">
        <f>IF((SyntheseCommande[[#This Row],[Ref]]=""),"",COUNTIFS(Manquant[Composé],SyntheseCommande[[#This Row],[Ref]],Manquant[Type de réapprovisionnement],"Alternatives"))</f>
        <v/>
      </c>
      <c r="E23" s="7" t="str">
        <f>IF((SyntheseCommande[[#This Row],[Ref]]=""),"",COUNTIFS(Manquant[Composé],SyntheseCommande[[#This Row],[Ref]],Manquant[Type de réapprovisionnement],"CDE_HA"))</f>
        <v/>
      </c>
      <c r="F23" s="7" t="str">
        <f>IF((SyntheseCommande[[#This Row],[Ref]]=""),"",COUNTIFS(Manquant[Composé],SyntheseCommande[[#This Row],[Ref]],Manquant[Type de réapprovisionnement],"CDE_HA_AR"))</f>
        <v/>
      </c>
      <c r="G23" s="7" t="str">
        <f>IF((SyntheseCommande[[#This Row],[Ref]]=""),"",COUNTIFS(Manquant[Composé],SyntheseCommande[[#This Row],[Ref]],Manquant[Type de réapprovisionnement],"CDE_HA_AR_C"))</f>
        <v/>
      </c>
      <c r="H23" s="7" t="str">
        <f>IF((SyntheseCommande[[#This Row],[Ref]]=""),"",COUNTIFS(Manquant[Composé],SyntheseCommande[[#This Row],[Ref]],Manquant[Type de réapprovisionnement],"DA_LANCEE"))</f>
        <v/>
      </c>
      <c r="I23" s="7" t="str">
        <f>IF((SyntheseCommande[[#This Row],[Ref]]=""),"",COUNTIFS(Manquant[Composé],SyntheseCommande[[#This Row],[Ref]],Manquant[Type de réapprovisionnement],"DA"))</f>
        <v/>
      </c>
      <c r="J23" s="7" t="str">
        <f>IF((SyntheseCommande[[#This Row],[Ref]]=""),"",COUNTIFS(Manquant[Composé],SyntheseCommande[[#This Row],[Ref]],Manquant[Type de réapprovisionnement],"DEVIS"))</f>
        <v/>
      </c>
      <c r="K23" s="7" t="str">
        <f>IF((SyntheseCommande[[#This Row],[Ref]]=""),"",SUM(SyntheseCommande[[#This Row],[NBR Alternatives]:[NBR DEVIS]]))</f>
        <v/>
      </c>
      <c r="L23" s="7" t="str">
        <f>IF((SyntheseCommande[[#This Row],[Ref]]=""),"",COUNTIFS(Manquant[Composé],SyntheseCommande[[#This Row],[Ref]],Manquant[Critique (-25j)],TRUE))</f>
        <v/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78"/>
  <sheetViews>
    <sheetView workbookViewId="0">
      <selection activeCell="B9" sqref="B9"/>
    </sheetView>
  </sheetViews>
  <sheetFormatPr baseColWidth="10" defaultRowHeight="15" x14ac:dyDescent="0.25"/>
  <cols>
    <col min="1" max="1" width="14" bestFit="1" customWidth="1"/>
    <col min="2" max="2" width="31.5703125" bestFit="1" customWidth="1"/>
    <col min="3" max="3" width="16.5703125" bestFit="1" customWidth="1"/>
    <col min="4" max="4" width="9" bestFit="1" customWidth="1"/>
    <col min="5" max="5" width="31.5703125" bestFit="1" customWidth="1"/>
    <col min="6" max="6" width="14" bestFit="1" customWidth="1"/>
    <col min="7" max="7" width="44.42578125" bestFit="1" customWidth="1"/>
    <col min="8" max="8" width="30.42578125" bestFit="1" customWidth="1"/>
    <col min="9" max="9" width="30.28515625" bestFit="1" customWidth="1"/>
    <col min="10" max="10" width="25.5703125" bestFit="1" customWidth="1"/>
    <col min="11" max="11" width="84.42578125" bestFit="1" customWidth="1"/>
  </cols>
  <sheetData>
    <row r="1" spans="1:11" x14ac:dyDescent="0.25">
      <c r="A1" s="1" t="s">
        <v>2</v>
      </c>
      <c r="B1" s="1" t="s">
        <v>3</v>
      </c>
      <c r="C1" s="1" t="s">
        <v>0</v>
      </c>
      <c r="D1" s="1" t="s">
        <v>1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 x14ac:dyDescent="0.25">
      <c r="A2" s="1" t="s">
        <v>60</v>
      </c>
      <c r="B2" s="1" t="s">
        <v>61</v>
      </c>
      <c r="C2" s="2">
        <v>43571</v>
      </c>
      <c r="D2" s="1">
        <v>71208445</v>
      </c>
      <c r="E2" s="1" t="s">
        <v>164</v>
      </c>
      <c r="F2" s="1">
        <v>193546700</v>
      </c>
      <c r="G2" s="1" t="s">
        <v>165</v>
      </c>
      <c r="H2" s="1" t="s">
        <v>15</v>
      </c>
      <c r="I2" s="1">
        <v>43613</v>
      </c>
      <c r="J2" s="2"/>
      <c r="K2" s="1" t="s">
        <v>16</v>
      </c>
    </row>
    <row r="3" spans="1:11" x14ac:dyDescent="0.25">
      <c r="A3" s="1" t="s">
        <v>60</v>
      </c>
      <c r="B3" s="1" t="s">
        <v>61</v>
      </c>
      <c r="C3" s="2">
        <v>43571</v>
      </c>
      <c r="D3" s="1">
        <v>71208445</v>
      </c>
      <c r="E3" s="1" t="s">
        <v>62</v>
      </c>
      <c r="F3" s="1">
        <v>193546763</v>
      </c>
      <c r="G3" s="1" t="s">
        <v>63</v>
      </c>
      <c r="H3" s="1" t="s">
        <v>15</v>
      </c>
      <c r="I3" s="1">
        <v>43585</v>
      </c>
      <c r="J3" s="2"/>
      <c r="K3" s="1" t="s">
        <v>16</v>
      </c>
    </row>
    <row r="4" spans="1:11" x14ac:dyDescent="0.25">
      <c r="A4" s="1" t="s">
        <v>60</v>
      </c>
      <c r="B4" s="1" t="s">
        <v>61</v>
      </c>
      <c r="C4" s="2">
        <v>43571</v>
      </c>
      <c r="D4" s="1">
        <v>71208445</v>
      </c>
      <c r="E4" s="1" t="s">
        <v>188</v>
      </c>
      <c r="F4" s="1">
        <v>193546867</v>
      </c>
      <c r="G4" s="1" t="s">
        <v>189</v>
      </c>
      <c r="H4" s="1" t="s">
        <v>15</v>
      </c>
      <c r="I4" s="1">
        <v>43627</v>
      </c>
      <c r="J4" s="2"/>
      <c r="K4" s="1" t="s">
        <v>16</v>
      </c>
    </row>
    <row r="5" spans="1:11" x14ac:dyDescent="0.25">
      <c r="A5" s="1" t="s">
        <v>26</v>
      </c>
      <c r="B5" s="1" t="s">
        <v>27</v>
      </c>
      <c r="C5" s="2">
        <v>43595</v>
      </c>
      <c r="D5" s="1">
        <v>71245415</v>
      </c>
      <c r="E5" s="1" t="s">
        <v>170</v>
      </c>
      <c r="F5" s="1">
        <v>189203282</v>
      </c>
      <c r="G5" s="1" t="s">
        <v>171</v>
      </c>
      <c r="H5" s="1" t="s">
        <v>15</v>
      </c>
      <c r="I5" s="1">
        <v>43619</v>
      </c>
      <c r="J5" s="2"/>
      <c r="K5" s="1" t="s">
        <v>16</v>
      </c>
    </row>
    <row r="6" spans="1:11" x14ac:dyDescent="0.25">
      <c r="A6" s="1" t="s">
        <v>26</v>
      </c>
      <c r="B6" s="1" t="s">
        <v>27</v>
      </c>
      <c r="C6" s="2">
        <v>43595</v>
      </c>
      <c r="D6" s="1">
        <v>71245415</v>
      </c>
      <c r="E6" s="1" t="s">
        <v>28</v>
      </c>
      <c r="F6" s="1">
        <v>191724801</v>
      </c>
      <c r="G6" s="1" t="s">
        <v>29</v>
      </c>
      <c r="H6" s="1" t="s">
        <v>15</v>
      </c>
      <c r="I6" s="1">
        <v>43629</v>
      </c>
      <c r="J6" s="2"/>
      <c r="K6" s="1" t="s">
        <v>16</v>
      </c>
    </row>
    <row r="7" spans="1:11" x14ac:dyDescent="0.25">
      <c r="A7" s="1" t="s">
        <v>26</v>
      </c>
      <c r="B7" s="1" t="s">
        <v>27</v>
      </c>
      <c r="C7" s="2">
        <v>43595</v>
      </c>
      <c r="D7" s="1">
        <v>71245415</v>
      </c>
      <c r="E7" s="1" t="s">
        <v>211</v>
      </c>
      <c r="F7" s="1">
        <v>191736637</v>
      </c>
      <c r="G7" s="1" t="s">
        <v>212</v>
      </c>
      <c r="H7" s="1" t="s">
        <v>213</v>
      </c>
      <c r="I7" s="1" t="s">
        <v>214</v>
      </c>
      <c r="J7" s="2">
        <v>43588</v>
      </c>
      <c r="K7" s="1" t="s">
        <v>215</v>
      </c>
    </row>
    <row r="8" spans="1:11" x14ac:dyDescent="0.25">
      <c r="A8" s="1" t="s">
        <v>26</v>
      </c>
      <c r="B8" s="1" t="s">
        <v>27</v>
      </c>
      <c r="C8" s="2">
        <v>43600</v>
      </c>
      <c r="D8" s="1">
        <v>71245415</v>
      </c>
      <c r="E8" s="1" t="s">
        <v>30</v>
      </c>
      <c r="F8" s="1">
        <v>193089560</v>
      </c>
      <c r="G8" s="1" t="s">
        <v>31</v>
      </c>
      <c r="H8" s="1" t="s">
        <v>15</v>
      </c>
      <c r="I8" s="1">
        <v>43584</v>
      </c>
      <c r="J8" s="2"/>
      <c r="K8" s="1" t="s">
        <v>16</v>
      </c>
    </row>
    <row r="9" spans="1:11" x14ac:dyDescent="0.25">
      <c r="A9" s="1" t="s">
        <v>26</v>
      </c>
      <c r="B9" s="1" t="s">
        <v>27</v>
      </c>
      <c r="C9" s="2">
        <v>43595</v>
      </c>
      <c r="D9" s="1">
        <v>71245415</v>
      </c>
      <c r="E9" s="1" t="s">
        <v>138</v>
      </c>
      <c r="F9" s="1">
        <v>193293453</v>
      </c>
      <c r="G9" s="1" t="s">
        <v>139</v>
      </c>
      <c r="H9" s="1" t="s">
        <v>15</v>
      </c>
      <c r="I9" s="1">
        <v>43600</v>
      </c>
      <c r="J9" s="2"/>
      <c r="K9" s="1" t="s">
        <v>16</v>
      </c>
    </row>
    <row r="10" spans="1:11" x14ac:dyDescent="0.25">
      <c r="A10" s="1" t="s">
        <v>26</v>
      </c>
      <c r="B10" s="1" t="s">
        <v>27</v>
      </c>
      <c r="C10" s="2">
        <v>43600</v>
      </c>
      <c r="D10" s="1">
        <v>71245415</v>
      </c>
      <c r="E10" s="1"/>
      <c r="F10" s="1" t="s">
        <v>216</v>
      </c>
      <c r="G10" s="1" t="s">
        <v>217</v>
      </c>
      <c r="H10" s="1" t="s">
        <v>213</v>
      </c>
      <c r="I10" s="1" t="s">
        <v>214</v>
      </c>
      <c r="J10" s="2">
        <v>43610</v>
      </c>
      <c r="K10" s="1" t="s">
        <v>218</v>
      </c>
    </row>
    <row r="11" spans="1:11" x14ac:dyDescent="0.25">
      <c r="A11" s="1" t="s">
        <v>26</v>
      </c>
      <c r="B11" s="1" t="s">
        <v>27</v>
      </c>
      <c r="C11" s="2">
        <v>43595</v>
      </c>
      <c r="D11" s="1">
        <v>71245415</v>
      </c>
      <c r="E11" s="1" t="s">
        <v>32</v>
      </c>
      <c r="F11" s="1">
        <v>193560651</v>
      </c>
      <c r="G11" s="1" t="s">
        <v>33</v>
      </c>
      <c r="H11" s="1" t="s">
        <v>15</v>
      </c>
      <c r="I11" s="1">
        <v>43584</v>
      </c>
      <c r="J11" s="2"/>
      <c r="K11" s="1" t="s">
        <v>16</v>
      </c>
    </row>
    <row r="12" spans="1:11" x14ac:dyDescent="0.25">
      <c r="A12" s="1" t="s">
        <v>26</v>
      </c>
      <c r="B12" s="1" t="s">
        <v>27</v>
      </c>
      <c r="C12" s="2">
        <v>43600</v>
      </c>
      <c r="D12" s="1">
        <v>71245415</v>
      </c>
      <c r="E12" s="1"/>
      <c r="F12" s="1" t="s">
        <v>128</v>
      </c>
      <c r="G12" s="1" t="s">
        <v>129</v>
      </c>
      <c r="H12" s="1" t="s">
        <v>15</v>
      </c>
      <c r="I12" s="1">
        <v>43598</v>
      </c>
      <c r="J12" s="2"/>
      <c r="K12" s="1" t="s">
        <v>16</v>
      </c>
    </row>
    <row r="13" spans="1:11" x14ac:dyDescent="0.25">
      <c r="A13" s="1" t="s">
        <v>26</v>
      </c>
      <c r="B13" s="1" t="s">
        <v>27</v>
      </c>
      <c r="C13" s="2">
        <v>43600</v>
      </c>
      <c r="D13" s="1">
        <v>71245415</v>
      </c>
      <c r="E13" s="1"/>
      <c r="F13" s="1" t="s">
        <v>130</v>
      </c>
      <c r="G13" s="1" t="s">
        <v>131</v>
      </c>
      <c r="H13" s="1" t="s">
        <v>15</v>
      </c>
      <c r="I13" s="1">
        <v>43598</v>
      </c>
      <c r="J13" s="2"/>
      <c r="K13" s="1" t="s">
        <v>16</v>
      </c>
    </row>
    <row r="14" spans="1:11" x14ac:dyDescent="0.25">
      <c r="A14" s="1" t="s">
        <v>26</v>
      </c>
      <c r="B14" s="1" t="s">
        <v>27</v>
      </c>
      <c r="C14" s="2">
        <v>43600</v>
      </c>
      <c r="D14" s="1">
        <v>71245415</v>
      </c>
      <c r="E14" s="1"/>
      <c r="F14" s="1" t="s">
        <v>132</v>
      </c>
      <c r="G14" s="1" t="s">
        <v>133</v>
      </c>
      <c r="H14" s="1" t="s">
        <v>15</v>
      </c>
      <c r="I14" s="1">
        <v>43598</v>
      </c>
      <c r="J14" s="2"/>
      <c r="K14" s="1" t="s">
        <v>16</v>
      </c>
    </row>
    <row r="15" spans="1:11" x14ac:dyDescent="0.25">
      <c r="A15" s="1" t="s">
        <v>26</v>
      </c>
      <c r="B15" s="1" t="s">
        <v>27</v>
      </c>
      <c r="C15" s="2">
        <v>43600</v>
      </c>
      <c r="D15" s="1">
        <v>71245415</v>
      </c>
      <c r="E15" s="1"/>
      <c r="F15" s="1" t="s">
        <v>134</v>
      </c>
      <c r="G15" s="1" t="s">
        <v>135</v>
      </c>
      <c r="H15" s="1" t="s">
        <v>15</v>
      </c>
      <c r="I15" s="1">
        <v>43598</v>
      </c>
      <c r="J15" s="2"/>
      <c r="K15" s="1" t="s">
        <v>16</v>
      </c>
    </row>
    <row r="16" spans="1:11" x14ac:dyDescent="0.25">
      <c r="A16" s="1" t="s">
        <v>26</v>
      </c>
      <c r="B16" s="1" t="s">
        <v>27</v>
      </c>
      <c r="C16" s="2">
        <v>43600</v>
      </c>
      <c r="D16" s="1">
        <v>71245415</v>
      </c>
      <c r="E16" s="1"/>
      <c r="F16" s="1" t="s">
        <v>136</v>
      </c>
      <c r="G16" s="1" t="s">
        <v>137</v>
      </c>
      <c r="H16" s="1" t="s">
        <v>15</v>
      </c>
      <c r="I16" s="1">
        <v>43598</v>
      </c>
      <c r="J16" s="2"/>
      <c r="K16" s="1" t="s">
        <v>16</v>
      </c>
    </row>
    <row r="17" spans="1:11" x14ac:dyDescent="0.25">
      <c r="A17" s="1" t="s">
        <v>26</v>
      </c>
      <c r="B17" s="1" t="s">
        <v>27</v>
      </c>
      <c r="C17" s="2">
        <v>43600</v>
      </c>
      <c r="D17" s="1">
        <v>71245415</v>
      </c>
      <c r="E17" s="1"/>
      <c r="F17" s="1" t="s">
        <v>154</v>
      </c>
      <c r="G17" s="1" t="s">
        <v>155</v>
      </c>
      <c r="H17" s="1" t="s">
        <v>15</v>
      </c>
      <c r="I17" s="1">
        <v>43606</v>
      </c>
      <c r="J17" s="2"/>
      <c r="K17" s="1" t="s">
        <v>16</v>
      </c>
    </row>
    <row r="18" spans="1:11" x14ac:dyDescent="0.25">
      <c r="A18" s="1" t="s">
        <v>26</v>
      </c>
      <c r="B18" s="1" t="s">
        <v>27</v>
      </c>
      <c r="C18" s="2">
        <v>43600</v>
      </c>
      <c r="D18" s="1">
        <v>71245415</v>
      </c>
      <c r="E18" s="1"/>
      <c r="F18" s="1" t="s">
        <v>156</v>
      </c>
      <c r="G18" s="1" t="s">
        <v>157</v>
      </c>
      <c r="H18" s="1" t="s">
        <v>15</v>
      </c>
      <c r="I18" s="1">
        <v>43606</v>
      </c>
      <c r="J18" s="2"/>
      <c r="K18" s="1" t="s">
        <v>16</v>
      </c>
    </row>
    <row r="19" spans="1:11" x14ac:dyDescent="0.25">
      <c r="A19" s="1" t="s">
        <v>26</v>
      </c>
      <c r="B19" s="1" t="s">
        <v>27</v>
      </c>
      <c r="C19" s="2">
        <v>43600</v>
      </c>
      <c r="D19" s="1">
        <v>71245415</v>
      </c>
      <c r="E19" s="1"/>
      <c r="F19" s="1" t="s">
        <v>158</v>
      </c>
      <c r="G19" s="1" t="s">
        <v>159</v>
      </c>
      <c r="H19" s="1" t="s">
        <v>15</v>
      </c>
      <c r="I19" s="1">
        <v>43606</v>
      </c>
      <c r="J19" s="2"/>
      <c r="K19" s="1" t="s">
        <v>16</v>
      </c>
    </row>
    <row r="20" spans="1:11" x14ac:dyDescent="0.25">
      <c r="A20" s="1" t="s">
        <v>26</v>
      </c>
      <c r="B20" s="1" t="s">
        <v>27</v>
      </c>
      <c r="C20" s="2">
        <v>43600</v>
      </c>
      <c r="D20" s="1">
        <v>71245415</v>
      </c>
      <c r="E20" s="1"/>
      <c r="F20" s="1" t="s">
        <v>172</v>
      </c>
      <c r="G20" s="1" t="s">
        <v>173</v>
      </c>
      <c r="H20" s="1" t="s">
        <v>15</v>
      </c>
      <c r="I20" s="1">
        <v>43619</v>
      </c>
      <c r="J20" s="2"/>
      <c r="K20" s="1" t="s">
        <v>16</v>
      </c>
    </row>
    <row r="21" spans="1:11" x14ac:dyDescent="0.25">
      <c r="A21" s="1" t="s">
        <v>26</v>
      </c>
      <c r="B21" s="1" t="s">
        <v>27</v>
      </c>
      <c r="C21" s="2">
        <v>43600</v>
      </c>
      <c r="D21" s="1">
        <v>71245415</v>
      </c>
      <c r="E21" s="1"/>
      <c r="F21" s="1" t="s">
        <v>190</v>
      </c>
      <c r="G21" s="1" t="s">
        <v>191</v>
      </c>
      <c r="H21" s="1" t="s">
        <v>15</v>
      </c>
      <c r="I21" s="1">
        <v>43641</v>
      </c>
      <c r="J21" s="2"/>
      <c r="K21" s="1" t="s">
        <v>16</v>
      </c>
    </row>
    <row r="22" spans="1:11" x14ac:dyDescent="0.25">
      <c r="A22" s="1" t="s">
        <v>26</v>
      </c>
      <c r="B22" s="1" t="s">
        <v>27</v>
      </c>
      <c r="C22" s="2">
        <v>43600</v>
      </c>
      <c r="D22" s="1">
        <v>71245415</v>
      </c>
      <c r="E22" s="1"/>
      <c r="F22" s="1" t="s">
        <v>192</v>
      </c>
      <c r="G22" s="1" t="s">
        <v>193</v>
      </c>
      <c r="H22" s="1" t="s">
        <v>15</v>
      </c>
      <c r="I22" s="1">
        <v>43641</v>
      </c>
      <c r="J22" s="2"/>
      <c r="K22" s="1" t="s">
        <v>16</v>
      </c>
    </row>
    <row r="23" spans="1:11" x14ac:dyDescent="0.25">
      <c r="A23" s="1" t="s">
        <v>26</v>
      </c>
      <c r="B23" s="1" t="s">
        <v>27</v>
      </c>
      <c r="C23" s="2">
        <v>43600</v>
      </c>
      <c r="D23" s="1">
        <v>71245415</v>
      </c>
      <c r="E23" s="1"/>
      <c r="F23" s="1" t="s">
        <v>194</v>
      </c>
      <c r="G23" s="1" t="s">
        <v>195</v>
      </c>
      <c r="H23" s="1" t="s">
        <v>15</v>
      </c>
      <c r="I23" s="1">
        <v>43641</v>
      </c>
      <c r="J23" s="2"/>
      <c r="K23" s="1" t="s">
        <v>16</v>
      </c>
    </row>
    <row r="24" spans="1:11" x14ac:dyDescent="0.25">
      <c r="A24" s="1" t="s">
        <v>26</v>
      </c>
      <c r="B24" s="1" t="s">
        <v>27</v>
      </c>
      <c r="C24" s="2">
        <v>43600</v>
      </c>
      <c r="D24" s="1">
        <v>71245415</v>
      </c>
      <c r="E24" s="1"/>
      <c r="F24" s="1" t="s">
        <v>174</v>
      </c>
      <c r="G24" s="1" t="s">
        <v>175</v>
      </c>
      <c r="H24" s="1" t="s">
        <v>15</v>
      </c>
      <c r="I24" s="1">
        <v>43619</v>
      </c>
      <c r="J24" s="2"/>
      <c r="K24" s="1" t="s">
        <v>16</v>
      </c>
    </row>
    <row r="25" spans="1:11" x14ac:dyDescent="0.25">
      <c r="A25" s="1" t="s">
        <v>26</v>
      </c>
      <c r="B25" s="1" t="s">
        <v>27</v>
      </c>
      <c r="C25" s="2">
        <v>43595</v>
      </c>
      <c r="D25" s="1">
        <v>71246411</v>
      </c>
      <c r="E25" s="1" t="s">
        <v>170</v>
      </c>
      <c r="F25" s="1">
        <v>189203282</v>
      </c>
      <c r="G25" s="1" t="s">
        <v>171</v>
      </c>
      <c r="H25" s="1" t="s">
        <v>15</v>
      </c>
      <c r="I25" s="1">
        <v>43619</v>
      </c>
      <c r="J25" s="2"/>
      <c r="K25" s="1" t="s">
        <v>16</v>
      </c>
    </row>
    <row r="26" spans="1:11" x14ac:dyDescent="0.25">
      <c r="A26" s="1" t="s">
        <v>26</v>
      </c>
      <c r="B26" s="1" t="s">
        <v>27</v>
      </c>
      <c r="C26" s="2">
        <v>43595</v>
      </c>
      <c r="D26" s="1">
        <v>71246411</v>
      </c>
      <c r="E26" s="1" t="s">
        <v>34</v>
      </c>
      <c r="F26" s="1">
        <v>191724413</v>
      </c>
      <c r="G26" s="1" t="s">
        <v>35</v>
      </c>
      <c r="H26" s="1" t="s">
        <v>15</v>
      </c>
      <c r="I26" s="1">
        <v>43584</v>
      </c>
      <c r="J26" s="2"/>
      <c r="K26" s="1" t="s">
        <v>16</v>
      </c>
    </row>
    <row r="27" spans="1:11" x14ac:dyDescent="0.25">
      <c r="A27" s="1" t="s">
        <v>26</v>
      </c>
      <c r="B27" s="1" t="s">
        <v>27</v>
      </c>
      <c r="C27" s="2">
        <v>43595</v>
      </c>
      <c r="D27" s="1">
        <v>71246411</v>
      </c>
      <c r="E27" s="1" t="s">
        <v>28</v>
      </c>
      <c r="F27" s="1">
        <v>191724801</v>
      </c>
      <c r="G27" s="1" t="s">
        <v>29</v>
      </c>
      <c r="H27" s="1" t="s">
        <v>15</v>
      </c>
      <c r="I27" s="1">
        <v>43629</v>
      </c>
      <c r="J27" s="2"/>
      <c r="K27" s="1" t="s">
        <v>16</v>
      </c>
    </row>
    <row r="28" spans="1:11" x14ac:dyDescent="0.25">
      <c r="A28" s="1" t="s">
        <v>26</v>
      </c>
      <c r="B28" s="1" t="s">
        <v>27</v>
      </c>
      <c r="C28" s="2">
        <v>43595</v>
      </c>
      <c r="D28" s="1">
        <v>71246411</v>
      </c>
      <c r="E28" s="1" t="s">
        <v>211</v>
      </c>
      <c r="F28" s="1">
        <v>191736637</v>
      </c>
      <c r="G28" s="1" t="s">
        <v>212</v>
      </c>
      <c r="H28" s="1" t="s">
        <v>213</v>
      </c>
      <c r="I28" s="1" t="s">
        <v>214</v>
      </c>
      <c r="J28" s="2">
        <v>43588</v>
      </c>
      <c r="K28" s="1" t="s">
        <v>215</v>
      </c>
    </row>
    <row r="29" spans="1:11" x14ac:dyDescent="0.25">
      <c r="A29" s="1" t="s">
        <v>26</v>
      </c>
      <c r="B29" s="1" t="s">
        <v>27</v>
      </c>
      <c r="C29" s="2">
        <v>43601</v>
      </c>
      <c r="D29" s="1">
        <v>71246411</v>
      </c>
      <c r="E29" s="1" t="s">
        <v>30</v>
      </c>
      <c r="F29" s="1">
        <v>193089560</v>
      </c>
      <c r="G29" s="1" t="s">
        <v>31</v>
      </c>
      <c r="H29" s="1" t="s">
        <v>15</v>
      </c>
      <c r="I29" s="1">
        <v>43584</v>
      </c>
      <c r="J29" s="2"/>
      <c r="K29" s="1" t="s">
        <v>16</v>
      </c>
    </row>
    <row r="30" spans="1:11" x14ac:dyDescent="0.25">
      <c r="A30" s="1" t="s">
        <v>26</v>
      </c>
      <c r="B30" s="1" t="s">
        <v>27</v>
      </c>
      <c r="C30" s="2">
        <v>43595</v>
      </c>
      <c r="D30" s="1">
        <v>71246411</v>
      </c>
      <c r="E30" s="1" t="s">
        <v>138</v>
      </c>
      <c r="F30" s="1">
        <v>193293453</v>
      </c>
      <c r="G30" s="1" t="s">
        <v>139</v>
      </c>
      <c r="H30" s="1" t="s">
        <v>15</v>
      </c>
      <c r="I30" s="1">
        <v>43600</v>
      </c>
      <c r="J30" s="2"/>
      <c r="K30" s="1" t="s">
        <v>16</v>
      </c>
    </row>
    <row r="31" spans="1:11" x14ac:dyDescent="0.25">
      <c r="A31" s="1" t="s">
        <v>26</v>
      </c>
      <c r="B31" s="1" t="s">
        <v>27</v>
      </c>
      <c r="C31" s="2">
        <v>43601</v>
      </c>
      <c r="D31" s="1">
        <v>71246411</v>
      </c>
      <c r="E31" s="1"/>
      <c r="F31" s="1" t="s">
        <v>216</v>
      </c>
      <c r="G31" s="1" t="s">
        <v>217</v>
      </c>
      <c r="H31" s="1" t="s">
        <v>213</v>
      </c>
      <c r="I31" s="1" t="s">
        <v>214</v>
      </c>
      <c r="J31" s="2">
        <v>43610</v>
      </c>
      <c r="K31" s="1" t="s">
        <v>218</v>
      </c>
    </row>
    <row r="32" spans="1:11" x14ac:dyDescent="0.25">
      <c r="A32" s="1" t="s">
        <v>26</v>
      </c>
      <c r="B32" s="1" t="s">
        <v>27</v>
      </c>
      <c r="C32" s="2">
        <v>43595</v>
      </c>
      <c r="D32" s="1">
        <v>71246411</v>
      </c>
      <c r="E32" s="1" t="s">
        <v>32</v>
      </c>
      <c r="F32" s="1">
        <v>193560651</v>
      </c>
      <c r="G32" s="1" t="s">
        <v>33</v>
      </c>
      <c r="H32" s="1" t="s">
        <v>15</v>
      </c>
      <c r="I32" s="1">
        <v>43584</v>
      </c>
      <c r="J32" s="2"/>
      <c r="K32" s="1" t="s">
        <v>16</v>
      </c>
    </row>
    <row r="33" spans="1:11" x14ac:dyDescent="0.25">
      <c r="A33" s="1" t="s">
        <v>26</v>
      </c>
      <c r="B33" s="1" t="s">
        <v>27</v>
      </c>
      <c r="C33" s="2">
        <v>43601</v>
      </c>
      <c r="D33" s="1">
        <v>71246411</v>
      </c>
      <c r="E33" s="1"/>
      <c r="F33" s="1" t="s">
        <v>128</v>
      </c>
      <c r="G33" s="1" t="s">
        <v>129</v>
      </c>
      <c r="H33" s="1" t="s">
        <v>15</v>
      </c>
      <c r="I33" s="1">
        <v>43598</v>
      </c>
      <c r="J33" s="2"/>
      <c r="K33" s="1" t="s">
        <v>16</v>
      </c>
    </row>
    <row r="34" spans="1:11" x14ac:dyDescent="0.25">
      <c r="A34" s="1" t="s">
        <v>26</v>
      </c>
      <c r="B34" s="1" t="s">
        <v>27</v>
      </c>
      <c r="C34" s="2">
        <v>43601</v>
      </c>
      <c r="D34" s="1">
        <v>71246411</v>
      </c>
      <c r="E34" s="1"/>
      <c r="F34" s="1" t="s">
        <v>130</v>
      </c>
      <c r="G34" s="1" t="s">
        <v>131</v>
      </c>
      <c r="H34" s="1" t="s">
        <v>15</v>
      </c>
      <c r="I34" s="1">
        <v>43598</v>
      </c>
      <c r="J34" s="2"/>
      <c r="K34" s="1" t="s">
        <v>16</v>
      </c>
    </row>
    <row r="35" spans="1:11" x14ac:dyDescent="0.25">
      <c r="A35" s="1" t="s">
        <v>26</v>
      </c>
      <c r="B35" s="1" t="s">
        <v>27</v>
      </c>
      <c r="C35" s="2">
        <v>43601</v>
      </c>
      <c r="D35" s="1">
        <v>71246411</v>
      </c>
      <c r="E35" s="1"/>
      <c r="F35" s="1" t="s">
        <v>132</v>
      </c>
      <c r="G35" s="1" t="s">
        <v>133</v>
      </c>
      <c r="H35" s="1" t="s">
        <v>15</v>
      </c>
      <c r="I35" s="1">
        <v>43598</v>
      </c>
      <c r="J35" s="2"/>
      <c r="K35" s="1" t="s">
        <v>16</v>
      </c>
    </row>
    <row r="36" spans="1:11" x14ac:dyDescent="0.25">
      <c r="A36" s="1" t="s">
        <v>26</v>
      </c>
      <c r="B36" s="1" t="s">
        <v>27</v>
      </c>
      <c r="C36" s="2">
        <v>43601</v>
      </c>
      <c r="D36" s="1">
        <v>71246411</v>
      </c>
      <c r="E36" s="1"/>
      <c r="F36" s="1" t="s">
        <v>134</v>
      </c>
      <c r="G36" s="1" t="s">
        <v>135</v>
      </c>
      <c r="H36" s="1" t="s">
        <v>15</v>
      </c>
      <c r="I36" s="1">
        <v>43598</v>
      </c>
      <c r="J36" s="2"/>
      <c r="K36" s="1" t="s">
        <v>16</v>
      </c>
    </row>
    <row r="37" spans="1:11" x14ac:dyDescent="0.25">
      <c r="A37" s="1" t="s">
        <v>26</v>
      </c>
      <c r="B37" s="1" t="s">
        <v>27</v>
      </c>
      <c r="C37" s="2">
        <v>43601</v>
      </c>
      <c r="D37" s="1">
        <v>71246411</v>
      </c>
      <c r="E37" s="1"/>
      <c r="F37" s="1" t="s">
        <v>136</v>
      </c>
      <c r="G37" s="1" t="s">
        <v>137</v>
      </c>
      <c r="H37" s="1" t="s">
        <v>15</v>
      </c>
      <c r="I37" s="1">
        <v>43598</v>
      </c>
      <c r="J37" s="2"/>
      <c r="K37" s="1" t="s">
        <v>16</v>
      </c>
    </row>
    <row r="38" spans="1:11" x14ac:dyDescent="0.25">
      <c r="A38" s="1" t="s">
        <v>26</v>
      </c>
      <c r="B38" s="1" t="s">
        <v>27</v>
      </c>
      <c r="C38" s="2">
        <v>43601</v>
      </c>
      <c r="D38" s="1">
        <v>71246411</v>
      </c>
      <c r="E38" s="1"/>
      <c r="F38" s="1" t="s">
        <v>154</v>
      </c>
      <c r="G38" s="1" t="s">
        <v>155</v>
      </c>
      <c r="H38" s="1" t="s">
        <v>15</v>
      </c>
      <c r="I38" s="1">
        <v>43606</v>
      </c>
      <c r="J38" s="2"/>
      <c r="K38" s="1" t="s">
        <v>16</v>
      </c>
    </row>
    <row r="39" spans="1:11" x14ac:dyDescent="0.25">
      <c r="A39" s="1" t="s">
        <v>26</v>
      </c>
      <c r="B39" s="1" t="s">
        <v>27</v>
      </c>
      <c r="C39" s="2">
        <v>43601</v>
      </c>
      <c r="D39" s="1">
        <v>71246411</v>
      </c>
      <c r="E39" s="1"/>
      <c r="F39" s="1" t="s">
        <v>156</v>
      </c>
      <c r="G39" s="1" t="s">
        <v>157</v>
      </c>
      <c r="H39" s="1" t="s">
        <v>15</v>
      </c>
      <c r="I39" s="1">
        <v>43606</v>
      </c>
      <c r="J39" s="2"/>
      <c r="K39" s="1" t="s">
        <v>16</v>
      </c>
    </row>
    <row r="40" spans="1:11" x14ac:dyDescent="0.25">
      <c r="A40" s="1" t="s">
        <v>26</v>
      </c>
      <c r="B40" s="1" t="s">
        <v>27</v>
      </c>
      <c r="C40" s="2">
        <v>43601</v>
      </c>
      <c r="D40" s="1">
        <v>71246411</v>
      </c>
      <c r="E40" s="1"/>
      <c r="F40" s="1" t="s">
        <v>158</v>
      </c>
      <c r="G40" s="1" t="s">
        <v>159</v>
      </c>
      <c r="H40" s="1" t="s">
        <v>15</v>
      </c>
      <c r="I40" s="1">
        <v>43606</v>
      </c>
      <c r="J40" s="2"/>
      <c r="K40" s="1" t="s">
        <v>16</v>
      </c>
    </row>
    <row r="41" spans="1:11" x14ac:dyDescent="0.25">
      <c r="A41" s="1" t="s">
        <v>649</v>
      </c>
      <c r="B41" s="1" t="s">
        <v>650</v>
      </c>
      <c r="C41" s="2">
        <v>43598</v>
      </c>
      <c r="D41" s="1">
        <v>71246998</v>
      </c>
      <c r="E41" s="1" t="s">
        <v>126</v>
      </c>
      <c r="F41" s="1">
        <v>186398612</v>
      </c>
      <c r="G41" s="1" t="s">
        <v>127</v>
      </c>
      <c r="H41" s="1" t="s">
        <v>15</v>
      </c>
      <c r="I41" s="1">
        <v>43594</v>
      </c>
      <c r="J41" s="2"/>
      <c r="K41" s="1" t="s">
        <v>16</v>
      </c>
    </row>
    <row r="42" spans="1:11" x14ac:dyDescent="0.25">
      <c r="A42" s="1" t="s">
        <v>649</v>
      </c>
      <c r="B42" s="1" t="s">
        <v>650</v>
      </c>
      <c r="C42" s="2">
        <v>43598</v>
      </c>
      <c r="D42" s="1">
        <v>71246998</v>
      </c>
      <c r="E42" s="1" t="s">
        <v>78</v>
      </c>
      <c r="F42" s="1">
        <v>186492605</v>
      </c>
      <c r="G42" s="1" t="s">
        <v>79</v>
      </c>
      <c r="H42" s="1" t="s">
        <v>15</v>
      </c>
      <c r="I42" s="1">
        <v>43585</v>
      </c>
      <c r="J42" s="2"/>
      <c r="K42" s="1" t="s">
        <v>16</v>
      </c>
    </row>
    <row r="43" spans="1:11" x14ac:dyDescent="0.25">
      <c r="A43" s="1" t="s">
        <v>649</v>
      </c>
      <c r="B43" s="1" t="s">
        <v>650</v>
      </c>
      <c r="C43" s="2">
        <v>43598</v>
      </c>
      <c r="D43" s="1">
        <v>71246998</v>
      </c>
      <c r="E43" s="1" t="s">
        <v>860</v>
      </c>
      <c r="F43" s="1">
        <v>191625313</v>
      </c>
      <c r="G43" s="1" t="s">
        <v>861</v>
      </c>
      <c r="H43" s="1" t="s">
        <v>15</v>
      </c>
      <c r="I43" s="1">
        <v>43619</v>
      </c>
      <c r="J43" s="2"/>
      <c r="K43" s="1" t="s">
        <v>16</v>
      </c>
    </row>
    <row r="44" spans="1:11" x14ac:dyDescent="0.25">
      <c r="A44" s="1" t="s">
        <v>649</v>
      </c>
      <c r="B44" s="1" t="s">
        <v>650</v>
      </c>
      <c r="C44" s="2">
        <v>43598</v>
      </c>
      <c r="D44" s="1">
        <v>71246998</v>
      </c>
      <c r="E44" s="1" t="s">
        <v>110</v>
      </c>
      <c r="F44" s="1">
        <v>191745722</v>
      </c>
      <c r="G44" s="1" t="s">
        <v>111</v>
      </c>
      <c r="H44" s="1" t="s">
        <v>15</v>
      </c>
      <c r="I44" s="1">
        <v>43591</v>
      </c>
      <c r="J44" s="2"/>
      <c r="K44" s="1" t="s">
        <v>16</v>
      </c>
    </row>
    <row r="45" spans="1:11" x14ac:dyDescent="0.25">
      <c r="A45" s="1" t="s">
        <v>649</v>
      </c>
      <c r="B45" s="1" t="s">
        <v>650</v>
      </c>
      <c r="C45" s="2">
        <v>43598</v>
      </c>
      <c r="D45" s="1">
        <v>71246998</v>
      </c>
      <c r="E45" s="1" t="s">
        <v>862</v>
      </c>
      <c r="F45" s="1">
        <v>191819217</v>
      </c>
      <c r="G45" s="1" t="s">
        <v>863</v>
      </c>
      <c r="H45" s="1" t="s">
        <v>15</v>
      </c>
      <c r="I45" s="1">
        <v>43595</v>
      </c>
      <c r="J45" s="2"/>
      <c r="K45" s="1" t="s">
        <v>16</v>
      </c>
    </row>
    <row r="46" spans="1:11" x14ac:dyDescent="0.25">
      <c r="A46" s="1" t="s">
        <v>649</v>
      </c>
      <c r="B46" s="1" t="s">
        <v>650</v>
      </c>
      <c r="C46" s="2">
        <v>43598</v>
      </c>
      <c r="D46" s="1">
        <v>71246998</v>
      </c>
      <c r="E46" s="1" t="s">
        <v>864</v>
      </c>
      <c r="F46" s="1">
        <v>192808119</v>
      </c>
      <c r="G46" s="1" t="s">
        <v>865</v>
      </c>
      <c r="H46" s="1" t="s">
        <v>15</v>
      </c>
      <c r="I46" s="1">
        <v>43595</v>
      </c>
      <c r="J46" s="2"/>
      <c r="K46" s="1" t="s">
        <v>16</v>
      </c>
    </row>
    <row r="47" spans="1:11" x14ac:dyDescent="0.25">
      <c r="A47" s="1" t="s">
        <v>649</v>
      </c>
      <c r="B47" s="1" t="s">
        <v>650</v>
      </c>
      <c r="C47" s="2">
        <v>43598</v>
      </c>
      <c r="D47" s="1">
        <v>71246998</v>
      </c>
      <c r="E47" s="1" t="s">
        <v>866</v>
      </c>
      <c r="F47" s="1">
        <v>193287249</v>
      </c>
      <c r="G47" s="1" t="s">
        <v>867</v>
      </c>
      <c r="H47" s="1" t="s">
        <v>15</v>
      </c>
      <c r="I47" s="1">
        <v>43585</v>
      </c>
      <c r="J47" s="2"/>
      <c r="K47" s="1" t="s">
        <v>16</v>
      </c>
    </row>
    <row r="48" spans="1:11" x14ac:dyDescent="0.25">
      <c r="A48" s="1" t="s">
        <v>649</v>
      </c>
      <c r="B48" s="1" t="s">
        <v>650</v>
      </c>
      <c r="C48" s="2">
        <v>43598</v>
      </c>
      <c r="D48" s="1">
        <v>71246998</v>
      </c>
      <c r="E48" s="1" t="s">
        <v>868</v>
      </c>
      <c r="F48" s="1">
        <v>193350922</v>
      </c>
      <c r="G48" s="1" t="s">
        <v>869</v>
      </c>
      <c r="H48" s="1" t="s">
        <v>15</v>
      </c>
      <c r="I48" s="1">
        <v>43588</v>
      </c>
      <c r="J48" s="2"/>
      <c r="K48" s="1" t="s">
        <v>16</v>
      </c>
    </row>
    <row r="49" spans="1:11" x14ac:dyDescent="0.25">
      <c r="A49" s="1" t="s">
        <v>649</v>
      </c>
      <c r="B49" s="1" t="s">
        <v>650</v>
      </c>
      <c r="C49" s="2">
        <v>43598</v>
      </c>
      <c r="D49" s="1">
        <v>71246998</v>
      </c>
      <c r="E49" s="1" t="s">
        <v>870</v>
      </c>
      <c r="F49" s="1">
        <v>193578161</v>
      </c>
      <c r="G49" s="1" t="s">
        <v>871</v>
      </c>
      <c r="H49" s="1" t="s">
        <v>15</v>
      </c>
      <c r="I49" s="1">
        <v>43616</v>
      </c>
      <c r="J49" s="2"/>
      <c r="K49" s="1" t="s">
        <v>16</v>
      </c>
    </row>
    <row r="50" spans="1:11" x14ac:dyDescent="0.25">
      <c r="A50" s="1" t="s">
        <v>649</v>
      </c>
      <c r="B50" s="1" t="s">
        <v>650</v>
      </c>
      <c r="C50" s="2">
        <v>43605</v>
      </c>
      <c r="D50" s="1">
        <v>71246998</v>
      </c>
      <c r="E50" s="1" t="s">
        <v>872</v>
      </c>
      <c r="F50" s="1" t="s">
        <v>872</v>
      </c>
      <c r="G50" s="1" t="s">
        <v>873</v>
      </c>
      <c r="H50" s="1" t="s">
        <v>427</v>
      </c>
      <c r="I50" s="1" t="s">
        <v>428</v>
      </c>
      <c r="J50" s="2"/>
      <c r="K50" s="1" t="s">
        <v>16</v>
      </c>
    </row>
    <row r="51" spans="1:11" x14ac:dyDescent="0.25">
      <c r="A51" s="1" t="s">
        <v>649</v>
      </c>
      <c r="B51" s="1" t="s">
        <v>650</v>
      </c>
      <c r="C51" s="2">
        <v>43605</v>
      </c>
      <c r="D51" s="1">
        <v>71246998</v>
      </c>
      <c r="E51" s="1"/>
      <c r="F51" s="1" t="s">
        <v>874</v>
      </c>
      <c r="G51" s="1" t="s">
        <v>875</v>
      </c>
      <c r="H51" s="1" t="s">
        <v>15</v>
      </c>
      <c r="I51" s="1">
        <v>43588</v>
      </c>
      <c r="J51" s="2"/>
      <c r="K51" s="1" t="s">
        <v>16</v>
      </c>
    </row>
    <row r="52" spans="1:11" x14ac:dyDescent="0.25">
      <c r="A52" s="1" t="s">
        <v>649</v>
      </c>
      <c r="B52" s="1" t="s">
        <v>650</v>
      </c>
      <c r="C52" s="2">
        <v>43605</v>
      </c>
      <c r="D52" s="1">
        <v>71246998</v>
      </c>
      <c r="E52" s="1"/>
      <c r="F52" s="1" t="s">
        <v>876</v>
      </c>
      <c r="G52" s="1" t="s">
        <v>877</v>
      </c>
      <c r="H52" s="1" t="s">
        <v>15</v>
      </c>
      <c r="I52" s="1">
        <v>43598</v>
      </c>
      <c r="J52" s="2"/>
      <c r="K52" s="1" t="s">
        <v>16</v>
      </c>
    </row>
    <row r="53" spans="1:11" x14ac:dyDescent="0.25">
      <c r="A53" s="1" t="s">
        <v>649</v>
      </c>
      <c r="B53" s="1" t="s">
        <v>650</v>
      </c>
      <c r="C53" s="2">
        <v>43605</v>
      </c>
      <c r="D53" s="1">
        <v>71246998</v>
      </c>
      <c r="E53" s="1"/>
      <c r="F53" s="1" t="s">
        <v>878</v>
      </c>
      <c r="G53" s="1" t="s">
        <v>879</v>
      </c>
      <c r="H53" s="1" t="s">
        <v>15</v>
      </c>
      <c r="I53" s="1">
        <v>43633</v>
      </c>
      <c r="J53" s="2"/>
      <c r="K53" s="1" t="s">
        <v>16</v>
      </c>
    </row>
    <row r="54" spans="1:11" x14ac:dyDescent="0.25">
      <c r="A54" s="1" t="s">
        <v>649</v>
      </c>
      <c r="B54" s="1" t="s">
        <v>650</v>
      </c>
      <c r="C54" s="2">
        <v>43605</v>
      </c>
      <c r="D54" s="1">
        <v>71246998</v>
      </c>
      <c r="E54" s="1"/>
      <c r="F54" s="1" t="s">
        <v>880</v>
      </c>
      <c r="G54" s="1" t="s">
        <v>881</v>
      </c>
      <c r="H54" s="1" t="s">
        <v>213</v>
      </c>
      <c r="I54" s="1" t="s">
        <v>214</v>
      </c>
      <c r="J54" s="2">
        <v>43588</v>
      </c>
      <c r="K54" s="1" t="s">
        <v>16</v>
      </c>
    </row>
    <row r="55" spans="1:11" x14ac:dyDescent="0.25">
      <c r="A55" s="1" t="s">
        <v>649</v>
      </c>
      <c r="B55" s="1" t="s">
        <v>650</v>
      </c>
      <c r="C55" s="2">
        <v>43598</v>
      </c>
      <c r="D55" s="1">
        <v>71246999</v>
      </c>
      <c r="E55" s="1" t="s">
        <v>126</v>
      </c>
      <c r="F55" s="1">
        <v>186398612</v>
      </c>
      <c r="G55" s="1" t="s">
        <v>127</v>
      </c>
      <c r="H55" s="1" t="s">
        <v>15</v>
      </c>
      <c r="I55" s="1">
        <v>43594</v>
      </c>
      <c r="J55" s="2"/>
      <c r="K55" s="1" t="s">
        <v>16</v>
      </c>
    </row>
    <row r="56" spans="1:11" x14ac:dyDescent="0.25">
      <c r="A56" s="1" t="s">
        <v>649</v>
      </c>
      <c r="B56" s="1" t="s">
        <v>650</v>
      </c>
      <c r="C56" s="2">
        <v>43598</v>
      </c>
      <c r="D56" s="1">
        <v>71246999</v>
      </c>
      <c r="E56" s="1" t="s">
        <v>78</v>
      </c>
      <c r="F56" s="1">
        <v>186492605</v>
      </c>
      <c r="G56" s="1" t="s">
        <v>79</v>
      </c>
      <c r="H56" s="1" t="s">
        <v>15</v>
      </c>
      <c r="I56" s="1">
        <v>43585</v>
      </c>
      <c r="J56" s="2"/>
      <c r="K56" s="1" t="s">
        <v>16</v>
      </c>
    </row>
    <row r="57" spans="1:11" x14ac:dyDescent="0.25">
      <c r="A57" s="1" t="s">
        <v>649</v>
      </c>
      <c r="B57" s="1" t="s">
        <v>650</v>
      </c>
      <c r="C57" s="2">
        <v>43598</v>
      </c>
      <c r="D57" s="1">
        <v>71246999</v>
      </c>
      <c r="E57" s="1" t="s">
        <v>882</v>
      </c>
      <c r="F57" s="1">
        <v>189187433</v>
      </c>
      <c r="G57" s="1" t="s">
        <v>883</v>
      </c>
      <c r="H57" s="1" t="s">
        <v>15</v>
      </c>
      <c r="I57" s="1">
        <v>43591</v>
      </c>
      <c r="J57" s="2"/>
      <c r="K57" s="1" t="s">
        <v>16</v>
      </c>
    </row>
    <row r="58" spans="1:11" x14ac:dyDescent="0.25">
      <c r="A58" s="1" t="s">
        <v>649</v>
      </c>
      <c r="B58" s="1" t="s">
        <v>650</v>
      </c>
      <c r="C58" s="2">
        <v>43598</v>
      </c>
      <c r="D58" s="1">
        <v>71246999</v>
      </c>
      <c r="E58" s="1" t="s">
        <v>860</v>
      </c>
      <c r="F58" s="1">
        <v>191625313</v>
      </c>
      <c r="G58" s="1" t="s">
        <v>861</v>
      </c>
      <c r="H58" s="1" t="s">
        <v>15</v>
      </c>
      <c r="I58" s="1">
        <v>43619</v>
      </c>
      <c r="J58" s="2"/>
      <c r="K58" s="1" t="s">
        <v>16</v>
      </c>
    </row>
    <row r="59" spans="1:11" x14ac:dyDescent="0.25">
      <c r="A59" s="1" t="s">
        <v>649</v>
      </c>
      <c r="B59" s="1" t="s">
        <v>650</v>
      </c>
      <c r="C59" s="2">
        <v>43598</v>
      </c>
      <c r="D59" s="1">
        <v>71246999</v>
      </c>
      <c r="E59" s="1" t="s">
        <v>110</v>
      </c>
      <c r="F59" s="1">
        <v>191745722</v>
      </c>
      <c r="G59" s="1" t="s">
        <v>111</v>
      </c>
      <c r="H59" s="1" t="s">
        <v>15</v>
      </c>
      <c r="I59" s="1">
        <v>43591</v>
      </c>
      <c r="J59" s="2"/>
      <c r="K59" s="1" t="s">
        <v>16</v>
      </c>
    </row>
    <row r="60" spans="1:11" x14ac:dyDescent="0.25">
      <c r="A60" s="1" t="s">
        <v>649</v>
      </c>
      <c r="B60" s="1" t="s">
        <v>650</v>
      </c>
      <c r="C60" s="2">
        <v>43598</v>
      </c>
      <c r="D60" s="1">
        <v>71246999</v>
      </c>
      <c r="E60" s="1" t="s">
        <v>862</v>
      </c>
      <c r="F60" s="1">
        <v>191819217</v>
      </c>
      <c r="G60" s="1" t="s">
        <v>863</v>
      </c>
      <c r="H60" s="1" t="s">
        <v>15</v>
      </c>
      <c r="I60" s="1">
        <v>43595</v>
      </c>
      <c r="J60" s="2"/>
      <c r="K60" s="1" t="s">
        <v>16</v>
      </c>
    </row>
    <row r="61" spans="1:11" x14ac:dyDescent="0.25">
      <c r="A61" s="1" t="s">
        <v>649</v>
      </c>
      <c r="B61" s="1" t="s">
        <v>650</v>
      </c>
      <c r="C61" s="2">
        <v>43612</v>
      </c>
      <c r="D61" s="1">
        <v>71246999</v>
      </c>
      <c r="E61" s="1" t="s">
        <v>884</v>
      </c>
      <c r="F61" s="1" t="s">
        <v>884</v>
      </c>
      <c r="G61" s="1" t="s">
        <v>885</v>
      </c>
      <c r="H61" s="1" t="s">
        <v>427</v>
      </c>
      <c r="I61" s="1" t="s">
        <v>428</v>
      </c>
      <c r="J61" s="2"/>
      <c r="K61" s="1" t="s">
        <v>16</v>
      </c>
    </row>
    <row r="62" spans="1:11" x14ac:dyDescent="0.25">
      <c r="A62" s="1" t="s">
        <v>649</v>
      </c>
      <c r="B62" s="1" t="s">
        <v>650</v>
      </c>
      <c r="C62" s="2">
        <v>43598</v>
      </c>
      <c r="D62" s="1">
        <v>71246999</v>
      </c>
      <c r="E62" s="1" t="s">
        <v>886</v>
      </c>
      <c r="F62" s="1">
        <v>191957942</v>
      </c>
      <c r="G62" s="1" t="s">
        <v>887</v>
      </c>
      <c r="H62" s="1" t="s">
        <v>15</v>
      </c>
      <c r="I62" s="1">
        <v>43614</v>
      </c>
      <c r="J62" s="2"/>
      <c r="K62" s="1" t="s">
        <v>16</v>
      </c>
    </row>
    <row r="63" spans="1:11" x14ac:dyDescent="0.25">
      <c r="A63" s="1" t="s">
        <v>649</v>
      </c>
      <c r="B63" s="1" t="s">
        <v>650</v>
      </c>
      <c r="C63" s="2">
        <v>43598</v>
      </c>
      <c r="D63" s="1">
        <v>71246999</v>
      </c>
      <c r="E63" s="1" t="s">
        <v>144</v>
      </c>
      <c r="F63" s="1">
        <v>192734468</v>
      </c>
      <c r="G63" s="1" t="s">
        <v>145</v>
      </c>
      <c r="H63" s="1" t="s">
        <v>15</v>
      </c>
      <c r="I63" s="1">
        <v>43601</v>
      </c>
      <c r="J63" s="2"/>
      <c r="K63" s="1" t="s">
        <v>16</v>
      </c>
    </row>
    <row r="64" spans="1:11" x14ac:dyDescent="0.25">
      <c r="A64" s="1" t="s">
        <v>649</v>
      </c>
      <c r="B64" s="1" t="s">
        <v>650</v>
      </c>
      <c r="C64" s="2">
        <v>43598</v>
      </c>
      <c r="D64" s="1">
        <v>71246999</v>
      </c>
      <c r="E64" s="1" t="s">
        <v>864</v>
      </c>
      <c r="F64" s="1">
        <v>192808119</v>
      </c>
      <c r="G64" s="1" t="s">
        <v>865</v>
      </c>
      <c r="H64" s="1" t="s">
        <v>15</v>
      </c>
      <c r="I64" s="1">
        <v>43595</v>
      </c>
      <c r="J64" s="2"/>
      <c r="K64" s="1" t="s">
        <v>16</v>
      </c>
    </row>
    <row r="65" spans="1:11" x14ac:dyDescent="0.25">
      <c r="A65" s="1" t="s">
        <v>649</v>
      </c>
      <c r="B65" s="1" t="s">
        <v>650</v>
      </c>
      <c r="C65" s="2">
        <v>43598</v>
      </c>
      <c r="D65" s="1">
        <v>71246999</v>
      </c>
      <c r="E65" s="1">
        <v>192821881</v>
      </c>
      <c r="F65" s="1">
        <v>192821881</v>
      </c>
      <c r="G65" s="1" t="s">
        <v>888</v>
      </c>
      <c r="H65" s="1" t="s">
        <v>427</v>
      </c>
      <c r="I65" s="1" t="s">
        <v>428</v>
      </c>
      <c r="J65" s="2"/>
      <c r="K65" s="1" t="s">
        <v>16</v>
      </c>
    </row>
    <row r="66" spans="1:11" x14ac:dyDescent="0.25">
      <c r="A66" s="1" t="s">
        <v>649</v>
      </c>
      <c r="B66" s="1" t="s">
        <v>650</v>
      </c>
      <c r="C66" s="2">
        <v>43598</v>
      </c>
      <c r="D66" s="1">
        <v>71246999</v>
      </c>
      <c r="E66" s="1" t="s">
        <v>889</v>
      </c>
      <c r="F66" s="1">
        <v>192847265</v>
      </c>
      <c r="G66" s="1" t="s">
        <v>890</v>
      </c>
      <c r="H66" s="1" t="s">
        <v>15</v>
      </c>
      <c r="I66" s="1">
        <v>43630</v>
      </c>
      <c r="J66" s="2"/>
      <c r="K66" s="1" t="s">
        <v>16</v>
      </c>
    </row>
    <row r="67" spans="1:11" x14ac:dyDescent="0.25">
      <c r="A67" s="1" t="s">
        <v>649</v>
      </c>
      <c r="B67" s="1" t="s">
        <v>650</v>
      </c>
      <c r="C67" s="2">
        <v>43598</v>
      </c>
      <c r="D67" s="1">
        <v>71246999</v>
      </c>
      <c r="E67" s="1" t="s">
        <v>891</v>
      </c>
      <c r="F67" s="1">
        <v>192858362</v>
      </c>
      <c r="G67" s="1" t="s">
        <v>892</v>
      </c>
      <c r="H67" s="1" t="s">
        <v>15</v>
      </c>
      <c r="I67" s="1">
        <v>43605</v>
      </c>
      <c r="J67" s="2"/>
      <c r="K67" s="1" t="s">
        <v>16</v>
      </c>
    </row>
    <row r="68" spans="1:11" x14ac:dyDescent="0.25">
      <c r="A68" s="1" t="s">
        <v>649</v>
      </c>
      <c r="B68" s="1" t="s">
        <v>650</v>
      </c>
      <c r="C68" s="2">
        <v>43598</v>
      </c>
      <c r="D68" s="1">
        <v>71246999</v>
      </c>
      <c r="E68" s="1" t="s">
        <v>893</v>
      </c>
      <c r="F68" s="1">
        <v>193020558</v>
      </c>
      <c r="G68" s="1" t="s">
        <v>894</v>
      </c>
      <c r="H68" s="1" t="s">
        <v>427</v>
      </c>
      <c r="I68" s="1" t="s">
        <v>514</v>
      </c>
      <c r="J68" s="2"/>
      <c r="K68" s="1" t="s">
        <v>16</v>
      </c>
    </row>
    <row r="69" spans="1:11" x14ac:dyDescent="0.25">
      <c r="A69" s="1" t="s">
        <v>649</v>
      </c>
      <c r="B69" s="1" t="s">
        <v>650</v>
      </c>
      <c r="C69" s="2">
        <v>43598</v>
      </c>
      <c r="D69" s="1">
        <v>71246999</v>
      </c>
      <c r="E69" s="1" t="s">
        <v>895</v>
      </c>
      <c r="F69" s="1">
        <v>193206054</v>
      </c>
      <c r="G69" s="1" t="s">
        <v>896</v>
      </c>
      <c r="H69" s="1" t="s">
        <v>427</v>
      </c>
      <c r="I69" s="1" t="s">
        <v>514</v>
      </c>
      <c r="J69" s="2"/>
      <c r="K69" s="1" t="s">
        <v>16</v>
      </c>
    </row>
    <row r="70" spans="1:11" x14ac:dyDescent="0.25">
      <c r="A70" s="1" t="s">
        <v>649</v>
      </c>
      <c r="B70" s="1" t="s">
        <v>650</v>
      </c>
      <c r="C70" s="2">
        <v>43598</v>
      </c>
      <c r="D70" s="1">
        <v>71246999</v>
      </c>
      <c r="E70" s="1">
        <v>193208735</v>
      </c>
      <c r="F70" s="1">
        <v>193208735</v>
      </c>
      <c r="G70" s="1" t="s">
        <v>897</v>
      </c>
      <c r="H70" s="1" t="s">
        <v>550</v>
      </c>
      <c r="I70" s="1"/>
      <c r="J70" s="2"/>
      <c r="K70" s="1" t="s">
        <v>16</v>
      </c>
    </row>
    <row r="71" spans="1:11" x14ac:dyDescent="0.25">
      <c r="A71" s="1" t="s">
        <v>649</v>
      </c>
      <c r="B71" s="1" t="s">
        <v>650</v>
      </c>
      <c r="C71" s="2">
        <v>43598</v>
      </c>
      <c r="D71" s="1">
        <v>71246999</v>
      </c>
      <c r="E71" s="1" t="s">
        <v>866</v>
      </c>
      <c r="F71" s="1">
        <v>193287249</v>
      </c>
      <c r="G71" s="1" t="s">
        <v>867</v>
      </c>
      <c r="H71" s="1" t="s">
        <v>15</v>
      </c>
      <c r="I71" s="1">
        <v>43585</v>
      </c>
      <c r="J71" s="2"/>
      <c r="K71" s="1" t="s">
        <v>16</v>
      </c>
    </row>
    <row r="72" spans="1:11" x14ac:dyDescent="0.25">
      <c r="A72" s="1" t="s">
        <v>649</v>
      </c>
      <c r="B72" s="1" t="s">
        <v>650</v>
      </c>
      <c r="C72" s="2">
        <v>43598</v>
      </c>
      <c r="D72" s="1">
        <v>71246999</v>
      </c>
      <c r="E72" s="1">
        <v>193326319</v>
      </c>
      <c r="F72" s="1">
        <v>193326319</v>
      </c>
      <c r="G72" s="1" t="s">
        <v>898</v>
      </c>
      <c r="H72" s="1" t="s">
        <v>427</v>
      </c>
      <c r="I72" s="1" t="s">
        <v>514</v>
      </c>
      <c r="J72" s="2"/>
      <c r="K72" s="1" t="s">
        <v>16</v>
      </c>
    </row>
    <row r="73" spans="1:11" x14ac:dyDescent="0.25">
      <c r="A73" s="1" t="s">
        <v>649</v>
      </c>
      <c r="B73" s="1" t="s">
        <v>650</v>
      </c>
      <c r="C73" s="2">
        <v>43598</v>
      </c>
      <c r="D73" s="1">
        <v>71246999</v>
      </c>
      <c r="E73" s="1" t="s">
        <v>899</v>
      </c>
      <c r="F73" s="1">
        <v>193345447</v>
      </c>
      <c r="G73" s="1" t="s">
        <v>900</v>
      </c>
      <c r="H73" s="1" t="s">
        <v>427</v>
      </c>
      <c r="I73" s="1" t="s">
        <v>514</v>
      </c>
      <c r="J73" s="2"/>
      <c r="K73" s="1" t="s">
        <v>16</v>
      </c>
    </row>
    <row r="74" spans="1:11" x14ac:dyDescent="0.25">
      <c r="A74" s="1" t="s">
        <v>649</v>
      </c>
      <c r="B74" s="1" t="s">
        <v>650</v>
      </c>
      <c r="C74" s="2">
        <v>43598</v>
      </c>
      <c r="D74" s="1">
        <v>71246999</v>
      </c>
      <c r="E74" s="1" t="s">
        <v>868</v>
      </c>
      <c r="F74" s="1">
        <v>193350922</v>
      </c>
      <c r="G74" s="1" t="s">
        <v>869</v>
      </c>
      <c r="H74" s="1" t="s">
        <v>15</v>
      </c>
      <c r="I74" s="1">
        <v>43588</v>
      </c>
      <c r="J74" s="2"/>
      <c r="K74" s="1" t="s">
        <v>16</v>
      </c>
    </row>
    <row r="75" spans="1:11" x14ac:dyDescent="0.25">
      <c r="A75" s="1" t="s">
        <v>649</v>
      </c>
      <c r="B75" s="1" t="s">
        <v>650</v>
      </c>
      <c r="C75" s="2">
        <v>43598</v>
      </c>
      <c r="D75" s="1">
        <v>71246999</v>
      </c>
      <c r="E75" s="1" t="s">
        <v>48</v>
      </c>
      <c r="F75" s="1">
        <v>193429558</v>
      </c>
      <c r="G75" s="1" t="s">
        <v>49</v>
      </c>
      <c r="H75" s="1" t="s">
        <v>15</v>
      </c>
      <c r="I75" s="1">
        <v>43584</v>
      </c>
      <c r="J75" s="2"/>
      <c r="K75" s="1" t="s">
        <v>16</v>
      </c>
    </row>
    <row r="76" spans="1:11" x14ac:dyDescent="0.25">
      <c r="A76" s="1" t="s">
        <v>649</v>
      </c>
      <c r="B76" s="1" t="s">
        <v>650</v>
      </c>
      <c r="C76" s="2">
        <v>43612</v>
      </c>
      <c r="D76" s="1">
        <v>71246999</v>
      </c>
      <c r="E76" s="1" t="s">
        <v>872</v>
      </c>
      <c r="F76" s="1" t="s">
        <v>872</v>
      </c>
      <c r="G76" s="1" t="s">
        <v>873</v>
      </c>
      <c r="H76" s="1" t="s">
        <v>427</v>
      </c>
      <c r="I76" s="1" t="s">
        <v>428</v>
      </c>
      <c r="J76" s="2"/>
      <c r="K76" s="1" t="s">
        <v>16</v>
      </c>
    </row>
    <row r="77" spans="1:11" x14ac:dyDescent="0.25">
      <c r="A77" s="1" t="s">
        <v>649</v>
      </c>
      <c r="B77" s="1" t="s">
        <v>650</v>
      </c>
      <c r="C77" s="2">
        <v>43612</v>
      </c>
      <c r="D77" s="1">
        <v>71246999</v>
      </c>
      <c r="E77" s="1"/>
      <c r="F77" s="1" t="s">
        <v>874</v>
      </c>
      <c r="G77" s="1" t="s">
        <v>875</v>
      </c>
      <c r="H77" s="1" t="s">
        <v>15</v>
      </c>
      <c r="I77" s="1">
        <v>43588</v>
      </c>
      <c r="J77" s="2"/>
      <c r="K77" s="1" t="s">
        <v>16</v>
      </c>
    </row>
    <row r="78" spans="1:11" x14ac:dyDescent="0.25">
      <c r="A78" s="1" t="s">
        <v>649</v>
      </c>
      <c r="B78" s="1" t="s">
        <v>650</v>
      </c>
      <c r="C78" s="2">
        <v>43612</v>
      </c>
      <c r="D78" s="1">
        <v>71246999</v>
      </c>
      <c r="E78" s="1"/>
      <c r="F78" s="1" t="s">
        <v>876</v>
      </c>
      <c r="G78" s="1" t="s">
        <v>877</v>
      </c>
      <c r="H78" s="1" t="s">
        <v>15</v>
      </c>
      <c r="I78" s="1">
        <v>43598</v>
      </c>
      <c r="J78" s="2"/>
      <c r="K78" s="1" t="s">
        <v>16</v>
      </c>
    </row>
    <row r="79" spans="1:11" x14ac:dyDescent="0.25">
      <c r="A79" s="1" t="s">
        <v>649</v>
      </c>
      <c r="B79" s="1" t="s">
        <v>650</v>
      </c>
      <c r="C79" s="2">
        <v>43612</v>
      </c>
      <c r="D79" s="1">
        <v>71246999</v>
      </c>
      <c r="E79" s="1" t="s">
        <v>901</v>
      </c>
      <c r="F79" s="1" t="s">
        <v>901</v>
      </c>
      <c r="G79" s="1" t="s">
        <v>902</v>
      </c>
      <c r="H79" s="1" t="s">
        <v>427</v>
      </c>
      <c r="I79" s="1" t="s">
        <v>428</v>
      </c>
      <c r="J79" s="2"/>
      <c r="K79" s="1" t="s">
        <v>16</v>
      </c>
    </row>
    <row r="80" spans="1:11" x14ac:dyDescent="0.25">
      <c r="A80" s="1" t="s">
        <v>649</v>
      </c>
      <c r="B80" s="1" t="s">
        <v>650</v>
      </c>
      <c r="C80" s="2">
        <v>43612</v>
      </c>
      <c r="D80" s="1">
        <v>71246999</v>
      </c>
      <c r="E80" s="1"/>
      <c r="F80" s="1" t="s">
        <v>880</v>
      </c>
      <c r="G80" s="1" t="s">
        <v>881</v>
      </c>
      <c r="H80" s="1" t="s">
        <v>213</v>
      </c>
      <c r="I80" s="1" t="s">
        <v>214</v>
      </c>
      <c r="J80" s="2">
        <v>43588</v>
      </c>
      <c r="K80" s="1" t="s">
        <v>16</v>
      </c>
    </row>
    <row r="81" spans="1:11" x14ac:dyDescent="0.25">
      <c r="A81" s="1" t="s">
        <v>64</v>
      </c>
      <c r="B81" s="1" t="s">
        <v>65</v>
      </c>
      <c r="C81" s="2">
        <v>43598</v>
      </c>
      <c r="D81" s="1">
        <v>71255811</v>
      </c>
      <c r="E81" s="1" t="s">
        <v>66</v>
      </c>
      <c r="F81" s="1">
        <v>193578301</v>
      </c>
      <c r="G81" s="1" t="s">
        <v>67</v>
      </c>
      <c r="H81" s="1" t="s">
        <v>15</v>
      </c>
      <c r="I81" s="1">
        <v>43585</v>
      </c>
      <c r="J81" s="2"/>
      <c r="K81" s="1" t="s">
        <v>16</v>
      </c>
    </row>
    <row r="82" spans="1:11" x14ac:dyDescent="0.25">
      <c r="A82" s="1" t="s">
        <v>64</v>
      </c>
      <c r="B82" s="1" t="s">
        <v>65</v>
      </c>
      <c r="C82" s="2">
        <v>43602</v>
      </c>
      <c r="D82" s="1">
        <v>71255811</v>
      </c>
      <c r="E82" s="1" t="s">
        <v>425</v>
      </c>
      <c r="F82" s="1" t="s">
        <v>425</v>
      </c>
      <c r="G82" s="1" t="s">
        <v>426</v>
      </c>
      <c r="H82" s="1" t="s">
        <v>427</v>
      </c>
      <c r="I82" s="1" t="s">
        <v>428</v>
      </c>
      <c r="J82" s="2"/>
      <c r="K82" s="1" t="s">
        <v>16</v>
      </c>
    </row>
    <row r="83" spans="1:11" x14ac:dyDescent="0.25">
      <c r="A83" s="1" t="s">
        <v>17</v>
      </c>
      <c r="B83" s="1" t="s">
        <v>18</v>
      </c>
      <c r="C83" s="2">
        <v>43682</v>
      </c>
      <c r="D83" s="1">
        <v>71258284</v>
      </c>
      <c r="E83" s="1" t="s">
        <v>19</v>
      </c>
      <c r="F83" s="1">
        <v>192649169</v>
      </c>
      <c r="G83" s="1" t="s">
        <v>20</v>
      </c>
      <c r="H83" s="1" t="s">
        <v>15</v>
      </c>
      <c r="I83" s="1">
        <v>43762</v>
      </c>
      <c r="J83" s="2"/>
      <c r="K83" s="1" t="s">
        <v>16</v>
      </c>
    </row>
    <row r="84" spans="1:11" x14ac:dyDescent="0.25">
      <c r="A84" s="1" t="s">
        <v>17</v>
      </c>
      <c r="B84" s="1" t="s">
        <v>18</v>
      </c>
      <c r="C84" s="2">
        <v>43682</v>
      </c>
      <c r="D84" s="1">
        <v>71258284</v>
      </c>
      <c r="E84" s="1" t="s">
        <v>36</v>
      </c>
      <c r="F84" s="1">
        <v>192841271</v>
      </c>
      <c r="G84" s="1" t="s">
        <v>37</v>
      </c>
      <c r="H84" s="1" t="s">
        <v>15</v>
      </c>
      <c r="I84" s="1">
        <v>43584</v>
      </c>
      <c r="J84" s="2"/>
      <c r="K84" s="1" t="s">
        <v>16</v>
      </c>
    </row>
    <row r="85" spans="1:11" x14ac:dyDescent="0.25">
      <c r="A85" s="1" t="s">
        <v>17</v>
      </c>
      <c r="B85" s="1" t="s">
        <v>18</v>
      </c>
      <c r="C85" s="2">
        <v>43682</v>
      </c>
      <c r="D85" s="1">
        <v>71258284</v>
      </c>
      <c r="E85" s="1" t="s">
        <v>219</v>
      </c>
      <c r="F85" s="1">
        <v>193566575</v>
      </c>
      <c r="G85" s="1" t="s">
        <v>220</v>
      </c>
      <c r="H85" s="1" t="s">
        <v>213</v>
      </c>
      <c r="I85" s="1" t="s">
        <v>214</v>
      </c>
      <c r="J85" s="2">
        <v>43588</v>
      </c>
      <c r="K85" s="1" t="s">
        <v>16</v>
      </c>
    </row>
    <row r="86" spans="1:11" x14ac:dyDescent="0.25">
      <c r="A86" s="1" t="s">
        <v>17</v>
      </c>
      <c r="B86" s="1" t="s">
        <v>18</v>
      </c>
      <c r="C86" s="2">
        <v>43682</v>
      </c>
      <c r="D86" s="1">
        <v>71258284</v>
      </c>
      <c r="E86" s="1" t="s">
        <v>98</v>
      </c>
      <c r="F86" s="1">
        <v>193569224</v>
      </c>
      <c r="G86" s="1" t="s">
        <v>99</v>
      </c>
      <c r="H86" s="1" t="s">
        <v>15</v>
      </c>
      <c r="I86" s="1">
        <v>43588</v>
      </c>
      <c r="J86" s="2"/>
      <c r="K86" s="1" t="s">
        <v>16</v>
      </c>
    </row>
    <row r="87" spans="1:11" x14ac:dyDescent="0.25">
      <c r="A87" s="1" t="s">
        <v>17</v>
      </c>
      <c r="B87" s="1" t="s">
        <v>18</v>
      </c>
      <c r="C87" s="2">
        <v>43682</v>
      </c>
      <c r="D87" s="1">
        <v>71258284</v>
      </c>
      <c r="E87" s="1" t="s">
        <v>429</v>
      </c>
      <c r="F87" s="1">
        <v>193570467</v>
      </c>
      <c r="G87" s="1" t="s">
        <v>430</v>
      </c>
      <c r="H87" s="1" t="s">
        <v>427</v>
      </c>
      <c r="I87" s="1" t="s">
        <v>428</v>
      </c>
      <c r="J87" s="2"/>
      <c r="K87" s="1" t="s">
        <v>265</v>
      </c>
    </row>
    <row r="88" spans="1:11" x14ac:dyDescent="0.25">
      <c r="A88" s="1" t="s">
        <v>17</v>
      </c>
      <c r="B88" s="1" t="s">
        <v>18</v>
      </c>
      <c r="C88" s="2">
        <v>43682</v>
      </c>
      <c r="D88" s="1">
        <v>71258284</v>
      </c>
      <c r="E88" s="1" t="s">
        <v>431</v>
      </c>
      <c r="F88" s="1">
        <v>193571229</v>
      </c>
      <c r="G88" s="1" t="s">
        <v>432</v>
      </c>
      <c r="H88" s="1" t="s">
        <v>427</v>
      </c>
      <c r="I88" s="1" t="s">
        <v>428</v>
      </c>
      <c r="J88" s="2"/>
      <c r="K88" s="1" t="s">
        <v>265</v>
      </c>
    </row>
    <row r="89" spans="1:11" x14ac:dyDescent="0.25">
      <c r="A89" s="1" t="s">
        <v>17</v>
      </c>
      <c r="B89" s="1" t="s">
        <v>18</v>
      </c>
      <c r="C89" s="2">
        <v>43703</v>
      </c>
      <c r="D89" s="1">
        <v>71258284</v>
      </c>
      <c r="E89" s="1" t="s">
        <v>433</v>
      </c>
      <c r="F89" s="1" t="s">
        <v>433</v>
      </c>
      <c r="G89" s="1" t="s">
        <v>434</v>
      </c>
      <c r="H89" s="1" t="s">
        <v>427</v>
      </c>
      <c r="I89" s="1" t="s">
        <v>428</v>
      </c>
      <c r="J89" s="2"/>
      <c r="K89" s="1" t="s">
        <v>265</v>
      </c>
    </row>
    <row r="90" spans="1:11" x14ac:dyDescent="0.25">
      <c r="A90" s="1" t="s">
        <v>17</v>
      </c>
      <c r="B90" s="1" t="s">
        <v>18</v>
      </c>
      <c r="C90" s="2">
        <v>43682</v>
      </c>
      <c r="D90" s="1">
        <v>71258284</v>
      </c>
      <c r="E90" s="1" t="s">
        <v>199</v>
      </c>
      <c r="F90" s="1">
        <v>193573781</v>
      </c>
      <c r="G90" s="1" t="s">
        <v>200</v>
      </c>
      <c r="H90" s="1" t="s">
        <v>15</v>
      </c>
      <c r="I90" s="1">
        <v>43642</v>
      </c>
      <c r="J90" s="2"/>
      <c r="K90" s="1" t="s">
        <v>16</v>
      </c>
    </row>
    <row r="91" spans="1:11" x14ac:dyDescent="0.25">
      <c r="A91" s="1" t="s">
        <v>17</v>
      </c>
      <c r="B91" s="1" t="s">
        <v>18</v>
      </c>
      <c r="C91" s="2">
        <v>43703</v>
      </c>
      <c r="D91" s="1">
        <v>71258284</v>
      </c>
      <c r="E91" s="1" t="s">
        <v>435</v>
      </c>
      <c r="F91" s="1" t="s">
        <v>435</v>
      </c>
      <c r="G91" s="1" t="s">
        <v>337</v>
      </c>
      <c r="H91" s="1" t="s">
        <v>427</v>
      </c>
      <c r="I91" s="1" t="s">
        <v>428</v>
      </c>
      <c r="J91" s="2"/>
      <c r="K91" s="1" t="s">
        <v>210</v>
      </c>
    </row>
    <row r="92" spans="1:11" x14ac:dyDescent="0.25">
      <c r="A92" s="1" t="s">
        <v>17</v>
      </c>
      <c r="B92" s="1" t="s">
        <v>18</v>
      </c>
      <c r="C92" s="2">
        <v>43682</v>
      </c>
      <c r="D92" s="1">
        <v>71258284</v>
      </c>
      <c r="E92" s="1" t="s">
        <v>436</v>
      </c>
      <c r="F92" s="1">
        <v>193579189</v>
      </c>
      <c r="G92" s="1" t="s">
        <v>437</v>
      </c>
      <c r="H92" s="1" t="s">
        <v>427</v>
      </c>
      <c r="I92" s="1" t="s">
        <v>428</v>
      </c>
      <c r="J92" s="2"/>
      <c r="K92" s="1" t="s">
        <v>438</v>
      </c>
    </row>
    <row r="93" spans="1:11" x14ac:dyDescent="0.25">
      <c r="A93" s="1" t="s">
        <v>17</v>
      </c>
      <c r="B93" s="1" t="s">
        <v>18</v>
      </c>
      <c r="C93" s="2">
        <v>43682</v>
      </c>
      <c r="D93" s="1">
        <v>71258284</v>
      </c>
      <c r="E93" s="1" t="s">
        <v>221</v>
      </c>
      <c r="F93" s="1">
        <v>193581043</v>
      </c>
      <c r="G93" s="1" t="s">
        <v>222</v>
      </c>
      <c r="H93" s="1" t="s">
        <v>213</v>
      </c>
      <c r="I93" s="1" t="s">
        <v>214</v>
      </c>
      <c r="J93" s="2">
        <v>43588</v>
      </c>
      <c r="K93" s="1" t="s">
        <v>16</v>
      </c>
    </row>
    <row r="94" spans="1:11" x14ac:dyDescent="0.25">
      <c r="A94" s="1" t="s">
        <v>17</v>
      </c>
      <c r="B94" s="1" t="s">
        <v>18</v>
      </c>
      <c r="C94" s="2">
        <v>43682</v>
      </c>
      <c r="D94" s="1">
        <v>71258284</v>
      </c>
      <c r="E94" s="1" t="s">
        <v>223</v>
      </c>
      <c r="F94" s="1">
        <v>193582227</v>
      </c>
      <c r="G94" s="1" t="s">
        <v>224</v>
      </c>
      <c r="H94" s="1" t="s">
        <v>213</v>
      </c>
      <c r="I94" s="1" t="s">
        <v>214</v>
      </c>
      <c r="J94" s="2">
        <v>43588</v>
      </c>
      <c r="K94" s="1" t="s">
        <v>16</v>
      </c>
    </row>
    <row r="95" spans="1:11" x14ac:dyDescent="0.25">
      <c r="A95" s="1" t="s">
        <v>17</v>
      </c>
      <c r="B95" s="1" t="s">
        <v>18</v>
      </c>
      <c r="C95" s="2">
        <v>43682</v>
      </c>
      <c r="D95" s="1">
        <v>71258284</v>
      </c>
      <c r="E95" s="1" t="s">
        <v>225</v>
      </c>
      <c r="F95" s="1">
        <v>193582652</v>
      </c>
      <c r="G95" s="1" t="s">
        <v>226</v>
      </c>
      <c r="H95" s="1" t="s">
        <v>213</v>
      </c>
      <c r="I95" s="1" t="s">
        <v>214</v>
      </c>
      <c r="J95" s="2">
        <v>43588</v>
      </c>
      <c r="K95" s="1" t="s">
        <v>16</v>
      </c>
    </row>
    <row r="96" spans="1:11" x14ac:dyDescent="0.25">
      <c r="A96" s="1" t="s">
        <v>17</v>
      </c>
      <c r="B96" s="1" t="s">
        <v>18</v>
      </c>
      <c r="C96" s="2">
        <v>43682</v>
      </c>
      <c r="D96" s="1">
        <v>71258284</v>
      </c>
      <c r="E96" s="1" t="s">
        <v>439</v>
      </c>
      <c r="F96" s="1">
        <v>193587855</v>
      </c>
      <c r="G96" s="1" t="s">
        <v>440</v>
      </c>
      <c r="H96" s="1" t="s">
        <v>427</v>
      </c>
      <c r="I96" s="1" t="s">
        <v>428</v>
      </c>
      <c r="J96" s="2"/>
      <c r="K96" s="1" t="s">
        <v>265</v>
      </c>
    </row>
    <row r="97" spans="1:11" x14ac:dyDescent="0.25">
      <c r="A97" s="1" t="s">
        <v>17</v>
      </c>
      <c r="B97" s="1" t="s">
        <v>18</v>
      </c>
      <c r="C97" s="2">
        <v>43682</v>
      </c>
      <c r="D97" s="1">
        <v>71258284</v>
      </c>
      <c r="E97" s="1" t="s">
        <v>441</v>
      </c>
      <c r="F97" s="1">
        <v>193589721</v>
      </c>
      <c r="G97" s="1" t="s">
        <v>442</v>
      </c>
      <c r="H97" s="1" t="s">
        <v>427</v>
      </c>
      <c r="I97" s="1" t="s">
        <v>428</v>
      </c>
      <c r="J97" s="2"/>
      <c r="K97" s="1" t="s">
        <v>210</v>
      </c>
    </row>
    <row r="98" spans="1:11" x14ac:dyDescent="0.25">
      <c r="A98" s="1" t="s">
        <v>17</v>
      </c>
      <c r="B98" s="1" t="s">
        <v>18</v>
      </c>
      <c r="C98" s="2">
        <v>43682</v>
      </c>
      <c r="D98" s="1">
        <v>71258284</v>
      </c>
      <c r="E98" s="1" t="s">
        <v>443</v>
      </c>
      <c r="F98" s="1">
        <v>193602318</v>
      </c>
      <c r="G98" s="1" t="s">
        <v>444</v>
      </c>
      <c r="H98" s="1" t="s">
        <v>427</v>
      </c>
      <c r="I98" s="1" t="s">
        <v>428</v>
      </c>
      <c r="J98" s="2"/>
      <c r="K98" s="1" t="s">
        <v>265</v>
      </c>
    </row>
    <row r="99" spans="1:11" x14ac:dyDescent="0.25">
      <c r="A99" s="1" t="s">
        <v>17</v>
      </c>
      <c r="B99" s="1" t="s">
        <v>18</v>
      </c>
      <c r="C99" s="2">
        <v>43682</v>
      </c>
      <c r="D99" s="1">
        <v>71258284</v>
      </c>
      <c r="E99" s="1" t="s">
        <v>445</v>
      </c>
      <c r="F99" s="1">
        <v>193606543</v>
      </c>
      <c r="G99" s="1" t="s">
        <v>446</v>
      </c>
      <c r="H99" s="1" t="s">
        <v>427</v>
      </c>
      <c r="I99" s="1" t="s">
        <v>428</v>
      </c>
      <c r="J99" s="2"/>
      <c r="K99" s="1" t="s">
        <v>210</v>
      </c>
    </row>
    <row r="100" spans="1:11" x14ac:dyDescent="0.25">
      <c r="A100" s="1" t="s">
        <v>17</v>
      </c>
      <c r="B100" s="1" t="s">
        <v>18</v>
      </c>
      <c r="C100" s="2">
        <v>43682</v>
      </c>
      <c r="D100" s="1">
        <v>71258284</v>
      </c>
      <c r="E100" s="1" t="s">
        <v>447</v>
      </c>
      <c r="F100" s="1">
        <v>193606564</v>
      </c>
      <c r="G100" s="1" t="s">
        <v>448</v>
      </c>
      <c r="H100" s="1" t="s">
        <v>427</v>
      </c>
      <c r="I100" s="1" t="s">
        <v>428</v>
      </c>
      <c r="J100" s="2"/>
      <c r="K100" s="1" t="s">
        <v>210</v>
      </c>
    </row>
    <row r="101" spans="1:11" x14ac:dyDescent="0.25">
      <c r="A101" s="1" t="s">
        <v>17</v>
      </c>
      <c r="B101" s="1" t="s">
        <v>18</v>
      </c>
      <c r="C101" s="2">
        <v>43682</v>
      </c>
      <c r="D101" s="1">
        <v>71258284</v>
      </c>
      <c r="E101" s="1" t="s">
        <v>449</v>
      </c>
      <c r="F101" s="1">
        <v>193606593</v>
      </c>
      <c r="G101" s="1" t="s">
        <v>450</v>
      </c>
      <c r="H101" s="1" t="s">
        <v>427</v>
      </c>
      <c r="I101" s="1" t="s">
        <v>428</v>
      </c>
      <c r="J101" s="2"/>
      <c r="K101" s="1" t="s">
        <v>210</v>
      </c>
    </row>
    <row r="102" spans="1:11" x14ac:dyDescent="0.25">
      <c r="A102" s="1" t="s">
        <v>17</v>
      </c>
      <c r="B102" s="1" t="s">
        <v>18</v>
      </c>
      <c r="C102" s="2">
        <v>43682</v>
      </c>
      <c r="D102" s="1">
        <v>71258284</v>
      </c>
      <c r="E102" s="1" t="s">
        <v>451</v>
      </c>
      <c r="F102" s="1">
        <v>193606618</v>
      </c>
      <c r="G102" s="1" t="s">
        <v>452</v>
      </c>
      <c r="H102" s="1" t="s">
        <v>427</v>
      </c>
      <c r="I102" s="1" t="s">
        <v>428</v>
      </c>
      <c r="J102" s="2"/>
      <c r="K102" s="1" t="s">
        <v>210</v>
      </c>
    </row>
    <row r="103" spans="1:11" x14ac:dyDescent="0.25">
      <c r="A103" s="1" t="s">
        <v>17</v>
      </c>
      <c r="B103" s="1" t="s">
        <v>18</v>
      </c>
      <c r="C103" s="2">
        <v>43682</v>
      </c>
      <c r="D103" s="1">
        <v>71258284</v>
      </c>
      <c r="E103" s="1" t="s">
        <v>453</v>
      </c>
      <c r="F103" s="1">
        <v>193608229</v>
      </c>
      <c r="G103" s="1" t="s">
        <v>454</v>
      </c>
      <c r="H103" s="1" t="s">
        <v>213</v>
      </c>
      <c r="I103" s="1" t="s">
        <v>214</v>
      </c>
      <c r="J103" s="2">
        <v>43668</v>
      </c>
      <c r="K103" s="1" t="s">
        <v>455</v>
      </c>
    </row>
    <row r="104" spans="1:11" x14ac:dyDescent="0.25">
      <c r="A104" s="1" t="s">
        <v>17</v>
      </c>
      <c r="B104" s="1" t="s">
        <v>18</v>
      </c>
      <c r="C104" s="2">
        <v>43682</v>
      </c>
      <c r="D104" s="1">
        <v>71258284</v>
      </c>
      <c r="E104" s="1" t="s">
        <v>456</v>
      </c>
      <c r="F104" s="1">
        <v>193610005</v>
      </c>
      <c r="G104" s="1" t="s">
        <v>457</v>
      </c>
      <c r="H104" s="1" t="s">
        <v>427</v>
      </c>
      <c r="I104" s="1" t="s">
        <v>428</v>
      </c>
      <c r="J104" s="2"/>
      <c r="K104" s="1" t="s">
        <v>210</v>
      </c>
    </row>
    <row r="105" spans="1:11" x14ac:dyDescent="0.25">
      <c r="A105" s="1" t="s">
        <v>17</v>
      </c>
      <c r="B105" s="1" t="s">
        <v>18</v>
      </c>
      <c r="C105" s="2">
        <v>43682</v>
      </c>
      <c r="D105" s="1">
        <v>71258284</v>
      </c>
      <c r="E105" s="1" t="s">
        <v>458</v>
      </c>
      <c r="F105" s="1">
        <v>193610258</v>
      </c>
      <c r="G105" s="1" t="s">
        <v>459</v>
      </c>
      <c r="H105" s="1" t="s">
        <v>427</v>
      </c>
      <c r="I105" s="1" t="s">
        <v>428</v>
      </c>
      <c r="J105" s="2"/>
      <c r="K105" s="1" t="s">
        <v>265</v>
      </c>
    </row>
    <row r="106" spans="1:11" x14ac:dyDescent="0.25">
      <c r="A106" s="1" t="s">
        <v>17</v>
      </c>
      <c r="B106" s="1" t="s">
        <v>18</v>
      </c>
      <c r="C106" s="2">
        <v>43703</v>
      </c>
      <c r="D106" s="1">
        <v>71258284</v>
      </c>
      <c r="E106" s="1" t="s">
        <v>460</v>
      </c>
      <c r="F106" s="1" t="s">
        <v>460</v>
      </c>
      <c r="G106" s="1" t="s">
        <v>461</v>
      </c>
      <c r="H106" s="1" t="s">
        <v>427</v>
      </c>
      <c r="I106" s="1" t="s">
        <v>428</v>
      </c>
      <c r="J106" s="2"/>
      <c r="K106" s="1" t="s">
        <v>16</v>
      </c>
    </row>
    <row r="107" spans="1:11" x14ac:dyDescent="0.25">
      <c r="A107" s="1" t="s">
        <v>17</v>
      </c>
      <c r="B107" s="1" t="s">
        <v>18</v>
      </c>
      <c r="C107" s="2">
        <v>43703</v>
      </c>
      <c r="D107" s="1">
        <v>71258284</v>
      </c>
      <c r="E107" s="1" t="s">
        <v>462</v>
      </c>
      <c r="F107" s="1" t="s">
        <v>462</v>
      </c>
      <c r="G107" s="1" t="s">
        <v>463</v>
      </c>
      <c r="H107" s="1" t="s">
        <v>427</v>
      </c>
      <c r="I107" s="1" t="s">
        <v>428</v>
      </c>
      <c r="J107" s="2"/>
      <c r="K107" s="1" t="s">
        <v>265</v>
      </c>
    </row>
    <row r="108" spans="1:11" x14ac:dyDescent="0.25">
      <c r="A108" s="1" t="s">
        <v>17</v>
      </c>
      <c r="B108" s="1" t="s">
        <v>18</v>
      </c>
      <c r="C108" s="2">
        <v>43703</v>
      </c>
      <c r="D108" s="1">
        <v>71258284</v>
      </c>
      <c r="E108" s="1" t="s">
        <v>464</v>
      </c>
      <c r="F108" s="1" t="s">
        <v>464</v>
      </c>
      <c r="G108" s="1" t="s">
        <v>465</v>
      </c>
      <c r="H108" s="1" t="s">
        <v>427</v>
      </c>
      <c r="I108" s="1" t="s">
        <v>428</v>
      </c>
      <c r="J108" s="2"/>
      <c r="K108" s="1" t="s">
        <v>265</v>
      </c>
    </row>
    <row r="109" spans="1:11" x14ac:dyDescent="0.25">
      <c r="A109" s="1" t="s">
        <v>17</v>
      </c>
      <c r="B109" s="1" t="s">
        <v>18</v>
      </c>
      <c r="C109" s="2">
        <v>43703</v>
      </c>
      <c r="D109" s="1">
        <v>71258284</v>
      </c>
      <c r="E109" s="1" t="s">
        <v>466</v>
      </c>
      <c r="F109" s="1" t="s">
        <v>466</v>
      </c>
      <c r="G109" s="1" t="s">
        <v>467</v>
      </c>
      <c r="H109" s="1" t="s">
        <v>427</v>
      </c>
      <c r="I109" s="1" t="s">
        <v>428</v>
      </c>
      <c r="J109" s="2"/>
      <c r="K109" s="1" t="s">
        <v>265</v>
      </c>
    </row>
    <row r="110" spans="1:11" x14ac:dyDescent="0.25">
      <c r="A110" s="1" t="s">
        <v>150</v>
      </c>
      <c r="B110" s="1" t="s">
        <v>151</v>
      </c>
      <c r="C110" s="2">
        <v>43584</v>
      </c>
      <c r="D110" s="1">
        <v>71263146</v>
      </c>
      <c r="E110" s="1"/>
      <c r="F110" s="1" t="s">
        <v>152</v>
      </c>
      <c r="G110" s="1" t="s">
        <v>153</v>
      </c>
      <c r="H110" s="1" t="s">
        <v>15</v>
      </c>
      <c r="I110" s="1">
        <v>43602</v>
      </c>
      <c r="J110" s="2"/>
      <c r="K110" s="1" t="s">
        <v>16</v>
      </c>
    </row>
    <row r="111" spans="1:11" x14ac:dyDescent="0.25">
      <c r="A111" s="1" t="s">
        <v>38</v>
      </c>
      <c r="B111" s="1" t="s">
        <v>39</v>
      </c>
      <c r="C111" s="2">
        <v>43578</v>
      </c>
      <c r="D111" s="1">
        <v>71264863</v>
      </c>
      <c r="E111" s="1" t="s">
        <v>40</v>
      </c>
      <c r="F111" s="1">
        <v>193571662</v>
      </c>
      <c r="G111" s="1" t="s">
        <v>41</v>
      </c>
      <c r="H111" s="1" t="s">
        <v>15</v>
      </c>
      <c r="I111" s="1">
        <v>43584</v>
      </c>
      <c r="J111" s="2"/>
      <c r="K111" s="1" t="s">
        <v>16</v>
      </c>
    </row>
    <row r="112" spans="1:11" x14ac:dyDescent="0.25">
      <c r="A112" s="1" t="s">
        <v>38</v>
      </c>
      <c r="B112" s="1" t="s">
        <v>39</v>
      </c>
      <c r="C112" s="2">
        <v>43585</v>
      </c>
      <c r="D112" s="1">
        <v>71264863</v>
      </c>
      <c r="E112" s="1" t="s">
        <v>468</v>
      </c>
      <c r="F112" s="1" t="s">
        <v>468</v>
      </c>
      <c r="G112" s="1" t="s">
        <v>469</v>
      </c>
      <c r="H112" s="1" t="s">
        <v>427</v>
      </c>
      <c r="I112" s="1" t="s">
        <v>428</v>
      </c>
      <c r="J112" s="2"/>
      <c r="K112" s="1" t="s">
        <v>16</v>
      </c>
    </row>
    <row r="113" spans="1:11" x14ac:dyDescent="0.25">
      <c r="A113" s="1" t="s">
        <v>38</v>
      </c>
      <c r="B113" s="1" t="s">
        <v>39</v>
      </c>
      <c r="C113" s="2">
        <v>43585</v>
      </c>
      <c r="D113" s="1">
        <v>71264863</v>
      </c>
      <c r="E113" s="1" t="s">
        <v>511</v>
      </c>
      <c r="F113" s="1" t="s">
        <v>511</v>
      </c>
      <c r="G113" s="1" t="s">
        <v>512</v>
      </c>
      <c r="H113" s="1" t="s">
        <v>513</v>
      </c>
      <c r="I113" s="1" t="s">
        <v>514</v>
      </c>
      <c r="J113" s="2"/>
      <c r="K113" s="1" t="s">
        <v>265</v>
      </c>
    </row>
    <row r="114" spans="1:11" x14ac:dyDescent="0.25">
      <c r="A114" s="1" t="s">
        <v>42</v>
      </c>
      <c r="B114" s="1" t="s">
        <v>43</v>
      </c>
      <c r="C114" s="2">
        <v>43600</v>
      </c>
      <c r="D114" s="1">
        <v>71267622</v>
      </c>
      <c r="E114" s="1" t="s">
        <v>36</v>
      </c>
      <c r="F114" s="1">
        <v>192841271</v>
      </c>
      <c r="G114" s="1" t="s">
        <v>37</v>
      </c>
      <c r="H114" s="1" t="s">
        <v>15</v>
      </c>
      <c r="I114" s="1">
        <v>43584</v>
      </c>
      <c r="J114" s="2"/>
      <c r="K114" s="1" t="s">
        <v>16</v>
      </c>
    </row>
    <row r="115" spans="1:11" x14ac:dyDescent="0.25">
      <c r="A115" s="1" t="s">
        <v>42</v>
      </c>
      <c r="B115" s="1" t="s">
        <v>43</v>
      </c>
      <c r="C115" s="2">
        <v>43600</v>
      </c>
      <c r="D115" s="1">
        <v>71267622</v>
      </c>
      <c r="E115" s="1" t="s">
        <v>219</v>
      </c>
      <c r="F115" s="1">
        <v>193566575</v>
      </c>
      <c r="G115" s="1" t="s">
        <v>220</v>
      </c>
      <c r="H115" s="1" t="s">
        <v>213</v>
      </c>
      <c r="I115" s="1" t="s">
        <v>214</v>
      </c>
      <c r="J115" s="2">
        <v>43588</v>
      </c>
      <c r="K115" s="1" t="s">
        <v>16</v>
      </c>
    </row>
    <row r="116" spans="1:11" x14ac:dyDescent="0.25">
      <c r="A116" s="1" t="s">
        <v>42</v>
      </c>
      <c r="B116" s="1" t="s">
        <v>43</v>
      </c>
      <c r="C116" s="2">
        <v>43600</v>
      </c>
      <c r="D116" s="1">
        <v>71267622</v>
      </c>
      <c r="E116" s="1" t="s">
        <v>98</v>
      </c>
      <c r="F116" s="1">
        <v>193569224</v>
      </c>
      <c r="G116" s="1" t="s">
        <v>99</v>
      </c>
      <c r="H116" s="1" t="s">
        <v>15</v>
      </c>
      <c r="I116" s="1">
        <v>43588</v>
      </c>
      <c r="J116" s="2"/>
      <c r="K116" s="1" t="s">
        <v>16</v>
      </c>
    </row>
    <row r="117" spans="1:11" x14ac:dyDescent="0.25">
      <c r="A117" s="1" t="s">
        <v>42</v>
      </c>
      <c r="B117" s="1" t="s">
        <v>43</v>
      </c>
      <c r="C117" s="2">
        <v>43600</v>
      </c>
      <c r="D117" s="1">
        <v>71267622</v>
      </c>
      <c r="E117" s="1" t="s">
        <v>431</v>
      </c>
      <c r="F117" s="1">
        <v>193571229</v>
      </c>
      <c r="G117" s="1" t="s">
        <v>432</v>
      </c>
      <c r="H117" s="1" t="s">
        <v>427</v>
      </c>
      <c r="I117" s="1" t="s">
        <v>428</v>
      </c>
      <c r="J117" s="2"/>
      <c r="K117" s="1" t="s">
        <v>265</v>
      </c>
    </row>
    <row r="118" spans="1:11" x14ac:dyDescent="0.25">
      <c r="A118" s="1" t="s">
        <v>42</v>
      </c>
      <c r="B118" s="1" t="s">
        <v>43</v>
      </c>
      <c r="C118" s="2">
        <v>43609</v>
      </c>
      <c r="D118" s="1">
        <v>71267622</v>
      </c>
      <c r="E118" s="1"/>
      <c r="F118" s="1" t="s">
        <v>227</v>
      </c>
      <c r="G118" s="1" t="s">
        <v>228</v>
      </c>
      <c r="H118" s="1" t="s">
        <v>213</v>
      </c>
      <c r="I118" s="1" t="s">
        <v>214</v>
      </c>
      <c r="J118" s="2">
        <v>43587</v>
      </c>
      <c r="K118" s="1" t="s">
        <v>16</v>
      </c>
    </row>
    <row r="119" spans="1:11" x14ac:dyDescent="0.25">
      <c r="A119" s="1" t="s">
        <v>42</v>
      </c>
      <c r="B119" s="1" t="s">
        <v>43</v>
      </c>
      <c r="C119" s="2">
        <v>43600</v>
      </c>
      <c r="D119" s="1">
        <v>71267622</v>
      </c>
      <c r="E119" s="1" t="s">
        <v>199</v>
      </c>
      <c r="F119" s="1">
        <v>193573781</v>
      </c>
      <c r="G119" s="1" t="s">
        <v>200</v>
      </c>
      <c r="H119" s="1" t="s">
        <v>15</v>
      </c>
      <c r="I119" s="1">
        <v>43642</v>
      </c>
      <c r="J119" s="2"/>
      <c r="K119" s="1" t="s">
        <v>16</v>
      </c>
    </row>
    <row r="120" spans="1:11" x14ac:dyDescent="0.25">
      <c r="A120" s="1" t="s">
        <v>42</v>
      </c>
      <c r="B120" s="1" t="s">
        <v>43</v>
      </c>
      <c r="C120" s="2">
        <v>43600</v>
      </c>
      <c r="D120" s="1">
        <v>71267622</v>
      </c>
      <c r="E120" s="1" t="s">
        <v>221</v>
      </c>
      <c r="F120" s="1">
        <v>193581043</v>
      </c>
      <c r="G120" s="1" t="s">
        <v>222</v>
      </c>
      <c r="H120" s="1" t="s">
        <v>213</v>
      </c>
      <c r="I120" s="1" t="s">
        <v>214</v>
      </c>
      <c r="J120" s="2">
        <v>43588</v>
      </c>
      <c r="K120" s="1" t="s">
        <v>16</v>
      </c>
    </row>
    <row r="121" spans="1:11" x14ac:dyDescent="0.25">
      <c r="A121" s="1" t="s">
        <v>42</v>
      </c>
      <c r="B121" s="1" t="s">
        <v>43</v>
      </c>
      <c r="C121" s="2">
        <v>43600</v>
      </c>
      <c r="D121" s="1">
        <v>71267622</v>
      </c>
      <c r="E121" s="1" t="s">
        <v>223</v>
      </c>
      <c r="F121" s="1">
        <v>193582227</v>
      </c>
      <c r="G121" s="1" t="s">
        <v>224</v>
      </c>
      <c r="H121" s="1" t="s">
        <v>213</v>
      </c>
      <c r="I121" s="1" t="s">
        <v>214</v>
      </c>
      <c r="J121" s="2">
        <v>43588</v>
      </c>
      <c r="K121" s="1" t="s">
        <v>16</v>
      </c>
    </row>
    <row r="122" spans="1:11" x14ac:dyDescent="0.25">
      <c r="A122" s="1" t="s">
        <v>42</v>
      </c>
      <c r="B122" s="1" t="s">
        <v>43</v>
      </c>
      <c r="C122" s="2">
        <v>43600</v>
      </c>
      <c r="D122" s="1">
        <v>71267622</v>
      </c>
      <c r="E122" s="1" t="s">
        <v>225</v>
      </c>
      <c r="F122" s="1">
        <v>193582652</v>
      </c>
      <c r="G122" s="1" t="s">
        <v>226</v>
      </c>
      <c r="H122" s="1" t="s">
        <v>213</v>
      </c>
      <c r="I122" s="1" t="s">
        <v>214</v>
      </c>
      <c r="J122" s="2">
        <v>43588</v>
      </c>
      <c r="K122" s="1" t="s">
        <v>16</v>
      </c>
    </row>
    <row r="123" spans="1:11" x14ac:dyDescent="0.25">
      <c r="A123" s="1" t="s">
        <v>42</v>
      </c>
      <c r="B123" s="1" t="s">
        <v>43</v>
      </c>
      <c r="C123" s="2">
        <v>43600</v>
      </c>
      <c r="D123" s="1">
        <v>71267622</v>
      </c>
      <c r="E123" s="1" t="s">
        <v>443</v>
      </c>
      <c r="F123" s="1">
        <v>193602318</v>
      </c>
      <c r="G123" s="1" t="s">
        <v>444</v>
      </c>
      <c r="H123" s="1" t="s">
        <v>427</v>
      </c>
      <c r="I123" s="1" t="s">
        <v>428</v>
      </c>
      <c r="J123" s="2"/>
      <c r="K123" s="1" t="s">
        <v>265</v>
      </c>
    </row>
    <row r="124" spans="1:11" x14ac:dyDescent="0.25">
      <c r="A124" s="1" t="s">
        <v>42</v>
      </c>
      <c r="B124" s="1" t="s">
        <v>43</v>
      </c>
      <c r="C124" s="2">
        <v>43600</v>
      </c>
      <c r="D124" s="1">
        <v>71267622</v>
      </c>
      <c r="E124" s="1" t="s">
        <v>456</v>
      </c>
      <c r="F124" s="1">
        <v>193610005</v>
      </c>
      <c r="G124" s="1" t="s">
        <v>457</v>
      </c>
      <c r="H124" s="1" t="s">
        <v>427</v>
      </c>
      <c r="I124" s="1" t="s">
        <v>428</v>
      </c>
      <c r="J124" s="2"/>
      <c r="K124" s="1" t="s">
        <v>210</v>
      </c>
    </row>
    <row r="125" spans="1:11" x14ac:dyDescent="0.25">
      <c r="A125" s="1" t="s">
        <v>42</v>
      </c>
      <c r="B125" s="1" t="s">
        <v>43</v>
      </c>
      <c r="C125" s="2">
        <v>43600</v>
      </c>
      <c r="D125" s="1">
        <v>71267622</v>
      </c>
      <c r="E125" s="1" t="s">
        <v>458</v>
      </c>
      <c r="F125" s="1">
        <v>193610258</v>
      </c>
      <c r="G125" s="1" t="s">
        <v>459</v>
      </c>
      <c r="H125" s="1" t="s">
        <v>427</v>
      </c>
      <c r="I125" s="1" t="s">
        <v>428</v>
      </c>
      <c r="J125" s="2"/>
      <c r="K125" s="1" t="s">
        <v>265</v>
      </c>
    </row>
    <row r="126" spans="1:11" x14ac:dyDescent="0.25">
      <c r="A126" s="1" t="s">
        <v>42</v>
      </c>
      <c r="B126" s="1" t="s">
        <v>43</v>
      </c>
      <c r="C126" s="2">
        <v>43609</v>
      </c>
      <c r="D126" s="1">
        <v>71267622</v>
      </c>
      <c r="E126" s="1"/>
      <c r="F126" s="1" t="s">
        <v>470</v>
      </c>
      <c r="G126" s="1" t="s">
        <v>471</v>
      </c>
      <c r="H126" s="1" t="s">
        <v>213</v>
      </c>
      <c r="I126" s="1" t="s">
        <v>214</v>
      </c>
      <c r="J126" s="2">
        <v>43605</v>
      </c>
      <c r="K126" s="1" t="s">
        <v>16</v>
      </c>
    </row>
    <row r="127" spans="1:11" x14ac:dyDescent="0.25">
      <c r="A127" s="1" t="s">
        <v>759</v>
      </c>
      <c r="B127" s="1" t="s">
        <v>760</v>
      </c>
      <c r="C127" s="2">
        <v>43612</v>
      </c>
      <c r="D127" s="1">
        <v>71268838</v>
      </c>
      <c r="E127" s="1" t="s">
        <v>903</v>
      </c>
      <c r="F127" s="1">
        <v>193526810</v>
      </c>
      <c r="G127" s="1" t="s">
        <v>904</v>
      </c>
      <c r="H127" s="1" t="s">
        <v>15</v>
      </c>
      <c r="I127" s="1">
        <v>43609</v>
      </c>
      <c r="J127" s="2"/>
      <c r="K127" s="1" t="s">
        <v>16</v>
      </c>
    </row>
    <row r="128" spans="1:11" x14ac:dyDescent="0.25">
      <c r="A128" s="1" t="s">
        <v>759</v>
      </c>
      <c r="B128" s="1" t="s">
        <v>760</v>
      </c>
      <c r="C128" s="2">
        <v>43612</v>
      </c>
      <c r="D128" s="1">
        <v>71268838</v>
      </c>
      <c r="E128" s="1" t="s">
        <v>905</v>
      </c>
      <c r="F128" s="1">
        <v>193586452</v>
      </c>
      <c r="G128" s="1" t="s">
        <v>906</v>
      </c>
      <c r="H128" s="1" t="s">
        <v>15</v>
      </c>
      <c r="I128" s="1">
        <v>43619</v>
      </c>
      <c r="J128" s="2"/>
      <c r="K128" s="1" t="s">
        <v>16</v>
      </c>
    </row>
    <row r="129" spans="1:11" x14ac:dyDescent="0.25">
      <c r="A129" s="1" t="s">
        <v>759</v>
      </c>
      <c r="B129" s="1" t="s">
        <v>760</v>
      </c>
      <c r="C129" s="2">
        <v>43612</v>
      </c>
      <c r="D129" s="1">
        <v>71268838</v>
      </c>
      <c r="E129" s="1" t="s">
        <v>907</v>
      </c>
      <c r="F129" s="1">
        <v>193588183</v>
      </c>
      <c r="G129" s="1" t="s">
        <v>908</v>
      </c>
      <c r="H129" s="1" t="s">
        <v>15</v>
      </c>
      <c r="I129" s="1">
        <v>43619</v>
      </c>
      <c r="J129" s="2"/>
      <c r="K129" s="1" t="s">
        <v>16</v>
      </c>
    </row>
    <row r="130" spans="1:11" x14ac:dyDescent="0.25">
      <c r="A130" s="1" t="s">
        <v>759</v>
      </c>
      <c r="B130" s="1" t="s">
        <v>760</v>
      </c>
      <c r="C130" s="2">
        <v>43627</v>
      </c>
      <c r="D130" s="1">
        <v>71268838</v>
      </c>
      <c r="E130" s="1" t="s">
        <v>909</v>
      </c>
      <c r="F130" s="1" t="s">
        <v>909</v>
      </c>
      <c r="G130" s="1" t="s">
        <v>910</v>
      </c>
      <c r="H130" s="1" t="s">
        <v>427</v>
      </c>
      <c r="I130" s="1" t="s">
        <v>428</v>
      </c>
      <c r="J130" s="2"/>
      <c r="K130" s="1" t="s">
        <v>16</v>
      </c>
    </row>
    <row r="131" spans="1:11" x14ac:dyDescent="0.25">
      <c r="A131" s="1" t="s">
        <v>68</v>
      </c>
      <c r="B131" s="1" t="s">
        <v>69</v>
      </c>
      <c r="C131" s="2">
        <v>43608</v>
      </c>
      <c r="D131" s="1">
        <v>71269231</v>
      </c>
      <c r="E131" s="1" t="s">
        <v>88</v>
      </c>
      <c r="F131" s="1">
        <v>193588435</v>
      </c>
      <c r="G131" s="1" t="s">
        <v>89</v>
      </c>
      <c r="H131" s="1" t="s">
        <v>15</v>
      </c>
      <c r="I131" s="1">
        <v>43586</v>
      </c>
      <c r="J131" s="2"/>
      <c r="K131" s="1" t="s">
        <v>16</v>
      </c>
    </row>
    <row r="132" spans="1:11" x14ac:dyDescent="0.25">
      <c r="A132" s="1" t="s">
        <v>68</v>
      </c>
      <c r="B132" s="1" t="s">
        <v>69</v>
      </c>
      <c r="C132" s="2">
        <v>43608</v>
      </c>
      <c r="D132" s="1">
        <v>71269231</v>
      </c>
      <c r="E132" s="1" t="s">
        <v>70</v>
      </c>
      <c r="F132" s="1">
        <v>193591180</v>
      </c>
      <c r="G132" s="1" t="s">
        <v>71</v>
      </c>
      <c r="H132" s="1" t="s">
        <v>15</v>
      </c>
      <c r="I132" s="1">
        <v>43585</v>
      </c>
      <c r="J132" s="2"/>
      <c r="K132" s="1" t="s">
        <v>16</v>
      </c>
    </row>
    <row r="133" spans="1:11" x14ac:dyDescent="0.25">
      <c r="A133" s="1" t="s">
        <v>68</v>
      </c>
      <c r="B133" s="1" t="s">
        <v>69</v>
      </c>
      <c r="C133" s="2">
        <v>43620</v>
      </c>
      <c r="D133" s="1">
        <v>71269231</v>
      </c>
      <c r="E133" s="1"/>
      <c r="F133" s="1" t="s">
        <v>276</v>
      </c>
      <c r="G133" s="1" t="s">
        <v>277</v>
      </c>
      <c r="H133" s="1"/>
      <c r="I133" s="1" t="s">
        <v>278</v>
      </c>
      <c r="J133" s="2"/>
      <c r="K133" s="1" t="s">
        <v>16</v>
      </c>
    </row>
    <row r="134" spans="1:11" x14ac:dyDescent="0.25">
      <c r="A134" s="1" t="s">
        <v>72</v>
      </c>
      <c r="B134" s="1" t="s">
        <v>73</v>
      </c>
      <c r="C134" s="2">
        <v>43587</v>
      </c>
      <c r="D134" s="1">
        <v>71269232</v>
      </c>
      <c r="E134" s="1" t="s">
        <v>74</v>
      </c>
      <c r="F134" s="1">
        <v>188414419</v>
      </c>
      <c r="G134" s="1" t="s">
        <v>75</v>
      </c>
      <c r="H134" s="1" t="s">
        <v>15</v>
      </c>
      <c r="I134" s="1">
        <v>43585</v>
      </c>
      <c r="J134" s="2"/>
      <c r="K134" s="1" t="s">
        <v>16</v>
      </c>
    </row>
    <row r="135" spans="1:11" x14ac:dyDescent="0.25">
      <c r="A135" s="1" t="s">
        <v>72</v>
      </c>
      <c r="B135" s="1" t="s">
        <v>73</v>
      </c>
      <c r="C135" s="2">
        <v>43587</v>
      </c>
      <c r="D135" s="1">
        <v>71269232</v>
      </c>
      <c r="E135" s="1" t="s">
        <v>106</v>
      </c>
      <c r="F135" s="1">
        <v>191886859</v>
      </c>
      <c r="G135" s="1" t="s">
        <v>107</v>
      </c>
      <c r="H135" s="1" t="s">
        <v>15</v>
      </c>
      <c r="I135" s="1">
        <v>43591</v>
      </c>
      <c r="J135" s="2"/>
      <c r="K135" s="1" t="s">
        <v>16</v>
      </c>
    </row>
    <row r="136" spans="1:11" x14ac:dyDescent="0.25">
      <c r="A136" s="1" t="s">
        <v>72</v>
      </c>
      <c r="B136" s="1" t="s">
        <v>73</v>
      </c>
      <c r="C136" s="2">
        <v>43587</v>
      </c>
      <c r="D136" s="1">
        <v>71269232</v>
      </c>
      <c r="E136" s="1" t="s">
        <v>196</v>
      </c>
      <c r="F136" s="1">
        <v>192788333</v>
      </c>
      <c r="G136" s="1" t="s">
        <v>197</v>
      </c>
      <c r="H136" s="1" t="s">
        <v>15</v>
      </c>
      <c r="I136" s="1">
        <v>43641</v>
      </c>
      <c r="J136" s="2"/>
      <c r="K136" s="1" t="s">
        <v>198</v>
      </c>
    </row>
    <row r="137" spans="1:11" x14ac:dyDescent="0.25">
      <c r="A137" s="1" t="s">
        <v>72</v>
      </c>
      <c r="B137" s="1" t="s">
        <v>73</v>
      </c>
      <c r="C137" s="2">
        <v>43587</v>
      </c>
      <c r="D137" s="1">
        <v>71269232</v>
      </c>
      <c r="E137" s="1" t="s">
        <v>70</v>
      </c>
      <c r="F137" s="1">
        <v>193591180</v>
      </c>
      <c r="G137" s="1" t="s">
        <v>71</v>
      </c>
      <c r="H137" s="1" t="s">
        <v>15</v>
      </c>
      <c r="I137" s="1">
        <v>43585</v>
      </c>
      <c r="J137" s="2"/>
      <c r="K137" s="1" t="s">
        <v>16</v>
      </c>
    </row>
    <row r="138" spans="1:11" x14ac:dyDescent="0.25">
      <c r="A138" s="1" t="s">
        <v>72</v>
      </c>
      <c r="B138" s="1" t="s">
        <v>73</v>
      </c>
      <c r="C138" s="2">
        <v>43587</v>
      </c>
      <c r="D138" s="1">
        <v>71269232</v>
      </c>
      <c r="E138" s="1">
        <v>193601340</v>
      </c>
      <c r="F138" s="1">
        <v>193601340</v>
      </c>
      <c r="G138" s="1" t="s">
        <v>280</v>
      </c>
      <c r="H138" s="1" t="s">
        <v>427</v>
      </c>
      <c r="I138" s="1" t="s">
        <v>514</v>
      </c>
      <c r="J138" s="2"/>
      <c r="K138" s="1" t="s">
        <v>16</v>
      </c>
    </row>
    <row r="139" spans="1:11" x14ac:dyDescent="0.25">
      <c r="A139" s="1" t="s">
        <v>72</v>
      </c>
      <c r="B139" s="1" t="s">
        <v>73</v>
      </c>
      <c r="C139" s="2">
        <v>43598</v>
      </c>
      <c r="D139" s="1">
        <v>71269232</v>
      </c>
      <c r="E139" s="1" t="s">
        <v>472</v>
      </c>
      <c r="F139" s="1" t="s">
        <v>472</v>
      </c>
      <c r="G139" s="1" t="s">
        <v>473</v>
      </c>
      <c r="H139" s="1" t="s">
        <v>427</v>
      </c>
      <c r="I139" s="1" t="s">
        <v>428</v>
      </c>
      <c r="J139" s="2"/>
      <c r="K139" s="1" t="s">
        <v>16</v>
      </c>
    </row>
    <row r="140" spans="1:11" x14ac:dyDescent="0.25">
      <c r="A140" s="1" t="s">
        <v>176</v>
      </c>
      <c r="B140" s="1" t="s">
        <v>177</v>
      </c>
      <c r="C140" s="2">
        <v>43587</v>
      </c>
      <c r="D140" s="1">
        <v>71269233</v>
      </c>
      <c r="E140" s="1" t="s">
        <v>178</v>
      </c>
      <c r="F140" s="1">
        <v>193586324</v>
      </c>
      <c r="G140" s="1" t="s">
        <v>179</v>
      </c>
      <c r="H140" s="1" t="s">
        <v>15</v>
      </c>
      <c r="I140" s="1">
        <v>43619</v>
      </c>
      <c r="J140" s="2"/>
      <c r="K140" s="1" t="s">
        <v>16</v>
      </c>
    </row>
    <row r="141" spans="1:11" x14ac:dyDescent="0.25">
      <c r="A141" s="1" t="s">
        <v>176</v>
      </c>
      <c r="B141" s="1" t="s">
        <v>177</v>
      </c>
      <c r="C141" s="2">
        <v>43587</v>
      </c>
      <c r="D141" s="1">
        <v>71269233</v>
      </c>
      <c r="E141" s="1" t="s">
        <v>180</v>
      </c>
      <c r="F141" s="1">
        <v>193586366</v>
      </c>
      <c r="G141" s="1" t="s">
        <v>181</v>
      </c>
      <c r="H141" s="1" t="s">
        <v>15</v>
      </c>
      <c r="I141" s="1">
        <v>43619</v>
      </c>
      <c r="J141" s="2"/>
      <c r="K141" s="1" t="s">
        <v>16</v>
      </c>
    </row>
    <row r="142" spans="1:11" x14ac:dyDescent="0.25">
      <c r="A142" s="1" t="s">
        <v>176</v>
      </c>
      <c r="B142" s="1" t="s">
        <v>177</v>
      </c>
      <c r="C142" s="2">
        <v>43598</v>
      </c>
      <c r="D142" s="1">
        <v>71269233</v>
      </c>
      <c r="E142" s="1" t="s">
        <v>474</v>
      </c>
      <c r="F142" s="1" t="s">
        <v>474</v>
      </c>
      <c r="G142" s="1" t="s">
        <v>475</v>
      </c>
      <c r="H142" s="1" t="s">
        <v>427</v>
      </c>
      <c r="I142" s="1" t="s">
        <v>428</v>
      </c>
      <c r="J142" s="2"/>
      <c r="K142" s="1" t="s">
        <v>16</v>
      </c>
    </row>
    <row r="143" spans="1:11" x14ac:dyDescent="0.25">
      <c r="A143" s="1" t="s">
        <v>44</v>
      </c>
      <c r="B143" s="1" t="s">
        <v>45</v>
      </c>
      <c r="C143" s="2">
        <v>43587</v>
      </c>
      <c r="D143" s="1">
        <v>71269414</v>
      </c>
      <c r="E143" s="1" t="s">
        <v>36</v>
      </c>
      <c r="F143" s="1">
        <v>192841271</v>
      </c>
      <c r="G143" s="1" t="s">
        <v>37</v>
      </c>
      <c r="H143" s="1" t="s">
        <v>15</v>
      </c>
      <c r="I143" s="1">
        <v>43584</v>
      </c>
      <c r="J143" s="2"/>
      <c r="K143" s="1" t="s">
        <v>16</v>
      </c>
    </row>
    <row r="144" spans="1:11" x14ac:dyDescent="0.25">
      <c r="A144" s="1" t="s">
        <v>44</v>
      </c>
      <c r="B144" s="1" t="s">
        <v>45</v>
      </c>
      <c r="C144" s="2">
        <v>43587</v>
      </c>
      <c r="D144" s="1">
        <v>71269414</v>
      </c>
      <c r="E144" s="1" t="s">
        <v>476</v>
      </c>
      <c r="F144" s="1">
        <v>193570066</v>
      </c>
      <c r="G144" s="1" t="s">
        <v>477</v>
      </c>
      <c r="H144" s="1" t="s">
        <v>427</v>
      </c>
      <c r="I144" s="1" t="s">
        <v>428</v>
      </c>
      <c r="J144" s="2"/>
      <c r="K144" s="1" t="s">
        <v>478</v>
      </c>
    </row>
    <row r="145" spans="1:11" x14ac:dyDescent="0.25">
      <c r="A145" s="1" t="s">
        <v>44</v>
      </c>
      <c r="B145" s="1" t="s">
        <v>45</v>
      </c>
      <c r="C145" s="2">
        <v>43594</v>
      </c>
      <c r="D145" s="1">
        <v>71269414</v>
      </c>
      <c r="E145" s="1"/>
      <c r="F145" s="1" t="s">
        <v>108</v>
      </c>
      <c r="G145" s="1" t="s">
        <v>109</v>
      </c>
      <c r="H145" s="1" t="s">
        <v>15</v>
      </c>
      <c r="I145" s="1">
        <v>43591</v>
      </c>
      <c r="J145" s="2"/>
      <c r="K145" s="1" t="s">
        <v>16</v>
      </c>
    </row>
    <row r="146" spans="1:11" x14ac:dyDescent="0.25">
      <c r="A146" s="1" t="s">
        <v>21</v>
      </c>
      <c r="B146" s="1" t="s">
        <v>22</v>
      </c>
      <c r="C146" s="2">
        <v>43587</v>
      </c>
      <c r="D146" s="1">
        <v>71269503</v>
      </c>
      <c r="E146" s="1" t="s">
        <v>76</v>
      </c>
      <c r="F146" s="1">
        <v>191741386</v>
      </c>
      <c r="G146" s="1" t="s">
        <v>77</v>
      </c>
      <c r="H146" s="1" t="s">
        <v>15</v>
      </c>
      <c r="I146" s="1">
        <v>43585</v>
      </c>
      <c r="J146" s="2"/>
      <c r="K146" s="1" t="s">
        <v>16</v>
      </c>
    </row>
    <row r="147" spans="1:11" x14ac:dyDescent="0.25">
      <c r="A147" s="1" t="s">
        <v>21</v>
      </c>
      <c r="B147" s="1" t="s">
        <v>22</v>
      </c>
      <c r="C147" s="2">
        <v>43587</v>
      </c>
      <c r="D147" s="1">
        <v>71269503</v>
      </c>
      <c r="E147" s="1" t="s">
        <v>160</v>
      </c>
      <c r="F147" s="1">
        <v>192804801</v>
      </c>
      <c r="G147" s="1" t="s">
        <v>161</v>
      </c>
      <c r="H147" s="1" t="s">
        <v>15</v>
      </c>
      <c r="I147" s="1">
        <v>43606</v>
      </c>
      <c r="J147" s="2"/>
      <c r="K147" s="1" t="s">
        <v>16</v>
      </c>
    </row>
    <row r="148" spans="1:11" x14ac:dyDescent="0.25">
      <c r="A148" s="1" t="s">
        <v>21</v>
      </c>
      <c r="B148" s="1" t="s">
        <v>22</v>
      </c>
      <c r="C148" s="2">
        <v>43587</v>
      </c>
      <c r="D148" s="1">
        <v>71269503</v>
      </c>
      <c r="E148" s="1" t="s">
        <v>36</v>
      </c>
      <c r="F148" s="1">
        <v>192841271</v>
      </c>
      <c r="G148" s="1" t="s">
        <v>37</v>
      </c>
      <c r="H148" s="1" t="s">
        <v>15</v>
      </c>
      <c r="I148" s="1">
        <v>43584</v>
      </c>
      <c r="J148" s="2"/>
      <c r="K148" s="1" t="s">
        <v>16</v>
      </c>
    </row>
    <row r="149" spans="1:11" x14ac:dyDescent="0.25">
      <c r="A149" s="1" t="s">
        <v>21</v>
      </c>
      <c r="B149" s="1" t="s">
        <v>22</v>
      </c>
      <c r="C149" s="2">
        <v>43587</v>
      </c>
      <c r="D149" s="1">
        <v>71269503</v>
      </c>
      <c r="E149" s="1" t="s">
        <v>100</v>
      </c>
      <c r="F149" s="1">
        <v>193264311</v>
      </c>
      <c r="G149" s="1" t="s">
        <v>101</v>
      </c>
      <c r="H149" s="1" t="s">
        <v>15</v>
      </c>
      <c r="I149" s="1">
        <v>43588</v>
      </c>
      <c r="J149" s="2"/>
      <c r="K149" s="1" t="s">
        <v>16</v>
      </c>
    </row>
    <row r="150" spans="1:11" x14ac:dyDescent="0.25">
      <c r="A150" s="1" t="s">
        <v>21</v>
      </c>
      <c r="B150" s="1" t="s">
        <v>22</v>
      </c>
      <c r="C150" s="2">
        <v>43587</v>
      </c>
      <c r="D150" s="1">
        <v>71269503</v>
      </c>
      <c r="E150" s="1" t="s">
        <v>90</v>
      </c>
      <c r="F150" s="1">
        <v>193316438</v>
      </c>
      <c r="G150" s="1" t="s">
        <v>91</v>
      </c>
      <c r="H150" s="1" t="s">
        <v>15</v>
      </c>
      <c r="I150" s="1">
        <v>43587</v>
      </c>
      <c r="J150" s="2"/>
      <c r="K150" s="1" t="s">
        <v>16</v>
      </c>
    </row>
    <row r="151" spans="1:11" x14ac:dyDescent="0.25">
      <c r="A151" s="1" t="s">
        <v>21</v>
      </c>
      <c r="B151" s="1" t="s">
        <v>22</v>
      </c>
      <c r="C151" s="2">
        <v>43587</v>
      </c>
      <c r="D151" s="1">
        <v>71269503</v>
      </c>
      <c r="E151" s="1">
        <v>263076878</v>
      </c>
      <c r="F151" s="1">
        <v>263076878</v>
      </c>
      <c r="G151" s="1" t="s">
        <v>23</v>
      </c>
      <c r="H151" s="1" t="s">
        <v>15</v>
      </c>
      <c r="I151" s="1">
        <v>43581</v>
      </c>
      <c r="J151" s="2"/>
      <c r="K151" s="1" t="s">
        <v>16</v>
      </c>
    </row>
    <row r="152" spans="1:11" x14ac:dyDescent="0.25">
      <c r="A152" s="1" t="s">
        <v>122</v>
      </c>
      <c r="B152" s="1" t="s">
        <v>123</v>
      </c>
      <c r="C152" s="2">
        <v>43587</v>
      </c>
      <c r="D152" s="1">
        <v>71269512</v>
      </c>
      <c r="E152" s="1" t="s">
        <v>124</v>
      </c>
      <c r="F152" s="1">
        <v>192669926</v>
      </c>
      <c r="G152" s="1" t="s">
        <v>125</v>
      </c>
      <c r="H152" s="1" t="s">
        <v>15</v>
      </c>
      <c r="I152" s="1">
        <v>43594</v>
      </c>
      <c r="J152" s="2"/>
      <c r="K152" s="1" t="s">
        <v>16</v>
      </c>
    </row>
    <row r="153" spans="1:11" x14ac:dyDescent="0.25">
      <c r="A153" s="1" t="s">
        <v>122</v>
      </c>
      <c r="B153" s="1" t="s">
        <v>123</v>
      </c>
      <c r="C153" s="2">
        <v>43587</v>
      </c>
      <c r="D153" s="1">
        <v>71269512</v>
      </c>
      <c r="E153" s="1" t="s">
        <v>201</v>
      </c>
      <c r="F153" s="1">
        <v>192709936</v>
      </c>
      <c r="G153" s="1" t="s">
        <v>202</v>
      </c>
      <c r="H153" s="1" t="s">
        <v>15</v>
      </c>
      <c r="I153" s="1">
        <v>43630</v>
      </c>
      <c r="J153" s="2"/>
      <c r="K153" s="1" t="s">
        <v>203</v>
      </c>
    </row>
    <row r="154" spans="1:11" x14ac:dyDescent="0.25">
      <c r="A154" s="1" t="s">
        <v>122</v>
      </c>
      <c r="B154" s="1" t="s">
        <v>123</v>
      </c>
      <c r="C154" s="2">
        <v>43587</v>
      </c>
      <c r="D154" s="1">
        <v>71269512</v>
      </c>
      <c r="E154" s="1">
        <v>192928700</v>
      </c>
      <c r="F154" s="1">
        <v>192928700</v>
      </c>
      <c r="G154" s="1" t="s">
        <v>911</v>
      </c>
      <c r="H154" s="1" t="s">
        <v>427</v>
      </c>
      <c r="I154" s="1" t="s">
        <v>514</v>
      </c>
      <c r="J154" s="2"/>
      <c r="K154" s="1" t="s">
        <v>16</v>
      </c>
    </row>
    <row r="155" spans="1:11" x14ac:dyDescent="0.25">
      <c r="A155" s="1" t="s">
        <v>122</v>
      </c>
      <c r="B155" s="1" t="s">
        <v>123</v>
      </c>
      <c r="C155" s="2">
        <v>43587</v>
      </c>
      <c r="D155" s="1">
        <v>71269512</v>
      </c>
      <c r="E155" s="1" t="s">
        <v>912</v>
      </c>
      <c r="F155" s="1">
        <v>193036733</v>
      </c>
      <c r="G155" s="1" t="s">
        <v>913</v>
      </c>
      <c r="H155" s="1" t="s">
        <v>427</v>
      </c>
      <c r="I155" s="1" t="s">
        <v>514</v>
      </c>
      <c r="J155" s="2"/>
      <c r="K155" s="1" t="s">
        <v>16</v>
      </c>
    </row>
    <row r="156" spans="1:11" x14ac:dyDescent="0.25">
      <c r="A156" s="1" t="s">
        <v>122</v>
      </c>
      <c r="B156" s="1" t="s">
        <v>123</v>
      </c>
      <c r="C156" s="2">
        <v>43587</v>
      </c>
      <c r="D156" s="1">
        <v>71269512</v>
      </c>
      <c r="E156" s="1" t="s">
        <v>914</v>
      </c>
      <c r="F156" s="1">
        <v>193385628</v>
      </c>
      <c r="G156" s="1" t="s">
        <v>915</v>
      </c>
      <c r="H156" s="1" t="s">
        <v>15</v>
      </c>
      <c r="I156" s="1">
        <v>43635</v>
      </c>
      <c r="J156" s="2"/>
      <c r="K156" s="1" t="s">
        <v>16</v>
      </c>
    </row>
    <row r="157" spans="1:11" x14ac:dyDescent="0.25">
      <c r="A157" s="1" t="s">
        <v>122</v>
      </c>
      <c r="B157" s="1" t="s">
        <v>123</v>
      </c>
      <c r="C157" s="2">
        <v>43587</v>
      </c>
      <c r="D157" s="1">
        <v>71269512</v>
      </c>
      <c r="E157" s="1" t="s">
        <v>184</v>
      </c>
      <c r="F157" s="1">
        <v>193400909</v>
      </c>
      <c r="G157" s="1" t="s">
        <v>185</v>
      </c>
      <c r="H157" s="1" t="s">
        <v>15</v>
      </c>
      <c r="I157" s="1">
        <v>43621</v>
      </c>
      <c r="J157" s="2"/>
      <c r="K157" s="1" t="s">
        <v>16</v>
      </c>
    </row>
    <row r="158" spans="1:11" x14ac:dyDescent="0.25">
      <c r="A158" s="1" t="s">
        <v>122</v>
      </c>
      <c r="B158" s="1" t="s">
        <v>123</v>
      </c>
      <c r="C158" s="2">
        <v>43587</v>
      </c>
      <c r="D158" s="1">
        <v>71269512</v>
      </c>
      <c r="E158" s="1" t="s">
        <v>916</v>
      </c>
      <c r="F158" s="1">
        <v>193459577</v>
      </c>
      <c r="G158" s="1" t="s">
        <v>917</v>
      </c>
      <c r="H158" s="1" t="s">
        <v>427</v>
      </c>
      <c r="I158" s="1" t="s">
        <v>514</v>
      </c>
      <c r="J158" s="2"/>
      <c r="K158" s="1" t="s">
        <v>16</v>
      </c>
    </row>
    <row r="159" spans="1:11" x14ac:dyDescent="0.25">
      <c r="A159" s="1" t="s">
        <v>122</v>
      </c>
      <c r="B159" s="1" t="s">
        <v>123</v>
      </c>
      <c r="C159" s="2">
        <v>43587</v>
      </c>
      <c r="D159" s="1">
        <v>71269512</v>
      </c>
      <c r="E159" s="1" t="s">
        <v>918</v>
      </c>
      <c r="F159" s="1">
        <v>193460158</v>
      </c>
      <c r="G159" s="1" t="s">
        <v>919</v>
      </c>
      <c r="H159" s="1" t="s">
        <v>427</v>
      </c>
      <c r="I159" s="1" t="s">
        <v>514</v>
      </c>
      <c r="J159" s="2"/>
      <c r="K159" s="1" t="s">
        <v>16</v>
      </c>
    </row>
    <row r="160" spans="1:11" x14ac:dyDescent="0.25">
      <c r="A160" s="1" t="s">
        <v>122</v>
      </c>
      <c r="B160" s="1" t="s">
        <v>123</v>
      </c>
      <c r="C160" s="2">
        <v>43587</v>
      </c>
      <c r="D160" s="1">
        <v>71269512</v>
      </c>
      <c r="E160" s="1">
        <v>193463026</v>
      </c>
      <c r="F160" s="1">
        <v>193463026</v>
      </c>
      <c r="G160" s="1" t="s">
        <v>920</v>
      </c>
      <c r="H160" s="1" t="s">
        <v>427</v>
      </c>
      <c r="I160" s="1" t="s">
        <v>514</v>
      </c>
      <c r="J160" s="2"/>
      <c r="K160" s="1" t="s">
        <v>16</v>
      </c>
    </row>
    <row r="161" spans="1:11" x14ac:dyDescent="0.25">
      <c r="A161" s="1" t="s">
        <v>122</v>
      </c>
      <c r="B161" s="1" t="s">
        <v>123</v>
      </c>
      <c r="C161" s="2">
        <v>43587</v>
      </c>
      <c r="D161" s="1">
        <v>71269512</v>
      </c>
      <c r="E161" s="1" t="s">
        <v>921</v>
      </c>
      <c r="F161" s="1">
        <v>193590125</v>
      </c>
      <c r="G161" s="1" t="s">
        <v>922</v>
      </c>
      <c r="H161" s="1" t="s">
        <v>15</v>
      </c>
      <c r="I161" s="1">
        <v>43585</v>
      </c>
      <c r="J161" s="2"/>
      <c r="K161" s="1" t="s">
        <v>16</v>
      </c>
    </row>
    <row r="162" spans="1:11" x14ac:dyDescent="0.25">
      <c r="A162" s="1" t="s">
        <v>122</v>
      </c>
      <c r="B162" s="1" t="s">
        <v>123</v>
      </c>
      <c r="C162" s="2">
        <v>43587</v>
      </c>
      <c r="D162" s="1">
        <v>71269512</v>
      </c>
      <c r="E162" s="1" t="s">
        <v>923</v>
      </c>
      <c r="F162" s="1">
        <v>193590513</v>
      </c>
      <c r="G162" s="1" t="s">
        <v>924</v>
      </c>
      <c r="H162" s="1" t="s">
        <v>15</v>
      </c>
      <c r="I162" s="1">
        <v>43585</v>
      </c>
      <c r="J162" s="2"/>
      <c r="K162" s="1" t="s">
        <v>16</v>
      </c>
    </row>
    <row r="163" spans="1:11" x14ac:dyDescent="0.25">
      <c r="A163" s="1" t="s">
        <v>122</v>
      </c>
      <c r="B163" s="1" t="s">
        <v>123</v>
      </c>
      <c r="C163" s="2">
        <v>43587</v>
      </c>
      <c r="D163" s="1">
        <v>71269512</v>
      </c>
      <c r="E163" s="1">
        <v>193594917</v>
      </c>
      <c r="F163" s="1">
        <v>193594917</v>
      </c>
      <c r="G163" s="1" t="s">
        <v>925</v>
      </c>
      <c r="H163" s="1" t="s">
        <v>427</v>
      </c>
      <c r="I163" s="1" t="s">
        <v>514</v>
      </c>
      <c r="J163" s="2"/>
      <c r="K163" s="1" t="s">
        <v>16</v>
      </c>
    </row>
    <row r="164" spans="1:11" x14ac:dyDescent="0.25">
      <c r="A164" s="1" t="s">
        <v>122</v>
      </c>
      <c r="B164" s="1" t="s">
        <v>123</v>
      </c>
      <c r="C164" s="2">
        <v>43587</v>
      </c>
      <c r="D164" s="1">
        <v>71269512</v>
      </c>
      <c r="E164" s="1">
        <v>193598048</v>
      </c>
      <c r="F164" s="1">
        <v>193598048</v>
      </c>
      <c r="G164" s="1" t="s">
        <v>926</v>
      </c>
      <c r="H164" s="1" t="s">
        <v>427</v>
      </c>
      <c r="I164" s="1" t="s">
        <v>514</v>
      </c>
      <c r="J164" s="2"/>
      <c r="K164" s="1" t="s">
        <v>16</v>
      </c>
    </row>
    <row r="165" spans="1:11" x14ac:dyDescent="0.25">
      <c r="A165" s="1" t="s">
        <v>122</v>
      </c>
      <c r="B165" s="1" t="s">
        <v>123</v>
      </c>
      <c r="C165" s="2">
        <v>43587</v>
      </c>
      <c r="D165" s="1">
        <v>71269512</v>
      </c>
      <c r="E165" s="1">
        <v>193602037</v>
      </c>
      <c r="F165" s="1">
        <v>193602037</v>
      </c>
      <c r="G165" s="1" t="s">
        <v>927</v>
      </c>
      <c r="H165" s="1" t="s">
        <v>427</v>
      </c>
      <c r="I165" s="1" t="s">
        <v>514</v>
      </c>
      <c r="J165" s="2"/>
      <c r="K165" s="1" t="s">
        <v>16</v>
      </c>
    </row>
    <row r="166" spans="1:11" x14ac:dyDescent="0.25">
      <c r="A166" s="1" t="s">
        <v>122</v>
      </c>
      <c r="B166" s="1" t="s">
        <v>123</v>
      </c>
      <c r="C166" s="2">
        <v>43598</v>
      </c>
      <c r="D166" s="1">
        <v>71269512</v>
      </c>
      <c r="E166" s="1" t="s">
        <v>479</v>
      </c>
      <c r="F166" s="1" t="s">
        <v>479</v>
      </c>
      <c r="G166" s="1" t="s">
        <v>480</v>
      </c>
      <c r="H166" s="1" t="s">
        <v>427</v>
      </c>
      <c r="I166" s="1" t="s">
        <v>428</v>
      </c>
      <c r="J166" s="2"/>
      <c r="K166" s="1" t="s">
        <v>16</v>
      </c>
    </row>
    <row r="167" spans="1:11" x14ac:dyDescent="0.25">
      <c r="A167" s="1" t="s">
        <v>112</v>
      </c>
      <c r="B167" s="1" t="s">
        <v>113</v>
      </c>
      <c r="C167" s="2">
        <v>43587</v>
      </c>
      <c r="D167" s="1">
        <v>71269513</v>
      </c>
      <c r="E167" s="1" t="s">
        <v>928</v>
      </c>
      <c r="F167" s="1">
        <v>192845505</v>
      </c>
      <c r="G167" s="1" t="s">
        <v>929</v>
      </c>
      <c r="H167" s="1" t="s">
        <v>427</v>
      </c>
      <c r="I167" s="1" t="s">
        <v>514</v>
      </c>
      <c r="J167" s="2"/>
      <c r="K167" s="1" t="s">
        <v>16</v>
      </c>
    </row>
    <row r="168" spans="1:11" x14ac:dyDescent="0.25">
      <c r="A168" s="1" t="s">
        <v>112</v>
      </c>
      <c r="B168" s="1" t="s">
        <v>113</v>
      </c>
      <c r="C168" s="2">
        <v>43587</v>
      </c>
      <c r="D168" s="1">
        <v>71269513</v>
      </c>
      <c r="E168" s="1" t="s">
        <v>930</v>
      </c>
      <c r="F168" s="1">
        <v>193485999</v>
      </c>
      <c r="G168" s="1" t="s">
        <v>281</v>
      </c>
      <c r="H168" s="1" t="s">
        <v>15</v>
      </c>
      <c r="I168" s="1">
        <v>43644</v>
      </c>
      <c r="J168" s="2"/>
      <c r="K168" s="1" t="s">
        <v>16</v>
      </c>
    </row>
    <row r="169" spans="1:11" x14ac:dyDescent="0.25">
      <c r="A169" s="1" t="s">
        <v>112</v>
      </c>
      <c r="B169" s="1" t="s">
        <v>113</v>
      </c>
      <c r="C169" s="2">
        <v>43587</v>
      </c>
      <c r="D169" s="1">
        <v>71269513</v>
      </c>
      <c r="E169" s="1" t="s">
        <v>114</v>
      </c>
      <c r="F169" s="1">
        <v>193488078</v>
      </c>
      <c r="G169" s="1" t="s">
        <v>115</v>
      </c>
      <c r="H169" s="1" t="s">
        <v>15</v>
      </c>
      <c r="I169" s="1">
        <v>43592</v>
      </c>
      <c r="J169" s="2"/>
      <c r="K169" s="1" t="s">
        <v>16</v>
      </c>
    </row>
    <row r="170" spans="1:11" x14ac:dyDescent="0.25">
      <c r="A170" s="1" t="s">
        <v>112</v>
      </c>
      <c r="B170" s="1" t="s">
        <v>113</v>
      </c>
      <c r="C170" s="2">
        <v>43587</v>
      </c>
      <c r="D170" s="1">
        <v>71269513</v>
      </c>
      <c r="E170" s="1" t="s">
        <v>931</v>
      </c>
      <c r="F170" s="1">
        <v>193586514</v>
      </c>
      <c r="G170" s="1" t="s">
        <v>932</v>
      </c>
      <c r="H170" s="1" t="s">
        <v>427</v>
      </c>
      <c r="I170" s="1" t="s">
        <v>514</v>
      </c>
      <c r="J170" s="2"/>
      <c r="K170" s="1" t="s">
        <v>16</v>
      </c>
    </row>
    <row r="171" spans="1:11" x14ac:dyDescent="0.25">
      <c r="A171" s="1" t="s">
        <v>112</v>
      </c>
      <c r="B171" s="1" t="s">
        <v>113</v>
      </c>
      <c r="C171" s="2">
        <v>43587</v>
      </c>
      <c r="D171" s="1">
        <v>71269513</v>
      </c>
      <c r="E171" s="1" t="s">
        <v>933</v>
      </c>
      <c r="F171" s="1">
        <v>193588063</v>
      </c>
      <c r="G171" s="1" t="s">
        <v>934</v>
      </c>
      <c r="H171" s="1" t="s">
        <v>15</v>
      </c>
      <c r="I171" s="1">
        <v>43585</v>
      </c>
      <c r="J171" s="2"/>
      <c r="K171" s="1" t="s">
        <v>16</v>
      </c>
    </row>
    <row r="172" spans="1:11" x14ac:dyDescent="0.25">
      <c r="A172" s="1" t="s">
        <v>112</v>
      </c>
      <c r="B172" s="1" t="s">
        <v>113</v>
      </c>
      <c r="C172" s="2">
        <v>43587</v>
      </c>
      <c r="D172" s="1">
        <v>71269513</v>
      </c>
      <c r="E172" s="1" t="s">
        <v>935</v>
      </c>
      <c r="F172" s="1">
        <v>193588109</v>
      </c>
      <c r="G172" s="1" t="s">
        <v>936</v>
      </c>
      <c r="H172" s="1" t="s">
        <v>15</v>
      </c>
      <c r="I172" s="1">
        <v>43585</v>
      </c>
      <c r="J172" s="2"/>
      <c r="K172" s="1" t="s">
        <v>16</v>
      </c>
    </row>
    <row r="173" spans="1:11" x14ac:dyDescent="0.25">
      <c r="A173" s="1" t="s">
        <v>112</v>
      </c>
      <c r="B173" s="1" t="s">
        <v>113</v>
      </c>
      <c r="C173" s="2">
        <v>43587</v>
      </c>
      <c r="D173" s="1">
        <v>71269513</v>
      </c>
      <c r="E173" s="1" t="s">
        <v>937</v>
      </c>
      <c r="F173" s="1">
        <v>193593288</v>
      </c>
      <c r="G173" s="1" t="s">
        <v>938</v>
      </c>
      <c r="H173" s="1" t="s">
        <v>427</v>
      </c>
      <c r="I173" s="1" t="s">
        <v>514</v>
      </c>
      <c r="J173" s="2"/>
      <c r="K173" s="1" t="s">
        <v>16</v>
      </c>
    </row>
    <row r="174" spans="1:11" x14ac:dyDescent="0.25">
      <c r="A174" s="1" t="s">
        <v>112</v>
      </c>
      <c r="B174" s="1" t="s">
        <v>113</v>
      </c>
      <c r="C174" s="2">
        <v>43587</v>
      </c>
      <c r="D174" s="1">
        <v>71269513</v>
      </c>
      <c r="E174" s="1" t="s">
        <v>939</v>
      </c>
      <c r="F174" s="1">
        <v>193593332</v>
      </c>
      <c r="G174" s="1" t="s">
        <v>940</v>
      </c>
      <c r="H174" s="1" t="s">
        <v>427</v>
      </c>
      <c r="I174" s="1" t="s">
        <v>514</v>
      </c>
      <c r="J174" s="2"/>
      <c r="K174" s="1" t="s">
        <v>16</v>
      </c>
    </row>
    <row r="175" spans="1:11" x14ac:dyDescent="0.25">
      <c r="A175" s="1" t="s">
        <v>112</v>
      </c>
      <c r="B175" s="1" t="s">
        <v>113</v>
      </c>
      <c r="C175" s="2">
        <v>43598</v>
      </c>
      <c r="D175" s="1">
        <v>71269513</v>
      </c>
      <c r="E175" s="1" t="s">
        <v>481</v>
      </c>
      <c r="F175" s="1" t="s">
        <v>481</v>
      </c>
      <c r="G175" s="1" t="s">
        <v>482</v>
      </c>
      <c r="H175" s="1" t="s">
        <v>427</v>
      </c>
      <c r="I175" s="1" t="s">
        <v>428</v>
      </c>
      <c r="J175" s="2"/>
      <c r="K175" s="1" t="s">
        <v>16</v>
      </c>
    </row>
    <row r="176" spans="1:11" x14ac:dyDescent="0.25">
      <c r="A176" s="1" t="s">
        <v>483</v>
      </c>
      <c r="B176" s="1" t="s">
        <v>484</v>
      </c>
      <c r="C176" s="2">
        <v>43599</v>
      </c>
      <c r="D176" s="1">
        <v>71270078</v>
      </c>
      <c r="E176" s="1" t="s">
        <v>485</v>
      </c>
      <c r="F176" s="1" t="s">
        <v>485</v>
      </c>
      <c r="G176" s="1" t="s">
        <v>486</v>
      </c>
      <c r="H176" s="1" t="s">
        <v>427</v>
      </c>
      <c r="I176" s="1" t="s">
        <v>428</v>
      </c>
      <c r="J176" s="2"/>
      <c r="K176" s="1" t="s">
        <v>16</v>
      </c>
    </row>
    <row r="177" spans="1:11" x14ac:dyDescent="0.25">
      <c r="A177" s="1" t="s">
        <v>46</v>
      </c>
      <c r="B177" s="1" t="s">
        <v>47</v>
      </c>
      <c r="C177" s="2">
        <v>43717</v>
      </c>
      <c r="D177" s="1">
        <v>71273259</v>
      </c>
      <c r="E177" s="1" t="s">
        <v>941</v>
      </c>
      <c r="F177" s="1">
        <v>145583441</v>
      </c>
      <c r="G177" s="1" t="s">
        <v>549</v>
      </c>
      <c r="H177" s="1" t="s">
        <v>15</v>
      </c>
      <c r="I177" s="1">
        <v>43585</v>
      </c>
      <c r="J177" s="2"/>
      <c r="K177" s="1" t="s">
        <v>16</v>
      </c>
    </row>
    <row r="178" spans="1:11" x14ac:dyDescent="0.25">
      <c r="A178" s="1" t="s">
        <v>46</v>
      </c>
      <c r="B178" s="1" t="s">
        <v>47</v>
      </c>
      <c r="C178" s="2">
        <v>43717</v>
      </c>
      <c r="D178" s="1">
        <v>71273259</v>
      </c>
      <c r="E178" s="1" t="s">
        <v>126</v>
      </c>
      <c r="F178" s="1">
        <v>186398612</v>
      </c>
      <c r="G178" s="1" t="s">
        <v>127</v>
      </c>
      <c r="H178" s="1" t="s">
        <v>15</v>
      </c>
      <c r="I178" s="1">
        <v>43594</v>
      </c>
      <c r="J178" s="2"/>
      <c r="K178" s="1" t="s">
        <v>16</v>
      </c>
    </row>
    <row r="179" spans="1:11" x14ac:dyDescent="0.25">
      <c r="A179" s="1" t="s">
        <v>46</v>
      </c>
      <c r="B179" s="1" t="s">
        <v>47</v>
      </c>
      <c r="C179" s="2">
        <v>43717</v>
      </c>
      <c r="D179" s="1">
        <v>71273259</v>
      </c>
      <c r="E179" s="1" t="s">
        <v>78</v>
      </c>
      <c r="F179" s="1">
        <v>186492605</v>
      </c>
      <c r="G179" s="1" t="s">
        <v>79</v>
      </c>
      <c r="H179" s="1" t="s">
        <v>15</v>
      </c>
      <c r="I179" s="1">
        <v>43585</v>
      </c>
      <c r="J179" s="2"/>
      <c r="K179" s="1" t="s">
        <v>16</v>
      </c>
    </row>
    <row r="180" spans="1:11" x14ac:dyDescent="0.25">
      <c r="A180" s="1" t="s">
        <v>46</v>
      </c>
      <c r="B180" s="1" t="s">
        <v>47</v>
      </c>
      <c r="C180" s="2">
        <v>43717</v>
      </c>
      <c r="D180" s="1">
        <v>71273259</v>
      </c>
      <c r="E180" s="1" t="s">
        <v>515</v>
      </c>
      <c r="F180" s="1">
        <v>191652807</v>
      </c>
      <c r="G180" s="1" t="s">
        <v>516</v>
      </c>
      <c r="H180" s="1" t="s">
        <v>427</v>
      </c>
      <c r="I180" s="1" t="s">
        <v>514</v>
      </c>
      <c r="J180" s="2"/>
      <c r="K180" s="1" t="s">
        <v>16</v>
      </c>
    </row>
    <row r="181" spans="1:11" x14ac:dyDescent="0.25">
      <c r="A181" s="1" t="s">
        <v>46</v>
      </c>
      <c r="B181" s="1" t="s">
        <v>47</v>
      </c>
      <c r="C181" s="2">
        <v>43717</v>
      </c>
      <c r="D181" s="1">
        <v>71273259</v>
      </c>
      <c r="E181" s="1" t="s">
        <v>517</v>
      </c>
      <c r="F181" s="1">
        <v>191728263</v>
      </c>
      <c r="G181" s="1" t="s">
        <v>518</v>
      </c>
      <c r="H181" s="1" t="s">
        <v>427</v>
      </c>
      <c r="I181" s="1" t="s">
        <v>514</v>
      </c>
      <c r="J181" s="2"/>
      <c r="K181" s="1" t="s">
        <v>16</v>
      </c>
    </row>
    <row r="182" spans="1:11" x14ac:dyDescent="0.25">
      <c r="A182" s="1" t="s">
        <v>46</v>
      </c>
      <c r="B182" s="1" t="s">
        <v>47</v>
      </c>
      <c r="C182" s="2">
        <v>43717</v>
      </c>
      <c r="D182" s="1">
        <v>71273259</v>
      </c>
      <c r="E182" s="1" t="s">
        <v>229</v>
      </c>
      <c r="F182" s="1">
        <v>191732014</v>
      </c>
      <c r="G182" s="1" t="s">
        <v>230</v>
      </c>
      <c r="H182" s="1" t="s">
        <v>213</v>
      </c>
      <c r="I182" s="1" t="s">
        <v>214</v>
      </c>
      <c r="J182" s="2">
        <v>43706</v>
      </c>
      <c r="K182" s="1" t="s">
        <v>16</v>
      </c>
    </row>
    <row r="183" spans="1:11" x14ac:dyDescent="0.25">
      <c r="A183" s="1" t="s">
        <v>46</v>
      </c>
      <c r="B183" s="1" t="s">
        <v>47</v>
      </c>
      <c r="C183" s="2">
        <v>43717</v>
      </c>
      <c r="D183" s="1">
        <v>71273259</v>
      </c>
      <c r="E183" s="1" t="s">
        <v>487</v>
      </c>
      <c r="F183" s="1">
        <v>191987276</v>
      </c>
      <c r="G183" s="1" t="s">
        <v>488</v>
      </c>
      <c r="H183" s="1" t="s">
        <v>427</v>
      </c>
      <c r="I183" s="1" t="s">
        <v>428</v>
      </c>
      <c r="J183" s="2"/>
      <c r="K183" s="1" t="s">
        <v>210</v>
      </c>
    </row>
    <row r="184" spans="1:11" x14ac:dyDescent="0.25">
      <c r="A184" s="1" t="s">
        <v>46</v>
      </c>
      <c r="B184" s="1" t="s">
        <v>47</v>
      </c>
      <c r="C184" s="2">
        <v>43717</v>
      </c>
      <c r="D184" s="1">
        <v>71273259</v>
      </c>
      <c r="E184" s="1" t="s">
        <v>144</v>
      </c>
      <c r="F184" s="1">
        <v>192734468</v>
      </c>
      <c r="G184" s="1" t="s">
        <v>145</v>
      </c>
      <c r="H184" s="1" t="s">
        <v>15</v>
      </c>
      <c r="I184" s="1">
        <v>43601</v>
      </c>
      <c r="J184" s="2"/>
      <c r="K184" s="1" t="s">
        <v>16</v>
      </c>
    </row>
    <row r="185" spans="1:11" x14ac:dyDescent="0.25">
      <c r="A185" s="1" t="s">
        <v>46</v>
      </c>
      <c r="B185" s="1" t="s">
        <v>47</v>
      </c>
      <c r="C185" s="2">
        <v>43717</v>
      </c>
      <c r="D185" s="1">
        <v>71273259</v>
      </c>
      <c r="E185" s="1" t="s">
        <v>146</v>
      </c>
      <c r="F185" s="1">
        <v>192740619</v>
      </c>
      <c r="G185" s="1" t="s">
        <v>147</v>
      </c>
      <c r="H185" s="1" t="s">
        <v>15</v>
      </c>
      <c r="I185" s="1">
        <v>43601</v>
      </c>
      <c r="J185" s="2"/>
      <c r="K185" s="1" t="s">
        <v>16</v>
      </c>
    </row>
    <row r="186" spans="1:11" x14ac:dyDescent="0.25">
      <c r="A186" s="1" t="s">
        <v>46</v>
      </c>
      <c r="B186" s="1" t="s">
        <v>47</v>
      </c>
      <c r="C186" s="2">
        <v>43717</v>
      </c>
      <c r="D186" s="1">
        <v>71273259</v>
      </c>
      <c r="E186" s="1" t="s">
        <v>942</v>
      </c>
      <c r="F186" s="1">
        <v>192789174</v>
      </c>
      <c r="G186" s="1" t="s">
        <v>282</v>
      </c>
      <c r="H186" s="1" t="s">
        <v>427</v>
      </c>
      <c r="I186" s="1" t="s">
        <v>514</v>
      </c>
      <c r="J186" s="2"/>
      <c r="K186" s="1" t="s">
        <v>283</v>
      </c>
    </row>
    <row r="187" spans="1:11" x14ac:dyDescent="0.25">
      <c r="A187" s="1" t="s">
        <v>46</v>
      </c>
      <c r="B187" s="1" t="s">
        <v>47</v>
      </c>
      <c r="C187" s="2">
        <v>43717</v>
      </c>
      <c r="D187" s="1">
        <v>71273259</v>
      </c>
      <c r="E187" s="1">
        <v>192821451</v>
      </c>
      <c r="F187" s="1">
        <v>192821451</v>
      </c>
      <c r="G187" s="1" t="s">
        <v>551</v>
      </c>
      <c r="H187" s="1" t="s">
        <v>550</v>
      </c>
      <c r="I187" s="1"/>
      <c r="J187" s="2"/>
      <c r="K187" s="1" t="s">
        <v>16</v>
      </c>
    </row>
    <row r="188" spans="1:11" x14ac:dyDescent="0.25">
      <c r="A188" s="1" t="s">
        <v>46</v>
      </c>
      <c r="B188" s="1" t="s">
        <v>47</v>
      </c>
      <c r="C188" s="2">
        <v>43717</v>
      </c>
      <c r="D188" s="1">
        <v>71273259</v>
      </c>
      <c r="E188" s="1" t="s">
        <v>231</v>
      </c>
      <c r="F188" s="1">
        <v>192876790</v>
      </c>
      <c r="G188" s="1" t="s">
        <v>232</v>
      </c>
      <c r="H188" s="1" t="s">
        <v>213</v>
      </c>
      <c r="I188" s="1" t="s">
        <v>214</v>
      </c>
      <c r="J188" s="2">
        <v>43600</v>
      </c>
      <c r="K188" s="1" t="s">
        <v>16</v>
      </c>
    </row>
    <row r="189" spans="1:11" x14ac:dyDescent="0.25">
      <c r="A189" s="1" t="s">
        <v>46</v>
      </c>
      <c r="B189" s="1" t="s">
        <v>47</v>
      </c>
      <c r="C189" s="2">
        <v>43717</v>
      </c>
      <c r="D189" s="1">
        <v>71273259</v>
      </c>
      <c r="E189" s="1" t="s">
        <v>204</v>
      </c>
      <c r="F189" s="1">
        <v>192899727</v>
      </c>
      <c r="G189" s="1" t="s">
        <v>205</v>
      </c>
      <c r="H189" s="1" t="s">
        <v>15</v>
      </c>
      <c r="I189" s="1">
        <v>43662</v>
      </c>
      <c r="J189" s="2"/>
      <c r="K189" s="1" t="s">
        <v>16</v>
      </c>
    </row>
    <row r="190" spans="1:11" x14ac:dyDescent="0.25">
      <c r="A190" s="1" t="s">
        <v>46</v>
      </c>
      <c r="B190" s="1" t="s">
        <v>47</v>
      </c>
      <c r="C190" s="2">
        <v>43717</v>
      </c>
      <c r="D190" s="1">
        <v>71273259</v>
      </c>
      <c r="E190" s="1" t="s">
        <v>943</v>
      </c>
      <c r="F190" s="1">
        <v>193013277</v>
      </c>
      <c r="G190" s="1" t="s">
        <v>284</v>
      </c>
      <c r="H190" s="1" t="s">
        <v>427</v>
      </c>
      <c r="I190" s="1" t="s">
        <v>514</v>
      </c>
      <c r="J190" s="2"/>
      <c r="K190" s="1" t="s">
        <v>16</v>
      </c>
    </row>
    <row r="191" spans="1:11" x14ac:dyDescent="0.25">
      <c r="A191" s="1" t="s">
        <v>46</v>
      </c>
      <c r="B191" s="1" t="s">
        <v>47</v>
      </c>
      <c r="C191" s="2">
        <v>43717</v>
      </c>
      <c r="D191" s="1">
        <v>71273259</v>
      </c>
      <c r="E191" s="1" t="s">
        <v>233</v>
      </c>
      <c r="F191" s="1">
        <v>193040542</v>
      </c>
      <c r="G191" s="1" t="s">
        <v>234</v>
      </c>
      <c r="H191" s="1" t="s">
        <v>213</v>
      </c>
      <c r="I191" s="1" t="s">
        <v>214</v>
      </c>
      <c r="J191" s="2">
        <v>43605</v>
      </c>
      <c r="K191" s="1" t="s">
        <v>16</v>
      </c>
    </row>
    <row r="192" spans="1:11" x14ac:dyDescent="0.25">
      <c r="A192" s="1" t="s">
        <v>46</v>
      </c>
      <c r="B192" s="1" t="s">
        <v>47</v>
      </c>
      <c r="C192" s="2">
        <v>43717</v>
      </c>
      <c r="D192" s="1">
        <v>71273259</v>
      </c>
      <c r="E192" s="1" t="s">
        <v>235</v>
      </c>
      <c r="F192" s="1">
        <v>193092666</v>
      </c>
      <c r="G192" s="1" t="s">
        <v>236</v>
      </c>
      <c r="H192" s="1" t="s">
        <v>213</v>
      </c>
      <c r="I192" s="1" t="s">
        <v>214</v>
      </c>
      <c r="J192" s="2">
        <v>43600</v>
      </c>
      <c r="K192" s="1" t="s">
        <v>16</v>
      </c>
    </row>
    <row r="193" spans="1:11" x14ac:dyDescent="0.25">
      <c r="A193" s="1" t="s">
        <v>46</v>
      </c>
      <c r="B193" s="1" t="s">
        <v>47</v>
      </c>
      <c r="C193" s="2">
        <v>43717</v>
      </c>
      <c r="D193" s="1">
        <v>71273259</v>
      </c>
      <c r="E193" s="1" t="s">
        <v>489</v>
      </c>
      <c r="F193" s="1">
        <v>193104440</v>
      </c>
      <c r="G193" s="1" t="s">
        <v>490</v>
      </c>
      <c r="H193" s="1" t="s">
        <v>427</v>
      </c>
      <c r="I193" s="1" t="s">
        <v>428</v>
      </c>
      <c r="J193" s="2"/>
      <c r="K193" s="1" t="s">
        <v>491</v>
      </c>
    </row>
    <row r="194" spans="1:11" x14ac:dyDescent="0.25">
      <c r="A194" s="1" t="s">
        <v>46</v>
      </c>
      <c r="B194" s="1" t="s">
        <v>47</v>
      </c>
      <c r="C194" s="2">
        <v>43717</v>
      </c>
      <c r="D194" s="1">
        <v>71273259</v>
      </c>
      <c r="E194" s="1" t="s">
        <v>519</v>
      </c>
      <c r="F194" s="1">
        <v>193105083</v>
      </c>
      <c r="G194" s="1" t="s">
        <v>520</v>
      </c>
      <c r="H194" s="1" t="s">
        <v>513</v>
      </c>
      <c r="I194" s="1" t="s">
        <v>514</v>
      </c>
      <c r="J194" s="2"/>
      <c r="K194" s="1" t="s">
        <v>16</v>
      </c>
    </row>
    <row r="195" spans="1:11" x14ac:dyDescent="0.25">
      <c r="A195" s="1" t="s">
        <v>46</v>
      </c>
      <c r="B195" s="1" t="s">
        <v>47</v>
      </c>
      <c r="C195" s="2">
        <v>43717</v>
      </c>
      <c r="D195" s="1">
        <v>71273259</v>
      </c>
      <c r="E195" s="1" t="s">
        <v>521</v>
      </c>
      <c r="F195" s="1">
        <v>193112843</v>
      </c>
      <c r="G195" s="1" t="s">
        <v>522</v>
      </c>
      <c r="H195" s="1" t="s">
        <v>513</v>
      </c>
      <c r="I195" s="1" t="s">
        <v>514</v>
      </c>
      <c r="J195" s="2"/>
      <c r="K195" s="1" t="s">
        <v>16</v>
      </c>
    </row>
    <row r="196" spans="1:11" x14ac:dyDescent="0.25">
      <c r="A196" s="1" t="s">
        <v>46</v>
      </c>
      <c r="B196" s="1" t="s">
        <v>47</v>
      </c>
      <c r="C196" s="2">
        <v>43717</v>
      </c>
      <c r="D196" s="1">
        <v>71273259</v>
      </c>
      <c r="E196" s="1" t="s">
        <v>237</v>
      </c>
      <c r="F196" s="1">
        <v>193153691</v>
      </c>
      <c r="G196" s="1" t="s">
        <v>238</v>
      </c>
      <c r="H196" s="1" t="s">
        <v>213</v>
      </c>
      <c r="I196" s="1" t="s">
        <v>214</v>
      </c>
      <c r="J196" s="2">
        <v>43706</v>
      </c>
      <c r="K196" s="1" t="s">
        <v>16</v>
      </c>
    </row>
    <row r="197" spans="1:11" x14ac:dyDescent="0.25">
      <c r="A197" s="1" t="s">
        <v>46</v>
      </c>
      <c r="B197" s="1" t="s">
        <v>47</v>
      </c>
      <c r="C197" s="2">
        <v>43717</v>
      </c>
      <c r="D197" s="1">
        <v>71273259</v>
      </c>
      <c r="E197" s="1" t="s">
        <v>48</v>
      </c>
      <c r="F197" s="1">
        <v>193429558</v>
      </c>
      <c r="G197" s="1" t="s">
        <v>49</v>
      </c>
      <c r="H197" s="1" t="s">
        <v>15</v>
      </c>
      <c r="I197" s="1">
        <v>43584</v>
      </c>
      <c r="J197" s="2"/>
      <c r="K197" s="1" t="s">
        <v>16</v>
      </c>
    </row>
    <row r="198" spans="1:11" x14ac:dyDescent="0.25">
      <c r="A198" s="1" t="s">
        <v>46</v>
      </c>
      <c r="B198" s="1" t="s">
        <v>47</v>
      </c>
      <c r="C198" s="2">
        <v>43717</v>
      </c>
      <c r="D198" s="1">
        <v>71273259</v>
      </c>
      <c r="E198" s="1" t="s">
        <v>80</v>
      </c>
      <c r="F198" s="1">
        <v>193435840</v>
      </c>
      <c r="G198" s="1" t="s">
        <v>81</v>
      </c>
      <c r="H198" s="1" t="s">
        <v>15</v>
      </c>
      <c r="I198" s="1">
        <v>43585</v>
      </c>
      <c r="J198" s="2"/>
      <c r="K198" s="1" t="s">
        <v>16</v>
      </c>
    </row>
    <row r="199" spans="1:11" x14ac:dyDescent="0.25">
      <c r="A199" s="1" t="s">
        <v>46</v>
      </c>
      <c r="B199" s="1" t="s">
        <v>47</v>
      </c>
      <c r="C199" s="2">
        <v>43717</v>
      </c>
      <c r="D199" s="1">
        <v>71273259</v>
      </c>
      <c r="E199" s="1" t="s">
        <v>285</v>
      </c>
      <c r="F199" s="1">
        <v>193465137</v>
      </c>
      <c r="G199" s="1" t="s">
        <v>286</v>
      </c>
      <c r="H199" s="1" t="s">
        <v>427</v>
      </c>
      <c r="I199" s="1" t="s">
        <v>514</v>
      </c>
      <c r="J199" s="2"/>
      <c r="K199" s="1" t="s">
        <v>16</v>
      </c>
    </row>
    <row r="200" spans="1:11" x14ac:dyDescent="0.25">
      <c r="A200" s="1" t="s">
        <v>46</v>
      </c>
      <c r="B200" s="1" t="s">
        <v>47</v>
      </c>
      <c r="C200" s="2">
        <v>43717</v>
      </c>
      <c r="D200" s="1">
        <v>71273259</v>
      </c>
      <c r="E200" s="1" t="s">
        <v>287</v>
      </c>
      <c r="F200" s="1">
        <v>193494550</v>
      </c>
      <c r="G200" s="1" t="s">
        <v>288</v>
      </c>
      <c r="H200" s="1" t="s">
        <v>427</v>
      </c>
      <c r="I200" s="1" t="s">
        <v>514</v>
      </c>
      <c r="J200" s="2"/>
      <c r="K200" s="1" t="s">
        <v>16</v>
      </c>
    </row>
    <row r="201" spans="1:11" x14ac:dyDescent="0.25">
      <c r="A201" s="1" t="s">
        <v>46</v>
      </c>
      <c r="B201" s="1" t="s">
        <v>47</v>
      </c>
      <c r="C201" s="2">
        <v>43717</v>
      </c>
      <c r="D201" s="1">
        <v>71273259</v>
      </c>
      <c r="E201" s="1" t="s">
        <v>944</v>
      </c>
      <c r="F201" s="1">
        <v>193526724</v>
      </c>
      <c r="G201" s="1" t="s">
        <v>289</v>
      </c>
      <c r="H201" s="1" t="s">
        <v>427</v>
      </c>
      <c r="I201" s="1" t="s">
        <v>514</v>
      </c>
      <c r="J201" s="2"/>
      <c r="K201" s="1" t="s">
        <v>16</v>
      </c>
    </row>
    <row r="202" spans="1:11" x14ac:dyDescent="0.25">
      <c r="A202" s="1" t="s">
        <v>46</v>
      </c>
      <c r="B202" s="1" t="s">
        <v>47</v>
      </c>
      <c r="C202" s="2">
        <v>43717</v>
      </c>
      <c r="D202" s="1">
        <v>71273259</v>
      </c>
      <c r="E202" s="1" t="s">
        <v>92</v>
      </c>
      <c r="F202" s="1">
        <v>193553599</v>
      </c>
      <c r="G202" s="1" t="s">
        <v>93</v>
      </c>
      <c r="H202" s="1" t="s">
        <v>15</v>
      </c>
      <c r="I202" s="1">
        <v>43587</v>
      </c>
      <c r="J202" s="2"/>
      <c r="K202" s="1" t="s">
        <v>16</v>
      </c>
    </row>
    <row r="203" spans="1:11" x14ac:dyDescent="0.25">
      <c r="A203" s="1" t="s">
        <v>46</v>
      </c>
      <c r="B203" s="1" t="s">
        <v>47</v>
      </c>
      <c r="C203" s="2">
        <v>43717</v>
      </c>
      <c r="D203" s="1">
        <v>71273259</v>
      </c>
      <c r="E203" s="1" t="s">
        <v>523</v>
      </c>
      <c r="F203" s="1">
        <v>193568008</v>
      </c>
      <c r="G203" s="1" t="s">
        <v>524</v>
      </c>
      <c r="H203" s="1" t="s">
        <v>427</v>
      </c>
      <c r="I203" s="1" t="s">
        <v>514</v>
      </c>
      <c r="J203" s="2"/>
      <c r="K203" s="1" t="s">
        <v>16</v>
      </c>
    </row>
    <row r="204" spans="1:11" x14ac:dyDescent="0.25">
      <c r="A204" s="1" t="s">
        <v>46</v>
      </c>
      <c r="B204" s="1" t="s">
        <v>47</v>
      </c>
      <c r="C204" s="2">
        <v>43717</v>
      </c>
      <c r="D204" s="1">
        <v>71273259</v>
      </c>
      <c r="E204" s="1" t="s">
        <v>94</v>
      </c>
      <c r="F204" s="1">
        <v>193570269</v>
      </c>
      <c r="G204" s="1" t="s">
        <v>95</v>
      </c>
      <c r="H204" s="1" t="s">
        <v>15</v>
      </c>
      <c r="I204" s="1">
        <v>43587</v>
      </c>
      <c r="J204" s="2"/>
      <c r="K204" s="1" t="s">
        <v>16</v>
      </c>
    </row>
    <row r="205" spans="1:11" x14ac:dyDescent="0.25">
      <c r="A205" s="1" t="s">
        <v>46</v>
      </c>
      <c r="B205" s="1" t="s">
        <v>47</v>
      </c>
      <c r="C205" s="2">
        <v>43717</v>
      </c>
      <c r="D205" s="1">
        <v>71273259</v>
      </c>
      <c r="E205" s="1">
        <v>193572114</v>
      </c>
      <c r="F205" s="1">
        <v>193572114</v>
      </c>
      <c r="G205" s="1" t="s">
        <v>525</v>
      </c>
      <c r="H205" s="1" t="s">
        <v>513</v>
      </c>
      <c r="I205" s="1" t="s">
        <v>514</v>
      </c>
      <c r="J205" s="2"/>
      <c r="K205" s="1" t="s">
        <v>16</v>
      </c>
    </row>
    <row r="206" spans="1:11" x14ac:dyDescent="0.25">
      <c r="A206" s="1" t="s">
        <v>46</v>
      </c>
      <c r="B206" s="1" t="s">
        <v>47</v>
      </c>
      <c r="C206" s="2">
        <v>43717</v>
      </c>
      <c r="D206" s="1">
        <v>71273259</v>
      </c>
      <c r="E206" s="1" t="s">
        <v>945</v>
      </c>
      <c r="F206" s="1">
        <v>193582459</v>
      </c>
      <c r="G206" s="1" t="s">
        <v>290</v>
      </c>
      <c r="H206" s="1" t="s">
        <v>427</v>
      </c>
      <c r="I206" s="1" t="s">
        <v>514</v>
      </c>
      <c r="J206" s="2"/>
      <c r="K206" s="1" t="s">
        <v>16</v>
      </c>
    </row>
    <row r="207" spans="1:11" x14ac:dyDescent="0.25">
      <c r="A207" s="1" t="s">
        <v>46</v>
      </c>
      <c r="B207" s="1" t="s">
        <v>47</v>
      </c>
      <c r="C207" s="2">
        <v>43717</v>
      </c>
      <c r="D207" s="1">
        <v>71273259</v>
      </c>
      <c r="E207" s="1" t="s">
        <v>946</v>
      </c>
      <c r="F207" s="1">
        <v>193583154</v>
      </c>
      <c r="G207" s="1" t="s">
        <v>291</v>
      </c>
      <c r="H207" s="1" t="s">
        <v>427</v>
      </c>
      <c r="I207" s="1" t="s">
        <v>514</v>
      </c>
      <c r="J207" s="2"/>
      <c r="K207" s="1" t="s">
        <v>16</v>
      </c>
    </row>
    <row r="208" spans="1:11" x14ac:dyDescent="0.25">
      <c r="A208" s="1" t="s">
        <v>46</v>
      </c>
      <c r="B208" s="1" t="s">
        <v>47</v>
      </c>
      <c r="C208" s="2">
        <v>43717</v>
      </c>
      <c r="D208" s="1">
        <v>71273259</v>
      </c>
      <c r="E208" s="1">
        <v>193585934</v>
      </c>
      <c r="F208" s="1">
        <v>193585934</v>
      </c>
      <c r="G208" s="1" t="s">
        <v>292</v>
      </c>
      <c r="H208" s="1" t="s">
        <v>427</v>
      </c>
      <c r="I208" s="1" t="s">
        <v>514</v>
      </c>
      <c r="J208" s="2"/>
      <c r="K208" s="1" t="s">
        <v>16</v>
      </c>
    </row>
    <row r="209" spans="1:11" x14ac:dyDescent="0.25">
      <c r="A209" s="1" t="s">
        <v>46</v>
      </c>
      <c r="B209" s="1" t="s">
        <v>47</v>
      </c>
      <c r="C209" s="2">
        <v>43717</v>
      </c>
      <c r="D209" s="1">
        <v>71273259</v>
      </c>
      <c r="E209" s="1">
        <v>193585976</v>
      </c>
      <c r="F209" s="1">
        <v>193585976</v>
      </c>
      <c r="G209" s="1" t="s">
        <v>293</v>
      </c>
      <c r="H209" s="1" t="s">
        <v>427</v>
      </c>
      <c r="I209" s="1" t="s">
        <v>514</v>
      </c>
      <c r="J209" s="2"/>
      <c r="K209" s="1" t="s">
        <v>16</v>
      </c>
    </row>
    <row r="210" spans="1:11" x14ac:dyDescent="0.25">
      <c r="A210" s="1" t="s">
        <v>46</v>
      </c>
      <c r="B210" s="1" t="s">
        <v>47</v>
      </c>
      <c r="C210" s="2">
        <v>43717</v>
      </c>
      <c r="D210" s="1">
        <v>71273259</v>
      </c>
      <c r="E210" s="1" t="s">
        <v>947</v>
      </c>
      <c r="F210" s="1">
        <v>193586072</v>
      </c>
      <c r="G210" s="1" t="s">
        <v>294</v>
      </c>
      <c r="H210" s="1" t="s">
        <v>427</v>
      </c>
      <c r="I210" s="1" t="s">
        <v>514</v>
      </c>
      <c r="J210" s="2"/>
      <c r="K210" s="1" t="s">
        <v>16</v>
      </c>
    </row>
    <row r="211" spans="1:11" x14ac:dyDescent="0.25">
      <c r="A211" s="1" t="s">
        <v>46</v>
      </c>
      <c r="B211" s="1" t="s">
        <v>47</v>
      </c>
      <c r="C211" s="2">
        <v>43717</v>
      </c>
      <c r="D211" s="1">
        <v>71273259</v>
      </c>
      <c r="E211" s="1" t="s">
        <v>948</v>
      </c>
      <c r="F211" s="1">
        <v>193595378</v>
      </c>
      <c r="G211" s="1" t="s">
        <v>295</v>
      </c>
      <c r="H211" s="1" t="s">
        <v>427</v>
      </c>
      <c r="I211" s="1" t="s">
        <v>514</v>
      </c>
      <c r="J211" s="2"/>
      <c r="K211" s="1" t="s">
        <v>16</v>
      </c>
    </row>
    <row r="212" spans="1:11" x14ac:dyDescent="0.25">
      <c r="A212" s="1" t="s">
        <v>46</v>
      </c>
      <c r="B212" s="1" t="s">
        <v>47</v>
      </c>
      <c r="C212" s="2">
        <v>43717</v>
      </c>
      <c r="D212" s="1">
        <v>71273259</v>
      </c>
      <c r="E212" s="1" t="s">
        <v>949</v>
      </c>
      <c r="F212" s="1">
        <v>193595612</v>
      </c>
      <c r="G212" s="1" t="s">
        <v>296</v>
      </c>
      <c r="H212" s="1" t="s">
        <v>427</v>
      </c>
      <c r="I212" s="1" t="s">
        <v>514</v>
      </c>
      <c r="J212" s="2"/>
      <c r="K212" s="1" t="s">
        <v>16</v>
      </c>
    </row>
    <row r="213" spans="1:11" x14ac:dyDescent="0.25">
      <c r="A213" s="1" t="s">
        <v>46</v>
      </c>
      <c r="B213" s="1" t="s">
        <v>47</v>
      </c>
      <c r="C213" s="2">
        <v>43717</v>
      </c>
      <c r="D213" s="1">
        <v>71273259</v>
      </c>
      <c r="E213" s="1">
        <v>193606952</v>
      </c>
      <c r="F213" s="1">
        <v>193606952</v>
      </c>
      <c r="G213" s="1" t="s">
        <v>297</v>
      </c>
      <c r="H213" s="1" t="s">
        <v>427</v>
      </c>
      <c r="I213" s="1" t="s">
        <v>514</v>
      </c>
      <c r="J213" s="2"/>
      <c r="K213" s="1" t="s">
        <v>16</v>
      </c>
    </row>
    <row r="214" spans="1:11" x14ac:dyDescent="0.25">
      <c r="A214" s="1" t="s">
        <v>46</v>
      </c>
      <c r="B214" s="1" t="s">
        <v>47</v>
      </c>
      <c r="C214" s="2">
        <v>43721</v>
      </c>
      <c r="D214" s="1">
        <v>71273259</v>
      </c>
      <c r="E214" s="1"/>
      <c r="F214" s="1" t="s">
        <v>298</v>
      </c>
      <c r="G214" s="1" t="s">
        <v>299</v>
      </c>
      <c r="H214" s="1"/>
      <c r="I214" s="1" t="s">
        <v>278</v>
      </c>
      <c r="J214" s="2"/>
      <c r="K214" s="1" t="s">
        <v>16</v>
      </c>
    </row>
    <row r="215" spans="1:11" x14ac:dyDescent="0.25">
      <c r="A215" s="1" t="s">
        <v>50</v>
      </c>
      <c r="B215" s="1" t="s">
        <v>51</v>
      </c>
      <c r="C215" s="2">
        <v>43609</v>
      </c>
      <c r="D215" s="1">
        <v>71273269</v>
      </c>
      <c r="E215" s="1" t="s">
        <v>110</v>
      </c>
      <c r="F215" s="1">
        <v>191745722</v>
      </c>
      <c r="G215" s="1" t="s">
        <v>111</v>
      </c>
      <c r="H215" s="1" t="s">
        <v>15</v>
      </c>
      <c r="I215" s="1">
        <v>43591</v>
      </c>
      <c r="J215" s="2"/>
      <c r="K215" s="1" t="s">
        <v>16</v>
      </c>
    </row>
    <row r="216" spans="1:11" x14ac:dyDescent="0.25">
      <c r="A216" s="1" t="s">
        <v>50</v>
      </c>
      <c r="B216" s="1" t="s">
        <v>51</v>
      </c>
      <c r="C216" s="2">
        <v>43609</v>
      </c>
      <c r="D216" s="1">
        <v>71273269</v>
      </c>
      <c r="E216" s="1" t="s">
        <v>206</v>
      </c>
      <c r="F216" s="1">
        <v>191913474</v>
      </c>
      <c r="G216" s="1" t="s">
        <v>207</v>
      </c>
      <c r="H216" s="1" t="s">
        <v>15</v>
      </c>
      <c r="I216" s="1">
        <v>43675</v>
      </c>
      <c r="J216" s="2"/>
      <c r="K216" s="1" t="s">
        <v>16</v>
      </c>
    </row>
    <row r="217" spans="1:11" x14ac:dyDescent="0.25">
      <c r="A217" s="1" t="s">
        <v>50</v>
      </c>
      <c r="B217" s="1" t="s">
        <v>51</v>
      </c>
      <c r="C217" s="2">
        <v>43609</v>
      </c>
      <c r="D217" s="1">
        <v>71273269</v>
      </c>
      <c r="E217" s="1" t="s">
        <v>162</v>
      </c>
      <c r="F217" s="1">
        <v>191932601</v>
      </c>
      <c r="G217" s="1" t="s">
        <v>163</v>
      </c>
      <c r="H217" s="1" t="s">
        <v>15</v>
      </c>
      <c r="I217" s="1">
        <v>43607</v>
      </c>
      <c r="J217" s="2"/>
      <c r="K217" s="1" t="s">
        <v>16</v>
      </c>
    </row>
    <row r="218" spans="1:11" x14ac:dyDescent="0.25">
      <c r="A218" s="1" t="s">
        <v>50</v>
      </c>
      <c r="B218" s="1" t="s">
        <v>51</v>
      </c>
      <c r="C218" s="2">
        <v>43609</v>
      </c>
      <c r="D218" s="1">
        <v>71273269</v>
      </c>
      <c r="E218" s="1">
        <v>192821451</v>
      </c>
      <c r="F218" s="1">
        <v>192821451</v>
      </c>
      <c r="G218" s="1" t="s">
        <v>551</v>
      </c>
      <c r="H218" s="1" t="s">
        <v>550</v>
      </c>
      <c r="I218" s="1"/>
      <c r="J218" s="2"/>
      <c r="K218" s="1" t="s">
        <v>16</v>
      </c>
    </row>
    <row r="219" spans="1:11" x14ac:dyDescent="0.25">
      <c r="A219" s="1" t="s">
        <v>50</v>
      </c>
      <c r="B219" s="1" t="s">
        <v>51</v>
      </c>
      <c r="C219" s="2">
        <v>43609</v>
      </c>
      <c r="D219" s="1">
        <v>71273269</v>
      </c>
      <c r="E219" s="1" t="s">
        <v>52</v>
      </c>
      <c r="F219" s="1">
        <v>193079184</v>
      </c>
      <c r="G219" s="1" t="s">
        <v>53</v>
      </c>
      <c r="H219" s="1" t="s">
        <v>15</v>
      </c>
      <c r="I219" s="1">
        <v>43584</v>
      </c>
      <c r="J219" s="2"/>
      <c r="K219" s="1" t="s">
        <v>16</v>
      </c>
    </row>
    <row r="220" spans="1:11" x14ac:dyDescent="0.25">
      <c r="A220" s="1" t="s">
        <v>50</v>
      </c>
      <c r="B220" s="1" t="s">
        <v>51</v>
      </c>
      <c r="C220" s="2">
        <v>43609</v>
      </c>
      <c r="D220" s="1">
        <v>71273269</v>
      </c>
      <c r="E220" s="1" t="s">
        <v>102</v>
      </c>
      <c r="F220" s="1">
        <v>193096309</v>
      </c>
      <c r="G220" s="1" t="s">
        <v>103</v>
      </c>
      <c r="H220" s="1" t="s">
        <v>15</v>
      </c>
      <c r="I220" s="1">
        <v>43588</v>
      </c>
      <c r="J220" s="2"/>
      <c r="K220" s="1" t="s">
        <v>16</v>
      </c>
    </row>
    <row r="221" spans="1:11" x14ac:dyDescent="0.25">
      <c r="A221" s="1" t="s">
        <v>50</v>
      </c>
      <c r="B221" s="1" t="s">
        <v>51</v>
      </c>
      <c r="C221" s="2">
        <v>43609</v>
      </c>
      <c r="D221" s="1">
        <v>71273269</v>
      </c>
      <c r="E221" s="1" t="s">
        <v>82</v>
      </c>
      <c r="F221" s="1">
        <v>193098431</v>
      </c>
      <c r="G221" s="1" t="s">
        <v>83</v>
      </c>
      <c r="H221" s="1" t="s">
        <v>15</v>
      </c>
      <c r="I221" s="1">
        <v>43585</v>
      </c>
      <c r="J221" s="2"/>
      <c r="K221" s="1" t="s">
        <v>16</v>
      </c>
    </row>
    <row r="222" spans="1:11" x14ac:dyDescent="0.25">
      <c r="A222" s="1" t="s">
        <v>50</v>
      </c>
      <c r="B222" s="1" t="s">
        <v>51</v>
      </c>
      <c r="C222" s="2">
        <v>43609</v>
      </c>
      <c r="D222" s="1">
        <v>71273269</v>
      </c>
      <c r="E222" s="1" t="s">
        <v>526</v>
      </c>
      <c r="F222" s="1">
        <v>193103534</v>
      </c>
      <c r="G222" s="1" t="s">
        <v>527</v>
      </c>
      <c r="H222" s="1" t="s">
        <v>513</v>
      </c>
      <c r="I222" s="1" t="s">
        <v>514</v>
      </c>
      <c r="J222" s="2"/>
      <c r="K222" s="1" t="s">
        <v>16</v>
      </c>
    </row>
    <row r="223" spans="1:11" x14ac:dyDescent="0.25">
      <c r="A223" s="1" t="s">
        <v>50</v>
      </c>
      <c r="B223" s="1" t="s">
        <v>51</v>
      </c>
      <c r="C223" s="2">
        <v>43609</v>
      </c>
      <c r="D223" s="1">
        <v>71273269</v>
      </c>
      <c r="E223" s="1" t="s">
        <v>182</v>
      </c>
      <c r="F223" s="1">
        <v>193511421</v>
      </c>
      <c r="G223" s="1" t="s">
        <v>183</v>
      </c>
      <c r="H223" s="1" t="s">
        <v>15</v>
      </c>
      <c r="I223" s="1">
        <v>43619</v>
      </c>
      <c r="J223" s="2"/>
      <c r="K223" s="1" t="s">
        <v>16</v>
      </c>
    </row>
    <row r="224" spans="1:11" x14ac:dyDescent="0.25">
      <c r="A224" s="1" t="s">
        <v>50</v>
      </c>
      <c r="B224" s="1" t="s">
        <v>51</v>
      </c>
      <c r="C224" s="2">
        <v>43609</v>
      </c>
      <c r="D224" s="1">
        <v>71273269</v>
      </c>
      <c r="E224" s="1">
        <v>193579030</v>
      </c>
      <c r="F224" s="1">
        <v>193579030</v>
      </c>
      <c r="G224" s="1" t="s">
        <v>300</v>
      </c>
      <c r="H224" s="1" t="s">
        <v>427</v>
      </c>
      <c r="I224" s="1" t="s">
        <v>514</v>
      </c>
      <c r="J224" s="2"/>
      <c r="K224" s="1" t="s">
        <v>16</v>
      </c>
    </row>
    <row r="225" spans="1:11" x14ac:dyDescent="0.25">
      <c r="A225" s="1" t="s">
        <v>50</v>
      </c>
      <c r="B225" s="1" t="s">
        <v>51</v>
      </c>
      <c r="C225" s="2">
        <v>43619</v>
      </c>
      <c r="D225" s="1">
        <v>71273269</v>
      </c>
      <c r="E225" s="1"/>
      <c r="F225" s="1" t="s">
        <v>301</v>
      </c>
      <c r="G225" s="1" t="s">
        <v>302</v>
      </c>
      <c r="H225" s="1"/>
      <c r="I225" s="1" t="s">
        <v>278</v>
      </c>
      <c r="J225" s="2"/>
      <c r="K225" s="1" t="s">
        <v>16</v>
      </c>
    </row>
    <row r="226" spans="1:11" x14ac:dyDescent="0.25">
      <c r="A226" s="1" t="s">
        <v>50</v>
      </c>
      <c r="B226" s="1" t="s">
        <v>51</v>
      </c>
      <c r="C226" s="2">
        <v>43717</v>
      </c>
      <c r="D226" s="1">
        <v>71273276</v>
      </c>
      <c r="E226" s="1" t="s">
        <v>110</v>
      </c>
      <c r="F226" s="1">
        <v>191745722</v>
      </c>
      <c r="G226" s="1" t="s">
        <v>111</v>
      </c>
      <c r="H226" s="1" t="s">
        <v>15</v>
      </c>
      <c r="I226" s="1">
        <v>43591</v>
      </c>
      <c r="J226" s="2"/>
      <c r="K226" s="1" t="s">
        <v>16</v>
      </c>
    </row>
    <row r="227" spans="1:11" x14ac:dyDescent="0.25">
      <c r="A227" s="1" t="s">
        <v>50</v>
      </c>
      <c r="B227" s="1" t="s">
        <v>51</v>
      </c>
      <c r="C227" s="2">
        <v>43717</v>
      </c>
      <c r="D227" s="1">
        <v>71273276</v>
      </c>
      <c r="E227" s="1" t="s">
        <v>206</v>
      </c>
      <c r="F227" s="1">
        <v>191913474</v>
      </c>
      <c r="G227" s="1" t="s">
        <v>207</v>
      </c>
      <c r="H227" s="1" t="s">
        <v>15</v>
      </c>
      <c r="I227" s="1">
        <v>43675</v>
      </c>
      <c r="J227" s="2"/>
      <c r="K227" s="1" t="s">
        <v>16</v>
      </c>
    </row>
    <row r="228" spans="1:11" x14ac:dyDescent="0.25">
      <c r="A228" s="1" t="s">
        <v>50</v>
      </c>
      <c r="B228" s="1" t="s">
        <v>51</v>
      </c>
      <c r="C228" s="2">
        <v>43717</v>
      </c>
      <c r="D228" s="1">
        <v>71273276</v>
      </c>
      <c r="E228" s="1" t="s">
        <v>166</v>
      </c>
      <c r="F228" s="1">
        <v>191928587</v>
      </c>
      <c r="G228" s="1" t="s">
        <v>167</v>
      </c>
      <c r="H228" s="1" t="s">
        <v>15</v>
      </c>
      <c r="I228" s="1">
        <v>43613</v>
      </c>
      <c r="J228" s="2"/>
      <c r="K228" s="1" t="s">
        <v>16</v>
      </c>
    </row>
    <row r="229" spans="1:11" x14ac:dyDescent="0.25">
      <c r="A229" s="1" t="s">
        <v>50</v>
      </c>
      <c r="B229" s="1" t="s">
        <v>51</v>
      </c>
      <c r="C229" s="2">
        <v>43717</v>
      </c>
      <c r="D229" s="1">
        <v>71273276</v>
      </c>
      <c r="E229" s="1" t="s">
        <v>162</v>
      </c>
      <c r="F229" s="1">
        <v>191932601</v>
      </c>
      <c r="G229" s="1" t="s">
        <v>163</v>
      </c>
      <c r="H229" s="1" t="s">
        <v>15</v>
      </c>
      <c r="I229" s="1">
        <v>43607</v>
      </c>
      <c r="J229" s="2"/>
      <c r="K229" s="1" t="s">
        <v>16</v>
      </c>
    </row>
    <row r="230" spans="1:11" x14ac:dyDescent="0.25">
      <c r="A230" s="1" t="s">
        <v>50</v>
      </c>
      <c r="B230" s="1" t="s">
        <v>51</v>
      </c>
      <c r="C230" s="2">
        <v>43717</v>
      </c>
      <c r="D230" s="1">
        <v>71273276</v>
      </c>
      <c r="E230" s="1">
        <v>192821451</v>
      </c>
      <c r="F230" s="1">
        <v>192821451</v>
      </c>
      <c r="G230" s="1" t="s">
        <v>551</v>
      </c>
      <c r="H230" s="1" t="s">
        <v>550</v>
      </c>
      <c r="I230" s="1"/>
      <c r="J230" s="2"/>
      <c r="K230" s="1" t="s">
        <v>16</v>
      </c>
    </row>
    <row r="231" spans="1:11" x14ac:dyDescent="0.25">
      <c r="A231" s="1" t="s">
        <v>50</v>
      </c>
      <c r="B231" s="1" t="s">
        <v>51</v>
      </c>
      <c r="C231" s="2">
        <v>43717</v>
      </c>
      <c r="D231" s="1">
        <v>71273276</v>
      </c>
      <c r="E231" s="1" t="s">
        <v>239</v>
      </c>
      <c r="F231" s="1">
        <v>193064419</v>
      </c>
      <c r="G231" s="1" t="s">
        <v>240</v>
      </c>
      <c r="H231" s="1" t="s">
        <v>213</v>
      </c>
      <c r="I231" s="1" t="s">
        <v>214</v>
      </c>
      <c r="J231" s="2">
        <v>43600</v>
      </c>
      <c r="K231" s="1" t="s">
        <v>16</v>
      </c>
    </row>
    <row r="232" spans="1:11" x14ac:dyDescent="0.25">
      <c r="A232" s="1" t="s">
        <v>50</v>
      </c>
      <c r="B232" s="1" t="s">
        <v>51</v>
      </c>
      <c r="C232" s="2">
        <v>43717</v>
      </c>
      <c r="D232" s="1">
        <v>71273276</v>
      </c>
      <c r="E232" s="1" t="s">
        <v>52</v>
      </c>
      <c r="F232" s="1">
        <v>193079184</v>
      </c>
      <c r="G232" s="1" t="s">
        <v>53</v>
      </c>
      <c r="H232" s="1" t="s">
        <v>15</v>
      </c>
      <c r="I232" s="1">
        <v>43584</v>
      </c>
      <c r="J232" s="2"/>
      <c r="K232" s="1" t="s">
        <v>16</v>
      </c>
    </row>
    <row r="233" spans="1:11" x14ac:dyDescent="0.25">
      <c r="A233" s="1" t="s">
        <v>50</v>
      </c>
      <c r="B233" s="1" t="s">
        <v>51</v>
      </c>
      <c r="C233" s="2">
        <v>43717</v>
      </c>
      <c r="D233" s="1">
        <v>71273276</v>
      </c>
      <c r="E233" s="1">
        <v>193082574</v>
      </c>
      <c r="F233" s="1">
        <v>193082574</v>
      </c>
      <c r="G233" s="1" t="s">
        <v>552</v>
      </c>
      <c r="H233" s="1" t="s">
        <v>550</v>
      </c>
      <c r="I233" s="1"/>
      <c r="J233" s="2"/>
      <c r="K233" s="1" t="s">
        <v>16</v>
      </c>
    </row>
    <row r="234" spans="1:11" x14ac:dyDescent="0.25">
      <c r="A234" s="1" t="s">
        <v>50</v>
      </c>
      <c r="B234" s="1" t="s">
        <v>51</v>
      </c>
      <c r="C234" s="2">
        <v>43717</v>
      </c>
      <c r="D234" s="1">
        <v>71273276</v>
      </c>
      <c r="E234" s="1" t="s">
        <v>241</v>
      </c>
      <c r="F234" s="1">
        <v>193088779</v>
      </c>
      <c r="G234" s="1" t="s">
        <v>242</v>
      </c>
      <c r="H234" s="1" t="s">
        <v>213</v>
      </c>
      <c r="I234" s="1" t="s">
        <v>214</v>
      </c>
      <c r="J234" s="2">
        <v>43598</v>
      </c>
      <c r="K234" s="1" t="s">
        <v>16</v>
      </c>
    </row>
    <row r="235" spans="1:11" x14ac:dyDescent="0.25">
      <c r="A235" s="1" t="s">
        <v>50</v>
      </c>
      <c r="B235" s="1" t="s">
        <v>51</v>
      </c>
      <c r="C235" s="2">
        <v>43717</v>
      </c>
      <c r="D235" s="1">
        <v>71273276</v>
      </c>
      <c r="E235" s="1" t="s">
        <v>102</v>
      </c>
      <c r="F235" s="1">
        <v>193096309</v>
      </c>
      <c r="G235" s="1" t="s">
        <v>103</v>
      </c>
      <c r="H235" s="1" t="s">
        <v>15</v>
      </c>
      <c r="I235" s="1">
        <v>43588</v>
      </c>
      <c r="J235" s="2"/>
      <c r="K235" s="1" t="s">
        <v>16</v>
      </c>
    </row>
    <row r="236" spans="1:11" x14ac:dyDescent="0.25">
      <c r="A236" s="1" t="s">
        <v>50</v>
      </c>
      <c r="B236" s="1" t="s">
        <v>51</v>
      </c>
      <c r="C236" s="2">
        <v>43717</v>
      </c>
      <c r="D236" s="1">
        <v>71273276</v>
      </c>
      <c r="E236" s="1" t="s">
        <v>54</v>
      </c>
      <c r="F236" s="1">
        <v>193097447</v>
      </c>
      <c r="G236" s="1" t="s">
        <v>55</v>
      </c>
      <c r="H236" s="1" t="s">
        <v>15</v>
      </c>
      <c r="I236" s="1">
        <v>43584</v>
      </c>
      <c r="J236" s="2"/>
      <c r="K236" s="1" t="s">
        <v>16</v>
      </c>
    </row>
    <row r="237" spans="1:11" x14ac:dyDescent="0.25">
      <c r="A237" s="1" t="s">
        <v>50</v>
      </c>
      <c r="B237" s="1" t="s">
        <v>51</v>
      </c>
      <c r="C237" s="2">
        <v>43717</v>
      </c>
      <c r="D237" s="1">
        <v>71273276</v>
      </c>
      <c r="E237" s="1" t="s">
        <v>82</v>
      </c>
      <c r="F237" s="1">
        <v>193098431</v>
      </c>
      <c r="G237" s="1" t="s">
        <v>83</v>
      </c>
      <c r="H237" s="1" t="s">
        <v>15</v>
      </c>
      <c r="I237" s="1">
        <v>43585</v>
      </c>
      <c r="J237" s="2"/>
      <c r="K237" s="1" t="s">
        <v>16</v>
      </c>
    </row>
    <row r="238" spans="1:11" x14ac:dyDescent="0.25">
      <c r="A238" s="1" t="s">
        <v>50</v>
      </c>
      <c r="B238" s="1" t="s">
        <v>51</v>
      </c>
      <c r="C238" s="2">
        <v>43717</v>
      </c>
      <c r="D238" s="1">
        <v>71273276</v>
      </c>
      <c r="E238" s="1" t="s">
        <v>526</v>
      </c>
      <c r="F238" s="1">
        <v>193103534</v>
      </c>
      <c r="G238" s="1" t="s">
        <v>527</v>
      </c>
      <c r="H238" s="1" t="s">
        <v>513</v>
      </c>
      <c r="I238" s="1" t="s">
        <v>514</v>
      </c>
      <c r="J238" s="2"/>
      <c r="K238" s="1" t="s">
        <v>16</v>
      </c>
    </row>
    <row r="239" spans="1:11" x14ac:dyDescent="0.25">
      <c r="A239" s="1" t="s">
        <v>50</v>
      </c>
      <c r="B239" s="1" t="s">
        <v>51</v>
      </c>
      <c r="C239" s="2">
        <v>43717</v>
      </c>
      <c r="D239" s="1">
        <v>71273276</v>
      </c>
      <c r="E239" s="1" t="s">
        <v>528</v>
      </c>
      <c r="F239" s="1">
        <v>193107342</v>
      </c>
      <c r="G239" s="1" t="s">
        <v>529</v>
      </c>
      <c r="H239" s="1" t="s">
        <v>427</v>
      </c>
      <c r="I239" s="1" t="s">
        <v>514</v>
      </c>
      <c r="J239" s="2"/>
      <c r="K239" s="1" t="s">
        <v>16</v>
      </c>
    </row>
    <row r="240" spans="1:11" x14ac:dyDescent="0.25">
      <c r="A240" s="1" t="s">
        <v>50</v>
      </c>
      <c r="B240" s="1" t="s">
        <v>51</v>
      </c>
      <c r="C240" s="2">
        <v>43717</v>
      </c>
      <c r="D240" s="1">
        <v>71273276</v>
      </c>
      <c r="E240" s="1" t="s">
        <v>303</v>
      </c>
      <c r="F240" s="1">
        <v>193139894</v>
      </c>
      <c r="G240" s="1" t="s">
        <v>304</v>
      </c>
      <c r="H240" s="1" t="s">
        <v>279</v>
      </c>
      <c r="I240" s="1" t="s">
        <v>278</v>
      </c>
      <c r="J240" s="2"/>
      <c r="K240" s="1" t="s">
        <v>16</v>
      </c>
    </row>
    <row r="241" spans="1:11" x14ac:dyDescent="0.25">
      <c r="A241" s="1" t="s">
        <v>50</v>
      </c>
      <c r="B241" s="1" t="s">
        <v>51</v>
      </c>
      <c r="C241" s="2">
        <v>43717</v>
      </c>
      <c r="D241" s="1">
        <v>71273276</v>
      </c>
      <c r="E241" s="1" t="s">
        <v>116</v>
      </c>
      <c r="F241" s="1">
        <v>193162137</v>
      </c>
      <c r="G241" s="1" t="s">
        <v>117</v>
      </c>
      <c r="H241" s="1" t="s">
        <v>15</v>
      </c>
      <c r="I241" s="1">
        <v>43592</v>
      </c>
      <c r="J241" s="2"/>
      <c r="K241" s="1" t="s">
        <v>16</v>
      </c>
    </row>
    <row r="242" spans="1:11" x14ac:dyDescent="0.25">
      <c r="A242" s="1" t="s">
        <v>50</v>
      </c>
      <c r="B242" s="1" t="s">
        <v>51</v>
      </c>
      <c r="C242" s="2">
        <v>43717</v>
      </c>
      <c r="D242" s="1">
        <v>71273276</v>
      </c>
      <c r="E242" s="1" t="s">
        <v>243</v>
      </c>
      <c r="F242" s="1">
        <v>193508193</v>
      </c>
      <c r="G242" s="1" t="s">
        <v>244</v>
      </c>
      <c r="H242" s="1" t="s">
        <v>213</v>
      </c>
      <c r="I242" s="1" t="s">
        <v>214</v>
      </c>
      <c r="J242" s="2">
        <v>43614</v>
      </c>
      <c r="K242" s="1" t="s">
        <v>16</v>
      </c>
    </row>
    <row r="243" spans="1:11" x14ac:dyDescent="0.25">
      <c r="A243" s="1" t="s">
        <v>50</v>
      </c>
      <c r="B243" s="1" t="s">
        <v>51</v>
      </c>
      <c r="C243" s="2">
        <v>43717</v>
      </c>
      <c r="D243" s="1">
        <v>71273276</v>
      </c>
      <c r="E243" s="1" t="s">
        <v>208</v>
      </c>
      <c r="F243" s="1">
        <v>193508213</v>
      </c>
      <c r="G243" s="1" t="s">
        <v>209</v>
      </c>
      <c r="H243" s="1" t="s">
        <v>15</v>
      </c>
      <c r="I243" s="1">
        <v>43675</v>
      </c>
      <c r="J243" s="2"/>
      <c r="K243" s="1" t="s">
        <v>210</v>
      </c>
    </row>
    <row r="244" spans="1:11" x14ac:dyDescent="0.25">
      <c r="A244" s="1" t="s">
        <v>50</v>
      </c>
      <c r="B244" s="1" t="s">
        <v>51</v>
      </c>
      <c r="C244" s="2">
        <v>43717</v>
      </c>
      <c r="D244" s="1">
        <v>71273276</v>
      </c>
      <c r="E244" s="1" t="s">
        <v>182</v>
      </c>
      <c r="F244" s="1">
        <v>193511421</v>
      </c>
      <c r="G244" s="1" t="s">
        <v>183</v>
      </c>
      <c r="H244" s="1" t="s">
        <v>15</v>
      </c>
      <c r="I244" s="1">
        <v>43619</v>
      </c>
      <c r="J244" s="2"/>
      <c r="K244" s="1" t="s">
        <v>16</v>
      </c>
    </row>
    <row r="245" spans="1:11" x14ac:dyDescent="0.25">
      <c r="A245" s="1" t="s">
        <v>50</v>
      </c>
      <c r="B245" s="1" t="s">
        <v>51</v>
      </c>
      <c r="C245" s="2">
        <v>43717</v>
      </c>
      <c r="D245" s="1">
        <v>71273276</v>
      </c>
      <c r="E245" s="1">
        <v>193579030</v>
      </c>
      <c r="F245" s="1">
        <v>193579030</v>
      </c>
      <c r="G245" s="1" t="s">
        <v>300</v>
      </c>
      <c r="H245" s="1" t="s">
        <v>427</v>
      </c>
      <c r="I245" s="1" t="s">
        <v>514</v>
      </c>
      <c r="J245" s="2"/>
      <c r="K245" s="1" t="s">
        <v>16</v>
      </c>
    </row>
    <row r="246" spans="1:11" x14ac:dyDescent="0.25">
      <c r="A246" s="1" t="s">
        <v>50</v>
      </c>
      <c r="B246" s="1" t="s">
        <v>51</v>
      </c>
      <c r="C246" s="2">
        <v>43721</v>
      </c>
      <c r="D246" s="1">
        <v>71273276</v>
      </c>
      <c r="E246" s="1"/>
      <c r="F246" s="1" t="s">
        <v>301</v>
      </c>
      <c r="G246" s="1" t="s">
        <v>302</v>
      </c>
      <c r="H246" s="1"/>
      <c r="I246" s="1" t="s">
        <v>278</v>
      </c>
      <c r="J246" s="2"/>
      <c r="K246" s="1" t="s">
        <v>16</v>
      </c>
    </row>
    <row r="247" spans="1:11" x14ac:dyDescent="0.25">
      <c r="A247" s="1" t="s">
        <v>140</v>
      </c>
      <c r="B247" s="1" t="s">
        <v>141</v>
      </c>
      <c r="C247" s="2">
        <v>43717</v>
      </c>
      <c r="D247" s="1">
        <v>71273320</v>
      </c>
      <c r="E247" s="1" t="s">
        <v>142</v>
      </c>
      <c r="F247" s="1">
        <v>191822871</v>
      </c>
      <c r="G247" s="1" t="s">
        <v>143</v>
      </c>
      <c r="H247" s="1" t="s">
        <v>15</v>
      </c>
      <c r="I247" s="1">
        <v>43600</v>
      </c>
      <c r="J247" s="2"/>
      <c r="K247" s="1" t="s">
        <v>16</v>
      </c>
    </row>
    <row r="248" spans="1:11" x14ac:dyDescent="0.25">
      <c r="A248" s="1" t="s">
        <v>140</v>
      </c>
      <c r="B248" s="1" t="s">
        <v>141</v>
      </c>
      <c r="C248" s="2">
        <v>43719</v>
      </c>
      <c r="D248" s="1">
        <v>71273320</v>
      </c>
      <c r="E248" s="1" t="s">
        <v>492</v>
      </c>
      <c r="F248" s="1" t="s">
        <v>492</v>
      </c>
      <c r="G248" s="1" t="s">
        <v>493</v>
      </c>
      <c r="H248" s="1" t="s">
        <v>427</v>
      </c>
      <c r="I248" s="1" t="s">
        <v>428</v>
      </c>
      <c r="J248" s="2"/>
      <c r="K248" s="1" t="s">
        <v>16</v>
      </c>
    </row>
    <row r="249" spans="1:11" x14ac:dyDescent="0.25">
      <c r="A249" s="1" t="s">
        <v>140</v>
      </c>
      <c r="B249" s="1" t="s">
        <v>141</v>
      </c>
      <c r="C249" s="2">
        <v>43609</v>
      </c>
      <c r="D249" s="1">
        <v>71273321</v>
      </c>
      <c r="E249" s="1" t="s">
        <v>142</v>
      </c>
      <c r="F249" s="1">
        <v>191822871</v>
      </c>
      <c r="G249" s="1" t="s">
        <v>143</v>
      </c>
      <c r="H249" s="1" t="s">
        <v>15</v>
      </c>
      <c r="I249" s="1">
        <v>43600</v>
      </c>
      <c r="J249" s="2"/>
      <c r="K249" s="1" t="s">
        <v>16</v>
      </c>
    </row>
    <row r="250" spans="1:11" x14ac:dyDescent="0.25">
      <c r="A250" s="1" t="s">
        <v>140</v>
      </c>
      <c r="B250" s="1" t="s">
        <v>141</v>
      </c>
      <c r="C250" s="2">
        <v>43613</v>
      </c>
      <c r="D250" s="1">
        <v>71273321</v>
      </c>
      <c r="E250" s="1" t="s">
        <v>492</v>
      </c>
      <c r="F250" s="1" t="s">
        <v>492</v>
      </c>
      <c r="G250" s="1" t="s">
        <v>493</v>
      </c>
      <c r="H250" s="1" t="s">
        <v>427</v>
      </c>
      <c r="I250" s="1" t="s">
        <v>428</v>
      </c>
      <c r="J250" s="2"/>
      <c r="K250" s="1" t="s">
        <v>16</v>
      </c>
    </row>
    <row r="251" spans="1:11" x14ac:dyDescent="0.25">
      <c r="A251" s="1" t="s">
        <v>46</v>
      </c>
      <c r="B251" s="1" t="s">
        <v>47</v>
      </c>
      <c r="C251" s="2">
        <v>43609</v>
      </c>
      <c r="D251" s="1">
        <v>71273380</v>
      </c>
      <c r="E251" s="1" t="s">
        <v>126</v>
      </c>
      <c r="F251" s="1">
        <v>186398612</v>
      </c>
      <c r="G251" s="1" t="s">
        <v>127</v>
      </c>
      <c r="H251" s="1" t="s">
        <v>15</v>
      </c>
      <c r="I251" s="1">
        <v>43594</v>
      </c>
      <c r="J251" s="2"/>
      <c r="K251" s="1" t="s">
        <v>16</v>
      </c>
    </row>
    <row r="252" spans="1:11" x14ac:dyDescent="0.25">
      <c r="A252" s="1" t="s">
        <v>46</v>
      </c>
      <c r="B252" s="1" t="s">
        <v>47</v>
      </c>
      <c r="C252" s="2">
        <v>43609</v>
      </c>
      <c r="D252" s="1">
        <v>71273380</v>
      </c>
      <c r="E252" s="1" t="s">
        <v>78</v>
      </c>
      <c r="F252" s="1">
        <v>186492605</v>
      </c>
      <c r="G252" s="1" t="s">
        <v>79</v>
      </c>
      <c r="H252" s="1" t="s">
        <v>15</v>
      </c>
      <c r="I252" s="1">
        <v>43585</v>
      </c>
      <c r="J252" s="2"/>
      <c r="K252" s="1" t="s">
        <v>16</v>
      </c>
    </row>
    <row r="253" spans="1:11" x14ac:dyDescent="0.25">
      <c r="A253" s="1" t="s">
        <v>46</v>
      </c>
      <c r="B253" s="1" t="s">
        <v>47</v>
      </c>
      <c r="C253" s="2">
        <v>43609</v>
      </c>
      <c r="D253" s="1">
        <v>71273380</v>
      </c>
      <c r="E253" s="1" t="s">
        <v>515</v>
      </c>
      <c r="F253" s="1">
        <v>191652807</v>
      </c>
      <c r="G253" s="1" t="s">
        <v>516</v>
      </c>
      <c r="H253" s="1" t="s">
        <v>427</v>
      </c>
      <c r="I253" s="1" t="s">
        <v>514</v>
      </c>
      <c r="J253" s="2"/>
      <c r="K253" s="1" t="s">
        <v>16</v>
      </c>
    </row>
    <row r="254" spans="1:11" x14ac:dyDescent="0.25">
      <c r="A254" s="1" t="s">
        <v>46</v>
      </c>
      <c r="B254" s="1" t="s">
        <v>47</v>
      </c>
      <c r="C254" s="2">
        <v>43609</v>
      </c>
      <c r="D254" s="1">
        <v>71273380</v>
      </c>
      <c r="E254" s="1" t="s">
        <v>517</v>
      </c>
      <c r="F254" s="1">
        <v>191728263</v>
      </c>
      <c r="G254" s="1" t="s">
        <v>518</v>
      </c>
      <c r="H254" s="1" t="s">
        <v>427</v>
      </c>
      <c r="I254" s="1" t="s">
        <v>514</v>
      </c>
      <c r="J254" s="2"/>
      <c r="K254" s="1" t="s">
        <v>16</v>
      </c>
    </row>
    <row r="255" spans="1:11" x14ac:dyDescent="0.25">
      <c r="A255" s="1" t="s">
        <v>46</v>
      </c>
      <c r="B255" s="1" t="s">
        <v>47</v>
      </c>
      <c r="C255" s="2">
        <v>43609</v>
      </c>
      <c r="D255" s="1">
        <v>71273380</v>
      </c>
      <c r="E255" s="1" t="s">
        <v>487</v>
      </c>
      <c r="F255" s="1">
        <v>191987276</v>
      </c>
      <c r="G255" s="1" t="s">
        <v>488</v>
      </c>
      <c r="H255" s="1" t="s">
        <v>427</v>
      </c>
      <c r="I255" s="1" t="s">
        <v>428</v>
      </c>
      <c r="J255" s="2"/>
      <c r="K255" s="1" t="s">
        <v>210</v>
      </c>
    </row>
    <row r="256" spans="1:11" x14ac:dyDescent="0.25">
      <c r="A256" s="1" t="s">
        <v>46</v>
      </c>
      <c r="B256" s="1" t="s">
        <v>47</v>
      </c>
      <c r="C256" s="2">
        <v>43609</v>
      </c>
      <c r="D256" s="1">
        <v>71273380</v>
      </c>
      <c r="E256" s="1" t="s">
        <v>144</v>
      </c>
      <c r="F256" s="1">
        <v>192734468</v>
      </c>
      <c r="G256" s="1" t="s">
        <v>145</v>
      </c>
      <c r="H256" s="1" t="s">
        <v>15</v>
      </c>
      <c r="I256" s="1">
        <v>43601</v>
      </c>
      <c r="J256" s="2"/>
      <c r="K256" s="1" t="s">
        <v>16</v>
      </c>
    </row>
    <row r="257" spans="1:11" x14ac:dyDescent="0.25">
      <c r="A257" s="1" t="s">
        <v>46</v>
      </c>
      <c r="B257" s="1" t="s">
        <v>47</v>
      </c>
      <c r="C257" s="2">
        <v>43609</v>
      </c>
      <c r="D257" s="1">
        <v>71273380</v>
      </c>
      <c r="E257" s="1" t="s">
        <v>146</v>
      </c>
      <c r="F257" s="1">
        <v>192740619</v>
      </c>
      <c r="G257" s="1" t="s">
        <v>147</v>
      </c>
      <c r="H257" s="1" t="s">
        <v>15</v>
      </c>
      <c r="I257" s="1">
        <v>43601</v>
      </c>
      <c r="J257" s="2"/>
      <c r="K257" s="1" t="s">
        <v>16</v>
      </c>
    </row>
    <row r="258" spans="1:11" x14ac:dyDescent="0.25">
      <c r="A258" s="1" t="s">
        <v>46</v>
      </c>
      <c r="B258" s="1" t="s">
        <v>47</v>
      </c>
      <c r="C258" s="2">
        <v>43609</v>
      </c>
      <c r="D258" s="1">
        <v>71273380</v>
      </c>
      <c r="E258" s="1" t="s">
        <v>942</v>
      </c>
      <c r="F258" s="1">
        <v>192789174</v>
      </c>
      <c r="G258" s="1" t="s">
        <v>282</v>
      </c>
      <c r="H258" s="1" t="s">
        <v>427</v>
      </c>
      <c r="I258" s="1" t="s">
        <v>514</v>
      </c>
      <c r="J258" s="2"/>
      <c r="K258" s="1" t="s">
        <v>283</v>
      </c>
    </row>
    <row r="259" spans="1:11" x14ac:dyDescent="0.25">
      <c r="A259" s="1" t="s">
        <v>46</v>
      </c>
      <c r="B259" s="1" t="s">
        <v>47</v>
      </c>
      <c r="C259" s="2">
        <v>43609</v>
      </c>
      <c r="D259" s="1">
        <v>71273380</v>
      </c>
      <c r="E259" s="1">
        <v>192821451</v>
      </c>
      <c r="F259" s="1">
        <v>192821451</v>
      </c>
      <c r="G259" s="1" t="s">
        <v>551</v>
      </c>
      <c r="H259" s="1" t="s">
        <v>550</v>
      </c>
      <c r="I259" s="1"/>
      <c r="J259" s="2"/>
      <c r="K259" s="1" t="s">
        <v>16</v>
      </c>
    </row>
    <row r="260" spans="1:11" x14ac:dyDescent="0.25">
      <c r="A260" s="1" t="s">
        <v>46</v>
      </c>
      <c r="B260" s="1" t="s">
        <v>47</v>
      </c>
      <c r="C260" s="2">
        <v>43609</v>
      </c>
      <c r="D260" s="1">
        <v>71273380</v>
      </c>
      <c r="E260" s="1" t="s">
        <v>231</v>
      </c>
      <c r="F260" s="1">
        <v>192876790</v>
      </c>
      <c r="G260" s="1" t="s">
        <v>232</v>
      </c>
      <c r="H260" s="1" t="s">
        <v>213</v>
      </c>
      <c r="I260" s="1" t="s">
        <v>214</v>
      </c>
      <c r="J260" s="2">
        <v>43600</v>
      </c>
      <c r="K260" s="1" t="s">
        <v>16</v>
      </c>
    </row>
    <row r="261" spans="1:11" x14ac:dyDescent="0.25">
      <c r="A261" s="1" t="s">
        <v>46</v>
      </c>
      <c r="B261" s="1" t="s">
        <v>47</v>
      </c>
      <c r="C261" s="2">
        <v>43609</v>
      </c>
      <c r="D261" s="1">
        <v>71273380</v>
      </c>
      <c r="E261" s="1" t="s">
        <v>943</v>
      </c>
      <c r="F261" s="1">
        <v>193013277</v>
      </c>
      <c r="G261" s="1" t="s">
        <v>284</v>
      </c>
      <c r="H261" s="1" t="s">
        <v>427</v>
      </c>
      <c r="I261" s="1" t="s">
        <v>514</v>
      </c>
      <c r="J261" s="2"/>
      <c r="K261" s="1" t="s">
        <v>16</v>
      </c>
    </row>
    <row r="262" spans="1:11" x14ac:dyDescent="0.25">
      <c r="A262" s="1" t="s">
        <v>46</v>
      </c>
      <c r="B262" s="1" t="s">
        <v>47</v>
      </c>
      <c r="C262" s="2">
        <v>43609</v>
      </c>
      <c r="D262" s="1">
        <v>71273380</v>
      </c>
      <c r="E262" s="1" t="s">
        <v>233</v>
      </c>
      <c r="F262" s="1">
        <v>193040542</v>
      </c>
      <c r="G262" s="1" t="s">
        <v>234</v>
      </c>
      <c r="H262" s="1" t="s">
        <v>213</v>
      </c>
      <c r="I262" s="1" t="s">
        <v>214</v>
      </c>
      <c r="J262" s="2">
        <v>43605</v>
      </c>
      <c r="K262" s="1" t="s">
        <v>16</v>
      </c>
    </row>
    <row r="263" spans="1:11" x14ac:dyDescent="0.25">
      <c r="A263" s="1" t="s">
        <v>46</v>
      </c>
      <c r="B263" s="1" t="s">
        <v>47</v>
      </c>
      <c r="C263" s="2">
        <v>43609</v>
      </c>
      <c r="D263" s="1">
        <v>71273380</v>
      </c>
      <c r="E263" s="1" t="s">
        <v>235</v>
      </c>
      <c r="F263" s="1">
        <v>193092666</v>
      </c>
      <c r="G263" s="1" t="s">
        <v>236</v>
      </c>
      <c r="H263" s="1" t="s">
        <v>213</v>
      </c>
      <c r="I263" s="1" t="s">
        <v>214</v>
      </c>
      <c r="J263" s="2">
        <v>43600</v>
      </c>
      <c r="K263" s="1" t="s">
        <v>16</v>
      </c>
    </row>
    <row r="264" spans="1:11" x14ac:dyDescent="0.25">
      <c r="A264" s="1" t="s">
        <v>46</v>
      </c>
      <c r="B264" s="1" t="s">
        <v>47</v>
      </c>
      <c r="C264" s="2">
        <v>43609</v>
      </c>
      <c r="D264" s="1">
        <v>71273380</v>
      </c>
      <c r="E264" s="1" t="s">
        <v>489</v>
      </c>
      <c r="F264" s="1">
        <v>193104440</v>
      </c>
      <c r="G264" s="1" t="s">
        <v>490</v>
      </c>
      <c r="H264" s="1" t="s">
        <v>427</v>
      </c>
      <c r="I264" s="1" t="s">
        <v>428</v>
      </c>
      <c r="J264" s="2"/>
      <c r="K264" s="1" t="s">
        <v>491</v>
      </c>
    </row>
    <row r="265" spans="1:11" x14ac:dyDescent="0.25">
      <c r="A265" s="1" t="s">
        <v>46</v>
      </c>
      <c r="B265" s="1" t="s">
        <v>47</v>
      </c>
      <c r="C265" s="2">
        <v>43609</v>
      </c>
      <c r="D265" s="1">
        <v>71273380</v>
      </c>
      <c r="E265" s="1" t="s">
        <v>521</v>
      </c>
      <c r="F265" s="1">
        <v>193112843</v>
      </c>
      <c r="G265" s="1" t="s">
        <v>522</v>
      </c>
      <c r="H265" s="1" t="s">
        <v>513</v>
      </c>
      <c r="I265" s="1" t="s">
        <v>514</v>
      </c>
      <c r="J265" s="2"/>
      <c r="K265" s="1" t="s">
        <v>16</v>
      </c>
    </row>
    <row r="266" spans="1:11" x14ac:dyDescent="0.25">
      <c r="A266" s="1" t="s">
        <v>46</v>
      </c>
      <c r="B266" s="1" t="s">
        <v>47</v>
      </c>
      <c r="C266" s="2">
        <v>43609</v>
      </c>
      <c r="D266" s="1">
        <v>71273380</v>
      </c>
      <c r="E266" s="1" t="s">
        <v>48</v>
      </c>
      <c r="F266" s="1">
        <v>193429558</v>
      </c>
      <c r="G266" s="1" t="s">
        <v>49</v>
      </c>
      <c r="H266" s="1" t="s">
        <v>15</v>
      </c>
      <c r="I266" s="1">
        <v>43584</v>
      </c>
      <c r="J266" s="2"/>
      <c r="K266" s="1" t="s">
        <v>16</v>
      </c>
    </row>
    <row r="267" spans="1:11" x14ac:dyDescent="0.25">
      <c r="A267" s="1" t="s">
        <v>46</v>
      </c>
      <c r="B267" s="1" t="s">
        <v>47</v>
      </c>
      <c r="C267" s="2">
        <v>43609</v>
      </c>
      <c r="D267" s="1">
        <v>71273380</v>
      </c>
      <c r="E267" s="1" t="s">
        <v>80</v>
      </c>
      <c r="F267" s="1">
        <v>193435840</v>
      </c>
      <c r="G267" s="1" t="s">
        <v>81</v>
      </c>
      <c r="H267" s="1" t="s">
        <v>15</v>
      </c>
      <c r="I267" s="1">
        <v>43585</v>
      </c>
      <c r="J267" s="2"/>
      <c r="K267" s="1" t="s">
        <v>16</v>
      </c>
    </row>
    <row r="268" spans="1:11" x14ac:dyDescent="0.25">
      <c r="A268" s="1" t="s">
        <v>46</v>
      </c>
      <c r="B268" s="1" t="s">
        <v>47</v>
      </c>
      <c r="C268" s="2">
        <v>43609</v>
      </c>
      <c r="D268" s="1">
        <v>71273380</v>
      </c>
      <c r="E268" s="1" t="s">
        <v>285</v>
      </c>
      <c r="F268" s="1">
        <v>193465137</v>
      </c>
      <c r="G268" s="1" t="s">
        <v>286</v>
      </c>
      <c r="H268" s="1" t="s">
        <v>427</v>
      </c>
      <c r="I268" s="1" t="s">
        <v>514</v>
      </c>
      <c r="J268" s="2"/>
      <c r="K268" s="1" t="s">
        <v>16</v>
      </c>
    </row>
    <row r="269" spans="1:11" x14ac:dyDescent="0.25">
      <c r="A269" s="1" t="s">
        <v>46</v>
      </c>
      <c r="B269" s="1" t="s">
        <v>47</v>
      </c>
      <c r="C269" s="2">
        <v>43609</v>
      </c>
      <c r="D269" s="1">
        <v>71273380</v>
      </c>
      <c r="E269" s="1" t="s">
        <v>287</v>
      </c>
      <c r="F269" s="1">
        <v>193494550</v>
      </c>
      <c r="G269" s="1" t="s">
        <v>288</v>
      </c>
      <c r="H269" s="1" t="s">
        <v>427</v>
      </c>
      <c r="I269" s="1" t="s">
        <v>514</v>
      </c>
      <c r="J269" s="2"/>
      <c r="K269" s="1" t="s">
        <v>16</v>
      </c>
    </row>
    <row r="270" spans="1:11" x14ac:dyDescent="0.25">
      <c r="A270" s="1" t="s">
        <v>46</v>
      </c>
      <c r="B270" s="1" t="s">
        <v>47</v>
      </c>
      <c r="C270" s="2">
        <v>43609</v>
      </c>
      <c r="D270" s="1">
        <v>71273380</v>
      </c>
      <c r="E270" s="1" t="s">
        <v>944</v>
      </c>
      <c r="F270" s="1">
        <v>193526724</v>
      </c>
      <c r="G270" s="1" t="s">
        <v>289</v>
      </c>
      <c r="H270" s="1" t="s">
        <v>427</v>
      </c>
      <c r="I270" s="1" t="s">
        <v>514</v>
      </c>
      <c r="J270" s="2"/>
      <c r="K270" s="1" t="s">
        <v>16</v>
      </c>
    </row>
    <row r="271" spans="1:11" x14ac:dyDescent="0.25">
      <c r="A271" s="1" t="s">
        <v>46</v>
      </c>
      <c r="B271" s="1" t="s">
        <v>47</v>
      </c>
      <c r="C271" s="2">
        <v>43609</v>
      </c>
      <c r="D271" s="1">
        <v>71273380</v>
      </c>
      <c r="E271" s="1" t="s">
        <v>92</v>
      </c>
      <c r="F271" s="1">
        <v>193553599</v>
      </c>
      <c r="G271" s="1" t="s">
        <v>93</v>
      </c>
      <c r="H271" s="1" t="s">
        <v>15</v>
      </c>
      <c r="I271" s="1">
        <v>43587</v>
      </c>
      <c r="J271" s="2"/>
      <c r="K271" s="1" t="s">
        <v>16</v>
      </c>
    </row>
    <row r="272" spans="1:11" x14ac:dyDescent="0.25">
      <c r="A272" s="1" t="s">
        <v>46</v>
      </c>
      <c r="B272" s="1" t="s">
        <v>47</v>
      </c>
      <c r="C272" s="2">
        <v>43609</v>
      </c>
      <c r="D272" s="1">
        <v>71273380</v>
      </c>
      <c r="E272" s="1" t="s">
        <v>523</v>
      </c>
      <c r="F272" s="1">
        <v>193568008</v>
      </c>
      <c r="G272" s="1" t="s">
        <v>524</v>
      </c>
      <c r="H272" s="1" t="s">
        <v>427</v>
      </c>
      <c r="I272" s="1" t="s">
        <v>514</v>
      </c>
      <c r="J272" s="2"/>
      <c r="K272" s="1" t="s">
        <v>16</v>
      </c>
    </row>
    <row r="273" spans="1:11" x14ac:dyDescent="0.25">
      <c r="A273" s="1" t="s">
        <v>46</v>
      </c>
      <c r="B273" s="1" t="s">
        <v>47</v>
      </c>
      <c r="C273" s="2">
        <v>43609</v>
      </c>
      <c r="D273" s="1">
        <v>71273380</v>
      </c>
      <c r="E273" s="1" t="s">
        <v>94</v>
      </c>
      <c r="F273" s="1">
        <v>193570269</v>
      </c>
      <c r="G273" s="1" t="s">
        <v>95</v>
      </c>
      <c r="H273" s="1" t="s">
        <v>15</v>
      </c>
      <c r="I273" s="1">
        <v>43587</v>
      </c>
      <c r="J273" s="2"/>
      <c r="K273" s="1" t="s">
        <v>16</v>
      </c>
    </row>
    <row r="274" spans="1:11" x14ac:dyDescent="0.25">
      <c r="A274" s="1" t="s">
        <v>46</v>
      </c>
      <c r="B274" s="1" t="s">
        <v>47</v>
      </c>
      <c r="C274" s="2">
        <v>43609</v>
      </c>
      <c r="D274" s="1">
        <v>71273380</v>
      </c>
      <c r="E274" s="1">
        <v>193572114</v>
      </c>
      <c r="F274" s="1">
        <v>193572114</v>
      </c>
      <c r="G274" s="1" t="s">
        <v>525</v>
      </c>
      <c r="H274" s="1" t="s">
        <v>513</v>
      </c>
      <c r="I274" s="1" t="s">
        <v>514</v>
      </c>
      <c r="J274" s="2"/>
      <c r="K274" s="1" t="s">
        <v>16</v>
      </c>
    </row>
    <row r="275" spans="1:11" x14ac:dyDescent="0.25">
      <c r="A275" s="1" t="s">
        <v>46</v>
      </c>
      <c r="B275" s="1" t="s">
        <v>47</v>
      </c>
      <c r="C275" s="2">
        <v>43609</v>
      </c>
      <c r="D275" s="1">
        <v>71273380</v>
      </c>
      <c r="E275" s="1" t="s">
        <v>945</v>
      </c>
      <c r="F275" s="1">
        <v>193582459</v>
      </c>
      <c r="G275" s="1" t="s">
        <v>290</v>
      </c>
      <c r="H275" s="1" t="s">
        <v>427</v>
      </c>
      <c r="I275" s="1" t="s">
        <v>514</v>
      </c>
      <c r="J275" s="2"/>
      <c r="K275" s="1" t="s">
        <v>16</v>
      </c>
    </row>
    <row r="276" spans="1:11" x14ac:dyDescent="0.25">
      <c r="A276" s="1" t="s">
        <v>46</v>
      </c>
      <c r="B276" s="1" t="s">
        <v>47</v>
      </c>
      <c r="C276" s="2">
        <v>43609</v>
      </c>
      <c r="D276" s="1">
        <v>71273380</v>
      </c>
      <c r="E276" s="1" t="s">
        <v>946</v>
      </c>
      <c r="F276" s="1">
        <v>193583154</v>
      </c>
      <c r="G276" s="1" t="s">
        <v>291</v>
      </c>
      <c r="H276" s="1" t="s">
        <v>427</v>
      </c>
      <c r="I276" s="1" t="s">
        <v>514</v>
      </c>
      <c r="J276" s="2"/>
      <c r="K276" s="1" t="s">
        <v>16</v>
      </c>
    </row>
    <row r="277" spans="1:11" x14ac:dyDescent="0.25">
      <c r="A277" s="1" t="s">
        <v>46</v>
      </c>
      <c r="B277" s="1" t="s">
        <v>47</v>
      </c>
      <c r="C277" s="2">
        <v>43609</v>
      </c>
      <c r="D277" s="1">
        <v>71273380</v>
      </c>
      <c r="E277" s="1">
        <v>193585934</v>
      </c>
      <c r="F277" s="1">
        <v>193585934</v>
      </c>
      <c r="G277" s="1" t="s">
        <v>292</v>
      </c>
      <c r="H277" s="1" t="s">
        <v>427</v>
      </c>
      <c r="I277" s="1" t="s">
        <v>514</v>
      </c>
      <c r="J277" s="2"/>
      <c r="K277" s="1" t="s">
        <v>16</v>
      </c>
    </row>
    <row r="278" spans="1:11" x14ac:dyDescent="0.25">
      <c r="A278" s="1" t="s">
        <v>46</v>
      </c>
      <c r="B278" s="1" t="s">
        <v>47</v>
      </c>
      <c r="C278" s="2">
        <v>43609</v>
      </c>
      <c r="D278" s="1">
        <v>71273380</v>
      </c>
      <c r="E278" s="1">
        <v>193585976</v>
      </c>
      <c r="F278" s="1">
        <v>193585976</v>
      </c>
      <c r="G278" s="1" t="s">
        <v>293</v>
      </c>
      <c r="H278" s="1" t="s">
        <v>427</v>
      </c>
      <c r="I278" s="1" t="s">
        <v>514</v>
      </c>
      <c r="J278" s="2"/>
      <c r="K278" s="1" t="s">
        <v>16</v>
      </c>
    </row>
    <row r="279" spans="1:11" x14ac:dyDescent="0.25">
      <c r="A279" s="1" t="s">
        <v>46</v>
      </c>
      <c r="B279" s="1" t="s">
        <v>47</v>
      </c>
      <c r="C279" s="2">
        <v>43609</v>
      </c>
      <c r="D279" s="1">
        <v>71273380</v>
      </c>
      <c r="E279" s="1" t="s">
        <v>947</v>
      </c>
      <c r="F279" s="1">
        <v>193586072</v>
      </c>
      <c r="G279" s="1" t="s">
        <v>294</v>
      </c>
      <c r="H279" s="1" t="s">
        <v>427</v>
      </c>
      <c r="I279" s="1" t="s">
        <v>514</v>
      </c>
      <c r="J279" s="2"/>
      <c r="K279" s="1" t="s">
        <v>16</v>
      </c>
    </row>
    <row r="280" spans="1:11" x14ac:dyDescent="0.25">
      <c r="A280" s="1" t="s">
        <v>46</v>
      </c>
      <c r="B280" s="1" t="s">
        <v>47</v>
      </c>
      <c r="C280" s="2">
        <v>43609</v>
      </c>
      <c r="D280" s="1">
        <v>71273380</v>
      </c>
      <c r="E280" s="1" t="s">
        <v>948</v>
      </c>
      <c r="F280" s="1">
        <v>193595378</v>
      </c>
      <c r="G280" s="1" t="s">
        <v>295</v>
      </c>
      <c r="H280" s="1" t="s">
        <v>427</v>
      </c>
      <c r="I280" s="1" t="s">
        <v>514</v>
      </c>
      <c r="J280" s="2"/>
      <c r="K280" s="1" t="s">
        <v>16</v>
      </c>
    </row>
    <row r="281" spans="1:11" x14ac:dyDescent="0.25">
      <c r="A281" s="1" t="s">
        <v>46</v>
      </c>
      <c r="B281" s="1" t="s">
        <v>47</v>
      </c>
      <c r="C281" s="2">
        <v>43609</v>
      </c>
      <c r="D281" s="1">
        <v>71273380</v>
      </c>
      <c r="E281" s="1" t="s">
        <v>949</v>
      </c>
      <c r="F281" s="1">
        <v>193595612</v>
      </c>
      <c r="G281" s="1" t="s">
        <v>296</v>
      </c>
      <c r="H281" s="1" t="s">
        <v>427</v>
      </c>
      <c r="I281" s="1" t="s">
        <v>514</v>
      </c>
      <c r="J281" s="2"/>
      <c r="K281" s="1" t="s">
        <v>16</v>
      </c>
    </row>
    <row r="282" spans="1:11" x14ac:dyDescent="0.25">
      <c r="A282" s="1" t="s">
        <v>46</v>
      </c>
      <c r="B282" s="1" t="s">
        <v>47</v>
      </c>
      <c r="C282" s="2">
        <v>43609</v>
      </c>
      <c r="D282" s="1">
        <v>71273380</v>
      </c>
      <c r="E282" s="1">
        <v>193606952</v>
      </c>
      <c r="F282" s="1">
        <v>193606952</v>
      </c>
      <c r="G282" s="1" t="s">
        <v>297</v>
      </c>
      <c r="H282" s="1" t="s">
        <v>427</v>
      </c>
      <c r="I282" s="1" t="s">
        <v>514</v>
      </c>
      <c r="J282" s="2"/>
      <c r="K282" s="1" t="s">
        <v>16</v>
      </c>
    </row>
    <row r="283" spans="1:11" x14ac:dyDescent="0.25">
      <c r="A283" s="1" t="s">
        <v>46</v>
      </c>
      <c r="B283" s="1" t="s">
        <v>47</v>
      </c>
      <c r="C283" s="2">
        <v>43619</v>
      </c>
      <c r="D283" s="1">
        <v>71273380</v>
      </c>
      <c r="E283" s="1"/>
      <c r="F283" s="1" t="s">
        <v>298</v>
      </c>
      <c r="G283" s="1" t="s">
        <v>299</v>
      </c>
      <c r="H283" s="1"/>
      <c r="I283" s="1" t="s">
        <v>278</v>
      </c>
      <c r="J283" s="2"/>
      <c r="K283" s="1" t="s">
        <v>16</v>
      </c>
    </row>
    <row r="284" spans="1:11" x14ac:dyDescent="0.25">
      <c r="A284" s="1" t="s">
        <v>494</v>
      </c>
      <c r="B284" s="1" t="s">
        <v>495</v>
      </c>
      <c r="C284" s="2">
        <v>43620</v>
      </c>
      <c r="D284" s="1">
        <v>71273482</v>
      </c>
      <c r="E284" s="1" t="s">
        <v>496</v>
      </c>
      <c r="F284" s="1" t="s">
        <v>496</v>
      </c>
      <c r="G284" s="1" t="s">
        <v>497</v>
      </c>
      <c r="H284" s="1" t="s">
        <v>427</v>
      </c>
      <c r="I284" s="1" t="s">
        <v>428</v>
      </c>
      <c r="J284" s="2"/>
      <c r="K284" s="1" t="s">
        <v>16</v>
      </c>
    </row>
    <row r="285" spans="1:11" x14ac:dyDescent="0.25">
      <c r="A285" s="1" t="s">
        <v>494</v>
      </c>
      <c r="B285" s="1" t="s">
        <v>495</v>
      </c>
      <c r="C285" s="2">
        <v>43721</v>
      </c>
      <c r="D285" s="1">
        <v>71273485</v>
      </c>
      <c r="E285" s="1" t="s">
        <v>496</v>
      </c>
      <c r="F285" s="1" t="s">
        <v>496</v>
      </c>
      <c r="G285" s="1" t="s">
        <v>497</v>
      </c>
      <c r="H285" s="1" t="s">
        <v>427</v>
      </c>
      <c r="I285" s="1" t="s">
        <v>428</v>
      </c>
      <c r="J285" s="2"/>
      <c r="K285" s="1" t="s">
        <v>16</v>
      </c>
    </row>
    <row r="286" spans="1:11" x14ac:dyDescent="0.25">
      <c r="A286" s="1" t="s">
        <v>84</v>
      </c>
      <c r="B286" s="1" t="s">
        <v>85</v>
      </c>
      <c r="C286" s="2">
        <v>43594</v>
      </c>
      <c r="D286" s="1">
        <v>71274396</v>
      </c>
      <c r="E286" s="1" t="s">
        <v>78</v>
      </c>
      <c r="F286" s="1">
        <v>186492605</v>
      </c>
      <c r="G286" s="1" t="s">
        <v>79</v>
      </c>
      <c r="H286" s="1" t="s">
        <v>15</v>
      </c>
      <c r="I286" s="1">
        <v>43585</v>
      </c>
      <c r="J286" s="2"/>
      <c r="K286" s="1" t="s">
        <v>16</v>
      </c>
    </row>
    <row r="287" spans="1:11" x14ac:dyDescent="0.25">
      <c r="A287" s="1" t="s">
        <v>84</v>
      </c>
      <c r="B287" s="1" t="s">
        <v>85</v>
      </c>
      <c r="C287" s="2">
        <v>43594</v>
      </c>
      <c r="D287" s="1">
        <v>71274396</v>
      </c>
      <c r="E287" s="1">
        <v>192654123</v>
      </c>
      <c r="F287" s="1">
        <v>192654123</v>
      </c>
      <c r="G287" s="1" t="s">
        <v>553</v>
      </c>
      <c r="H287" s="1" t="s">
        <v>550</v>
      </c>
      <c r="I287" s="1"/>
      <c r="J287" s="2"/>
      <c r="K287" s="1" t="s">
        <v>16</v>
      </c>
    </row>
    <row r="288" spans="1:11" x14ac:dyDescent="0.25">
      <c r="A288" s="1" t="s">
        <v>84</v>
      </c>
      <c r="B288" s="1" t="s">
        <v>85</v>
      </c>
      <c r="C288" s="2">
        <v>43594</v>
      </c>
      <c r="D288" s="1">
        <v>71274396</v>
      </c>
      <c r="E288" s="1">
        <v>192739848</v>
      </c>
      <c r="F288" s="1">
        <v>192739848</v>
      </c>
      <c r="G288" s="1" t="s">
        <v>554</v>
      </c>
      <c r="H288" s="1" t="s">
        <v>550</v>
      </c>
      <c r="I288" s="1"/>
      <c r="J288" s="2"/>
      <c r="K288" s="1" t="s">
        <v>16</v>
      </c>
    </row>
    <row r="289" spans="1:11" x14ac:dyDescent="0.25">
      <c r="A289" s="1" t="s">
        <v>84</v>
      </c>
      <c r="B289" s="1" t="s">
        <v>85</v>
      </c>
      <c r="C289" s="2">
        <v>43594</v>
      </c>
      <c r="D289" s="1">
        <v>71274396</v>
      </c>
      <c r="E289" s="1" t="s">
        <v>86</v>
      </c>
      <c r="F289" s="1">
        <v>193093077</v>
      </c>
      <c r="G289" s="1" t="s">
        <v>87</v>
      </c>
      <c r="H289" s="1" t="s">
        <v>15</v>
      </c>
      <c r="I289" s="1">
        <v>43585</v>
      </c>
      <c r="J289" s="2"/>
      <c r="K289" s="1" t="s">
        <v>16</v>
      </c>
    </row>
    <row r="290" spans="1:11" x14ac:dyDescent="0.25">
      <c r="A290" s="1" t="s">
        <v>84</v>
      </c>
      <c r="B290" s="1" t="s">
        <v>85</v>
      </c>
      <c r="C290" s="2">
        <v>43600</v>
      </c>
      <c r="D290" s="1">
        <v>71274396</v>
      </c>
      <c r="E290" s="1"/>
      <c r="F290" s="1" t="s">
        <v>245</v>
      </c>
      <c r="G290" s="1" t="s">
        <v>246</v>
      </c>
      <c r="H290" s="1" t="s">
        <v>213</v>
      </c>
      <c r="I290" s="1" t="s">
        <v>214</v>
      </c>
      <c r="J290" s="2">
        <v>43591</v>
      </c>
      <c r="K290" s="1" t="s">
        <v>16</v>
      </c>
    </row>
    <row r="291" spans="1:11" x14ac:dyDescent="0.25">
      <c r="A291" s="1" t="s">
        <v>84</v>
      </c>
      <c r="B291" s="1" t="s">
        <v>85</v>
      </c>
      <c r="C291" s="2">
        <v>43717</v>
      </c>
      <c r="D291" s="1">
        <v>71274423</v>
      </c>
      <c r="E291" s="1" t="s">
        <v>78</v>
      </c>
      <c r="F291" s="1">
        <v>186492605</v>
      </c>
      <c r="G291" s="1" t="s">
        <v>79</v>
      </c>
      <c r="H291" s="1" t="s">
        <v>15</v>
      </c>
      <c r="I291" s="1">
        <v>43585</v>
      </c>
      <c r="J291" s="2"/>
      <c r="K291" s="1" t="s">
        <v>16</v>
      </c>
    </row>
    <row r="292" spans="1:11" x14ac:dyDescent="0.25">
      <c r="A292" s="1" t="s">
        <v>84</v>
      </c>
      <c r="B292" s="1" t="s">
        <v>85</v>
      </c>
      <c r="C292" s="2">
        <v>43717</v>
      </c>
      <c r="D292" s="1">
        <v>71274423</v>
      </c>
      <c r="E292" s="1">
        <v>192654123</v>
      </c>
      <c r="F292" s="1">
        <v>192654123</v>
      </c>
      <c r="G292" s="1" t="s">
        <v>553</v>
      </c>
      <c r="H292" s="1" t="s">
        <v>550</v>
      </c>
      <c r="I292" s="1"/>
      <c r="J292" s="2"/>
      <c r="K292" s="1" t="s">
        <v>16</v>
      </c>
    </row>
    <row r="293" spans="1:11" x14ac:dyDescent="0.25">
      <c r="A293" s="1" t="s">
        <v>84</v>
      </c>
      <c r="B293" s="1" t="s">
        <v>85</v>
      </c>
      <c r="C293" s="2">
        <v>43717</v>
      </c>
      <c r="D293" s="1">
        <v>71274423</v>
      </c>
      <c r="E293" s="1" t="s">
        <v>247</v>
      </c>
      <c r="F293" s="1">
        <v>192671330</v>
      </c>
      <c r="G293" s="1" t="s">
        <v>248</v>
      </c>
      <c r="H293" s="1" t="s">
        <v>213</v>
      </c>
      <c r="I293" s="1" t="s">
        <v>214</v>
      </c>
      <c r="J293" s="2">
        <v>43600</v>
      </c>
      <c r="K293" s="1" t="s">
        <v>16</v>
      </c>
    </row>
    <row r="294" spans="1:11" x14ac:dyDescent="0.25">
      <c r="A294" s="1" t="s">
        <v>84</v>
      </c>
      <c r="B294" s="1" t="s">
        <v>85</v>
      </c>
      <c r="C294" s="2">
        <v>43717</v>
      </c>
      <c r="D294" s="1">
        <v>71274423</v>
      </c>
      <c r="E294" s="1" t="s">
        <v>144</v>
      </c>
      <c r="F294" s="1">
        <v>192734468</v>
      </c>
      <c r="G294" s="1" t="s">
        <v>145</v>
      </c>
      <c r="H294" s="1" t="s">
        <v>15</v>
      </c>
      <c r="I294" s="1">
        <v>43601</v>
      </c>
      <c r="J294" s="2"/>
      <c r="K294" s="1" t="s">
        <v>16</v>
      </c>
    </row>
    <row r="295" spans="1:11" x14ac:dyDescent="0.25">
      <c r="A295" s="1" t="s">
        <v>84</v>
      </c>
      <c r="B295" s="1" t="s">
        <v>85</v>
      </c>
      <c r="C295" s="2">
        <v>43717</v>
      </c>
      <c r="D295" s="1">
        <v>71274423</v>
      </c>
      <c r="E295" s="1">
        <v>192739848</v>
      </c>
      <c r="F295" s="1">
        <v>192739848</v>
      </c>
      <c r="G295" s="1" t="s">
        <v>554</v>
      </c>
      <c r="H295" s="1" t="s">
        <v>550</v>
      </c>
      <c r="I295" s="1"/>
      <c r="J295" s="2"/>
      <c r="K295" s="1" t="s">
        <v>16</v>
      </c>
    </row>
    <row r="296" spans="1:11" x14ac:dyDescent="0.25">
      <c r="A296" s="1" t="s">
        <v>84</v>
      </c>
      <c r="B296" s="1" t="s">
        <v>85</v>
      </c>
      <c r="C296" s="2">
        <v>43717</v>
      </c>
      <c r="D296" s="1">
        <v>71274423</v>
      </c>
      <c r="E296" s="1" t="s">
        <v>146</v>
      </c>
      <c r="F296" s="1">
        <v>192740619</v>
      </c>
      <c r="G296" s="1" t="s">
        <v>147</v>
      </c>
      <c r="H296" s="1" t="s">
        <v>15</v>
      </c>
      <c r="I296" s="1">
        <v>43601</v>
      </c>
      <c r="J296" s="2"/>
      <c r="K296" s="1" t="s">
        <v>16</v>
      </c>
    </row>
    <row r="297" spans="1:11" x14ac:dyDescent="0.25">
      <c r="A297" s="1" t="s">
        <v>84</v>
      </c>
      <c r="B297" s="1" t="s">
        <v>85</v>
      </c>
      <c r="C297" s="2">
        <v>43717</v>
      </c>
      <c r="D297" s="1">
        <v>71274423</v>
      </c>
      <c r="E297" s="1" t="s">
        <v>86</v>
      </c>
      <c r="F297" s="1">
        <v>193093077</v>
      </c>
      <c r="G297" s="1" t="s">
        <v>87</v>
      </c>
      <c r="H297" s="1" t="s">
        <v>15</v>
      </c>
      <c r="I297" s="1">
        <v>43585</v>
      </c>
      <c r="J297" s="2"/>
      <c r="K297" s="1" t="s">
        <v>16</v>
      </c>
    </row>
    <row r="298" spans="1:11" x14ac:dyDescent="0.25">
      <c r="A298" s="1" t="s">
        <v>84</v>
      </c>
      <c r="B298" s="1" t="s">
        <v>85</v>
      </c>
      <c r="C298" s="2">
        <v>43717</v>
      </c>
      <c r="D298" s="1">
        <v>71274423</v>
      </c>
      <c r="E298" s="1" t="s">
        <v>530</v>
      </c>
      <c r="F298" s="1">
        <v>193263161</v>
      </c>
      <c r="G298" s="1" t="s">
        <v>531</v>
      </c>
      <c r="H298" s="1" t="s">
        <v>513</v>
      </c>
      <c r="I298" s="1" t="s">
        <v>514</v>
      </c>
      <c r="J298" s="2"/>
      <c r="K298" s="1" t="s">
        <v>16</v>
      </c>
    </row>
    <row r="299" spans="1:11" x14ac:dyDescent="0.25">
      <c r="A299" s="1" t="s">
        <v>84</v>
      </c>
      <c r="B299" s="1" t="s">
        <v>85</v>
      </c>
      <c r="C299" s="2">
        <v>43721</v>
      </c>
      <c r="D299" s="1">
        <v>71274423</v>
      </c>
      <c r="E299" s="1"/>
      <c r="F299" s="1" t="s">
        <v>245</v>
      </c>
      <c r="G299" s="1" t="s">
        <v>246</v>
      </c>
      <c r="H299" s="1" t="s">
        <v>213</v>
      </c>
      <c r="I299" s="1" t="s">
        <v>214</v>
      </c>
      <c r="J299" s="2">
        <v>43591</v>
      </c>
      <c r="K299" s="1" t="s">
        <v>16</v>
      </c>
    </row>
    <row r="300" spans="1:11" x14ac:dyDescent="0.25">
      <c r="A300" s="1" t="s">
        <v>249</v>
      </c>
      <c r="B300" s="1" t="s">
        <v>250</v>
      </c>
      <c r="C300" s="2">
        <v>43717</v>
      </c>
      <c r="D300" s="1">
        <v>71274435</v>
      </c>
      <c r="E300" s="1" t="s">
        <v>303</v>
      </c>
      <c r="F300" s="1">
        <v>193139894</v>
      </c>
      <c r="G300" s="1" t="s">
        <v>304</v>
      </c>
      <c r="H300" s="1" t="s">
        <v>279</v>
      </c>
      <c r="I300" s="1" t="s">
        <v>278</v>
      </c>
      <c r="J300" s="2"/>
      <c r="K300" s="1" t="s">
        <v>16</v>
      </c>
    </row>
    <row r="301" spans="1:11" x14ac:dyDescent="0.25">
      <c r="A301" s="1" t="s">
        <v>249</v>
      </c>
      <c r="B301" s="1" t="s">
        <v>250</v>
      </c>
      <c r="C301" s="2">
        <v>43721</v>
      </c>
      <c r="D301" s="1">
        <v>71274435</v>
      </c>
      <c r="E301" s="1"/>
      <c r="F301" s="1" t="s">
        <v>251</v>
      </c>
      <c r="G301" s="1" t="s">
        <v>252</v>
      </c>
      <c r="H301" s="1" t="s">
        <v>213</v>
      </c>
      <c r="I301" s="1" t="s">
        <v>214</v>
      </c>
      <c r="J301" s="2">
        <v>43609</v>
      </c>
      <c r="K301" s="1" t="s">
        <v>16</v>
      </c>
    </row>
    <row r="302" spans="1:11" x14ac:dyDescent="0.25">
      <c r="A302" s="1" t="s">
        <v>249</v>
      </c>
      <c r="B302" s="1" t="s">
        <v>250</v>
      </c>
      <c r="C302" s="2">
        <v>43620</v>
      </c>
      <c r="D302" s="1">
        <v>71274438</v>
      </c>
      <c r="E302" s="1"/>
      <c r="F302" s="1" t="s">
        <v>251</v>
      </c>
      <c r="G302" s="1" t="s">
        <v>252</v>
      </c>
      <c r="H302" s="1" t="s">
        <v>213</v>
      </c>
      <c r="I302" s="1" t="s">
        <v>214</v>
      </c>
      <c r="J302" s="2">
        <v>43609</v>
      </c>
      <c r="K302" s="1" t="s">
        <v>16</v>
      </c>
    </row>
    <row r="303" spans="1:11" x14ac:dyDescent="0.25">
      <c r="A303" s="1" t="s">
        <v>56</v>
      </c>
      <c r="B303" s="1" t="s">
        <v>57</v>
      </c>
      <c r="C303" s="2">
        <v>43717</v>
      </c>
      <c r="D303" s="1">
        <v>71274440</v>
      </c>
      <c r="E303" s="1">
        <v>186413852</v>
      </c>
      <c r="F303" s="1">
        <v>186413852</v>
      </c>
      <c r="G303" s="1" t="s">
        <v>555</v>
      </c>
      <c r="H303" s="1" t="s">
        <v>550</v>
      </c>
      <c r="I303" s="1"/>
      <c r="J303" s="2"/>
      <c r="K303" s="1" t="s">
        <v>16</v>
      </c>
    </row>
    <row r="304" spans="1:11" x14ac:dyDescent="0.25">
      <c r="A304" s="1" t="s">
        <v>56</v>
      </c>
      <c r="B304" s="1" t="s">
        <v>57</v>
      </c>
      <c r="C304" s="2">
        <v>43717</v>
      </c>
      <c r="D304" s="1">
        <v>71274440</v>
      </c>
      <c r="E304" s="1" t="s">
        <v>104</v>
      </c>
      <c r="F304" s="1">
        <v>191610502</v>
      </c>
      <c r="G304" s="1" t="s">
        <v>105</v>
      </c>
      <c r="H304" s="1" t="s">
        <v>15</v>
      </c>
      <c r="I304" s="1">
        <v>43588</v>
      </c>
      <c r="J304" s="2"/>
      <c r="K304" s="1" t="s">
        <v>16</v>
      </c>
    </row>
    <row r="305" spans="1:11" x14ac:dyDescent="0.25">
      <c r="A305" s="1" t="s">
        <v>56</v>
      </c>
      <c r="B305" s="1" t="s">
        <v>57</v>
      </c>
      <c r="C305" s="2">
        <v>43717</v>
      </c>
      <c r="D305" s="1">
        <v>71274440</v>
      </c>
      <c r="E305" s="1" t="s">
        <v>253</v>
      </c>
      <c r="F305" s="1">
        <v>191641461</v>
      </c>
      <c r="G305" s="1" t="s">
        <v>254</v>
      </c>
      <c r="H305" s="1" t="s">
        <v>213</v>
      </c>
      <c r="I305" s="1" t="s">
        <v>214</v>
      </c>
      <c r="J305" s="2">
        <v>43600</v>
      </c>
      <c r="K305" s="1" t="s">
        <v>16</v>
      </c>
    </row>
    <row r="306" spans="1:11" x14ac:dyDescent="0.25">
      <c r="A306" s="1" t="s">
        <v>56</v>
      </c>
      <c r="B306" s="1" t="s">
        <v>57</v>
      </c>
      <c r="C306" s="2">
        <v>43717</v>
      </c>
      <c r="D306" s="1">
        <v>71274440</v>
      </c>
      <c r="E306" s="1" t="s">
        <v>255</v>
      </c>
      <c r="F306" s="1">
        <v>191725543</v>
      </c>
      <c r="G306" s="1" t="s">
        <v>256</v>
      </c>
      <c r="H306" s="1" t="s">
        <v>213</v>
      </c>
      <c r="I306" s="1" t="s">
        <v>214</v>
      </c>
      <c r="J306" s="2">
        <v>43713</v>
      </c>
      <c r="K306" s="1" t="s">
        <v>16</v>
      </c>
    </row>
    <row r="307" spans="1:11" x14ac:dyDescent="0.25">
      <c r="A307" s="1" t="s">
        <v>56</v>
      </c>
      <c r="B307" s="1" t="s">
        <v>57</v>
      </c>
      <c r="C307" s="2">
        <v>43717</v>
      </c>
      <c r="D307" s="1">
        <v>71274440</v>
      </c>
      <c r="E307" s="1" t="s">
        <v>58</v>
      </c>
      <c r="F307" s="1">
        <v>192803916</v>
      </c>
      <c r="G307" s="1" t="s">
        <v>59</v>
      </c>
      <c r="H307" s="1" t="s">
        <v>15</v>
      </c>
      <c r="I307" s="1">
        <v>43584</v>
      </c>
      <c r="J307" s="2"/>
      <c r="K307" s="1" t="s">
        <v>16</v>
      </c>
    </row>
    <row r="308" spans="1:11" x14ac:dyDescent="0.25">
      <c r="A308" s="1" t="s">
        <v>56</v>
      </c>
      <c r="B308" s="1" t="s">
        <v>57</v>
      </c>
      <c r="C308" s="2">
        <v>43717</v>
      </c>
      <c r="D308" s="1">
        <v>71274440</v>
      </c>
      <c r="E308" s="1" t="s">
        <v>257</v>
      </c>
      <c r="F308" s="1">
        <v>193139021</v>
      </c>
      <c r="G308" s="1" t="s">
        <v>258</v>
      </c>
      <c r="H308" s="1" t="s">
        <v>213</v>
      </c>
      <c r="I308" s="1" t="s">
        <v>214</v>
      </c>
      <c r="J308" s="2">
        <v>43600</v>
      </c>
      <c r="K308" s="1" t="s">
        <v>16</v>
      </c>
    </row>
    <row r="309" spans="1:11" x14ac:dyDescent="0.25">
      <c r="A309" s="1" t="s">
        <v>56</v>
      </c>
      <c r="B309" s="1" t="s">
        <v>57</v>
      </c>
      <c r="C309" s="2">
        <v>43717</v>
      </c>
      <c r="D309" s="1">
        <v>71274440</v>
      </c>
      <c r="E309" s="1" t="s">
        <v>259</v>
      </c>
      <c r="F309" s="1">
        <v>193139229</v>
      </c>
      <c r="G309" s="1" t="s">
        <v>260</v>
      </c>
      <c r="H309" s="1" t="s">
        <v>213</v>
      </c>
      <c r="I309" s="1" t="s">
        <v>214</v>
      </c>
      <c r="J309" s="2">
        <v>43600</v>
      </c>
      <c r="K309" s="1" t="s">
        <v>16</v>
      </c>
    </row>
    <row r="310" spans="1:11" x14ac:dyDescent="0.25">
      <c r="A310" s="1" t="s">
        <v>56</v>
      </c>
      <c r="B310" s="1" t="s">
        <v>57</v>
      </c>
      <c r="C310" s="2">
        <v>43717</v>
      </c>
      <c r="D310" s="1">
        <v>71274440</v>
      </c>
      <c r="E310" s="1">
        <v>193479074</v>
      </c>
      <c r="F310" s="1">
        <v>193479074</v>
      </c>
      <c r="G310" s="1" t="s">
        <v>305</v>
      </c>
      <c r="H310" s="1" t="s">
        <v>427</v>
      </c>
      <c r="I310" s="1" t="s">
        <v>514</v>
      </c>
      <c r="J310" s="2"/>
      <c r="K310" s="1" t="s">
        <v>16</v>
      </c>
    </row>
    <row r="311" spans="1:11" x14ac:dyDescent="0.25">
      <c r="A311" s="1" t="s">
        <v>56</v>
      </c>
      <c r="B311" s="1" t="s">
        <v>57</v>
      </c>
      <c r="C311" s="2">
        <v>43717</v>
      </c>
      <c r="D311" s="1">
        <v>71274440</v>
      </c>
      <c r="E311" s="1" t="s">
        <v>532</v>
      </c>
      <c r="F311" s="1">
        <v>193489679</v>
      </c>
      <c r="G311" s="1" t="s">
        <v>533</v>
      </c>
      <c r="H311" s="1" t="s">
        <v>427</v>
      </c>
      <c r="I311" s="1" t="s">
        <v>514</v>
      </c>
      <c r="J311" s="2"/>
      <c r="K311" s="1" t="s">
        <v>16</v>
      </c>
    </row>
    <row r="312" spans="1:11" x14ac:dyDescent="0.25">
      <c r="A312" s="1" t="s">
        <v>56</v>
      </c>
      <c r="B312" s="1" t="s">
        <v>57</v>
      </c>
      <c r="C312" s="2">
        <v>43717</v>
      </c>
      <c r="D312" s="1">
        <v>71274440</v>
      </c>
      <c r="E312" s="1" t="s">
        <v>306</v>
      </c>
      <c r="F312" s="1">
        <v>193490693</v>
      </c>
      <c r="G312" s="1" t="s">
        <v>307</v>
      </c>
      <c r="H312" s="1" t="s">
        <v>279</v>
      </c>
      <c r="I312" s="1" t="s">
        <v>278</v>
      </c>
      <c r="J312" s="2"/>
      <c r="K312" s="1" t="s">
        <v>16</v>
      </c>
    </row>
    <row r="313" spans="1:11" x14ac:dyDescent="0.25">
      <c r="A313" s="1" t="s">
        <v>56</v>
      </c>
      <c r="B313" s="1" t="s">
        <v>57</v>
      </c>
      <c r="C313" s="2">
        <v>43717</v>
      </c>
      <c r="D313" s="1">
        <v>71274440</v>
      </c>
      <c r="E313" s="1" t="s">
        <v>261</v>
      </c>
      <c r="F313" s="1">
        <v>193491140</v>
      </c>
      <c r="G313" s="1" t="s">
        <v>262</v>
      </c>
      <c r="H313" s="1" t="s">
        <v>213</v>
      </c>
      <c r="I313" s="1" t="s">
        <v>214</v>
      </c>
      <c r="J313" s="2">
        <v>43600</v>
      </c>
      <c r="K313" s="1" t="s">
        <v>16</v>
      </c>
    </row>
    <row r="314" spans="1:11" x14ac:dyDescent="0.25">
      <c r="A314" s="1" t="s">
        <v>56</v>
      </c>
      <c r="B314" s="1" t="s">
        <v>57</v>
      </c>
      <c r="C314" s="2">
        <v>43717</v>
      </c>
      <c r="D314" s="1">
        <v>71274440</v>
      </c>
      <c r="E314" s="1" t="s">
        <v>534</v>
      </c>
      <c r="F314" s="1">
        <v>193491179</v>
      </c>
      <c r="G314" s="1" t="s">
        <v>535</v>
      </c>
      <c r="H314" s="1" t="s">
        <v>427</v>
      </c>
      <c r="I314" s="1" t="s">
        <v>514</v>
      </c>
      <c r="J314" s="2"/>
      <c r="K314" s="1" t="s">
        <v>16</v>
      </c>
    </row>
    <row r="315" spans="1:11" x14ac:dyDescent="0.25">
      <c r="A315" s="1" t="s">
        <v>56</v>
      </c>
      <c r="B315" s="1" t="s">
        <v>57</v>
      </c>
      <c r="C315" s="2">
        <v>43721</v>
      </c>
      <c r="D315" s="1">
        <v>71274440</v>
      </c>
      <c r="E315" s="1" t="s">
        <v>498</v>
      </c>
      <c r="F315" s="1" t="s">
        <v>498</v>
      </c>
      <c r="G315" s="1" t="s">
        <v>499</v>
      </c>
      <c r="H315" s="1" t="s">
        <v>427</v>
      </c>
      <c r="I315" s="1" t="s">
        <v>428</v>
      </c>
      <c r="J315" s="2"/>
      <c r="K315" s="1" t="s">
        <v>16</v>
      </c>
    </row>
    <row r="316" spans="1:11" x14ac:dyDescent="0.25">
      <c r="A316" s="1" t="s">
        <v>56</v>
      </c>
      <c r="B316" s="1" t="s">
        <v>57</v>
      </c>
      <c r="C316" s="2">
        <v>43609</v>
      </c>
      <c r="D316" s="1">
        <v>71274441</v>
      </c>
      <c r="E316" s="1">
        <v>186413852</v>
      </c>
      <c r="F316" s="1">
        <v>186413852</v>
      </c>
      <c r="G316" s="1" t="s">
        <v>555</v>
      </c>
      <c r="H316" s="1" t="s">
        <v>550</v>
      </c>
      <c r="I316" s="1"/>
      <c r="J316" s="2"/>
      <c r="K316" s="1" t="s">
        <v>16</v>
      </c>
    </row>
    <row r="317" spans="1:11" x14ac:dyDescent="0.25">
      <c r="A317" s="1" t="s">
        <v>56</v>
      </c>
      <c r="B317" s="1" t="s">
        <v>57</v>
      </c>
      <c r="C317" s="2">
        <v>43609</v>
      </c>
      <c r="D317" s="1">
        <v>71274441</v>
      </c>
      <c r="E317" s="1" t="s">
        <v>255</v>
      </c>
      <c r="F317" s="1">
        <v>191725543</v>
      </c>
      <c r="G317" s="1" t="s">
        <v>256</v>
      </c>
      <c r="H317" s="1" t="s">
        <v>213</v>
      </c>
      <c r="I317" s="1" t="s">
        <v>214</v>
      </c>
      <c r="J317" s="2">
        <v>43713</v>
      </c>
      <c r="K317" s="1" t="s">
        <v>16</v>
      </c>
    </row>
    <row r="318" spans="1:11" x14ac:dyDescent="0.25">
      <c r="A318" s="1" t="s">
        <v>56</v>
      </c>
      <c r="B318" s="1" t="s">
        <v>57</v>
      </c>
      <c r="C318" s="2">
        <v>43609</v>
      </c>
      <c r="D318" s="1">
        <v>71274441</v>
      </c>
      <c r="E318" s="1" t="s">
        <v>58</v>
      </c>
      <c r="F318" s="1">
        <v>192803916</v>
      </c>
      <c r="G318" s="1" t="s">
        <v>59</v>
      </c>
      <c r="H318" s="1" t="s">
        <v>15</v>
      </c>
      <c r="I318" s="1">
        <v>43584</v>
      </c>
      <c r="J318" s="2"/>
      <c r="K318" s="1" t="s">
        <v>16</v>
      </c>
    </row>
    <row r="319" spans="1:11" x14ac:dyDescent="0.25">
      <c r="A319" s="1" t="s">
        <v>56</v>
      </c>
      <c r="B319" s="1" t="s">
        <v>57</v>
      </c>
      <c r="C319" s="2">
        <v>43609</v>
      </c>
      <c r="D319" s="1">
        <v>71274441</v>
      </c>
      <c r="E319" s="1" t="s">
        <v>257</v>
      </c>
      <c r="F319" s="1">
        <v>193139021</v>
      </c>
      <c r="G319" s="1" t="s">
        <v>258</v>
      </c>
      <c r="H319" s="1" t="s">
        <v>213</v>
      </c>
      <c r="I319" s="1" t="s">
        <v>214</v>
      </c>
      <c r="J319" s="2">
        <v>43600</v>
      </c>
      <c r="K319" s="1" t="s">
        <v>16</v>
      </c>
    </row>
    <row r="320" spans="1:11" x14ac:dyDescent="0.25">
      <c r="A320" s="1" t="s">
        <v>56</v>
      </c>
      <c r="B320" s="1" t="s">
        <v>57</v>
      </c>
      <c r="C320" s="2">
        <v>43609</v>
      </c>
      <c r="D320" s="1">
        <v>71274441</v>
      </c>
      <c r="E320" s="1" t="s">
        <v>259</v>
      </c>
      <c r="F320" s="1">
        <v>193139229</v>
      </c>
      <c r="G320" s="1" t="s">
        <v>260</v>
      </c>
      <c r="H320" s="1" t="s">
        <v>213</v>
      </c>
      <c r="I320" s="1" t="s">
        <v>214</v>
      </c>
      <c r="J320" s="2">
        <v>43600</v>
      </c>
      <c r="K320" s="1" t="s">
        <v>16</v>
      </c>
    </row>
    <row r="321" spans="1:11" x14ac:dyDescent="0.25">
      <c r="A321" s="1" t="s">
        <v>56</v>
      </c>
      <c r="B321" s="1" t="s">
        <v>57</v>
      </c>
      <c r="C321" s="2">
        <v>43609</v>
      </c>
      <c r="D321" s="1">
        <v>71274441</v>
      </c>
      <c r="E321" s="1">
        <v>193479074</v>
      </c>
      <c r="F321" s="1">
        <v>193479074</v>
      </c>
      <c r="G321" s="1" t="s">
        <v>305</v>
      </c>
      <c r="H321" s="1" t="s">
        <v>427</v>
      </c>
      <c r="I321" s="1" t="s">
        <v>514</v>
      </c>
      <c r="J321" s="2"/>
      <c r="K321" s="1" t="s">
        <v>16</v>
      </c>
    </row>
    <row r="322" spans="1:11" x14ac:dyDescent="0.25">
      <c r="A322" s="1" t="s">
        <v>56</v>
      </c>
      <c r="B322" s="1" t="s">
        <v>57</v>
      </c>
      <c r="C322" s="2">
        <v>43609</v>
      </c>
      <c r="D322" s="1">
        <v>71274441</v>
      </c>
      <c r="E322" s="1" t="s">
        <v>532</v>
      </c>
      <c r="F322" s="1">
        <v>193489679</v>
      </c>
      <c r="G322" s="1" t="s">
        <v>533</v>
      </c>
      <c r="H322" s="1" t="s">
        <v>427</v>
      </c>
      <c r="I322" s="1" t="s">
        <v>514</v>
      </c>
      <c r="J322" s="2"/>
      <c r="K322" s="1" t="s">
        <v>16</v>
      </c>
    </row>
    <row r="323" spans="1:11" x14ac:dyDescent="0.25">
      <c r="A323" s="1" t="s">
        <v>56</v>
      </c>
      <c r="B323" s="1" t="s">
        <v>57</v>
      </c>
      <c r="C323" s="2">
        <v>43619</v>
      </c>
      <c r="D323" s="1">
        <v>71274441</v>
      </c>
      <c r="E323" s="1" t="s">
        <v>498</v>
      </c>
      <c r="F323" s="1" t="s">
        <v>498</v>
      </c>
      <c r="G323" s="1" t="s">
        <v>499</v>
      </c>
      <c r="H323" s="1" t="s">
        <v>427</v>
      </c>
      <c r="I323" s="1" t="s">
        <v>428</v>
      </c>
      <c r="J323" s="2"/>
      <c r="K323" s="1" t="s">
        <v>16</v>
      </c>
    </row>
    <row r="324" spans="1:11" x14ac:dyDescent="0.25">
      <c r="A324" s="1" t="s">
        <v>11</v>
      </c>
      <c r="B324" s="1" t="s">
        <v>12</v>
      </c>
      <c r="C324" s="2">
        <v>43621</v>
      </c>
      <c r="D324" s="1">
        <v>71275654</v>
      </c>
      <c r="E324" s="1" t="s">
        <v>263</v>
      </c>
      <c r="F324" s="1">
        <v>185428309</v>
      </c>
      <c r="G324" s="1" t="s">
        <v>264</v>
      </c>
      <c r="H324" s="1" t="s">
        <v>15</v>
      </c>
      <c r="I324" s="1">
        <v>43608</v>
      </c>
      <c r="J324" s="2"/>
      <c r="K324" s="1" t="s">
        <v>265</v>
      </c>
    </row>
    <row r="325" spans="1:11" x14ac:dyDescent="0.25">
      <c r="A325" s="1" t="s">
        <v>11</v>
      </c>
      <c r="B325" s="1" t="s">
        <v>12</v>
      </c>
      <c r="C325" s="2">
        <v>43627</v>
      </c>
      <c r="D325" s="1">
        <v>71275654</v>
      </c>
      <c r="E325" s="1"/>
      <c r="F325" s="1" t="s">
        <v>266</v>
      </c>
      <c r="G325" s="1" t="s">
        <v>267</v>
      </c>
      <c r="H325" s="1" t="s">
        <v>213</v>
      </c>
      <c r="I325" s="1" t="s">
        <v>214</v>
      </c>
      <c r="J325" s="2">
        <v>43598</v>
      </c>
      <c r="K325" s="1" t="s">
        <v>16</v>
      </c>
    </row>
    <row r="326" spans="1:11" x14ac:dyDescent="0.25">
      <c r="A326" s="1" t="s">
        <v>11</v>
      </c>
      <c r="B326" s="1" t="s">
        <v>12</v>
      </c>
      <c r="C326" s="2">
        <v>43621</v>
      </c>
      <c r="D326" s="1">
        <v>71275654</v>
      </c>
      <c r="E326" s="1" t="s">
        <v>13</v>
      </c>
      <c r="F326" s="1">
        <v>185532223</v>
      </c>
      <c r="G326" s="1" t="s">
        <v>14</v>
      </c>
      <c r="H326" s="1" t="s">
        <v>15</v>
      </c>
      <c r="I326" s="1">
        <v>43580</v>
      </c>
      <c r="J326" s="2"/>
      <c r="K326" s="1" t="s">
        <v>16</v>
      </c>
    </row>
    <row r="327" spans="1:11" x14ac:dyDescent="0.25">
      <c r="A327" s="1" t="s">
        <v>11</v>
      </c>
      <c r="B327" s="1" t="s">
        <v>12</v>
      </c>
      <c r="C327" s="2">
        <v>43621</v>
      </c>
      <c r="D327" s="1">
        <v>71275654</v>
      </c>
      <c r="E327" s="1" t="s">
        <v>78</v>
      </c>
      <c r="F327" s="1">
        <v>186492605</v>
      </c>
      <c r="G327" s="1" t="s">
        <v>79</v>
      </c>
      <c r="H327" s="1" t="s">
        <v>15</v>
      </c>
      <c r="I327" s="1">
        <v>43585</v>
      </c>
      <c r="J327" s="2"/>
      <c r="K327" s="1" t="s">
        <v>16</v>
      </c>
    </row>
    <row r="328" spans="1:11" x14ac:dyDescent="0.25">
      <c r="A328" s="1" t="s">
        <v>11</v>
      </c>
      <c r="B328" s="1" t="s">
        <v>12</v>
      </c>
      <c r="C328" s="2">
        <v>43621</v>
      </c>
      <c r="D328" s="1">
        <v>71275654</v>
      </c>
      <c r="E328" s="1" t="s">
        <v>536</v>
      </c>
      <c r="F328" s="1">
        <v>188076441</v>
      </c>
      <c r="G328" s="1" t="s">
        <v>537</v>
      </c>
      <c r="H328" s="1" t="s">
        <v>427</v>
      </c>
      <c r="I328" s="1" t="s">
        <v>514</v>
      </c>
      <c r="J328" s="2"/>
      <c r="K328" s="1" t="s">
        <v>16</v>
      </c>
    </row>
    <row r="329" spans="1:11" x14ac:dyDescent="0.25">
      <c r="A329" s="1" t="s">
        <v>11</v>
      </c>
      <c r="B329" s="1" t="s">
        <v>12</v>
      </c>
      <c r="C329" s="2">
        <v>43627</v>
      </c>
      <c r="D329" s="1">
        <v>71275654</v>
      </c>
      <c r="E329" s="1" t="s">
        <v>308</v>
      </c>
      <c r="F329" s="1" t="s">
        <v>308</v>
      </c>
      <c r="G329" s="1" t="s">
        <v>309</v>
      </c>
      <c r="H329" s="1" t="s">
        <v>427</v>
      </c>
      <c r="I329" s="1" t="s">
        <v>428</v>
      </c>
      <c r="J329" s="2"/>
      <c r="K329" s="1" t="s">
        <v>310</v>
      </c>
    </row>
    <row r="330" spans="1:11" x14ac:dyDescent="0.25">
      <c r="A330" s="1" t="s">
        <v>11</v>
      </c>
      <c r="B330" s="1" t="s">
        <v>12</v>
      </c>
      <c r="C330" s="2">
        <v>43621</v>
      </c>
      <c r="D330" s="1">
        <v>71275654</v>
      </c>
      <c r="E330" s="1">
        <v>189501469</v>
      </c>
      <c r="F330" s="1">
        <v>189501469</v>
      </c>
      <c r="G330" s="1" t="s">
        <v>500</v>
      </c>
      <c r="H330" s="1" t="s">
        <v>427</v>
      </c>
      <c r="I330" s="1" t="s">
        <v>428</v>
      </c>
      <c r="J330" s="2"/>
      <c r="K330" s="1" t="s">
        <v>265</v>
      </c>
    </row>
    <row r="331" spans="1:11" x14ac:dyDescent="0.25">
      <c r="A331" s="1" t="s">
        <v>11</v>
      </c>
      <c r="B331" s="1" t="s">
        <v>12</v>
      </c>
      <c r="C331" s="2">
        <v>43621</v>
      </c>
      <c r="D331" s="1">
        <v>71275654</v>
      </c>
      <c r="E331" s="1" t="s">
        <v>24</v>
      </c>
      <c r="F331" s="1">
        <v>192651523</v>
      </c>
      <c r="G331" s="1" t="s">
        <v>25</v>
      </c>
      <c r="H331" s="1" t="s">
        <v>15</v>
      </c>
      <c r="I331" s="1">
        <v>43581</v>
      </c>
      <c r="J331" s="2"/>
      <c r="K331" s="1" t="s">
        <v>16</v>
      </c>
    </row>
    <row r="332" spans="1:11" x14ac:dyDescent="0.25">
      <c r="A332" s="1" t="s">
        <v>11</v>
      </c>
      <c r="B332" s="1" t="s">
        <v>12</v>
      </c>
      <c r="C332" s="2">
        <v>43621</v>
      </c>
      <c r="D332" s="1">
        <v>71275654</v>
      </c>
      <c r="E332" s="1" t="s">
        <v>186</v>
      </c>
      <c r="F332" s="1">
        <v>192877648</v>
      </c>
      <c r="G332" s="1" t="s">
        <v>187</v>
      </c>
      <c r="H332" s="1" t="s">
        <v>15</v>
      </c>
      <c r="I332" s="1">
        <v>43622</v>
      </c>
      <c r="J332" s="2"/>
      <c r="K332" s="1" t="s">
        <v>16</v>
      </c>
    </row>
    <row r="333" spans="1:11" x14ac:dyDescent="0.25">
      <c r="A333" s="1" t="s">
        <v>11</v>
      </c>
      <c r="B333" s="1" t="s">
        <v>12</v>
      </c>
      <c r="C333" s="2">
        <v>43621</v>
      </c>
      <c r="D333" s="1">
        <v>71275654</v>
      </c>
      <c r="E333" s="1" t="s">
        <v>501</v>
      </c>
      <c r="F333" s="1">
        <v>192940628</v>
      </c>
      <c r="G333" s="1" t="s">
        <v>502</v>
      </c>
      <c r="H333" s="1" t="s">
        <v>427</v>
      </c>
      <c r="I333" s="1" t="s">
        <v>428</v>
      </c>
      <c r="J333" s="2"/>
      <c r="K333" s="1" t="s">
        <v>210</v>
      </c>
    </row>
    <row r="334" spans="1:11" x14ac:dyDescent="0.25">
      <c r="A334" s="1" t="s">
        <v>11</v>
      </c>
      <c r="B334" s="1" t="s">
        <v>12</v>
      </c>
      <c r="C334" s="2">
        <v>43621</v>
      </c>
      <c r="D334" s="1">
        <v>71275654</v>
      </c>
      <c r="E334" s="1" t="s">
        <v>503</v>
      </c>
      <c r="F334" s="1">
        <v>193034370</v>
      </c>
      <c r="G334" s="1" t="s">
        <v>504</v>
      </c>
      <c r="H334" s="1" t="s">
        <v>427</v>
      </c>
      <c r="I334" s="1" t="s">
        <v>428</v>
      </c>
      <c r="J334" s="2"/>
      <c r="K334" s="1" t="s">
        <v>210</v>
      </c>
    </row>
    <row r="335" spans="1:11" x14ac:dyDescent="0.25">
      <c r="A335" s="1" t="s">
        <v>11</v>
      </c>
      <c r="B335" s="1" t="s">
        <v>12</v>
      </c>
      <c r="C335" s="2">
        <v>43621</v>
      </c>
      <c r="D335" s="1">
        <v>71275654</v>
      </c>
      <c r="E335" s="1" t="s">
        <v>96</v>
      </c>
      <c r="F335" s="1">
        <v>193094912</v>
      </c>
      <c r="G335" s="1" t="s">
        <v>97</v>
      </c>
      <c r="H335" s="1" t="s">
        <v>15</v>
      </c>
      <c r="I335" s="1">
        <v>43587</v>
      </c>
      <c r="J335" s="2"/>
      <c r="K335" s="1" t="s">
        <v>16</v>
      </c>
    </row>
    <row r="336" spans="1:11" x14ac:dyDescent="0.25">
      <c r="A336" s="1" t="s">
        <v>11</v>
      </c>
      <c r="B336" s="1" t="s">
        <v>12</v>
      </c>
      <c r="C336" s="2">
        <v>43621</v>
      </c>
      <c r="D336" s="1">
        <v>71275654</v>
      </c>
      <c r="E336" s="1" t="s">
        <v>505</v>
      </c>
      <c r="F336" s="1">
        <v>193147750</v>
      </c>
      <c r="G336" s="1" t="s">
        <v>506</v>
      </c>
      <c r="H336" s="1" t="s">
        <v>427</v>
      </c>
      <c r="I336" s="1" t="s">
        <v>428</v>
      </c>
      <c r="J336" s="2"/>
      <c r="K336" s="1" t="s">
        <v>265</v>
      </c>
    </row>
    <row r="337" spans="1:11" x14ac:dyDescent="0.25">
      <c r="A337" s="1" t="s">
        <v>11</v>
      </c>
      <c r="B337" s="1" t="s">
        <v>12</v>
      </c>
      <c r="C337" s="2">
        <v>43627</v>
      </c>
      <c r="D337" s="1">
        <v>71275654</v>
      </c>
      <c r="E337" s="1" t="s">
        <v>507</v>
      </c>
      <c r="F337" s="1" t="s">
        <v>507</v>
      </c>
      <c r="G337" s="1" t="s">
        <v>508</v>
      </c>
      <c r="H337" s="1" t="s">
        <v>427</v>
      </c>
      <c r="I337" s="1" t="s">
        <v>428</v>
      </c>
      <c r="J337" s="2"/>
      <c r="K337" s="1" t="s">
        <v>16</v>
      </c>
    </row>
    <row r="338" spans="1:11" x14ac:dyDescent="0.25">
      <c r="A338" s="1" t="s">
        <v>268</v>
      </c>
      <c r="B338" s="1" t="s">
        <v>269</v>
      </c>
      <c r="C338" s="2">
        <v>43609</v>
      </c>
      <c r="D338" s="1">
        <v>71276049</v>
      </c>
      <c r="E338" s="1" t="s">
        <v>509</v>
      </c>
      <c r="F338" s="1">
        <v>193164946</v>
      </c>
      <c r="G338" s="1" t="s">
        <v>510</v>
      </c>
      <c r="H338" s="1" t="s">
        <v>427</v>
      </c>
      <c r="I338" s="1" t="s">
        <v>428</v>
      </c>
      <c r="J338" s="2"/>
      <c r="K338" s="1" t="s">
        <v>265</v>
      </c>
    </row>
    <row r="339" spans="1:11" x14ac:dyDescent="0.25">
      <c r="A339" s="1" t="s">
        <v>268</v>
      </c>
      <c r="B339" s="1" t="s">
        <v>269</v>
      </c>
      <c r="C339" s="2">
        <v>43609</v>
      </c>
      <c r="D339" s="1">
        <v>71276049</v>
      </c>
      <c r="E339" s="1" t="s">
        <v>538</v>
      </c>
      <c r="F339" s="1">
        <v>193303486</v>
      </c>
      <c r="G339" s="1" t="s">
        <v>539</v>
      </c>
      <c r="H339" s="1" t="s">
        <v>427</v>
      </c>
      <c r="I339" s="1" t="s">
        <v>514</v>
      </c>
      <c r="J339" s="2"/>
      <c r="K339" s="1" t="s">
        <v>16</v>
      </c>
    </row>
    <row r="340" spans="1:11" x14ac:dyDescent="0.25">
      <c r="A340" s="1" t="s">
        <v>268</v>
      </c>
      <c r="B340" s="1" t="s">
        <v>269</v>
      </c>
      <c r="C340" s="2">
        <v>43609</v>
      </c>
      <c r="D340" s="1">
        <v>71276049</v>
      </c>
      <c r="E340" s="1" t="s">
        <v>540</v>
      </c>
      <c r="F340" s="1">
        <v>193539742</v>
      </c>
      <c r="G340" s="1" t="s">
        <v>541</v>
      </c>
      <c r="H340" s="1" t="s">
        <v>427</v>
      </c>
      <c r="I340" s="1" t="s">
        <v>514</v>
      </c>
      <c r="J340" s="2"/>
      <c r="K340" s="1" t="s">
        <v>16</v>
      </c>
    </row>
    <row r="341" spans="1:11" x14ac:dyDescent="0.25">
      <c r="A341" s="1" t="s">
        <v>268</v>
      </c>
      <c r="B341" s="1" t="s">
        <v>269</v>
      </c>
      <c r="C341" s="2">
        <v>43609</v>
      </c>
      <c r="D341" s="1">
        <v>71276049</v>
      </c>
      <c r="E341" s="1" t="s">
        <v>270</v>
      </c>
      <c r="F341" s="1">
        <v>193592372</v>
      </c>
      <c r="G341" s="1" t="s">
        <v>271</v>
      </c>
      <c r="H341" s="1" t="s">
        <v>213</v>
      </c>
      <c r="I341" s="1" t="s">
        <v>214</v>
      </c>
      <c r="J341" s="2">
        <v>43550</v>
      </c>
      <c r="K341" s="1" t="s">
        <v>16</v>
      </c>
    </row>
    <row r="342" spans="1:11" x14ac:dyDescent="0.25">
      <c r="A342" s="1" t="s">
        <v>268</v>
      </c>
      <c r="B342" s="1" t="s">
        <v>269</v>
      </c>
      <c r="C342" s="2">
        <v>43609</v>
      </c>
      <c r="D342" s="1">
        <v>71276049</v>
      </c>
      <c r="E342" s="1" t="s">
        <v>542</v>
      </c>
      <c r="F342" s="1">
        <v>193593808</v>
      </c>
      <c r="G342" s="1" t="s">
        <v>543</v>
      </c>
      <c r="H342" s="1" t="s">
        <v>513</v>
      </c>
      <c r="I342" s="1" t="s">
        <v>514</v>
      </c>
      <c r="J342" s="2"/>
      <c r="K342" s="1" t="s">
        <v>16</v>
      </c>
    </row>
    <row r="343" spans="1:11" x14ac:dyDescent="0.25">
      <c r="A343" s="1" t="s">
        <v>268</v>
      </c>
      <c r="B343" s="1" t="s">
        <v>269</v>
      </c>
      <c r="C343" s="2">
        <v>43609</v>
      </c>
      <c r="D343" s="1">
        <v>71276049</v>
      </c>
      <c r="E343" s="1" t="s">
        <v>544</v>
      </c>
      <c r="F343" s="1">
        <v>193594839</v>
      </c>
      <c r="G343" s="1" t="s">
        <v>545</v>
      </c>
      <c r="H343" s="1" t="s">
        <v>513</v>
      </c>
      <c r="I343" s="1" t="s">
        <v>514</v>
      </c>
      <c r="J343" s="2"/>
      <c r="K343" s="1" t="s">
        <v>16</v>
      </c>
    </row>
    <row r="344" spans="1:11" x14ac:dyDescent="0.25">
      <c r="A344" s="1" t="s">
        <v>268</v>
      </c>
      <c r="B344" s="1" t="s">
        <v>269</v>
      </c>
      <c r="C344" s="2">
        <v>43619</v>
      </c>
      <c r="D344" s="1">
        <v>71276049</v>
      </c>
      <c r="E344" s="1" t="s">
        <v>546</v>
      </c>
      <c r="F344" s="1" t="s">
        <v>546</v>
      </c>
      <c r="G344" s="1" t="s">
        <v>547</v>
      </c>
      <c r="H344" s="1" t="s">
        <v>427</v>
      </c>
      <c r="I344" s="1" t="s">
        <v>514</v>
      </c>
      <c r="J344" s="2"/>
      <c r="K344" s="1" t="s">
        <v>16</v>
      </c>
    </row>
    <row r="345" spans="1:11" x14ac:dyDescent="0.25">
      <c r="A345" s="1" t="s">
        <v>148</v>
      </c>
      <c r="B345" s="1" t="s">
        <v>149</v>
      </c>
      <c r="C345" s="2">
        <v>43717</v>
      </c>
      <c r="D345" s="1">
        <v>71276533</v>
      </c>
      <c r="E345" s="1" t="s">
        <v>950</v>
      </c>
      <c r="F345" s="1">
        <v>189112506</v>
      </c>
      <c r="G345" s="1" t="s">
        <v>311</v>
      </c>
      <c r="H345" s="1" t="s">
        <v>427</v>
      </c>
      <c r="I345" s="1" t="s">
        <v>514</v>
      </c>
      <c r="J345" s="2"/>
      <c r="K345" s="1" t="s">
        <v>16</v>
      </c>
    </row>
    <row r="346" spans="1:11" x14ac:dyDescent="0.25">
      <c r="A346" s="1" t="s">
        <v>148</v>
      </c>
      <c r="B346" s="1" t="s">
        <v>149</v>
      </c>
      <c r="C346" s="2">
        <v>43717</v>
      </c>
      <c r="D346" s="1">
        <v>71276533</v>
      </c>
      <c r="E346" s="1" t="s">
        <v>951</v>
      </c>
      <c r="F346" s="1">
        <v>191909491</v>
      </c>
      <c r="G346" s="1" t="s">
        <v>312</v>
      </c>
      <c r="H346" s="1" t="s">
        <v>427</v>
      </c>
      <c r="I346" s="1" t="s">
        <v>514</v>
      </c>
      <c r="J346" s="2"/>
      <c r="K346" s="1" t="s">
        <v>16</v>
      </c>
    </row>
    <row r="347" spans="1:11" x14ac:dyDescent="0.25">
      <c r="A347" s="1" t="s">
        <v>148</v>
      </c>
      <c r="B347" s="1" t="s">
        <v>149</v>
      </c>
      <c r="C347" s="2">
        <v>43717</v>
      </c>
      <c r="D347" s="1">
        <v>71276533</v>
      </c>
      <c r="E347" s="1" t="s">
        <v>144</v>
      </c>
      <c r="F347" s="1">
        <v>192734468</v>
      </c>
      <c r="G347" s="1" t="s">
        <v>145</v>
      </c>
      <c r="H347" s="1" t="s">
        <v>15</v>
      </c>
      <c r="I347" s="1">
        <v>43601</v>
      </c>
      <c r="J347" s="2"/>
      <c r="K347" s="1" t="s">
        <v>16</v>
      </c>
    </row>
    <row r="348" spans="1:11" x14ac:dyDescent="0.25">
      <c r="A348" s="1" t="s">
        <v>148</v>
      </c>
      <c r="B348" s="1" t="s">
        <v>149</v>
      </c>
      <c r="C348" s="2">
        <v>43717</v>
      </c>
      <c r="D348" s="1">
        <v>71276533</v>
      </c>
      <c r="E348" s="1" t="s">
        <v>952</v>
      </c>
      <c r="F348" s="1">
        <v>193162140</v>
      </c>
      <c r="G348" s="1" t="s">
        <v>313</v>
      </c>
      <c r="H348" s="1" t="s">
        <v>427</v>
      </c>
      <c r="I348" s="1" t="s">
        <v>514</v>
      </c>
      <c r="J348" s="2"/>
      <c r="K348" s="1" t="s">
        <v>16</v>
      </c>
    </row>
    <row r="349" spans="1:11" x14ac:dyDescent="0.25">
      <c r="A349" s="1" t="s">
        <v>148</v>
      </c>
      <c r="B349" s="1" t="s">
        <v>149</v>
      </c>
      <c r="C349" s="2">
        <v>43717</v>
      </c>
      <c r="D349" s="1">
        <v>71276533</v>
      </c>
      <c r="E349" s="1" t="s">
        <v>953</v>
      </c>
      <c r="F349" s="1">
        <v>193246438</v>
      </c>
      <c r="G349" s="1" t="s">
        <v>314</v>
      </c>
      <c r="H349" s="1" t="s">
        <v>427</v>
      </c>
      <c r="I349" s="1" t="s">
        <v>514</v>
      </c>
      <c r="J349" s="2"/>
      <c r="K349" s="1" t="s">
        <v>16</v>
      </c>
    </row>
    <row r="350" spans="1:11" x14ac:dyDescent="0.25">
      <c r="A350" s="1" t="s">
        <v>148</v>
      </c>
      <c r="B350" s="1" t="s">
        <v>149</v>
      </c>
      <c r="C350" s="2">
        <v>43717</v>
      </c>
      <c r="D350" s="1">
        <v>71276533</v>
      </c>
      <c r="E350" s="1" t="s">
        <v>954</v>
      </c>
      <c r="F350" s="1">
        <v>193330003</v>
      </c>
      <c r="G350" s="1" t="s">
        <v>315</v>
      </c>
      <c r="H350" s="1" t="s">
        <v>427</v>
      </c>
      <c r="I350" s="1" t="s">
        <v>514</v>
      </c>
      <c r="J350" s="2"/>
      <c r="K350" s="1" t="s">
        <v>16</v>
      </c>
    </row>
    <row r="351" spans="1:11" x14ac:dyDescent="0.25">
      <c r="A351" s="1" t="s">
        <v>148</v>
      </c>
      <c r="B351" s="1" t="s">
        <v>149</v>
      </c>
      <c r="C351" s="2">
        <v>43717</v>
      </c>
      <c r="D351" s="1">
        <v>71276533</v>
      </c>
      <c r="E351" s="1" t="s">
        <v>955</v>
      </c>
      <c r="F351" s="1">
        <v>193394510</v>
      </c>
      <c r="G351" s="1" t="s">
        <v>316</v>
      </c>
      <c r="H351" s="1" t="s">
        <v>427</v>
      </c>
      <c r="I351" s="1" t="s">
        <v>514</v>
      </c>
      <c r="J351" s="2"/>
      <c r="K351" s="1" t="s">
        <v>16</v>
      </c>
    </row>
    <row r="352" spans="1:11" x14ac:dyDescent="0.25">
      <c r="A352" s="1" t="s">
        <v>148</v>
      </c>
      <c r="B352" s="1" t="s">
        <v>149</v>
      </c>
      <c r="C352" s="2">
        <v>43717</v>
      </c>
      <c r="D352" s="1">
        <v>71276533</v>
      </c>
      <c r="E352" s="1" t="s">
        <v>956</v>
      </c>
      <c r="F352" s="1">
        <v>193399333</v>
      </c>
      <c r="G352" s="1" t="s">
        <v>317</v>
      </c>
      <c r="H352" s="1" t="s">
        <v>427</v>
      </c>
      <c r="I352" s="1" t="s">
        <v>514</v>
      </c>
      <c r="J352" s="2"/>
      <c r="K352" s="1" t="s">
        <v>16</v>
      </c>
    </row>
    <row r="353" spans="1:11" x14ac:dyDescent="0.25">
      <c r="A353" s="1" t="s">
        <v>148</v>
      </c>
      <c r="B353" s="1" t="s">
        <v>149</v>
      </c>
      <c r="C353" s="2">
        <v>43717</v>
      </c>
      <c r="D353" s="1">
        <v>71276533</v>
      </c>
      <c r="E353" s="1" t="s">
        <v>957</v>
      </c>
      <c r="F353" s="1">
        <v>193438507</v>
      </c>
      <c r="G353" s="1" t="s">
        <v>318</v>
      </c>
      <c r="H353" s="1" t="s">
        <v>427</v>
      </c>
      <c r="I353" s="1" t="s">
        <v>514</v>
      </c>
      <c r="J353" s="2"/>
      <c r="K353" s="1" t="s">
        <v>16</v>
      </c>
    </row>
    <row r="354" spans="1:11" x14ac:dyDescent="0.25">
      <c r="A354" s="1" t="s">
        <v>148</v>
      </c>
      <c r="B354" s="1" t="s">
        <v>149</v>
      </c>
      <c r="C354" s="2">
        <v>43717</v>
      </c>
      <c r="D354" s="1">
        <v>71276533</v>
      </c>
      <c r="E354" s="1">
        <v>193495119</v>
      </c>
      <c r="F354" s="1">
        <v>193495119</v>
      </c>
      <c r="G354" s="1" t="s">
        <v>319</v>
      </c>
      <c r="H354" s="1" t="s">
        <v>427</v>
      </c>
      <c r="I354" s="1" t="s">
        <v>514</v>
      </c>
      <c r="J354" s="2"/>
      <c r="K354" s="1" t="s">
        <v>16</v>
      </c>
    </row>
    <row r="355" spans="1:11" x14ac:dyDescent="0.25">
      <c r="A355" s="1" t="s">
        <v>148</v>
      </c>
      <c r="B355" s="1" t="s">
        <v>149</v>
      </c>
      <c r="C355" s="2">
        <v>43717</v>
      </c>
      <c r="D355" s="1">
        <v>71276533</v>
      </c>
      <c r="E355" s="1" t="s">
        <v>320</v>
      </c>
      <c r="F355" s="1">
        <v>193499901</v>
      </c>
      <c r="G355" s="1" t="s">
        <v>321</v>
      </c>
      <c r="H355" s="1" t="s">
        <v>427</v>
      </c>
      <c r="I355" s="1" t="s">
        <v>514</v>
      </c>
      <c r="J355" s="2"/>
      <c r="K355" s="1" t="s">
        <v>16</v>
      </c>
    </row>
    <row r="356" spans="1:11" x14ac:dyDescent="0.25">
      <c r="A356" s="1" t="s">
        <v>148</v>
      </c>
      <c r="B356" s="1" t="s">
        <v>149</v>
      </c>
      <c r="C356" s="2">
        <v>43717</v>
      </c>
      <c r="D356" s="1">
        <v>71276533</v>
      </c>
      <c r="E356" s="1" t="s">
        <v>958</v>
      </c>
      <c r="F356" s="1">
        <v>193553073</v>
      </c>
      <c r="G356" s="1" t="s">
        <v>322</v>
      </c>
      <c r="H356" s="1" t="s">
        <v>427</v>
      </c>
      <c r="I356" s="1" t="s">
        <v>514</v>
      </c>
      <c r="J356" s="2"/>
      <c r="K356" s="1" t="s">
        <v>16</v>
      </c>
    </row>
    <row r="357" spans="1:11" x14ac:dyDescent="0.25">
      <c r="A357" s="1" t="s">
        <v>148</v>
      </c>
      <c r="B357" s="1" t="s">
        <v>149</v>
      </c>
      <c r="C357" s="2">
        <v>43717</v>
      </c>
      <c r="D357" s="1">
        <v>71276533</v>
      </c>
      <c r="E357" s="1">
        <v>193571609</v>
      </c>
      <c r="F357" s="1">
        <v>193571609</v>
      </c>
      <c r="G357" s="1" t="s">
        <v>548</v>
      </c>
      <c r="H357" s="1" t="s">
        <v>427</v>
      </c>
      <c r="I357" s="1" t="s">
        <v>514</v>
      </c>
      <c r="J357" s="2"/>
      <c r="K357" s="1" t="s">
        <v>16</v>
      </c>
    </row>
    <row r="358" spans="1:11" x14ac:dyDescent="0.25">
      <c r="A358" s="1" t="s">
        <v>148</v>
      </c>
      <c r="B358" s="1" t="s">
        <v>149</v>
      </c>
      <c r="C358" s="2">
        <v>43717</v>
      </c>
      <c r="D358" s="1">
        <v>71276533</v>
      </c>
      <c r="E358" s="1">
        <v>193589479</v>
      </c>
      <c r="F358" s="1">
        <v>193589479</v>
      </c>
      <c r="G358" s="1" t="s">
        <v>323</v>
      </c>
      <c r="H358" s="1" t="s">
        <v>427</v>
      </c>
      <c r="I358" s="1" t="s">
        <v>514</v>
      </c>
      <c r="J358" s="2"/>
      <c r="K358" s="1" t="s">
        <v>16</v>
      </c>
    </row>
    <row r="359" spans="1:11" x14ac:dyDescent="0.25">
      <c r="A359" s="1" t="s">
        <v>148</v>
      </c>
      <c r="B359" s="1" t="s">
        <v>149</v>
      </c>
      <c r="C359" s="2">
        <v>43717</v>
      </c>
      <c r="D359" s="1">
        <v>71276533</v>
      </c>
      <c r="E359" s="1" t="s">
        <v>959</v>
      </c>
      <c r="F359" s="1">
        <v>193597955</v>
      </c>
      <c r="G359" s="1" t="s">
        <v>324</v>
      </c>
      <c r="H359" s="1" t="s">
        <v>427</v>
      </c>
      <c r="I359" s="1" t="s">
        <v>514</v>
      </c>
      <c r="J359" s="2"/>
      <c r="K359" s="1" t="s">
        <v>16</v>
      </c>
    </row>
    <row r="360" spans="1:11" x14ac:dyDescent="0.25">
      <c r="A360" s="1" t="s">
        <v>148</v>
      </c>
      <c r="B360" s="1" t="s">
        <v>149</v>
      </c>
      <c r="C360" s="2">
        <v>43726</v>
      </c>
      <c r="D360" s="1">
        <v>71276533</v>
      </c>
      <c r="E360" s="1" t="s">
        <v>325</v>
      </c>
      <c r="F360" s="1" t="s">
        <v>325</v>
      </c>
      <c r="G360" s="1" t="s">
        <v>326</v>
      </c>
      <c r="H360" s="1" t="s">
        <v>279</v>
      </c>
      <c r="I360" s="1" t="s">
        <v>278</v>
      </c>
      <c r="J360" s="2"/>
      <c r="K360" s="1" t="s">
        <v>16</v>
      </c>
    </row>
    <row r="361" spans="1:11" x14ac:dyDescent="0.25">
      <c r="A361" s="1" t="s">
        <v>148</v>
      </c>
      <c r="B361" s="1" t="s">
        <v>149</v>
      </c>
      <c r="C361" s="2">
        <v>43726</v>
      </c>
      <c r="D361" s="1">
        <v>71276533</v>
      </c>
      <c r="E361" s="1" t="s">
        <v>327</v>
      </c>
      <c r="F361" s="1" t="s">
        <v>327</v>
      </c>
      <c r="G361" s="1" t="s">
        <v>328</v>
      </c>
      <c r="H361" s="1" t="s">
        <v>427</v>
      </c>
      <c r="I361" s="1" t="s">
        <v>514</v>
      </c>
      <c r="J361" s="2"/>
      <c r="K361" s="1" t="s">
        <v>16</v>
      </c>
    </row>
    <row r="362" spans="1:11" x14ac:dyDescent="0.25">
      <c r="A362" s="1" t="s">
        <v>118</v>
      </c>
      <c r="B362" s="1" t="s">
        <v>119</v>
      </c>
      <c r="C362" s="2">
        <v>43717</v>
      </c>
      <c r="D362" s="1">
        <v>71276583</v>
      </c>
      <c r="E362" s="1" t="s">
        <v>960</v>
      </c>
      <c r="F362" s="1">
        <v>185741124</v>
      </c>
      <c r="G362" s="1" t="s">
        <v>329</v>
      </c>
      <c r="H362" s="1" t="s">
        <v>427</v>
      </c>
      <c r="I362" s="1" t="s">
        <v>514</v>
      </c>
      <c r="J362" s="2"/>
      <c r="K362" s="1" t="s">
        <v>16</v>
      </c>
    </row>
    <row r="363" spans="1:11" x14ac:dyDescent="0.25">
      <c r="A363" s="1" t="s">
        <v>118</v>
      </c>
      <c r="B363" s="1" t="s">
        <v>119</v>
      </c>
      <c r="C363" s="2">
        <v>43717</v>
      </c>
      <c r="D363" s="1">
        <v>71276583</v>
      </c>
      <c r="E363" s="1" t="s">
        <v>162</v>
      </c>
      <c r="F363" s="1">
        <v>191932601</v>
      </c>
      <c r="G363" s="1" t="s">
        <v>163</v>
      </c>
      <c r="H363" s="1" t="s">
        <v>15</v>
      </c>
      <c r="I363" s="1">
        <v>43607</v>
      </c>
      <c r="J363" s="2"/>
      <c r="K363" s="1" t="s">
        <v>16</v>
      </c>
    </row>
    <row r="364" spans="1:11" x14ac:dyDescent="0.25">
      <c r="A364" s="1" t="s">
        <v>118</v>
      </c>
      <c r="B364" s="1" t="s">
        <v>119</v>
      </c>
      <c r="C364" s="2">
        <v>43717</v>
      </c>
      <c r="D364" s="1">
        <v>71276583</v>
      </c>
      <c r="E364" s="1" t="s">
        <v>961</v>
      </c>
      <c r="F364" s="1">
        <v>192787191</v>
      </c>
      <c r="G364" s="1" t="s">
        <v>330</v>
      </c>
      <c r="H364" s="1" t="s">
        <v>427</v>
      </c>
      <c r="I364" s="1" t="s">
        <v>514</v>
      </c>
      <c r="J364" s="2"/>
      <c r="K364" s="1" t="s">
        <v>16</v>
      </c>
    </row>
    <row r="365" spans="1:11" x14ac:dyDescent="0.25">
      <c r="A365" s="1" t="s">
        <v>118</v>
      </c>
      <c r="B365" s="1" t="s">
        <v>119</v>
      </c>
      <c r="C365" s="2">
        <v>43717</v>
      </c>
      <c r="D365" s="1">
        <v>71276583</v>
      </c>
      <c r="E365" s="1" t="s">
        <v>120</v>
      </c>
      <c r="F365" s="1">
        <v>192917827</v>
      </c>
      <c r="G365" s="1" t="s">
        <v>121</v>
      </c>
      <c r="H365" s="1" t="s">
        <v>15</v>
      </c>
      <c r="I365" s="1">
        <v>43592</v>
      </c>
      <c r="J365" s="2"/>
      <c r="K365" s="1" t="s">
        <v>16</v>
      </c>
    </row>
    <row r="366" spans="1:11" x14ac:dyDescent="0.25">
      <c r="A366" s="1" t="s">
        <v>118</v>
      </c>
      <c r="B366" s="1" t="s">
        <v>119</v>
      </c>
      <c r="C366" s="2">
        <v>43717</v>
      </c>
      <c r="D366" s="1">
        <v>71276583</v>
      </c>
      <c r="E366" s="1" t="s">
        <v>962</v>
      </c>
      <c r="F366" s="1">
        <v>193100799</v>
      </c>
      <c r="G366" s="1" t="s">
        <v>331</v>
      </c>
      <c r="H366" s="1" t="s">
        <v>427</v>
      </c>
      <c r="I366" s="1" t="s">
        <v>514</v>
      </c>
      <c r="J366" s="2"/>
      <c r="K366" s="1" t="s">
        <v>16</v>
      </c>
    </row>
    <row r="367" spans="1:11" x14ac:dyDescent="0.25">
      <c r="A367" s="1" t="s">
        <v>118</v>
      </c>
      <c r="B367" s="1" t="s">
        <v>119</v>
      </c>
      <c r="C367" s="2">
        <v>43717</v>
      </c>
      <c r="D367" s="1">
        <v>71276583</v>
      </c>
      <c r="E367" s="1" t="s">
        <v>963</v>
      </c>
      <c r="F367" s="1">
        <v>193253131</v>
      </c>
      <c r="G367" s="1" t="s">
        <v>332</v>
      </c>
      <c r="H367" s="1" t="s">
        <v>427</v>
      </c>
      <c r="I367" s="1" t="s">
        <v>514</v>
      </c>
      <c r="J367" s="2"/>
      <c r="K367" s="1" t="s">
        <v>16</v>
      </c>
    </row>
    <row r="368" spans="1:11" x14ac:dyDescent="0.25">
      <c r="A368" s="1" t="s">
        <v>118</v>
      </c>
      <c r="B368" s="1" t="s">
        <v>119</v>
      </c>
      <c r="C368" s="2">
        <v>43717</v>
      </c>
      <c r="D368" s="1">
        <v>71276583</v>
      </c>
      <c r="E368" s="1" t="s">
        <v>964</v>
      </c>
      <c r="F368" s="1">
        <v>193350977</v>
      </c>
      <c r="G368" s="1" t="s">
        <v>333</v>
      </c>
      <c r="H368" s="1" t="s">
        <v>427</v>
      </c>
      <c r="I368" s="1" t="s">
        <v>514</v>
      </c>
      <c r="J368" s="2"/>
      <c r="K368" s="1" t="s">
        <v>16</v>
      </c>
    </row>
    <row r="369" spans="1:11" x14ac:dyDescent="0.25">
      <c r="A369" s="1" t="s">
        <v>118</v>
      </c>
      <c r="B369" s="1" t="s">
        <v>119</v>
      </c>
      <c r="C369" s="2">
        <v>43717</v>
      </c>
      <c r="D369" s="1">
        <v>71276583</v>
      </c>
      <c r="E369" s="1">
        <v>193382560</v>
      </c>
      <c r="F369" s="1">
        <v>193382560</v>
      </c>
      <c r="G369" s="1" t="s">
        <v>556</v>
      </c>
      <c r="H369" s="1" t="s">
        <v>550</v>
      </c>
      <c r="I369" s="1"/>
      <c r="J369" s="2"/>
      <c r="K369" s="1" t="s">
        <v>16</v>
      </c>
    </row>
    <row r="370" spans="1:11" x14ac:dyDescent="0.25">
      <c r="A370" s="1" t="s">
        <v>118</v>
      </c>
      <c r="B370" s="1" t="s">
        <v>119</v>
      </c>
      <c r="C370" s="2">
        <v>43717</v>
      </c>
      <c r="D370" s="1">
        <v>71276583</v>
      </c>
      <c r="E370" s="1" t="s">
        <v>168</v>
      </c>
      <c r="F370" s="1">
        <v>193419750</v>
      </c>
      <c r="G370" s="1" t="s">
        <v>169</v>
      </c>
      <c r="H370" s="1" t="s">
        <v>15</v>
      </c>
      <c r="I370" s="1">
        <v>43614</v>
      </c>
      <c r="J370" s="2"/>
      <c r="K370" s="1" t="s">
        <v>16</v>
      </c>
    </row>
    <row r="371" spans="1:11" x14ac:dyDescent="0.25">
      <c r="A371" s="1" t="s">
        <v>118</v>
      </c>
      <c r="B371" s="1" t="s">
        <v>119</v>
      </c>
      <c r="C371" s="2">
        <v>43717</v>
      </c>
      <c r="D371" s="1">
        <v>71276583</v>
      </c>
      <c r="E371" s="1">
        <v>193431889</v>
      </c>
      <c r="F371" s="1">
        <v>193431889</v>
      </c>
      <c r="G371" s="1" t="s">
        <v>334</v>
      </c>
      <c r="H371" s="1" t="s">
        <v>427</v>
      </c>
      <c r="I371" s="1" t="s">
        <v>514</v>
      </c>
      <c r="J371" s="2"/>
      <c r="K371" s="1" t="s">
        <v>16</v>
      </c>
    </row>
    <row r="372" spans="1:11" x14ac:dyDescent="0.25">
      <c r="A372" s="1" t="s">
        <v>118</v>
      </c>
      <c r="B372" s="1" t="s">
        <v>119</v>
      </c>
      <c r="C372" s="2">
        <v>43717</v>
      </c>
      <c r="D372" s="1">
        <v>71276583</v>
      </c>
      <c r="E372" s="1">
        <v>193571609</v>
      </c>
      <c r="F372" s="1">
        <v>193571609</v>
      </c>
      <c r="G372" s="1" t="s">
        <v>548</v>
      </c>
      <c r="H372" s="1" t="s">
        <v>427</v>
      </c>
      <c r="I372" s="1" t="s">
        <v>514</v>
      </c>
      <c r="J372" s="2"/>
      <c r="K372" s="1" t="s">
        <v>16</v>
      </c>
    </row>
    <row r="373" spans="1:11" x14ac:dyDescent="0.25">
      <c r="A373" s="1" t="s">
        <v>118</v>
      </c>
      <c r="B373" s="1" t="s">
        <v>119</v>
      </c>
      <c r="C373" s="2">
        <v>43717</v>
      </c>
      <c r="D373" s="1">
        <v>71276583</v>
      </c>
      <c r="E373" s="1" t="s">
        <v>965</v>
      </c>
      <c r="F373" s="1">
        <v>193574014</v>
      </c>
      <c r="G373" s="1" t="s">
        <v>335</v>
      </c>
      <c r="H373" s="1" t="s">
        <v>427</v>
      </c>
      <c r="I373" s="1" t="s">
        <v>514</v>
      </c>
      <c r="J373" s="2"/>
      <c r="K373" s="1" t="s">
        <v>16</v>
      </c>
    </row>
    <row r="374" spans="1:11" x14ac:dyDescent="0.25">
      <c r="A374" s="1" t="s">
        <v>118</v>
      </c>
      <c r="B374" s="1" t="s">
        <v>119</v>
      </c>
      <c r="C374" s="2">
        <v>43717</v>
      </c>
      <c r="D374" s="1">
        <v>71276583</v>
      </c>
      <c r="E374" s="1" t="s">
        <v>336</v>
      </c>
      <c r="F374" s="1">
        <v>193574796</v>
      </c>
      <c r="G374" s="1" t="s">
        <v>337</v>
      </c>
      <c r="H374" s="1" t="s">
        <v>427</v>
      </c>
      <c r="I374" s="1" t="s">
        <v>514</v>
      </c>
      <c r="J374" s="2"/>
      <c r="K374" s="1" t="s">
        <v>16</v>
      </c>
    </row>
    <row r="375" spans="1:11" x14ac:dyDescent="0.25">
      <c r="A375" s="1" t="s">
        <v>118</v>
      </c>
      <c r="B375" s="1" t="s">
        <v>119</v>
      </c>
      <c r="C375" s="2">
        <v>43717</v>
      </c>
      <c r="D375" s="1">
        <v>71276583</v>
      </c>
      <c r="E375" s="1">
        <v>193575144</v>
      </c>
      <c r="F375" s="1">
        <v>193575144</v>
      </c>
      <c r="G375" s="1" t="s">
        <v>338</v>
      </c>
      <c r="H375" s="1" t="s">
        <v>427</v>
      </c>
      <c r="I375" s="1" t="s">
        <v>514</v>
      </c>
      <c r="J375" s="2"/>
      <c r="K375" s="1" t="s">
        <v>16</v>
      </c>
    </row>
    <row r="376" spans="1:11" x14ac:dyDescent="0.25">
      <c r="A376" s="1" t="s">
        <v>118</v>
      </c>
      <c r="B376" s="1" t="s">
        <v>119</v>
      </c>
      <c r="C376" s="2">
        <v>43717</v>
      </c>
      <c r="D376" s="1">
        <v>71276583</v>
      </c>
      <c r="E376" s="1" t="s">
        <v>339</v>
      </c>
      <c r="F376" s="1">
        <v>193575389</v>
      </c>
      <c r="G376" s="1" t="s">
        <v>340</v>
      </c>
      <c r="H376" s="1" t="s">
        <v>427</v>
      </c>
      <c r="I376" s="1" t="s">
        <v>514</v>
      </c>
      <c r="J376" s="2"/>
      <c r="K376" s="1" t="s">
        <v>16</v>
      </c>
    </row>
    <row r="377" spans="1:11" x14ac:dyDescent="0.25">
      <c r="A377" s="1" t="s">
        <v>118</v>
      </c>
      <c r="B377" s="1" t="s">
        <v>119</v>
      </c>
      <c r="C377" s="2">
        <v>43717</v>
      </c>
      <c r="D377" s="1">
        <v>71276583</v>
      </c>
      <c r="E377" s="1" t="s">
        <v>341</v>
      </c>
      <c r="F377" s="1">
        <v>193576810</v>
      </c>
      <c r="G377" s="1" t="s">
        <v>342</v>
      </c>
      <c r="H377" s="1" t="s">
        <v>427</v>
      </c>
      <c r="I377" s="1" t="s">
        <v>514</v>
      </c>
      <c r="J377" s="2"/>
      <c r="K377" s="1" t="s">
        <v>16</v>
      </c>
    </row>
    <row r="378" spans="1:11" x14ac:dyDescent="0.25">
      <c r="A378" s="1" t="s">
        <v>118</v>
      </c>
      <c r="B378" s="1" t="s">
        <v>119</v>
      </c>
      <c r="C378" s="2">
        <v>43717</v>
      </c>
      <c r="D378" s="1">
        <v>71276583</v>
      </c>
      <c r="E378" s="1">
        <v>193578608</v>
      </c>
      <c r="F378" s="1">
        <v>193578608</v>
      </c>
      <c r="G378" s="1" t="s">
        <v>343</v>
      </c>
      <c r="H378" s="1" t="s">
        <v>427</v>
      </c>
      <c r="I378" s="1" t="s">
        <v>514</v>
      </c>
      <c r="J378" s="2"/>
      <c r="K378" s="1" t="s">
        <v>16</v>
      </c>
    </row>
    <row r="379" spans="1:11" x14ac:dyDescent="0.25">
      <c r="A379" s="1" t="s">
        <v>118</v>
      </c>
      <c r="B379" s="1" t="s">
        <v>119</v>
      </c>
      <c r="C379" s="2">
        <v>43717</v>
      </c>
      <c r="D379" s="1">
        <v>71276583</v>
      </c>
      <c r="E379" s="1">
        <v>193578752</v>
      </c>
      <c r="F379" s="1">
        <v>193578752</v>
      </c>
      <c r="G379" s="1" t="s">
        <v>344</v>
      </c>
      <c r="H379" s="1" t="s">
        <v>427</v>
      </c>
      <c r="I379" s="1" t="s">
        <v>514</v>
      </c>
      <c r="J379" s="2"/>
      <c r="K379" s="1" t="s">
        <v>16</v>
      </c>
    </row>
    <row r="380" spans="1:11" x14ac:dyDescent="0.25">
      <c r="A380" s="1" t="s">
        <v>118</v>
      </c>
      <c r="B380" s="1" t="s">
        <v>119</v>
      </c>
      <c r="C380" s="2">
        <v>43717</v>
      </c>
      <c r="D380" s="1">
        <v>71276583</v>
      </c>
      <c r="E380" s="1" t="s">
        <v>966</v>
      </c>
      <c r="F380" s="1">
        <v>193579829</v>
      </c>
      <c r="G380" s="1" t="s">
        <v>345</v>
      </c>
      <c r="H380" s="1" t="s">
        <v>427</v>
      </c>
      <c r="I380" s="1" t="s">
        <v>514</v>
      </c>
      <c r="J380" s="2"/>
      <c r="K380" s="1" t="s">
        <v>16</v>
      </c>
    </row>
    <row r="381" spans="1:11" x14ac:dyDescent="0.25">
      <c r="A381" s="1" t="s">
        <v>118</v>
      </c>
      <c r="B381" s="1" t="s">
        <v>119</v>
      </c>
      <c r="C381" s="2">
        <v>43717</v>
      </c>
      <c r="D381" s="1">
        <v>71276583</v>
      </c>
      <c r="E381" s="1" t="s">
        <v>346</v>
      </c>
      <c r="F381" s="1">
        <v>193580083</v>
      </c>
      <c r="G381" s="1" t="s">
        <v>347</v>
      </c>
      <c r="H381" s="1" t="s">
        <v>427</v>
      </c>
      <c r="I381" s="1" t="s">
        <v>514</v>
      </c>
      <c r="J381" s="2"/>
      <c r="K381" s="1" t="s">
        <v>16</v>
      </c>
    </row>
    <row r="382" spans="1:11" x14ac:dyDescent="0.25">
      <c r="A382" s="1" t="s">
        <v>118</v>
      </c>
      <c r="B382" s="1" t="s">
        <v>119</v>
      </c>
      <c r="C382" s="2">
        <v>43717</v>
      </c>
      <c r="D382" s="1">
        <v>71276583</v>
      </c>
      <c r="E382" s="1" t="s">
        <v>967</v>
      </c>
      <c r="F382" s="1">
        <v>193580096</v>
      </c>
      <c r="G382" s="1" t="s">
        <v>121</v>
      </c>
      <c r="H382" s="1" t="s">
        <v>427</v>
      </c>
      <c r="I382" s="1" t="s">
        <v>514</v>
      </c>
      <c r="J382" s="2"/>
      <c r="K382" s="1" t="s">
        <v>16</v>
      </c>
    </row>
    <row r="383" spans="1:11" x14ac:dyDescent="0.25">
      <c r="A383" s="1" t="s">
        <v>118</v>
      </c>
      <c r="B383" s="1" t="s">
        <v>119</v>
      </c>
      <c r="C383" s="2">
        <v>43717</v>
      </c>
      <c r="D383" s="1">
        <v>71276583</v>
      </c>
      <c r="E383" s="1">
        <v>193583534</v>
      </c>
      <c r="F383" s="1">
        <v>193583534</v>
      </c>
      <c r="G383" s="1" t="s">
        <v>348</v>
      </c>
      <c r="H383" s="1" t="s">
        <v>427</v>
      </c>
      <c r="I383" s="1" t="s">
        <v>514</v>
      </c>
      <c r="J383" s="2"/>
      <c r="K383" s="1" t="s">
        <v>16</v>
      </c>
    </row>
    <row r="384" spans="1:11" x14ac:dyDescent="0.25">
      <c r="A384" s="1" t="s">
        <v>118</v>
      </c>
      <c r="B384" s="1" t="s">
        <v>119</v>
      </c>
      <c r="C384" s="2">
        <v>43717</v>
      </c>
      <c r="D384" s="1">
        <v>71276583</v>
      </c>
      <c r="E384" s="1">
        <v>193584718</v>
      </c>
      <c r="F384" s="1">
        <v>193584718</v>
      </c>
      <c r="G384" s="1" t="s">
        <v>349</v>
      </c>
      <c r="H384" s="1" t="s">
        <v>427</v>
      </c>
      <c r="I384" s="1" t="s">
        <v>514</v>
      </c>
      <c r="J384" s="2"/>
      <c r="K384" s="1" t="s">
        <v>16</v>
      </c>
    </row>
    <row r="385" spans="1:11" x14ac:dyDescent="0.25">
      <c r="A385" s="1" t="s">
        <v>118</v>
      </c>
      <c r="B385" s="1" t="s">
        <v>119</v>
      </c>
      <c r="C385" s="2">
        <v>43717</v>
      </c>
      <c r="D385" s="1">
        <v>71276583</v>
      </c>
      <c r="E385" s="1">
        <v>193585153</v>
      </c>
      <c r="F385" s="1">
        <v>193585153</v>
      </c>
      <c r="G385" s="1" t="s">
        <v>350</v>
      </c>
      <c r="H385" s="1" t="s">
        <v>427</v>
      </c>
      <c r="I385" s="1" t="s">
        <v>514</v>
      </c>
      <c r="J385" s="2"/>
      <c r="K385" s="1" t="s">
        <v>16</v>
      </c>
    </row>
    <row r="386" spans="1:11" x14ac:dyDescent="0.25">
      <c r="A386" s="1" t="s">
        <v>118</v>
      </c>
      <c r="B386" s="1" t="s">
        <v>119</v>
      </c>
      <c r="C386" s="2">
        <v>43717</v>
      </c>
      <c r="D386" s="1">
        <v>71276583</v>
      </c>
      <c r="E386" s="1" t="s">
        <v>439</v>
      </c>
      <c r="F386" s="1">
        <v>193587855</v>
      </c>
      <c r="G386" s="1" t="s">
        <v>440</v>
      </c>
      <c r="H386" s="1" t="s">
        <v>427</v>
      </c>
      <c r="I386" s="1" t="s">
        <v>428</v>
      </c>
      <c r="J386" s="2"/>
      <c r="K386" s="1" t="s">
        <v>265</v>
      </c>
    </row>
    <row r="387" spans="1:11" x14ac:dyDescent="0.25">
      <c r="A387" s="1" t="s">
        <v>118</v>
      </c>
      <c r="B387" s="1" t="s">
        <v>119</v>
      </c>
      <c r="C387" s="2">
        <v>43717</v>
      </c>
      <c r="D387" s="1">
        <v>71276583</v>
      </c>
      <c r="E387" s="1">
        <v>193588500</v>
      </c>
      <c r="F387" s="1">
        <v>193588500</v>
      </c>
      <c r="G387" s="1" t="s">
        <v>351</v>
      </c>
      <c r="H387" s="1" t="s">
        <v>427</v>
      </c>
      <c r="I387" s="1" t="s">
        <v>514</v>
      </c>
      <c r="J387" s="2"/>
      <c r="K387" s="1" t="s">
        <v>16</v>
      </c>
    </row>
    <row r="388" spans="1:11" x14ac:dyDescent="0.25">
      <c r="A388" s="1" t="s">
        <v>118</v>
      </c>
      <c r="B388" s="1" t="s">
        <v>119</v>
      </c>
      <c r="C388" s="2">
        <v>43717</v>
      </c>
      <c r="D388" s="1">
        <v>71276583</v>
      </c>
      <c r="E388" s="1" t="s">
        <v>968</v>
      </c>
      <c r="F388" s="1">
        <v>193591937</v>
      </c>
      <c r="G388" s="1" t="s">
        <v>352</v>
      </c>
      <c r="H388" s="1" t="s">
        <v>427</v>
      </c>
      <c r="I388" s="1" t="s">
        <v>514</v>
      </c>
      <c r="J388" s="2"/>
      <c r="K388" s="1" t="s">
        <v>16</v>
      </c>
    </row>
    <row r="389" spans="1:11" x14ac:dyDescent="0.25">
      <c r="A389" s="1" t="s">
        <v>118</v>
      </c>
      <c r="B389" s="1" t="s">
        <v>119</v>
      </c>
      <c r="C389" s="2">
        <v>43717</v>
      </c>
      <c r="D389" s="1">
        <v>71276583</v>
      </c>
      <c r="E389" s="1" t="s">
        <v>969</v>
      </c>
      <c r="F389" s="1">
        <v>193591990</v>
      </c>
      <c r="G389" s="1" t="s">
        <v>353</v>
      </c>
      <c r="H389" s="1" t="s">
        <v>427</v>
      </c>
      <c r="I389" s="1" t="s">
        <v>514</v>
      </c>
      <c r="J389" s="2"/>
      <c r="K389" s="1" t="s">
        <v>16</v>
      </c>
    </row>
    <row r="390" spans="1:11" x14ac:dyDescent="0.25">
      <c r="A390" s="1" t="s">
        <v>118</v>
      </c>
      <c r="B390" s="1" t="s">
        <v>119</v>
      </c>
      <c r="C390" s="2">
        <v>43717</v>
      </c>
      <c r="D390" s="1">
        <v>71276583</v>
      </c>
      <c r="E390" s="1" t="s">
        <v>970</v>
      </c>
      <c r="F390" s="1">
        <v>193606639</v>
      </c>
      <c r="G390" s="1" t="s">
        <v>354</v>
      </c>
      <c r="H390" s="1" t="s">
        <v>427</v>
      </c>
      <c r="I390" s="1" t="s">
        <v>514</v>
      </c>
      <c r="J390" s="2"/>
      <c r="K390" s="1" t="s">
        <v>16</v>
      </c>
    </row>
    <row r="391" spans="1:11" x14ac:dyDescent="0.25">
      <c r="A391" s="1" t="s">
        <v>118</v>
      </c>
      <c r="B391" s="1" t="s">
        <v>119</v>
      </c>
      <c r="C391" s="2">
        <v>43726</v>
      </c>
      <c r="D391" s="1">
        <v>71276583</v>
      </c>
      <c r="E391" s="1" t="s">
        <v>355</v>
      </c>
      <c r="F391" s="1" t="s">
        <v>355</v>
      </c>
      <c r="G391" s="1" t="s">
        <v>356</v>
      </c>
      <c r="H391" s="1" t="s">
        <v>427</v>
      </c>
      <c r="I391" s="1" t="s">
        <v>428</v>
      </c>
      <c r="J391" s="2"/>
      <c r="K391" s="1" t="s">
        <v>16</v>
      </c>
    </row>
    <row r="392" spans="1:11" x14ac:dyDescent="0.25">
      <c r="A392" s="1" t="s">
        <v>118</v>
      </c>
      <c r="B392" s="1" t="s">
        <v>119</v>
      </c>
      <c r="C392" s="2">
        <v>43726</v>
      </c>
      <c r="D392" s="1">
        <v>71276583</v>
      </c>
      <c r="E392" s="1" t="s">
        <v>511</v>
      </c>
      <c r="F392" s="1" t="s">
        <v>511</v>
      </c>
      <c r="G392" s="1" t="s">
        <v>512</v>
      </c>
      <c r="H392" s="1" t="s">
        <v>513</v>
      </c>
      <c r="I392" s="1" t="s">
        <v>514</v>
      </c>
      <c r="J392" s="2"/>
      <c r="K392" s="1" t="s">
        <v>265</v>
      </c>
    </row>
    <row r="393" spans="1:11" x14ac:dyDescent="0.25">
      <c r="A393" s="1" t="s">
        <v>272</v>
      </c>
      <c r="B393" s="1" t="s">
        <v>273</v>
      </c>
      <c r="C393" s="2">
        <v>43649</v>
      </c>
      <c r="D393" s="1">
        <v>71277148</v>
      </c>
      <c r="E393" s="1" t="s">
        <v>971</v>
      </c>
      <c r="F393" s="1">
        <v>139491668</v>
      </c>
      <c r="G393" s="1" t="s">
        <v>357</v>
      </c>
      <c r="H393" s="1" t="s">
        <v>427</v>
      </c>
      <c r="I393" s="1" t="s">
        <v>514</v>
      </c>
      <c r="J393" s="2"/>
      <c r="K393" s="1" t="s">
        <v>16</v>
      </c>
    </row>
    <row r="394" spans="1:11" x14ac:dyDescent="0.25">
      <c r="A394" s="1" t="s">
        <v>272</v>
      </c>
      <c r="B394" s="1" t="s">
        <v>273</v>
      </c>
      <c r="C394" s="2">
        <v>43649</v>
      </c>
      <c r="D394" s="1">
        <v>71277148</v>
      </c>
      <c r="E394" s="1">
        <v>143604177</v>
      </c>
      <c r="F394" s="1">
        <v>143604177</v>
      </c>
      <c r="G394" s="1" t="s">
        <v>358</v>
      </c>
      <c r="H394" s="1" t="s">
        <v>427</v>
      </c>
      <c r="I394" s="1" t="s">
        <v>514</v>
      </c>
      <c r="J394" s="2"/>
      <c r="K394" s="1" t="s">
        <v>16</v>
      </c>
    </row>
    <row r="395" spans="1:11" x14ac:dyDescent="0.25">
      <c r="A395" s="1" t="s">
        <v>272</v>
      </c>
      <c r="B395" s="1" t="s">
        <v>273</v>
      </c>
      <c r="C395" s="2">
        <v>43649</v>
      </c>
      <c r="D395" s="1">
        <v>71277148</v>
      </c>
      <c r="E395" s="1">
        <v>143691828</v>
      </c>
      <c r="F395" s="1">
        <v>143691828</v>
      </c>
      <c r="G395" s="1" t="s">
        <v>359</v>
      </c>
      <c r="H395" s="1" t="s">
        <v>427</v>
      </c>
      <c r="I395" s="1" t="s">
        <v>514</v>
      </c>
      <c r="J395" s="2"/>
      <c r="K395" s="1" t="s">
        <v>16</v>
      </c>
    </row>
    <row r="396" spans="1:11" x14ac:dyDescent="0.25">
      <c r="A396" s="1" t="s">
        <v>272</v>
      </c>
      <c r="B396" s="1" t="s">
        <v>273</v>
      </c>
      <c r="C396" s="2">
        <v>43649</v>
      </c>
      <c r="D396" s="1">
        <v>71277148</v>
      </c>
      <c r="E396" s="1">
        <v>143697424</v>
      </c>
      <c r="F396" s="1">
        <v>143697424</v>
      </c>
      <c r="G396" s="1" t="s">
        <v>360</v>
      </c>
      <c r="H396" s="1" t="s">
        <v>427</v>
      </c>
      <c r="I396" s="1" t="s">
        <v>514</v>
      </c>
      <c r="J396" s="2"/>
      <c r="K396" s="1" t="s">
        <v>16</v>
      </c>
    </row>
    <row r="397" spans="1:11" x14ac:dyDescent="0.25">
      <c r="A397" s="1" t="s">
        <v>272</v>
      </c>
      <c r="B397" s="1" t="s">
        <v>273</v>
      </c>
      <c r="C397" s="2">
        <v>43649</v>
      </c>
      <c r="D397" s="1">
        <v>71277148</v>
      </c>
      <c r="E397" s="1" t="s">
        <v>972</v>
      </c>
      <c r="F397" s="1">
        <v>145197034</v>
      </c>
      <c r="G397" s="1" t="s">
        <v>361</v>
      </c>
      <c r="H397" s="1" t="s">
        <v>427</v>
      </c>
      <c r="I397" s="1" t="s">
        <v>514</v>
      </c>
      <c r="J397" s="2"/>
      <c r="K397" s="1" t="s">
        <v>16</v>
      </c>
    </row>
    <row r="398" spans="1:11" x14ac:dyDescent="0.25">
      <c r="A398" s="1" t="s">
        <v>272</v>
      </c>
      <c r="B398" s="1" t="s">
        <v>273</v>
      </c>
      <c r="C398" s="2">
        <v>43649</v>
      </c>
      <c r="D398" s="1">
        <v>71277148</v>
      </c>
      <c r="E398" s="1">
        <v>145382344</v>
      </c>
      <c r="F398" s="1">
        <v>145382344</v>
      </c>
      <c r="G398" s="1" t="s">
        <v>362</v>
      </c>
      <c r="H398" s="1" t="s">
        <v>427</v>
      </c>
      <c r="I398" s="1" t="s">
        <v>514</v>
      </c>
      <c r="J398" s="2"/>
      <c r="K398" s="1" t="s">
        <v>16</v>
      </c>
    </row>
    <row r="399" spans="1:11" x14ac:dyDescent="0.25">
      <c r="A399" s="1" t="s">
        <v>272</v>
      </c>
      <c r="B399" s="1" t="s">
        <v>273</v>
      </c>
      <c r="C399" s="2">
        <v>43649</v>
      </c>
      <c r="D399" s="1">
        <v>71277148</v>
      </c>
      <c r="E399" s="1">
        <v>185077967</v>
      </c>
      <c r="F399" s="1">
        <v>185077967</v>
      </c>
      <c r="G399" s="1" t="s">
        <v>363</v>
      </c>
      <c r="H399" s="1" t="s">
        <v>427</v>
      </c>
      <c r="I399" s="1" t="s">
        <v>514</v>
      </c>
      <c r="J399" s="2"/>
      <c r="K399" s="1" t="s">
        <v>16</v>
      </c>
    </row>
    <row r="400" spans="1:11" x14ac:dyDescent="0.25">
      <c r="A400" s="1" t="s">
        <v>272</v>
      </c>
      <c r="B400" s="1" t="s">
        <v>273</v>
      </c>
      <c r="C400" s="2">
        <v>43649</v>
      </c>
      <c r="D400" s="1">
        <v>71277148</v>
      </c>
      <c r="E400" s="1" t="s">
        <v>973</v>
      </c>
      <c r="F400" s="1">
        <v>185132049</v>
      </c>
      <c r="G400" s="1" t="s">
        <v>364</v>
      </c>
      <c r="H400" s="1" t="s">
        <v>427</v>
      </c>
      <c r="I400" s="1" t="s">
        <v>514</v>
      </c>
      <c r="J400" s="2"/>
      <c r="K400" s="1" t="s">
        <v>16</v>
      </c>
    </row>
    <row r="401" spans="1:11" x14ac:dyDescent="0.25">
      <c r="A401" s="1" t="s">
        <v>272</v>
      </c>
      <c r="B401" s="1" t="s">
        <v>273</v>
      </c>
      <c r="C401" s="2">
        <v>43649</v>
      </c>
      <c r="D401" s="1">
        <v>71277148</v>
      </c>
      <c r="E401" s="1">
        <v>185222294</v>
      </c>
      <c r="F401" s="1">
        <v>185222294</v>
      </c>
      <c r="G401" s="1" t="s">
        <v>365</v>
      </c>
      <c r="H401" s="1" t="s">
        <v>427</v>
      </c>
      <c r="I401" s="1" t="s">
        <v>514</v>
      </c>
      <c r="J401" s="2"/>
      <c r="K401" s="1" t="s">
        <v>16</v>
      </c>
    </row>
    <row r="402" spans="1:11" x14ac:dyDescent="0.25">
      <c r="A402" s="1" t="s">
        <v>272</v>
      </c>
      <c r="B402" s="1" t="s">
        <v>273</v>
      </c>
      <c r="C402" s="2">
        <v>43649</v>
      </c>
      <c r="D402" s="1">
        <v>71277148</v>
      </c>
      <c r="E402" s="1" t="s">
        <v>974</v>
      </c>
      <c r="F402" s="1">
        <v>185706188</v>
      </c>
      <c r="G402" s="1" t="s">
        <v>366</v>
      </c>
      <c r="H402" s="1" t="s">
        <v>427</v>
      </c>
      <c r="I402" s="1" t="s">
        <v>514</v>
      </c>
      <c r="J402" s="2"/>
      <c r="K402" s="1" t="s">
        <v>16</v>
      </c>
    </row>
    <row r="403" spans="1:11" x14ac:dyDescent="0.25">
      <c r="A403" s="1" t="s">
        <v>272</v>
      </c>
      <c r="B403" s="1" t="s">
        <v>273</v>
      </c>
      <c r="C403" s="2">
        <v>43649</v>
      </c>
      <c r="D403" s="1">
        <v>71277148</v>
      </c>
      <c r="E403" s="1">
        <v>185825566</v>
      </c>
      <c r="F403" s="1">
        <v>185825566</v>
      </c>
      <c r="G403" s="1" t="s">
        <v>367</v>
      </c>
      <c r="H403" s="1" t="s">
        <v>427</v>
      </c>
      <c r="I403" s="1" t="s">
        <v>514</v>
      </c>
      <c r="J403" s="2"/>
      <c r="K403" s="1" t="s">
        <v>16</v>
      </c>
    </row>
    <row r="404" spans="1:11" x14ac:dyDescent="0.25">
      <c r="A404" s="1" t="s">
        <v>272</v>
      </c>
      <c r="B404" s="1" t="s">
        <v>273</v>
      </c>
      <c r="C404" s="2">
        <v>43649</v>
      </c>
      <c r="D404" s="1">
        <v>71277148</v>
      </c>
      <c r="E404" s="1">
        <v>185975746</v>
      </c>
      <c r="F404" s="1">
        <v>185975746</v>
      </c>
      <c r="G404" s="1" t="s">
        <v>368</v>
      </c>
      <c r="H404" s="1" t="s">
        <v>427</v>
      </c>
      <c r="I404" s="1" t="s">
        <v>514</v>
      </c>
      <c r="J404" s="2"/>
      <c r="K404" s="1" t="s">
        <v>16</v>
      </c>
    </row>
    <row r="405" spans="1:11" x14ac:dyDescent="0.25">
      <c r="A405" s="1" t="s">
        <v>272</v>
      </c>
      <c r="B405" s="1" t="s">
        <v>273</v>
      </c>
      <c r="C405" s="2">
        <v>43649</v>
      </c>
      <c r="D405" s="1">
        <v>71277148</v>
      </c>
      <c r="E405" s="1">
        <v>186120770</v>
      </c>
      <c r="F405" s="1">
        <v>186120770</v>
      </c>
      <c r="G405" s="1" t="s">
        <v>369</v>
      </c>
      <c r="H405" s="1" t="s">
        <v>427</v>
      </c>
      <c r="I405" s="1" t="s">
        <v>514</v>
      </c>
      <c r="J405" s="2"/>
      <c r="K405" s="1" t="s">
        <v>16</v>
      </c>
    </row>
    <row r="406" spans="1:11" x14ac:dyDescent="0.25">
      <c r="A406" s="1" t="s">
        <v>272</v>
      </c>
      <c r="B406" s="1" t="s">
        <v>273</v>
      </c>
      <c r="C406" s="2">
        <v>43649</v>
      </c>
      <c r="D406" s="1">
        <v>71277148</v>
      </c>
      <c r="E406" s="1">
        <v>186122638</v>
      </c>
      <c r="F406" s="1">
        <v>186122638</v>
      </c>
      <c r="G406" s="1" t="s">
        <v>370</v>
      </c>
      <c r="H406" s="1" t="s">
        <v>427</v>
      </c>
      <c r="I406" s="1" t="s">
        <v>514</v>
      </c>
      <c r="J406" s="2"/>
      <c r="K406" s="1" t="s">
        <v>16</v>
      </c>
    </row>
    <row r="407" spans="1:11" x14ac:dyDescent="0.25">
      <c r="A407" s="1" t="s">
        <v>272</v>
      </c>
      <c r="B407" s="1" t="s">
        <v>273</v>
      </c>
      <c r="C407" s="2">
        <v>43649</v>
      </c>
      <c r="D407" s="1">
        <v>71277148</v>
      </c>
      <c r="E407" s="1">
        <v>186122787</v>
      </c>
      <c r="F407" s="1">
        <v>186122787</v>
      </c>
      <c r="G407" s="1" t="s">
        <v>371</v>
      </c>
      <c r="H407" s="1" t="s">
        <v>427</v>
      </c>
      <c r="I407" s="1" t="s">
        <v>514</v>
      </c>
      <c r="J407" s="2"/>
      <c r="K407" s="1" t="s">
        <v>16</v>
      </c>
    </row>
    <row r="408" spans="1:11" x14ac:dyDescent="0.25">
      <c r="A408" s="1" t="s">
        <v>272</v>
      </c>
      <c r="B408" s="1" t="s">
        <v>273</v>
      </c>
      <c r="C408" s="2">
        <v>43649</v>
      </c>
      <c r="D408" s="1">
        <v>71277148</v>
      </c>
      <c r="E408" s="1">
        <v>186123060</v>
      </c>
      <c r="F408" s="1">
        <v>186123060</v>
      </c>
      <c r="G408" s="1" t="s">
        <v>372</v>
      </c>
      <c r="H408" s="1" t="s">
        <v>427</v>
      </c>
      <c r="I408" s="1" t="s">
        <v>514</v>
      </c>
      <c r="J408" s="2"/>
      <c r="K408" s="1" t="s">
        <v>16</v>
      </c>
    </row>
    <row r="409" spans="1:11" x14ac:dyDescent="0.25">
      <c r="A409" s="1" t="s">
        <v>272</v>
      </c>
      <c r="B409" s="1" t="s">
        <v>273</v>
      </c>
      <c r="C409" s="2">
        <v>43649</v>
      </c>
      <c r="D409" s="1">
        <v>71277148</v>
      </c>
      <c r="E409" s="1" t="s">
        <v>975</v>
      </c>
      <c r="F409" s="1">
        <v>186850419</v>
      </c>
      <c r="G409" s="1" t="s">
        <v>373</v>
      </c>
      <c r="H409" s="1" t="s">
        <v>427</v>
      </c>
      <c r="I409" s="1" t="s">
        <v>514</v>
      </c>
      <c r="J409" s="2"/>
      <c r="K409" s="1" t="s">
        <v>16</v>
      </c>
    </row>
    <row r="410" spans="1:11" x14ac:dyDescent="0.25">
      <c r="A410" s="1" t="s">
        <v>272</v>
      </c>
      <c r="B410" s="1" t="s">
        <v>273</v>
      </c>
      <c r="C410" s="2">
        <v>43649</v>
      </c>
      <c r="D410" s="1">
        <v>71277148</v>
      </c>
      <c r="E410" s="1" t="s">
        <v>976</v>
      </c>
      <c r="F410" s="1">
        <v>187739391</v>
      </c>
      <c r="G410" s="1" t="s">
        <v>374</v>
      </c>
      <c r="H410" s="1" t="s">
        <v>427</v>
      </c>
      <c r="I410" s="1" t="s">
        <v>514</v>
      </c>
      <c r="J410" s="2"/>
      <c r="K410" s="1" t="s">
        <v>16</v>
      </c>
    </row>
    <row r="411" spans="1:11" x14ac:dyDescent="0.25">
      <c r="A411" s="1" t="s">
        <v>272</v>
      </c>
      <c r="B411" s="1" t="s">
        <v>273</v>
      </c>
      <c r="C411" s="2">
        <v>43649</v>
      </c>
      <c r="D411" s="1">
        <v>71277148</v>
      </c>
      <c r="E411" s="1" t="s">
        <v>977</v>
      </c>
      <c r="F411" s="1">
        <v>188074559</v>
      </c>
      <c r="G411" s="1" t="s">
        <v>375</v>
      </c>
      <c r="H411" s="1" t="s">
        <v>427</v>
      </c>
      <c r="I411" s="1" t="s">
        <v>514</v>
      </c>
      <c r="J411" s="2"/>
      <c r="K411" s="1" t="s">
        <v>16</v>
      </c>
    </row>
    <row r="412" spans="1:11" x14ac:dyDescent="0.25">
      <c r="A412" s="1" t="s">
        <v>272</v>
      </c>
      <c r="B412" s="1" t="s">
        <v>273</v>
      </c>
      <c r="C412" s="2">
        <v>43649</v>
      </c>
      <c r="D412" s="1">
        <v>71277148</v>
      </c>
      <c r="E412" s="1" t="s">
        <v>978</v>
      </c>
      <c r="F412" s="1">
        <v>188321515</v>
      </c>
      <c r="G412" s="1" t="s">
        <v>376</v>
      </c>
      <c r="H412" s="1" t="s">
        <v>427</v>
      </c>
      <c r="I412" s="1" t="s">
        <v>514</v>
      </c>
      <c r="J412" s="2"/>
      <c r="K412" s="1" t="s">
        <v>16</v>
      </c>
    </row>
    <row r="413" spans="1:11" x14ac:dyDescent="0.25">
      <c r="A413" s="1" t="s">
        <v>272</v>
      </c>
      <c r="B413" s="1" t="s">
        <v>273</v>
      </c>
      <c r="C413" s="2">
        <v>43649</v>
      </c>
      <c r="D413" s="1">
        <v>71277148</v>
      </c>
      <c r="E413" s="1" t="s">
        <v>979</v>
      </c>
      <c r="F413" s="1">
        <v>188418607</v>
      </c>
      <c r="G413" s="1" t="s">
        <v>377</v>
      </c>
      <c r="H413" s="1" t="s">
        <v>427</v>
      </c>
      <c r="I413" s="1" t="s">
        <v>514</v>
      </c>
      <c r="J413" s="2"/>
      <c r="K413" s="1" t="s">
        <v>16</v>
      </c>
    </row>
    <row r="414" spans="1:11" x14ac:dyDescent="0.25">
      <c r="A414" s="1" t="s">
        <v>272</v>
      </c>
      <c r="B414" s="1" t="s">
        <v>273</v>
      </c>
      <c r="C414" s="2">
        <v>43649</v>
      </c>
      <c r="D414" s="1">
        <v>71277148</v>
      </c>
      <c r="E414" s="1">
        <v>188477391</v>
      </c>
      <c r="F414" s="1">
        <v>188477391</v>
      </c>
      <c r="G414" s="1" t="s">
        <v>378</v>
      </c>
      <c r="H414" s="1" t="s">
        <v>427</v>
      </c>
      <c r="I414" s="1" t="s">
        <v>514</v>
      </c>
      <c r="J414" s="2"/>
      <c r="K414" s="1" t="s">
        <v>16</v>
      </c>
    </row>
    <row r="415" spans="1:11" x14ac:dyDescent="0.25">
      <c r="A415" s="1" t="s">
        <v>272</v>
      </c>
      <c r="B415" s="1" t="s">
        <v>273</v>
      </c>
      <c r="C415" s="2">
        <v>43649</v>
      </c>
      <c r="D415" s="1">
        <v>71277148</v>
      </c>
      <c r="E415" s="1">
        <v>188520506</v>
      </c>
      <c r="F415" s="1">
        <v>188520506</v>
      </c>
      <c r="G415" s="1" t="s">
        <v>379</v>
      </c>
      <c r="H415" s="1" t="s">
        <v>427</v>
      </c>
      <c r="I415" s="1" t="s">
        <v>514</v>
      </c>
      <c r="J415" s="2"/>
      <c r="K415" s="1" t="s">
        <v>16</v>
      </c>
    </row>
    <row r="416" spans="1:11" x14ac:dyDescent="0.25">
      <c r="A416" s="1" t="s">
        <v>272</v>
      </c>
      <c r="B416" s="1" t="s">
        <v>273</v>
      </c>
      <c r="C416" s="2">
        <v>43649</v>
      </c>
      <c r="D416" s="1">
        <v>71277148</v>
      </c>
      <c r="E416" s="1">
        <v>188607048</v>
      </c>
      <c r="F416" s="1">
        <v>188607048</v>
      </c>
      <c r="G416" s="1" t="s">
        <v>380</v>
      </c>
      <c r="H416" s="1" t="s">
        <v>427</v>
      </c>
      <c r="I416" s="1" t="s">
        <v>514</v>
      </c>
      <c r="J416" s="2"/>
      <c r="K416" s="1" t="s">
        <v>16</v>
      </c>
    </row>
    <row r="417" spans="1:11" x14ac:dyDescent="0.25">
      <c r="A417" s="1" t="s">
        <v>272</v>
      </c>
      <c r="B417" s="1" t="s">
        <v>273</v>
      </c>
      <c r="C417" s="2">
        <v>43649</v>
      </c>
      <c r="D417" s="1">
        <v>71277148</v>
      </c>
      <c r="E417" s="1">
        <v>188725549</v>
      </c>
      <c r="F417" s="1">
        <v>188725549</v>
      </c>
      <c r="G417" s="1" t="s">
        <v>381</v>
      </c>
      <c r="H417" s="1" t="s">
        <v>427</v>
      </c>
      <c r="I417" s="1" t="s">
        <v>514</v>
      </c>
      <c r="J417" s="2"/>
      <c r="K417" s="1" t="s">
        <v>16</v>
      </c>
    </row>
    <row r="418" spans="1:11" x14ac:dyDescent="0.25">
      <c r="A418" s="1" t="s">
        <v>272</v>
      </c>
      <c r="B418" s="1" t="s">
        <v>273</v>
      </c>
      <c r="C418" s="2">
        <v>43649</v>
      </c>
      <c r="D418" s="1">
        <v>71277148</v>
      </c>
      <c r="E418" s="1">
        <v>189641792</v>
      </c>
      <c r="F418" s="1">
        <v>189641792</v>
      </c>
      <c r="G418" s="1" t="s">
        <v>382</v>
      </c>
      <c r="H418" s="1" t="s">
        <v>427</v>
      </c>
      <c r="I418" s="1" t="s">
        <v>514</v>
      </c>
      <c r="J418" s="2"/>
      <c r="K418" s="1" t="s">
        <v>16</v>
      </c>
    </row>
    <row r="419" spans="1:11" x14ac:dyDescent="0.25">
      <c r="A419" s="1" t="s">
        <v>272</v>
      </c>
      <c r="B419" s="1" t="s">
        <v>273</v>
      </c>
      <c r="C419" s="2">
        <v>43649</v>
      </c>
      <c r="D419" s="1">
        <v>71277148</v>
      </c>
      <c r="E419" s="1">
        <v>189838725</v>
      </c>
      <c r="F419" s="1">
        <v>189838725</v>
      </c>
      <c r="G419" s="1" t="s">
        <v>383</v>
      </c>
      <c r="H419" s="1" t="s">
        <v>427</v>
      </c>
      <c r="I419" s="1" t="s">
        <v>514</v>
      </c>
      <c r="J419" s="2"/>
      <c r="K419" s="1" t="s">
        <v>16</v>
      </c>
    </row>
    <row r="420" spans="1:11" x14ac:dyDescent="0.25">
      <c r="A420" s="1" t="s">
        <v>272</v>
      </c>
      <c r="B420" s="1" t="s">
        <v>273</v>
      </c>
      <c r="C420" s="2">
        <v>43649</v>
      </c>
      <c r="D420" s="1">
        <v>71277148</v>
      </c>
      <c r="E420" s="1" t="s">
        <v>980</v>
      </c>
      <c r="F420" s="1">
        <v>191647111</v>
      </c>
      <c r="G420" s="1" t="s">
        <v>384</v>
      </c>
      <c r="H420" s="1" t="s">
        <v>427</v>
      </c>
      <c r="I420" s="1" t="s">
        <v>514</v>
      </c>
      <c r="J420" s="2"/>
      <c r="K420" s="1" t="s">
        <v>16</v>
      </c>
    </row>
    <row r="421" spans="1:11" x14ac:dyDescent="0.25">
      <c r="A421" s="1" t="s">
        <v>272</v>
      </c>
      <c r="B421" s="1" t="s">
        <v>273</v>
      </c>
      <c r="C421" s="2">
        <v>43649</v>
      </c>
      <c r="D421" s="1">
        <v>71277148</v>
      </c>
      <c r="E421" s="1" t="s">
        <v>981</v>
      </c>
      <c r="F421" s="1">
        <v>191675967</v>
      </c>
      <c r="G421" s="1" t="s">
        <v>385</v>
      </c>
      <c r="H421" s="1" t="s">
        <v>427</v>
      </c>
      <c r="I421" s="1" t="s">
        <v>514</v>
      </c>
      <c r="J421" s="2"/>
      <c r="K421" s="1" t="s">
        <v>16</v>
      </c>
    </row>
    <row r="422" spans="1:11" x14ac:dyDescent="0.25">
      <c r="A422" s="1" t="s">
        <v>272</v>
      </c>
      <c r="B422" s="1" t="s">
        <v>273</v>
      </c>
      <c r="C422" s="2">
        <v>43649</v>
      </c>
      <c r="D422" s="1">
        <v>71277148</v>
      </c>
      <c r="E422" s="1" t="s">
        <v>982</v>
      </c>
      <c r="F422" s="1">
        <v>191684221</v>
      </c>
      <c r="G422" s="1" t="s">
        <v>386</v>
      </c>
      <c r="H422" s="1" t="s">
        <v>427</v>
      </c>
      <c r="I422" s="1" t="s">
        <v>514</v>
      </c>
      <c r="J422" s="2"/>
      <c r="K422" s="1" t="s">
        <v>16</v>
      </c>
    </row>
    <row r="423" spans="1:11" x14ac:dyDescent="0.25">
      <c r="A423" s="1" t="s">
        <v>272</v>
      </c>
      <c r="B423" s="1" t="s">
        <v>273</v>
      </c>
      <c r="C423" s="2">
        <v>43649</v>
      </c>
      <c r="D423" s="1">
        <v>71277148</v>
      </c>
      <c r="E423" s="1" t="s">
        <v>983</v>
      </c>
      <c r="F423" s="1">
        <v>191685236</v>
      </c>
      <c r="G423" s="1" t="s">
        <v>387</v>
      </c>
      <c r="H423" s="1" t="s">
        <v>427</v>
      </c>
      <c r="I423" s="1" t="s">
        <v>514</v>
      </c>
      <c r="J423" s="2"/>
      <c r="K423" s="1" t="s">
        <v>16</v>
      </c>
    </row>
    <row r="424" spans="1:11" x14ac:dyDescent="0.25">
      <c r="A424" s="1" t="s">
        <v>272</v>
      </c>
      <c r="B424" s="1" t="s">
        <v>273</v>
      </c>
      <c r="C424" s="2">
        <v>43649</v>
      </c>
      <c r="D424" s="1">
        <v>71277148</v>
      </c>
      <c r="E424" s="1" t="s">
        <v>984</v>
      </c>
      <c r="F424" s="1">
        <v>191685257</v>
      </c>
      <c r="G424" s="1" t="s">
        <v>388</v>
      </c>
      <c r="H424" s="1" t="s">
        <v>427</v>
      </c>
      <c r="I424" s="1" t="s">
        <v>514</v>
      </c>
      <c r="J424" s="2"/>
      <c r="K424" s="1" t="s">
        <v>16</v>
      </c>
    </row>
    <row r="425" spans="1:11" x14ac:dyDescent="0.25">
      <c r="A425" s="1" t="s">
        <v>272</v>
      </c>
      <c r="B425" s="1" t="s">
        <v>273</v>
      </c>
      <c r="C425" s="2">
        <v>43649</v>
      </c>
      <c r="D425" s="1">
        <v>71277148</v>
      </c>
      <c r="E425" s="1" t="s">
        <v>985</v>
      </c>
      <c r="F425" s="1">
        <v>191685278</v>
      </c>
      <c r="G425" s="1" t="s">
        <v>389</v>
      </c>
      <c r="H425" s="1" t="s">
        <v>427</v>
      </c>
      <c r="I425" s="1" t="s">
        <v>514</v>
      </c>
      <c r="J425" s="2"/>
      <c r="K425" s="1" t="s">
        <v>16</v>
      </c>
    </row>
    <row r="426" spans="1:11" x14ac:dyDescent="0.25">
      <c r="A426" s="1" t="s">
        <v>272</v>
      </c>
      <c r="B426" s="1" t="s">
        <v>273</v>
      </c>
      <c r="C426" s="2">
        <v>43649</v>
      </c>
      <c r="D426" s="1">
        <v>71277148</v>
      </c>
      <c r="E426" s="1" t="s">
        <v>986</v>
      </c>
      <c r="F426" s="1">
        <v>191685286</v>
      </c>
      <c r="G426" s="1" t="s">
        <v>390</v>
      </c>
      <c r="H426" s="1" t="s">
        <v>427</v>
      </c>
      <c r="I426" s="1" t="s">
        <v>514</v>
      </c>
      <c r="J426" s="2"/>
      <c r="K426" s="1" t="s">
        <v>16</v>
      </c>
    </row>
    <row r="427" spans="1:11" x14ac:dyDescent="0.25">
      <c r="A427" s="1" t="s">
        <v>272</v>
      </c>
      <c r="B427" s="1" t="s">
        <v>273</v>
      </c>
      <c r="C427" s="2">
        <v>43649</v>
      </c>
      <c r="D427" s="1">
        <v>71277148</v>
      </c>
      <c r="E427" s="1" t="s">
        <v>987</v>
      </c>
      <c r="F427" s="1">
        <v>191685299</v>
      </c>
      <c r="G427" s="1" t="s">
        <v>391</v>
      </c>
      <c r="H427" s="1" t="s">
        <v>427</v>
      </c>
      <c r="I427" s="1" t="s">
        <v>514</v>
      </c>
      <c r="J427" s="2"/>
      <c r="K427" s="1" t="s">
        <v>16</v>
      </c>
    </row>
    <row r="428" spans="1:11" x14ac:dyDescent="0.25">
      <c r="A428" s="1" t="s">
        <v>272</v>
      </c>
      <c r="B428" s="1" t="s">
        <v>273</v>
      </c>
      <c r="C428" s="2">
        <v>43649</v>
      </c>
      <c r="D428" s="1">
        <v>71277148</v>
      </c>
      <c r="E428" s="1" t="s">
        <v>988</v>
      </c>
      <c r="F428" s="1">
        <v>191685319</v>
      </c>
      <c r="G428" s="1" t="s">
        <v>392</v>
      </c>
      <c r="H428" s="1" t="s">
        <v>427</v>
      </c>
      <c r="I428" s="1" t="s">
        <v>514</v>
      </c>
      <c r="J428" s="2"/>
      <c r="K428" s="1" t="s">
        <v>16</v>
      </c>
    </row>
    <row r="429" spans="1:11" x14ac:dyDescent="0.25">
      <c r="A429" s="1" t="s">
        <v>272</v>
      </c>
      <c r="B429" s="1" t="s">
        <v>273</v>
      </c>
      <c r="C429" s="2">
        <v>43649</v>
      </c>
      <c r="D429" s="1">
        <v>71277148</v>
      </c>
      <c r="E429" s="1" t="s">
        <v>989</v>
      </c>
      <c r="F429" s="1">
        <v>191685322</v>
      </c>
      <c r="G429" s="1" t="s">
        <v>393</v>
      </c>
      <c r="H429" s="1" t="s">
        <v>427</v>
      </c>
      <c r="I429" s="1" t="s">
        <v>514</v>
      </c>
      <c r="J429" s="2"/>
      <c r="K429" s="1" t="s">
        <v>16</v>
      </c>
    </row>
    <row r="430" spans="1:11" x14ac:dyDescent="0.25">
      <c r="A430" s="1" t="s">
        <v>272</v>
      </c>
      <c r="B430" s="1" t="s">
        <v>273</v>
      </c>
      <c r="C430" s="2">
        <v>43649</v>
      </c>
      <c r="D430" s="1">
        <v>71277148</v>
      </c>
      <c r="E430" s="1" t="s">
        <v>990</v>
      </c>
      <c r="F430" s="1">
        <v>191685330</v>
      </c>
      <c r="G430" s="1" t="s">
        <v>394</v>
      </c>
      <c r="H430" s="1" t="s">
        <v>427</v>
      </c>
      <c r="I430" s="1" t="s">
        <v>514</v>
      </c>
      <c r="J430" s="2"/>
      <c r="K430" s="1" t="s">
        <v>16</v>
      </c>
    </row>
    <row r="431" spans="1:11" x14ac:dyDescent="0.25">
      <c r="A431" s="1" t="s">
        <v>272</v>
      </c>
      <c r="B431" s="1" t="s">
        <v>273</v>
      </c>
      <c r="C431" s="2">
        <v>43649</v>
      </c>
      <c r="D431" s="1">
        <v>71277148</v>
      </c>
      <c r="E431" s="1" t="s">
        <v>991</v>
      </c>
      <c r="F431" s="1">
        <v>191685351</v>
      </c>
      <c r="G431" s="1" t="s">
        <v>395</v>
      </c>
      <c r="H431" s="1" t="s">
        <v>427</v>
      </c>
      <c r="I431" s="1" t="s">
        <v>514</v>
      </c>
      <c r="J431" s="2"/>
      <c r="K431" s="1" t="s">
        <v>16</v>
      </c>
    </row>
    <row r="432" spans="1:11" x14ac:dyDescent="0.25">
      <c r="A432" s="1" t="s">
        <v>272</v>
      </c>
      <c r="B432" s="1" t="s">
        <v>273</v>
      </c>
      <c r="C432" s="2">
        <v>43649</v>
      </c>
      <c r="D432" s="1">
        <v>71277148</v>
      </c>
      <c r="E432" s="1" t="s">
        <v>992</v>
      </c>
      <c r="F432" s="1">
        <v>191685364</v>
      </c>
      <c r="G432" s="1" t="s">
        <v>396</v>
      </c>
      <c r="H432" s="1" t="s">
        <v>427</v>
      </c>
      <c r="I432" s="1" t="s">
        <v>514</v>
      </c>
      <c r="J432" s="2"/>
      <c r="K432" s="1" t="s">
        <v>16</v>
      </c>
    </row>
    <row r="433" spans="1:11" x14ac:dyDescent="0.25">
      <c r="A433" s="1" t="s">
        <v>272</v>
      </c>
      <c r="B433" s="1" t="s">
        <v>273</v>
      </c>
      <c r="C433" s="2">
        <v>43649</v>
      </c>
      <c r="D433" s="1">
        <v>71277148</v>
      </c>
      <c r="E433" s="1" t="s">
        <v>993</v>
      </c>
      <c r="F433" s="1">
        <v>191685385</v>
      </c>
      <c r="G433" s="1" t="s">
        <v>397</v>
      </c>
      <c r="H433" s="1" t="s">
        <v>427</v>
      </c>
      <c r="I433" s="1" t="s">
        <v>514</v>
      </c>
      <c r="J433" s="2"/>
      <c r="K433" s="1" t="s">
        <v>16</v>
      </c>
    </row>
    <row r="434" spans="1:11" x14ac:dyDescent="0.25">
      <c r="A434" s="1" t="s">
        <v>272</v>
      </c>
      <c r="B434" s="1" t="s">
        <v>273</v>
      </c>
      <c r="C434" s="2">
        <v>43649</v>
      </c>
      <c r="D434" s="1">
        <v>71277148</v>
      </c>
      <c r="E434" s="1" t="s">
        <v>994</v>
      </c>
      <c r="F434" s="1">
        <v>191685687</v>
      </c>
      <c r="G434" s="1" t="s">
        <v>398</v>
      </c>
      <c r="H434" s="1" t="s">
        <v>427</v>
      </c>
      <c r="I434" s="1" t="s">
        <v>514</v>
      </c>
      <c r="J434" s="2"/>
      <c r="K434" s="1" t="s">
        <v>16</v>
      </c>
    </row>
    <row r="435" spans="1:11" x14ac:dyDescent="0.25">
      <c r="A435" s="1" t="s">
        <v>272</v>
      </c>
      <c r="B435" s="1" t="s">
        <v>273</v>
      </c>
      <c r="C435" s="2">
        <v>43649</v>
      </c>
      <c r="D435" s="1">
        <v>71277148</v>
      </c>
      <c r="E435" s="1" t="s">
        <v>995</v>
      </c>
      <c r="F435" s="1">
        <v>191685744</v>
      </c>
      <c r="G435" s="1" t="s">
        <v>399</v>
      </c>
      <c r="H435" s="1" t="s">
        <v>427</v>
      </c>
      <c r="I435" s="1" t="s">
        <v>514</v>
      </c>
      <c r="J435" s="2"/>
      <c r="K435" s="1" t="s">
        <v>16</v>
      </c>
    </row>
    <row r="436" spans="1:11" x14ac:dyDescent="0.25">
      <c r="A436" s="1" t="s">
        <v>272</v>
      </c>
      <c r="B436" s="1" t="s">
        <v>273</v>
      </c>
      <c r="C436" s="2">
        <v>43649</v>
      </c>
      <c r="D436" s="1">
        <v>71277148</v>
      </c>
      <c r="E436" s="1" t="s">
        <v>996</v>
      </c>
      <c r="F436" s="1">
        <v>191685806</v>
      </c>
      <c r="G436" s="1" t="s">
        <v>400</v>
      </c>
      <c r="H436" s="1" t="s">
        <v>427</v>
      </c>
      <c r="I436" s="1" t="s">
        <v>514</v>
      </c>
      <c r="J436" s="2"/>
      <c r="K436" s="1" t="s">
        <v>16</v>
      </c>
    </row>
    <row r="437" spans="1:11" x14ac:dyDescent="0.25">
      <c r="A437" s="1" t="s">
        <v>272</v>
      </c>
      <c r="B437" s="1" t="s">
        <v>273</v>
      </c>
      <c r="C437" s="2">
        <v>43649</v>
      </c>
      <c r="D437" s="1">
        <v>71277148</v>
      </c>
      <c r="E437" s="1" t="s">
        <v>997</v>
      </c>
      <c r="F437" s="1">
        <v>191686621</v>
      </c>
      <c r="G437" s="1" t="s">
        <v>401</v>
      </c>
      <c r="H437" s="1" t="s">
        <v>427</v>
      </c>
      <c r="I437" s="1" t="s">
        <v>514</v>
      </c>
      <c r="J437" s="2"/>
      <c r="K437" s="1" t="s">
        <v>16</v>
      </c>
    </row>
    <row r="438" spans="1:11" x14ac:dyDescent="0.25">
      <c r="A438" s="1" t="s">
        <v>272</v>
      </c>
      <c r="B438" s="1" t="s">
        <v>273</v>
      </c>
      <c r="C438" s="2">
        <v>43649</v>
      </c>
      <c r="D438" s="1">
        <v>71277148</v>
      </c>
      <c r="E438" s="1" t="s">
        <v>998</v>
      </c>
      <c r="F438" s="1">
        <v>191686663</v>
      </c>
      <c r="G438" s="1" t="s">
        <v>402</v>
      </c>
      <c r="H438" s="1" t="s">
        <v>427</v>
      </c>
      <c r="I438" s="1" t="s">
        <v>514</v>
      </c>
      <c r="J438" s="2"/>
      <c r="K438" s="1" t="s">
        <v>16</v>
      </c>
    </row>
    <row r="439" spans="1:11" x14ac:dyDescent="0.25">
      <c r="A439" s="1" t="s">
        <v>272</v>
      </c>
      <c r="B439" s="1" t="s">
        <v>273</v>
      </c>
      <c r="C439" s="2">
        <v>43649</v>
      </c>
      <c r="D439" s="1">
        <v>71277148</v>
      </c>
      <c r="E439" s="1" t="s">
        <v>999</v>
      </c>
      <c r="F439" s="1">
        <v>191687970</v>
      </c>
      <c r="G439" s="1" t="s">
        <v>403</v>
      </c>
      <c r="H439" s="1" t="s">
        <v>427</v>
      </c>
      <c r="I439" s="1" t="s">
        <v>514</v>
      </c>
      <c r="J439" s="2"/>
      <c r="K439" s="1" t="s">
        <v>16</v>
      </c>
    </row>
    <row r="440" spans="1:11" x14ac:dyDescent="0.25">
      <c r="A440" s="1" t="s">
        <v>272</v>
      </c>
      <c r="B440" s="1" t="s">
        <v>273</v>
      </c>
      <c r="C440" s="2">
        <v>43649</v>
      </c>
      <c r="D440" s="1">
        <v>71277148</v>
      </c>
      <c r="E440" s="1" t="s">
        <v>1000</v>
      </c>
      <c r="F440" s="1">
        <v>191687991</v>
      </c>
      <c r="G440" s="1" t="s">
        <v>404</v>
      </c>
      <c r="H440" s="1" t="s">
        <v>427</v>
      </c>
      <c r="I440" s="1" t="s">
        <v>514</v>
      </c>
      <c r="J440" s="2"/>
      <c r="K440" s="1" t="s">
        <v>16</v>
      </c>
    </row>
    <row r="441" spans="1:11" x14ac:dyDescent="0.25">
      <c r="A441" s="1" t="s">
        <v>272</v>
      </c>
      <c r="B441" s="1" t="s">
        <v>273</v>
      </c>
      <c r="C441" s="2">
        <v>43649</v>
      </c>
      <c r="D441" s="1">
        <v>71277148</v>
      </c>
      <c r="E441" s="1" t="s">
        <v>1001</v>
      </c>
      <c r="F441" s="1">
        <v>191694673</v>
      </c>
      <c r="G441" s="1" t="s">
        <v>405</v>
      </c>
      <c r="H441" s="1" t="s">
        <v>427</v>
      </c>
      <c r="I441" s="1" t="s">
        <v>514</v>
      </c>
      <c r="J441" s="2"/>
      <c r="K441" s="1" t="s">
        <v>16</v>
      </c>
    </row>
    <row r="442" spans="1:11" x14ac:dyDescent="0.25">
      <c r="A442" s="1" t="s">
        <v>272</v>
      </c>
      <c r="B442" s="1" t="s">
        <v>273</v>
      </c>
      <c r="C442" s="2">
        <v>43649</v>
      </c>
      <c r="D442" s="1">
        <v>71277148</v>
      </c>
      <c r="E442" s="1" t="s">
        <v>1002</v>
      </c>
      <c r="F442" s="1">
        <v>191694681</v>
      </c>
      <c r="G442" s="1" t="s">
        <v>406</v>
      </c>
      <c r="H442" s="1" t="s">
        <v>427</v>
      </c>
      <c r="I442" s="1" t="s">
        <v>514</v>
      </c>
      <c r="J442" s="2"/>
      <c r="K442" s="1" t="s">
        <v>16</v>
      </c>
    </row>
    <row r="443" spans="1:11" x14ac:dyDescent="0.25">
      <c r="A443" s="1" t="s">
        <v>272</v>
      </c>
      <c r="B443" s="1" t="s">
        <v>273</v>
      </c>
      <c r="C443" s="2">
        <v>43649</v>
      </c>
      <c r="D443" s="1">
        <v>71277148</v>
      </c>
      <c r="E443" s="1" t="s">
        <v>1003</v>
      </c>
      <c r="F443" s="1">
        <v>191694706</v>
      </c>
      <c r="G443" s="1" t="s">
        <v>407</v>
      </c>
      <c r="H443" s="1" t="s">
        <v>427</v>
      </c>
      <c r="I443" s="1" t="s">
        <v>514</v>
      </c>
      <c r="J443" s="2"/>
      <c r="K443" s="1" t="s">
        <v>16</v>
      </c>
    </row>
    <row r="444" spans="1:11" x14ac:dyDescent="0.25">
      <c r="A444" s="1" t="s">
        <v>272</v>
      </c>
      <c r="B444" s="1" t="s">
        <v>273</v>
      </c>
      <c r="C444" s="2">
        <v>43649</v>
      </c>
      <c r="D444" s="1">
        <v>71277148</v>
      </c>
      <c r="E444" s="1">
        <v>191704148</v>
      </c>
      <c r="F444" s="1">
        <v>191704148</v>
      </c>
      <c r="G444" s="1" t="s">
        <v>408</v>
      </c>
      <c r="H444" s="1" t="s">
        <v>427</v>
      </c>
      <c r="I444" s="1" t="s">
        <v>514</v>
      </c>
      <c r="J444" s="2"/>
      <c r="K444" s="1" t="s">
        <v>16</v>
      </c>
    </row>
    <row r="445" spans="1:11" x14ac:dyDescent="0.25">
      <c r="A445" s="1" t="s">
        <v>272</v>
      </c>
      <c r="B445" s="1" t="s">
        <v>273</v>
      </c>
      <c r="C445" s="2">
        <v>43649</v>
      </c>
      <c r="D445" s="1">
        <v>71277148</v>
      </c>
      <c r="E445" s="1">
        <v>191709854</v>
      </c>
      <c r="F445" s="1">
        <v>191709854</v>
      </c>
      <c r="G445" s="1" t="s">
        <v>409</v>
      </c>
      <c r="H445" s="1" t="s">
        <v>427</v>
      </c>
      <c r="I445" s="1" t="s">
        <v>514</v>
      </c>
      <c r="J445" s="2"/>
      <c r="K445" s="1" t="s">
        <v>16</v>
      </c>
    </row>
    <row r="446" spans="1:11" x14ac:dyDescent="0.25">
      <c r="A446" s="1" t="s">
        <v>272</v>
      </c>
      <c r="B446" s="1" t="s">
        <v>273</v>
      </c>
      <c r="C446" s="2">
        <v>43649</v>
      </c>
      <c r="D446" s="1">
        <v>71277148</v>
      </c>
      <c r="E446" s="1" t="s">
        <v>1004</v>
      </c>
      <c r="F446" s="1">
        <v>191820252</v>
      </c>
      <c r="G446" s="1" t="s">
        <v>410</v>
      </c>
      <c r="H446" s="1" t="s">
        <v>427</v>
      </c>
      <c r="I446" s="1" t="s">
        <v>514</v>
      </c>
      <c r="J446" s="2"/>
      <c r="K446" s="1" t="s">
        <v>16</v>
      </c>
    </row>
    <row r="447" spans="1:11" x14ac:dyDescent="0.25">
      <c r="A447" s="1" t="s">
        <v>272</v>
      </c>
      <c r="B447" s="1" t="s">
        <v>273</v>
      </c>
      <c r="C447" s="2">
        <v>43649</v>
      </c>
      <c r="D447" s="1">
        <v>71277148</v>
      </c>
      <c r="E447" s="1" t="s">
        <v>1005</v>
      </c>
      <c r="F447" s="1">
        <v>191820439</v>
      </c>
      <c r="G447" s="1" t="s">
        <v>411</v>
      </c>
      <c r="H447" s="1" t="s">
        <v>427</v>
      </c>
      <c r="I447" s="1" t="s">
        <v>514</v>
      </c>
      <c r="J447" s="2"/>
      <c r="K447" s="1" t="s">
        <v>16</v>
      </c>
    </row>
    <row r="448" spans="1:11" x14ac:dyDescent="0.25">
      <c r="A448" s="1" t="s">
        <v>272</v>
      </c>
      <c r="B448" s="1" t="s">
        <v>273</v>
      </c>
      <c r="C448" s="2">
        <v>43649</v>
      </c>
      <c r="D448" s="1">
        <v>71277148</v>
      </c>
      <c r="E448" s="1" t="s">
        <v>1006</v>
      </c>
      <c r="F448" s="1">
        <v>191820442</v>
      </c>
      <c r="G448" s="1" t="s">
        <v>412</v>
      </c>
      <c r="H448" s="1" t="s">
        <v>427</v>
      </c>
      <c r="I448" s="1" t="s">
        <v>514</v>
      </c>
      <c r="J448" s="2"/>
      <c r="K448" s="1" t="s">
        <v>16</v>
      </c>
    </row>
    <row r="449" spans="1:11" x14ac:dyDescent="0.25">
      <c r="A449" s="1" t="s">
        <v>272</v>
      </c>
      <c r="B449" s="1" t="s">
        <v>273</v>
      </c>
      <c r="C449" s="2">
        <v>43649</v>
      </c>
      <c r="D449" s="1">
        <v>71277148</v>
      </c>
      <c r="E449" s="1" t="s">
        <v>1007</v>
      </c>
      <c r="F449" s="1">
        <v>191820450</v>
      </c>
      <c r="G449" s="1" t="s">
        <v>413</v>
      </c>
      <c r="H449" s="1" t="s">
        <v>427</v>
      </c>
      <c r="I449" s="1" t="s">
        <v>514</v>
      </c>
      <c r="J449" s="2"/>
      <c r="K449" s="1" t="s">
        <v>16</v>
      </c>
    </row>
    <row r="450" spans="1:11" x14ac:dyDescent="0.25">
      <c r="A450" s="1" t="s">
        <v>272</v>
      </c>
      <c r="B450" s="1" t="s">
        <v>273</v>
      </c>
      <c r="C450" s="2">
        <v>43649</v>
      </c>
      <c r="D450" s="1">
        <v>71277148</v>
      </c>
      <c r="E450" s="1" t="s">
        <v>1008</v>
      </c>
      <c r="F450" s="1">
        <v>191820463</v>
      </c>
      <c r="G450" s="1" t="s">
        <v>414</v>
      </c>
      <c r="H450" s="1" t="s">
        <v>427</v>
      </c>
      <c r="I450" s="1" t="s">
        <v>514</v>
      </c>
      <c r="J450" s="2"/>
      <c r="K450" s="1" t="s">
        <v>16</v>
      </c>
    </row>
    <row r="451" spans="1:11" x14ac:dyDescent="0.25">
      <c r="A451" s="1" t="s">
        <v>272</v>
      </c>
      <c r="B451" s="1" t="s">
        <v>273</v>
      </c>
      <c r="C451" s="2">
        <v>43649</v>
      </c>
      <c r="D451" s="1">
        <v>71277148</v>
      </c>
      <c r="E451" s="1" t="s">
        <v>1009</v>
      </c>
      <c r="F451" s="1">
        <v>191820471</v>
      </c>
      <c r="G451" s="1" t="s">
        <v>415</v>
      </c>
      <c r="H451" s="1" t="s">
        <v>427</v>
      </c>
      <c r="I451" s="1" t="s">
        <v>514</v>
      </c>
      <c r="J451" s="2"/>
      <c r="K451" s="1" t="s">
        <v>16</v>
      </c>
    </row>
    <row r="452" spans="1:11" x14ac:dyDescent="0.25">
      <c r="A452" s="1" t="s">
        <v>272</v>
      </c>
      <c r="B452" s="1" t="s">
        <v>273</v>
      </c>
      <c r="C452" s="2">
        <v>43649</v>
      </c>
      <c r="D452" s="1">
        <v>71277148</v>
      </c>
      <c r="E452" s="1" t="s">
        <v>1010</v>
      </c>
      <c r="F452" s="1">
        <v>191820947</v>
      </c>
      <c r="G452" s="1" t="s">
        <v>416</v>
      </c>
      <c r="H452" s="1" t="s">
        <v>427</v>
      </c>
      <c r="I452" s="1" t="s">
        <v>514</v>
      </c>
      <c r="J452" s="2"/>
      <c r="K452" s="1" t="s">
        <v>16</v>
      </c>
    </row>
    <row r="453" spans="1:11" x14ac:dyDescent="0.25">
      <c r="A453" s="1" t="s">
        <v>272</v>
      </c>
      <c r="B453" s="1" t="s">
        <v>273</v>
      </c>
      <c r="C453" s="2">
        <v>43649</v>
      </c>
      <c r="D453" s="1">
        <v>71277148</v>
      </c>
      <c r="E453" s="1" t="s">
        <v>1011</v>
      </c>
      <c r="F453" s="1">
        <v>191823279</v>
      </c>
      <c r="G453" s="1" t="s">
        <v>417</v>
      </c>
      <c r="H453" s="1" t="s">
        <v>427</v>
      </c>
      <c r="I453" s="1" t="s">
        <v>514</v>
      </c>
      <c r="J453" s="2"/>
      <c r="K453" s="1" t="s">
        <v>16</v>
      </c>
    </row>
    <row r="454" spans="1:11" x14ac:dyDescent="0.25">
      <c r="A454" s="1" t="s">
        <v>272</v>
      </c>
      <c r="B454" s="1" t="s">
        <v>273</v>
      </c>
      <c r="C454" s="2">
        <v>43649</v>
      </c>
      <c r="D454" s="1">
        <v>71277148</v>
      </c>
      <c r="E454" s="1">
        <v>192810966</v>
      </c>
      <c r="F454" s="1">
        <v>192810966</v>
      </c>
      <c r="G454" s="1" t="s">
        <v>418</v>
      </c>
      <c r="H454" s="1" t="s">
        <v>427</v>
      </c>
      <c r="I454" s="1" t="s">
        <v>514</v>
      </c>
      <c r="J454" s="2"/>
      <c r="K454" s="1" t="s">
        <v>16</v>
      </c>
    </row>
    <row r="455" spans="1:11" x14ac:dyDescent="0.25">
      <c r="A455" s="1" t="s">
        <v>272</v>
      </c>
      <c r="B455" s="1" t="s">
        <v>273</v>
      </c>
      <c r="C455" s="2">
        <v>43656</v>
      </c>
      <c r="D455" s="1">
        <v>71277148</v>
      </c>
      <c r="E455" s="1"/>
      <c r="F455" s="1" t="s">
        <v>274</v>
      </c>
      <c r="G455" s="1" t="s">
        <v>275</v>
      </c>
      <c r="H455" s="1" t="s">
        <v>213</v>
      </c>
      <c r="I455" s="1" t="s">
        <v>214</v>
      </c>
      <c r="J455" s="2">
        <v>43594</v>
      </c>
      <c r="K455" s="1" t="s">
        <v>16</v>
      </c>
    </row>
    <row r="456" spans="1:11" x14ac:dyDescent="0.25">
      <c r="A456" s="1" t="s">
        <v>811</v>
      </c>
      <c r="B456" s="1" t="s">
        <v>812</v>
      </c>
      <c r="C456" s="2">
        <v>43633</v>
      </c>
      <c r="D456" s="1">
        <v>71277183</v>
      </c>
      <c r="E456" s="1" t="s">
        <v>1012</v>
      </c>
      <c r="F456" s="1">
        <v>186932005</v>
      </c>
      <c r="G456" s="1" t="s">
        <v>1013</v>
      </c>
      <c r="H456" s="1" t="s">
        <v>427</v>
      </c>
      <c r="I456" s="1" t="s">
        <v>514</v>
      </c>
      <c r="J456" s="2"/>
      <c r="K456" s="1" t="s">
        <v>16</v>
      </c>
    </row>
    <row r="457" spans="1:11" x14ac:dyDescent="0.25">
      <c r="A457" s="1" t="s">
        <v>811</v>
      </c>
      <c r="B457" s="1" t="s">
        <v>812</v>
      </c>
      <c r="C457" s="2">
        <v>43633</v>
      </c>
      <c r="D457" s="1">
        <v>71277183</v>
      </c>
      <c r="E457" s="1" t="s">
        <v>1014</v>
      </c>
      <c r="F457" s="1">
        <v>191651227</v>
      </c>
      <c r="G457" s="1" t="s">
        <v>1015</v>
      </c>
      <c r="H457" s="1" t="s">
        <v>427</v>
      </c>
      <c r="I457" s="1" t="s">
        <v>514</v>
      </c>
      <c r="J457" s="2"/>
      <c r="K457" s="1" t="s">
        <v>16</v>
      </c>
    </row>
    <row r="458" spans="1:11" x14ac:dyDescent="0.25">
      <c r="A458" s="1" t="s">
        <v>811</v>
      </c>
      <c r="B458" s="1" t="s">
        <v>812</v>
      </c>
      <c r="C458" s="2">
        <v>43633</v>
      </c>
      <c r="D458" s="1">
        <v>71277183</v>
      </c>
      <c r="E458" s="1" t="s">
        <v>1016</v>
      </c>
      <c r="F458" s="1">
        <v>191727980</v>
      </c>
      <c r="G458" s="1" t="s">
        <v>1017</v>
      </c>
      <c r="H458" s="1" t="s">
        <v>15</v>
      </c>
      <c r="I458" s="1">
        <v>43621</v>
      </c>
      <c r="J458" s="2"/>
      <c r="K458" s="1" t="s">
        <v>16</v>
      </c>
    </row>
    <row r="459" spans="1:11" x14ac:dyDescent="0.25">
      <c r="A459" s="1" t="s">
        <v>811</v>
      </c>
      <c r="B459" s="1" t="s">
        <v>812</v>
      </c>
      <c r="C459" s="2">
        <v>43633</v>
      </c>
      <c r="D459" s="1">
        <v>71277183</v>
      </c>
      <c r="E459" s="1" t="s">
        <v>110</v>
      </c>
      <c r="F459" s="1">
        <v>191745722</v>
      </c>
      <c r="G459" s="1" t="s">
        <v>111</v>
      </c>
      <c r="H459" s="1" t="s">
        <v>15</v>
      </c>
      <c r="I459" s="1">
        <v>43591</v>
      </c>
      <c r="J459" s="2"/>
      <c r="K459" s="1" t="s">
        <v>16</v>
      </c>
    </row>
    <row r="460" spans="1:11" x14ac:dyDescent="0.25">
      <c r="A460" s="1" t="s">
        <v>811</v>
      </c>
      <c r="B460" s="1" t="s">
        <v>812</v>
      </c>
      <c r="C460" s="2">
        <v>43633</v>
      </c>
      <c r="D460" s="1">
        <v>71277183</v>
      </c>
      <c r="E460" s="1" t="s">
        <v>1018</v>
      </c>
      <c r="F460" s="1">
        <v>191757798</v>
      </c>
      <c r="G460" s="1" t="s">
        <v>1019</v>
      </c>
      <c r="H460" s="1" t="s">
        <v>427</v>
      </c>
      <c r="I460" s="1" t="s">
        <v>514</v>
      </c>
      <c r="J460" s="2"/>
      <c r="K460" s="1" t="s">
        <v>16</v>
      </c>
    </row>
    <row r="461" spans="1:11" x14ac:dyDescent="0.25">
      <c r="A461" s="1" t="s">
        <v>811</v>
      </c>
      <c r="B461" s="1" t="s">
        <v>812</v>
      </c>
      <c r="C461" s="2">
        <v>43633</v>
      </c>
      <c r="D461" s="1">
        <v>71277183</v>
      </c>
      <c r="E461" s="1" t="s">
        <v>19</v>
      </c>
      <c r="F461" s="1">
        <v>192649169</v>
      </c>
      <c r="G461" s="1" t="s">
        <v>20</v>
      </c>
      <c r="H461" s="1" t="s">
        <v>15</v>
      </c>
      <c r="I461" s="1">
        <v>43762</v>
      </c>
      <c r="J461" s="2"/>
      <c r="K461" s="1" t="s">
        <v>16</v>
      </c>
    </row>
    <row r="462" spans="1:11" x14ac:dyDescent="0.25">
      <c r="A462" s="1" t="s">
        <v>811</v>
      </c>
      <c r="B462" s="1" t="s">
        <v>812</v>
      </c>
      <c r="C462" s="2">
        <v>43633</v>
      </c>
      <c r="D462" s="1">
        <v>71277183</v>
      </c>
      <c r="E462" s="1" t="s">
        <v>1020</v>
      </c>
      <c r="F462" s="1">
        <v>192796439</v>
      </c>
      <c r="G462" s="1" t="s">
        <v>1021</v>
      </c>
      <c r="H462" s="1" t="s">
        <v>15</v>
      </c>
      <c r="I462" s="1">
        <v>43594</v>
      </c>
      <c r="J462" s="2"/>
      <c r="K462" s="1" t="s">
        <v>16</v>
      </c>
    </row>
    <row r="463" spans="1:11" x14ac:dyDescent="0.25">
      <c r="A463" s="1" t="s">
        <v>811</v>
      </c>
      <c r="B463" s="1" t="s">
        <v>812</v>
      </c>
      <c r="C463" s="2">
        <v>43633</v>
      </c>
      <c r="D463" s="1">
        <v>71277183</v>
      </c>
      <c r="E463" s="1" t="s">
        <v>58</v>
      </c>
      <c r="F463" s="1">
        <v>192803916</v>
      </c>
      <c r="G463" s="1" t="s">
        <v>59</v>
      </c>
      <c r="H463" s="1" t="s">
        <v>15</v>
      </c>
      <c r="I463" s="1">
        <v>43584</v>
      </c>
      <c r="J463" s="2"/>
      <c r="K463" s="1" t="s">
        <v>16</v>
      </c>
    </row>
    <row r="464" spans="1:11" x14ac:dyDescent="0.25">
      <c r="A464" s="1" t="s">
        <v>811</v>
      </c>
      <c r="B464" s="1" t="s">
        <v>812</v>
      </c>
      <c r="C464" s="2">
        <v>43633</v>
      </c>
      <c r="D464" s="1">
        <v>71277183</v>
      </c>
      <c r="E464" s="1" t="s">
        <v>186</v>
      </c>
      <c r="F464" s="1">
        <v>192877648</v>
      </c>
      <c r="G464" s="1" t="s">
        <v>187</v>
      </c>
      <c r="H464" s="1" t="s">
        <v>15</v>
      </c>
      <c r="I464" s="1">
        <v>43622</v>
      </c>
      <c r="J464" s="2"/>
      <c r="K464" s="1" t="s">
        <v>16</v>
      </c>
    </row>
    <row r="465" spans="1:11" x14ac:dyDescent="0.25">
      <c r="A465" s="1" t="s">
        <v>811</v>
      </c>
      <c r="B465" s="1" t="s">
        <v>812</v>
      </c>
      <c r="C465" s="2">
        <v>43633</v>
      </c>
      <c r="D465" s="1">
        <v>71277183</v>
      </c>
      <c r="E465" s="1" t="s">
        <v>1022</v>
      </c>
      <c r="F465" s="1">
        <v>192929893</v>
      </c>
      <c r="G465" s="1" t="s">
        <v>1023</v>
      </c>
      <c r="H465" s="1" t="s">
        <v>427</v>
      </c>
      <c r="I465" s="1" t="s">
        <v>514</v>
      </c>
      <c r="J465" s="2"/>
      <c r="K465" s="1" t="s">
        <v>16</v>
      </c>
    </row>
    <row r="466" spans="1:11" x14ac:dyDescent="0.25">
      <c r="A466" s="1" t="s">
        <v>811</v>
      </c>
      <c r="B466" s="1" t="s">
        <v>812</v>
      </c>
      <c r="C466" s="2">
        <v>43633</v>
      </c>
      <c r="D466" s="1">
        <v>71277183</v>
      </c>
      <c r="E466" s="1" t="s">
        <v>1024</v>
      </c>
      <c r="F466" s="1">
        <v>193156973</v>
      </c>
      <c r="G466" s="1" t="s">
        <v>1025</v>
      </c>
      <c r="H466" s="1" t="s">
        <v>427</v>
      </c>
      <c r="I466" s="1" t="s">
        <v>514</v>
      </c>
      <c r="J466" s="2"/>
      <c r="K466" s="1" t="s">
        <v>16</v>
      </c>
    </row>
    <row r="467" spans="1:11" x14ac:dyDescent="0.25">
      <c r="A467" s="1" t="s">
        <v>811</v>
      </c>
      <c r="B467" s="1" t="s">
        <v>812</v>
      </c>
      <c r="C467" s="2">
        <v>43637</v>
      </c>
      <c r="D467" s="1">
        <v>71277183</v>
      </c>
      <c r="E467" s="1" t="s">
        <v>1026</v>
      </c>
      <c r="F467" s="1" t="s">
        <v>1026</v>
      </c>
      <c r="G467" s="1" t="s">
        <v>1027</v>
      </c>
      <c r="H467" s="1" t="s">
        <v>427</v>
      </c>
      <c r="I467" s="1" t="s">
        <v>514</v>
      </c>
      <c r="J467" s="2"/>
      <c r="K467" s="1" t="s">
        <v>16</v>
      </c>
    </row>
    <row r="468" spans="1:11" x14ac:dyDescent="0.25">
      <c r="A468" s="1" t="s">
        <v>419</v>
      </c>
      <c r="B468" s="1" t="s">
        <v>420</v>
      </c>
      <c r="C468" s="2">
        <v>43630</v>
      </c>
      <c r="D468" s="1">
        <v>71277537</v>
      </c>
      <c r="E468" s="1" t="s">
        <v>968</v>
      </c>
      <c r="F468" s="1">
        <v>193591937</v>
      </c>
      <c r="G468" s="1" t="s">
        <v>352</v>
      </c>
      <c r="H468" s="1" t="s">
        <v>427</v>
      </c>
      <c r="I468" s="1" t="s">
        <v>514</v>
      </c>
      <c r="J468" s="2"/>
      <c r="K468" s="1" t="s">
        <v>16</v>
      </c>
    </row>
    <row r="469" spans="1:11" x14ac:dyDescent="0.25">
      <c r="A469" s="1" t="s">
        <v>419</v>
      </c>
      <c r="B469" s="1" t="s">
        <v>420</v>
      </c>
      <c r="C469" s="2">
        <v>43630</v>
      </c>
      <c r="D469" s="1">
        <v>71277537</v>
      </c>
      <c r="E469" s="1" t="s">
        <v>1028</v>
      </c>
      <c r="F469" s="1">
        <v>193601684</v>
      </c>
      <c r="G469" s="1" t="s">
        <v>421</v>
      </c>
      <c r="H469" s="1" t="s">
        <v>427</v>
      </c>
      <c r="I469" s="1" t="s">
        <v>514</v>
      </c>
      <c r="J469" s="2"/>
      <c r="K469" s="1" t="s">
        <v>16</v>
      </c>
    </row>
    <row r="470" spans="1:11" x14ac:dyDescent="0.25">
      <c r="A470" s="1" t="s">
        <v>419</v>
      </c>
      <c r="B470" s="1" t="s">
        <v>420</v>
      </c>
      <c r="C470" s="2">
        <v>43630</v>
      </c>
      <c r="D470" s="1">
        <v>71277537</v>
      </c>
      <c r="E470" s="1" t="s">
        <v>1029</v>
      </c>
      <c r="F470" s="1">
        <v>193611515</v>
      </c>
      <c r="G470" s="1" t="s">
        <v>422</v>
      </c>
      <c r="H470" s="1" t="s">
        <v>427</v>
      </c>
      <c r="I470" s="1" t="s">
        <v>514</v>
      </c>
      <c r="J470" s="2"/>
      <c r="K470" s="1" t="s">
        <v>16</v>
      </c>
    </row>
    <row r="471" spans="1:11" x14ac:dyDescent="0.25">
      <c r="A471" s="1" t="s">
        <v>419</v>
      </c>
      <c r="B471" s="1" t="s">
        <v>420</v>
      </c>
      <c r="C471" s="2">
        <v>43656</v>
      </c>
      <c r="D471" s="1">
        <v>71277537</v>
      </c>
      <c r="E471" s="1" t="s">
        <v>423</v>
      </c>
      <c r="F471" s="1" t="s">
        <v>423</v>
      </c>
      <c r="G471" s="1" t="s">
        <v>424</v>
      </c>
      <c r="H471" s="1" t="s">
        <v>427</v>
      </c>
      <c r="I471" s="1" t="s">
        <v>514</v>
      </c>
      <c r="J471" s="2"/>
      <c r="K471" s="1" t="s">
        <v>16</v>
      </c>
    </row>
    <row r="472" spans="1:11" x14ac:dyDescent="0.25">
      <c r="A472" s="1" t="s">
        <v>815</v>
      </c>
      <c r="B472" s="1" t="s">
        <v>816</v>
      </c>
      <c r="C472" s="2">
        <v>43627</v>
      </c>
      <c r="D472" s="1">
        <v>71278358</v>
      </c>
      <c r="E472" s="1">
        <v>189844773</v>
      </c>
      <c r="F472" s="1">
        <v>189844773</v>
      </c>
      <c r="G472" s="1" t="s">
        <v>1030</v>
      </c>
      <c r="H472" s="1" t="s">
        <v>550</v>
      </c>
      <c r="I472" s="1"/>
      <c r="J472" s="2"/>
      <c r="K472" s="1" t="s">
        <v>16</v>
      </c>
    </row>
    <row r="473" spans="1:11" x14ac:dyDescent="0.25">
      <c r="A473" s="1" t="s">
        <v>815</v>
      </c>
      <c r="B473" s="1" t="s">
        <v>816</v>
      </c>
      <c r="C473" s="2">
        <v>43627</v>
      </c>
      <c r="D473" s="1">
        <v>71278358</v>
      </c>
      <c r="E473" s="1" t="s">
        <v>1031</v>
      </c>
      <c r="F473" s="1">
        <v>191806244</v>
      </c>
      <c r="G473" s="1" t="s">
        <v>1032</v>
      </c>
      <c r="H473" s="1" t="s">
        <v>15</v>
      </c>
      <c r="I473" s="1">
        <v>43595</v>
      </c>
      <c r="J473" s="2"/>
      <c r="K473" s="1" t="s">
        <v>16</v>
      </c>
    </row>
    <row r="474" spans="1:11" x14ac:dyDescent="0.25">
      <c r="A474" s="1" t="s">
        <v>815</v>
      </c>
      <c r="B474" s="1" t="s">
        <v>816</v>
      </c>
      <c r="C474" s="2">
        <v>43627</v>
      </c>
      <c r="D474" s="1">
        <v>71278358</v>
      </c>
      <c r="E474" s="1" t="s">
        <v>1020</v>
      </c>
      <c r="F474" s="1">
        <v>192796439</v>
      </c>
      <c r="G474" s="1" t="s">
        <v>1021</v>
      </c>
      <c r="H474" s="1" t="s">
        <v>15</v>
      </c>
      <c r="I474" s="1">
        <v>43594</v>
      </c>
      <c r="J474" s="2"/>
      <c r="K474" s="1" t="s">
        <v>16</v>
      </c>
    </row>
    <row r="475" spans="1:11" x14ac:dyDescent="0.25">
      <c r="A475" s="1" t="s">
        <v>815</v>
      </c>
      <c r="B475" s="1" t="s">
        <v>816</v>
      </c>
      <c r="C475" s="2">
        <v>43627</v>
      </c>
      <c r="D475" s="1">
        <v>71278358</v>
      </c>
      <c r="E475" s="1" t="s">
        <v>1033</v>
      </c>
      <c r="F475" s="1">
        <v>192798813</v>
      </c>
      <c r="G475" s="1" t="s">
        <v>1034</v>
      </c>
      <c r="H475" s="1" t="s">
        <v>15</v>
      </c>
      <c r="I475" s="1">
        <v>43598</v>
      </c>
      <c r="J475" s="2"/>
      <c r="K475" s="1" t="s">
        <v>16</v>
      </c>
    </row>
    <row r="476" spans="1:11" x14ac:dyDescent="0.25">
      <c r="A476" s="1" t="s">
        <v>815</v>
      </c>
      <c r="B476" s="1" t="s">
        <v>816</v>
      </c>
      <c r="C476" s="2">
        <v>43627</v>
      </c>
      <c r="D476" s="1">
        <v>71278358</v>
      </c>
      <c r="E476" s="1" t="s">
        <v>1035</v>
      </c>
      <c r="F476" s="1">
        <v>192808200</v>
      </c>
      <c r="G476" s="1" t="s">
        <v>1036</v>
      </c>
      <c r="H476" s="1" t="s">
        <v>15</v>
      </c>
      <c r="I476" s="1">
        <v>43594</v>
      </c>
      <c r="J476" s="2"/>
      <c r="K476" s="1" t="s">
        <v>16</v>
      </c>
    </row>
    <row r="477" spans="1:11" x14ac:dyDescent="0.25">
      <c r="A477" s="1" t="s">
        <v>815</v>
      </c>
      <c r="B477" s="1" t="s">
        <v>816</v>
      </c>
      <c r="C477" s="2">
        <v>43627</v>
      </c>
      <c r="D477" s="1">
        <v>71278358</v>
      </c>
      <c r="E477" s="1" t="s">
        <v>1037</v>
      </c>
      <c r="F477" s="1">
        <v>192811202</v>
      </c>
      <c r="G477" s="1" t="s">
        <v>1038</v>
      </c>
      <c r="H477" s="1" t="s">
        <v>15</v>
      </c>
      <c r="I477" s="1">
        <v>43605</v>
      </c>
      <c r="J477" s="2"/>
      <c r="K477" s="1" t="s">
        <v>16</v>
      </c>
    </row>
    <row r="478" spans="1:11" x14ac:dyDescent="0.25">
      <c r="A478" s="1" t="s">
        <v>815</v>
      </c>
      <c r="B478" s="1" t="s">
        <v>816</v>
      </c>
      <c r="C478" s="2">
        <v>43635</v>
      </c>
      <c r="D478" s="1">
        <v>71278358</v>
      </c>
      <c r="E478" s="1" t="s">
        <v>1039</v>
      </c>
      <c r="F478" s="1" t="s">
        <v>1039</v>
      </c>
      <c r="G478" s="1" t="s">
        <v>1040</v>
      </c>
      <c r="H478" s="1" t="s">
        <v>427</v>
      </c>
      <c r="I478" s="1" t="s">
        <v>428</v>
      </c>
      <c r="J478" s="2"/>
      <c r="K478" s="1" t="s">
        <v>16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7A0C95F-9A1F-4B47-999A-A7314E760B8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Manquant</vt:lpstr>
      <vt:lpstr>Planning</vt:lpstr>
      <vt:lpstr>NBR Composants</vt:lpstr>
      <vt:lpstr>Synthese</vt:lpstr>
      <vt:lpstr>Manquant REF</vt:lpstr>
    </vt:vector>
  </TitlesOfParts>
  <Company>Safran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ROBIN Mael</dc:creator>
  <cp:lastModifiedBy>ROBIN Mael</cp:lastModifiedBy>
  <dcterms:created xsi:type="dcterms:W3CDTF">2019-04-29T07:05:11Z</dcterms:created>
  <dcterms:modified xsi:type="dcterms:W3CDTF">2019-04-29T12:23:03Z</dcterms:modified>
</cp:coreProperties>
</file>