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00" yWindow="-15" windowWidth="14445" windowHeight="12795" activeTab="3"/>
    <workbookView xWindow="-15" yWindow="-15" windowWidth="14415" windowHeight="12795" activeTab="1"/>
  </bookViews>
  <sheets>
    <sheet name="Recap" sheetId="1" r:id="rId1"/>
    <sheet name="Suivit" sheetId="2" r:id="rId2"/>
    <sheet name="Feuil3" sheetId="3" r:id="rId3"/>
    <sheet name="Feuil1" sheetId="4" r:id="rId4"/>
  </sheets>
  <definedNames>
    <definedName name="_xlnm._FilterDatabase" localSheetId="1" hidden="1">Suivit!$A$1:$K$175</definedName>
    <definedName name="Benefices">Suivit!$J$2:$J$999</definedName>
    <definedName name="Gains">Suivit!$I$2:$I$999</definedName>
    <definedName name="Mises">Suivit!$E$2:$E$999</definedName>
    <definedName name="pronostikeurs">Suivit!$C$2:$C$999</definedName>
    <definedName name="Pronostiqueurs">Suivit!$C:$C</definedName>
    <definedName name="systeme">Suivit!$G$2:$G$999</definedName>
  </definedNames>
  <calcPr calcId="125725"/>
  <fileRecoveryPr repairLoad="1"/>
</workbook>
</file>

<file path=xl/calcChain.xml><?xml version="1.0" encoding="utf-8"?>
<calcChain xmlns="http://schemas.openxmlformats.org/spreadsheetml/2006/main">
  <c r="B4" i="1"/>
  <c r="A28" l="1"/>
  <c r="L8"/>
  <c r="L7"/>
  <c r="L6"/>
  <c r="L5"/>
  <c r="G4"/>
  <c r="M26"/>
  <c r="M25"/>
  <c r="K26"/>
  <c r="K25"/>
  <c r="K24"/>
  <c r="K23"/>
  <c r="L18"/>
  <c r="G5"/>
  <c r="J21" i="2"/>
  <c r="G20" i="1"/>
  <c r="I3" i="2"/>
  <c r="J3" s="1"/>
  <c r="K3" s="1"/>
  <c r="I4"/>
  <c r="J4" s="1"/>
  <c r="I5"/>
  <c r="J5" s="1"/>
  <c r="I6"/>
  <c r="J6" s="1"/>
  <c r="I7"/>
  <c r="J7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5"/>
  <c r="J45" s="1"/>
  <c r="I46"/>
  <c r="J46" s="1"/>
  <c r="I47"/>
  <c r="J47" s="1"/>
  <c r="I48"/>
  <c r="J48" s="1"/>
  <c r="I6" i="1" s="1"/>
  <c r="I49" i="2"/>
  <c r="J49" s="1"/>
  <c r="I50"/>
  <c r="J50" s="1"/>
  <c r="I51"/>
  <c r="J51" s="1"/>
  <c r="I52"/>
  <c r="J52" s="1"/>
  <c r="I53"/>
  <c r="J53" s="1"/>
  <c r="I54"/>
  <c r="J54" s="1"/>
  <c r="I55"/>
  <c r="J55" s="1"/>
  <c r="I56"/>
  <c r="J56" s="1"/>
  <c r="I57"/>
  <c r="J57" s="1"/>
  <c r="I58"/>
  <c r="J58" s="1"/>
  <c r="I59"/>
  <c r="J59" s="1"/>
  <c r="I60"/>
  <c r="J60" s="1"/>
  <c r="I61"/>
  <c r="J61" s="1"/>
  <c r="M5" i="1" s="1"/>
  <c r="I62" i="2"/>
  <c r="J62" s="1"/>
  <c r="M6" i="1" s="1"/>
  <c r="I63" i="2"/>
  <c r="J63" s="1"/>
  <c r="M7" i="1" s="1"/>
  <c r="I64" i="2"/>
  <c r="J64" s="1"/>
  <c r="M8" i="1" s="1"/>
  <c r="I65" i="2"/>
  <c r="J65" s="1"/>
  <c r="I66"/>
  <c r="J66" s="1"/>
  <c r="I67"/>
  <c r="J67" s="1"/>
  <c r="I68"/>
  <c r="J68" s="1"/>
  <c r="I69"/>
  <c r="J69" s="1"/>
  <c r="I70"/>
  <c r="J70" s="1"/>
  <c r="I71"/>
  <c r="J71" s="1"/>
  <c r="I2"/>
  <c r="B6" i="1"/>
  <c r="D8"/>
  <c r="L19"/>
  <c r="L14"/>
  <c r="L13"/>
  <c r="G14"/>
  <c r="G13"/>
  <c r="G19"/>
  <c r="G18"/>
  <c r="C19"/>
  <c r="C14"/>
  <c r="C18"/>
  <c r="C13"/>
  <c r="I8"/>
  <c r="I7"/>
  <c r="G6"/>
  <c r="B5"/>
  <c r="B8"/>
  <c r="B7"/>
  <c r="D3" i="4" l="1"/>
  <c r="B3"/>
  <c r="C3"/>
  <c r="B4"/>
  <c r="C4"/>
  <c r="D4"/>
  <c r="I5" i="1"/>
  <c r="I4"/>
  <c r="M9"/>
  <c r="M27"/>
  <c r="B9"/>
  <c r="G8" l="1"/>
  <c r="G7"/>
  <c r="G9" l="1"/>
  <c r="C20"/>
  <c r="G15"/>
  <c r="D7"/>
  <c r="D6"/>
  <c r="D5"/>
  <c r="J2" i="2"/>
  <c r="D4" i="1" s="1"/>
  <c r="L20" l="1"/>
  <c r="L15"/>
  <c r="C15"/>
  <c r="I9"/>
  <c r="D9"/>
  <c r="K4" i="2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A24" i="1" l="1"/>
</calcChain>
</file>

<file path=xl/sharedStrings.xml><?xml version="1.0" encoding="utf-8"?>
<sst xmlns="http://schemas.openxmlformats.org/spreadsheetml/2006/main" count="375" uniqueCount="81">
  <si>
    <t>Date</t>
  </si>
  <si>
    <t>site de pari</t>
  </si>
  <si>
    <t>Type de pari</t>
  </si>
  <si>
    <t>mise</t>
  </si>
  <si>
    <t>Cote</t>
  </si>
  <si>
    <t>Gains/Perte</t>
  </si>
  <si>
    <t>Bénefice</t>
  </si>
  <si>
    <t>Solde</t>
  </si>
  <si>
    <t>Unibet</t>
  </si>
  <si>
    <t>Martingale 1N2</t>
  </si>
  <si>
    <t>Montante</t>
  </si>
  <si>
    <t>cote 1,6</t>
  </si>
  <si>
    <t>Mika</t>
  </si>
  <si>
    <t>Comb</t>
  </si>
  <si>
    <t>Pronostiqueurs</t>
  </si>
  <si>
    <t>Perso</t>
  </si>
  <si>
    <t>comb</t>
  </si>
  <si>
    <t>Over 2,5</t>
  </si>
  <si>
    <t>Pack Over</t>
  </si>
  <si>
    <t>over 1,5</t>
  </si>
  <si>
    <t>over 2,5</t>
  </si>
  <si>
    <t>over 3,5</t>
  </si>
  <si>
    <t>over 4,5</t>
  </si>
  <si>
    <t>Crosby</t>
  </si>
  <si>
    <t>NHL</t>
  </si>
  <si>
    <t>Sylvain</t>
  </si>
  <si>
    <t>2/3</t>
  </si>
  <si>
    <t>Pronomatch</t>
  </si>
  <si>
    <t>Gains/Pertes</t>
  </si>
  <si>
    <t xml:space="preserve">Nbre de 0,2 joué : </t>
  </si>
  <si>
    <t xml:space="preserve">Nbre de 0,4 joué : </t>
  </si>
  <si>
    <t xml:space="preserve">Nbre de 0,8 joué : </t>
  </si>
  <si>
    <t xml:space="preserve">Nbre de 1,6 joué : </t>
  </si>
  <si>
    <t xml:space="preserve">Nbre de 3,2 joué : </t>
  </si>
  <si>
    <t xml:space="preserve">Gains/Pertes : </t>
  </si>
  <si>
    <t>Martingale Over 2,5</t>
  </si>
  <si>
    <t>Total</t>
  </si>
  <si>
    <t>Over 1,5 - 4,5</t>
  </si>
  <si>
    <t xml:space="preserve">Over 1,5 </t>
  </si>
  <si>
    <t>Over 3,5</t>
  </si>
  <si>
    <t>Over 4,5</t>
  </si>
  <si>
    <t>Nbre de joués</t>
  </si>
  <si>
    <t>Gains/pertes</t>
  </si>
  <si>
    <t>Nbre de pronos joués</t>
  </si>
  <si>
    <t>K.James Pronos</t>
  </si>
  <si>
    <t>NHL Crosby</t>
  </si>
  <si>
    <t>Nbre de match joués</t>
  </si>
  <si>
    <t>Nbre de 0/3</t>
  </si>
  <si>
    <t>Nbre de 1/3</t>
  </si>
  <si>
    <t>Nbre de 2/3</t>
  </si>
  <si>
    <t>Nbre de 3/3</t>
  </si>
  <si>
    <t>Gains</t>
  </si>
  <si>
    <t>N</t>
  </si>
  <si>
    <t>K.james pronos</t>
  </si>
  <si>
    <t xml:space="preserve">Martingale 1N2 à 0,2 </t>
  </si>
  <si>
    <t>Martingale 1N2 à 0,4</t>
  </si>
  <si>
    <t>Martingale 1N2 à 0,8</t>
  </si>
  <si>
    <t>Martingale 1N2 à 1,6</t>
  </si>
  <si>
    <t xml:space="preserve">Martingale 1N2 à 3,2 </t>
  </si>
  <si>
    <t>Martingale over 2,5 à 0,2</t>
  </si>
  <si>
    <t>Martingale over 2,5 à 0,4</t>
  </si>
  <si>
    <t>Martingale over 2,5 à 0,8</t>
  </si>
  <si>
    <t>Martingale over 2,5 à 1,6</t>
  </si>
  <si>
    <t>Martingale over 2,5 à 3,2</t>
  </si>
  <si>
    <t>Mise investit</t>
  </si>
  <si>
    <t>K.James pronos</t>
  </si>
  <si>
    <t>Mises</t>
  </si>
  <si>
    <t>Martingale 1N2 à 0,2</t>
  </si>
  <si>
    <t>Martingale 1N2 à 3,2</t>
  </si>
  <si>
    <t>Gagné</t>
  </si>
  <si>
    <t>Perdu</t>
  </si>
  <si>
    <t>En cours</t>
  </si>
  <si>
    <t>Système 2/3</t>
  </si>
  <si>
    <t>3/3</t>
  </si>
  <si>
    <t>0/3</t>
  </si>
  <si>
    <t>1/3</t>
  </si>
  <si>
    <t>Bénéfices/Pertes</t>
  </si>
  <si>
    <t>Bankroll Départ</t>
  </si>
  <si>
    <t>Base 0,2</t>
  </si>
  <si>
    <t>Gain-Perte</t>
  </si>
  <si>
    <t>Gain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</si>
</sst>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2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6" fillId="0" borderId="0" applyNumberFormat="0" applyFill="0" applyBorder="0" applyAlignment="0" applyProtection="0"/>
    <xf numFmtId="0" fontId="3" fillId="12" borderId="0" applyNumberFormat="0" applyBorder="0" applyAlignment="0" applyProtection="0"/>
    <xf numFmtId="0" fontId="1" fillId="13" borderId="0" applyNumberFormat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9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0" fontId="3" fillId="7" borderId="4" xfId="7" applyBorder="1" applyAlignment="1">
      <alignment horizontal="center"/>
    </xf>
    <xf numFmtId="0" fontId="3" fillId="7" borderId="11" xfId="7" applyBorder="1" applyAlignment="1">
      <alignment horizontal="center"/>
    </xf>
    <xf numFmtId="7" fontId="0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3" borderId="0" xfId="3" applyAlignment="1">
      <alignment horizontal="center"/>
    </xf>
    <xf numFmtId="0" fontId="3" fillId="2" borderId="8" xfId="2" applyBorder="1" applyAlignment="1">
      <alignment horizontal="center"/>
    </xf>
    <xf numFmtId="1" fontId="1" fillId="10" borderId="4" xfId="10" applyNumberFormat="1" applyBorder="1" applyAlignment="1">
      <alignment horizontal="center"/>
    </xf>
    <xf numFmtId="0" fontId="3" fillId="2" borderId="4" xfId="2" applyBorder="1" applyAlignment="1">
      <alignment horizontal="center"/>
    </xf>
    <xf numFmtId="7" fontId="1" fillId="10" borderId="9" xfId="1" applyNumberFormat="1" applyFill="1" applyBorder="1" applyAlignment="1">
      <alignment horizontal="center"/>
    </xf>
    <xf numFmtId="0" fontId="1" fillId="10" borderId="4" xfId="10" applyBorder="1" applyAlignment="1">
      <alignment horizontal="center"/>
    </xf>
    <xf numFmtId="0" fontId="3" fillId="2" borderId="9" xfId="2" applyBorder="1" applyAlignment="1">
      <alignment horizontal="center"/>
    </xf>
    <xf numFmtId="0" fontId="3" fillId="2" borderId="11" xfId="2" applyBorder="1" applyAlignment="1">
      <alignment horizontal="center"/>
    </xf>
    <xf numFmtId="0" fontId="3" fillId="2" borderId="10" xfId="2" applyBorder="1" applyAlignment="1">
      <alignment horizontal="center"/>
    </xf>
    <xf numFmtId="0" fontId="4" fillId="2" borderId="13" xfId="2" applyFont="1" applyBorder="1" applyAlignment="1">
      <alignment horizontal="center"/>
    </xf>
    <xf numFmtId="1" fontId="1" fillId="10" borderId="14" xfId="10" applyNumberFormat="1" applyBorder="1" applyAlignment="1">
      <alignment horizontal="center"/>
    </xf>
    <xf numFmtId="0" fontId="4" fillId="2" borderId="15" xfId="2" applyFont="1" applyBorder="1" applyAlignment="1">
      <alignment horizontal="center"/>
    </xf>
    <xf numFmtId="0" fontId="2" fillId="2" borderId="13" xfId="2" applyFont="1" applyBorder="1" applyAlignment="1">
      <alignment horizontal="center"/>
    </xf>
    <xf numFmtId="0" fontId="1" fillId="10" borderId="14" xfId="10" applyBorder="1" applyAlignment="1">
      <alignment horizontal="center"/>
    </xf>
    <xf numFmtId="0" fontId="2" fillId="2" borderId="15" xfId="2" applyFont="1" applyBorder="1" applyAlignment="1">
      <alignment horizontal="center"/>
    </xf>
    <xf numFmtId="0" fontId="1" fillId="10" borderId="15" xfId="10" applyBorder="1" applyAlignment="1">
      <alignment horizontal="center"/>
    </xf>
    <xf numFmtId="0" fontId="1" fillId="6" borderId="0" xfId="6" applyAlignment="1">
      <alignment horizontal="center"/>
    </xf>
    <xf numFmtId="0" fontId="1" fillId="9" borderId="0" xfId="9" applyAlignment="1">
      <alignment horizontal="center"/>
    </xf>
    <xf numFmtId="0" fontId="1" fillId="0" borderId="0" xfId="9" applyFill="1" applyAlignment="1">
      <alignment horizontal="center"/>
    </xf>
    <xf numFmtId="0" fontId="1" fillId="5" borderId="24" xfId="5" applyBorder="1" applyAlignment="1">
      <alignment horizontal="center"/>
    </xf>
    <xf numFmtId="0" fontId="1" fillId="8" borderId="19" xfId="8" applyBorder="1" applyAlignment="1">
      <alignment horizontal="center"/>
    </xf>
    <xf numFmtId="164" fontId="1" fillId="5" borderId="4" xfId="5" applyNumberFormat="1" applyBorder="1" applyAlignment="1">
      <alignment horizontal="center"/>
    </xf>
    <xf numFmtId="44" fontId="1" fillId="5" borderId="4" xfId="5" applyNumberFormat="1" applyBorder="1" applyAlignment="1">
      <alignment horizontal="center"/>
    </xf>
    <xf numFmtId="0" fontId="1" fillId="8" borderId="33" xfId="8" applyBorder="1" applyAlignment="1">
      <alignment horizontal="center"/>
    </xf>
    <xf numFmtId="0" fontId="1" fillId="8" borderId="4" xfId="8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164" fontId="1" fillId="10" borderId="9" xfId="10" applyNumberFormat="1" applyBorder="1" applyAlignment="1">
      <alignment horizontal="center"/>
    </xf>
    <xf numFmtId="7" fontId="1" fillId="10" borderId="16" xfId="1" applyNumberFormat="1" applyFill="1" applyBorder="1" applyAlignment="1">
      <alignment horizontal="center"/>
    </xf>
    <xf numFmtId="164" fontId="1" fillId="10" borderId="16" xfId="10" applyNumberFormat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164" fontId="1" fillId="8" borderId="12" xfId="8" applyNumberFormat="1" applyBorder="1" applyAlignment="1">
      <alignment horizontal="center"/>
    </xf>
    <xf numFmtId="164" fontId="1" fillId="8" borderId="9" xfId="8" applyNumberFormat="1" applyBorder="1" applyAlignment="1">
      <alignment horizontal="center"/>
    </xf>
    <xf numFmtId="7" fontId="0" fillId="0" borderId="0" xfId="0" applyNumberFormat="1" applyAlignment="1">
      <alignment horizontal="center"/>
    </xf>
    <xf numFmtId="164" fontId="1" fillId="9" borderId="35" xfId="9" applyNumberFormat="1" applyBorder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7" fontId="7" fillId="13" borderId="36" xfId="13" applyNumberFormat="1" applyFont="1" applyBorder="1" applyAlignment="1">
      <alignment horizontal="center" vertical="center"/>
    </xf>
    <xf numFmtId="0" fontId="7" fillId="13" borderId="0" xfId="13" applyFont="1" applyBorder="1" applyAlignment="1">
      <alignment horizontal="center" vertical="center"/>
    </xf>
    <xf numFmtId="0" fontId="7" fillId="13" borderId="37" xfId="13" applyFont="1" applyBorder="1" applyAlignment="1">
      <alignment horizontal="center" vertical="center"/>
    </xf>
    <xf numFmtId="0" fontId="7" fillId="13" borderId="38" xfId="13" applyFont="1" applyBorder="1" applyAlignment="1">
      <alignment horizontal="center" vertical="center"/>
    </xf>
    <xf numFmtId="0" fontId="7" fillId="13" borderId="39" xfId="13" applyFont="1" applyBorder="1" applyAlignment="1">
      <alignment horizontal="center" vertical="center"/>
    </xf>
    <xf numFmtId="0" fontId="7" fillId="13" borderId="40" xfId="13" applyFont="1" applyBorder="1" applyAlignment="1">
      <alignment horizontal="center" vertical="center"/>
    </xf>
    <xf numFmtId="0" fontId="5" fillId="4" borderId="25" xfId="4" applyFont="1" applyBorder="1" applyAlignment="1">
      <alignment horizontal="center"/>
    </xf>
    <xf numFmtId="0" fontId="5" fillId="4" borderId="14" xfId="4" applyFont="1" applyBorder="1" applyAlignment="1">
      <alignment horizontal="center"/>
    </xf>
    <xf numFmtId="0" fontId="5" fillId="4" borderId="16" xfId="4" applyFont="1" applyBorder="1" applyAlignment="1">
      <alignment horizontal="center"/>
    </xf>
    <xf numFmtId="0" fontId="3" fillId="4" borderId="20" xfId="4" applyBorder="1" applyAlignment="1">
      <alignment horizontal="center"/>
    </xf>
    <xf numFmtId="0" fontId="3" fillId="4" borderId="21" xfId="4" applyBorder="1" applyAlignment="1">
      <alignment horizontal="center"/>
    </xf>
    <xf numFmtId="0" fontId="3" fillId="4" borderId="22" xfId="4" applyBorder="1" applyAlignment="1">
      <alignment horizontal="center"/>
    </xf>
    <xf numFmtId="0" fontId="3" fillId="4" borderId="23" xfId="4" applyBorder="1" applyAlignment="1">
      <alignment horizontal="center"/>
    </xf>
    <xf numFmtId="0" fontId="3" fillId="2" borderId="5" xfId="2" applyBorder="1" applyAlignment="1">
      <alignment horizontal="center" vertical="center"/>
    </xf>
    <xf numFmtId="0" fontId="3" fillId="2" borderId="6" xfId="2" applyBorder="1" applyAlignment="1">
      <alignment horizontal="center" vertical="center"/>
    </xf>
    <xf numFmtId="0" fontId="3" fillId="2" borderId="7" xfId="2" applyBorder="1" applyAlignment="1">
      <alignment horizontal="center" vertical="center"/>
    </xf>
    <xf numFmtId="0" fontId="3" fillId="2" borderId="8" xfId="2" applyBorder="1" applyAlignment="1">
      <alignment horizontal="center" vertical="center"/>
    </xf>
    <xf numFmtId="0" fontId="3" fillId="2" borderId="4" xfId="2" applyBorder="1" applyAlignment="1">
      <alignment horizontal="center" vertical="center"/>
    </xf>
    <xf numFmtId="0" fontId="3" fillId="2" borderId="9" xfId="2" applyBorder="1" applyAlignment="1">
      <alignment horizontal="center" vertical="center"/>
    </xf>
    <xf numFmtId="0" fontId="3" fillId="2" borderId="1" xfId="2" applyBorder="1" applyAlignment="1">
      <alignment horizontal="center" vertical="center"/>
    </xf>
    <xf numFmtId="0" fontId="3" fillId="2" borderId="2" xfId="2" applyBorder="1" applyAlignment="1">
      <alignment horizontal="center" vertical="center"/>
    </xf>
    <xf numFmtId="0" fontId="3" fillId="2" borderId="3" xfId="2" applyBorder="1" applyAlignment="1">
      <alignment horizontal="center" vertical="center"/>
    </xf>
    <xf numFmtId="0" fontId="3" fillId="2" borderId="17" xfId="2" applyBorder="1" applyAlignment="1">
      <alignment horizontal="center" vertical="center"/>
    </xf>
    <xf numFmtId="0" fontId="3" fillId="2" borderId="18" xfId="2" applyBorder="1" applyAlignment="1">
      <alignment horizontal="center" vertical="center"/>
    </xf>
    <xf numFmtId="0" fontId="3" fillId="2" borderId="19" xfId="2" applyBorder="1" applyAlignment="1">
      <alignment horizontal="center" vertical="center"/>
    </xf>
    <xf numFmtId="0" fontId="5" fillId="4" borderId="13" xfId="4" applyFont="1" applyBorder="1" applyAlignment="1">
      <alignment horizontal="center"/>
    </xf>
    <xf numFmtId="0" fontId="5" fillId="4" borderId="15" xfId="4" applyFont="1" applyBorder="1" applyAlignment="1">
      <alignment horizontal="center"/>
    </xf>
    <xf numFmtId="0" fontId="5" fillId="4" borderId="26" xfId="4" applyFont="1" applyBorder="1" applyAlignment="1">
      <alignment horizontal="center"/>
    </xf>
    <xf numFmtId="0" fontId="5" fillId="7" borderId="25" xfId="7" applyFont="1" applyBorder="1" applyAlignment="1">
      <alignment horizontal="center"/>
    </xf>
    <xf numFmtId="0" fontId="5" fillId="7" borderId="14" xfId="7" applyFont="1" applyBorder="1" applyAlignment="1">
      <alignment horizontal="center"/>
    </xf>
    <xf numFmtId="0" fontId="5" fillId="7" borderId="16" xfId="7" applyFont="1" applyBorder="1" applyAlignment="1">
      <alignment horizontal="center"/>
    </xf>
    <xf numFmtId="0" fontId="3" fillId="7" borderId="29" xfId="7" applyBorder="1" applyAlignment="1">
      <alignment horizontal="center"/>
    </xf>
    <xf numFmtId="0" fontId="3" fillId="7" borderId="34" xfId="7" applyBorder="1" applyAlignment="1">
      <alignment horizontal="center"/>
    </xf>
    <xf numFmtId="0" fontId="3" fillId="7" borderId="8" xfId="7" applyBorder="1" applyAlignment="1">
      <alignment horizontal="center"/>
    </xf>
    <xf numFmtId="0" fontId="3" fillId="7" borderId="4" xfId="7" applyBorder="1" applyAlignment="1">
      <alignment horizontal="center"/>
    </xf>
    <xf numFmtId="0" fontId="3" fillId="7" borderId="10" xfId="7" applyBorder="1" applyAlignment="1">
      <alignment horizontal="center"/>
    </xf>
    <xf numFmtId="0" fontId="3" fillId="7" borderId="11" xfId="7" applyBorder="1" applyAlignment="1">
      <alignment horizontal="center"/>
    </xf>
    <xf numFmtId="0" fontId="5" fillId="7" borderId="29" xfId="7" applyFont="1" applyBorder="1" applyAlignment="1">
      <alignment horizontal="center"/>
    </xf>
    <xf numFmtId="0" fontId="5" fillId="7" borderId="30" xfId="7" applyFont="1" applyBorder="1" applyAlignment="1">
      <alignment horizontal="center"/>
    </xf>
    <xf numFmtId="0" fontId="5" fillId="7" borderId="31" xfId="7" applyFont="1" applyBorder="1" applyAlignment="1">
      <alignment horizontal="center"/>
    </xf>
    <xf numFmtId="0" fontId="6" fillId="0" borderId="1" xfId="11" applyBorder="1" applyAlignment="1">
      <alignment horizontal="center" vertical="center"/>
    </xf>
    <xf numFmtId="0" fontId="6" fillId="0" borderId="2" xfId="11" applyBorder="1" applyAlignment="1">
      <alignment horizontal="center" vertical="center"/>
    </xf>
    <xf numFmtId="0" fontId="6" fillId="0" borderId="3" xfId="11" applyBorder="1" applyAlignment="1">
      <alignment horizontal="center" vertical="center"/>
    </xf>
    <xf numFmtId="0" fontId="6" fillId="0" borderId="36" xfId="11" applyBorder="1" applyAlignment="1">
      <alignment horizontal="center" vertical="center"/>
    </xf>
    <xf numFmtId="0" fontId="6" fillId="0" borderId="0" xfId="11" applyBorder="1" applyAlignment="1">
      <alignment horizontal="center" vertical="center"/>
    </xf>
    <xf numFmtId="0" fontId="6" fillId="0" borderId="37" xfId="1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3" fillId="12" borderId="1" xfId="12" applyBorder="1" applyAlignment="1">
      <alignment horizontal="center"/>
    </xf>
    <xf numFmtId="0" fontId="3" fillId="12" borderId="2" xfId="12" applyBorder="1" applyAlignment="1">
      <alignment horizontal="center"/>
    </xf>
    <xf numFmtId="0" fontId="3" fillId="12" borderId="3" xfId="12" applyBorder="1" applyAlignment="1">
      <alignment horizontal="center"/>
    </xf>
    <xf numFmtId="0" fontId="3" fillId="12" borderId="36" xfId="12" applyBorder="1" applyAlignment="1">
      <alignment horizontal="center"/>
    </xf>
    <xf numFmtId="0" fontId="3" fillId="12" borderId="0" xfId="12" applyBorder="1" applyAlignment="1">
      <alignment horizontal="center"/>
    </xf>
    <xf numFmtId="0" fontId="3" fillId="12" borderId="37" xfId="12" applyBorder="1" applyAlignment="1">
      <alignment horizontal="center"/>
    </xf>
    <xf numFmtId="0" fontId="3" fillId="7" borderId="32" xfId="7" applyBorder="1" applyAlignment="1">
      <alignment horizontal="center"/>
    </xf>
    <xf numFmtId="0" fontId="3" fillId="7" borderId="21" xfId="7" applyBorder="1" applyAlignment="1">
      <alignment horizontal="center"/>
    </xf>
    <xf numFmtId="0" fontId="3" fillId="7" borderId="27" xfId="7" applyBorder="1" applyAlignment="1">
      <alignment horizontal="center"/>
    </xf>
    <xf numFmtId="0" fontId="3" fillId="7" borderId="28" xfId="7" applyBorder="1" applyAlignment="1">
      <alignment horizontal="center"/>
    </xf>
    <xf numFmtId="0" fontId="3" fillId="7" borderId="17" xfId="7" applyBorder="1" applyAlignment="1">
      <alignment horizontal="center"/>
    </xf>
    <xf numFmtId="0" fontId="3" fillId="7" borderId="23" xfId="7" applyBorder="1" applyAlignment="1">
      <alignment horizontal="center"/>
    </xf>
    <xf numFmtId="49" fontId="0" fillId="17" borderId="0" xfId="0" applyNumberFormat="1" applyFill="1" applyAlignment="1">
      <alignment horizontal="center" vertical="center"/>
    </xf>
    <xf numFmtId="14" fontId="0" fillId="18" borderId="0" xfId="0" applyNumberForma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49" fontId="0" fillId="18" borderId="0" xfId="0" applyNumberFormat="1" applyFill="1" applyAlignment="1">
      <alignment horizontal="center" vertical="center"/>
    </xf>
    <xf numFmtId="44" fontId="0" fillId="18" borderId="0" xfId="1" applyFont="1" applyFill="1" applyAlignment="1">
      <alignment horizontal="center" vertical="center"/>
    </xf>
    <xf numFmtId="2" fontId="0" fillId="18" borderId="0" xfId="0" applyNumberFormat="1" applyFill="1" applyAlignment="1">
      <alignment horizontal="center" vertical="center"/>
    </xf>
    <xf numFmtId="7" fontId="0" fillId="18" borderId="0" xfId="1" applyNumberFormat="1" applyFont="1" applyFill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20" borderId="4" xfId="0" applyFill="1" applyBorder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</cellXfs>
  <cellStyles count="14">
    <cellStyle name="20 % - Accent1" xfId="3" builtinId="30"/>
    <cellStyle name="20 % - Accent3" xfId="5" builtinId="38"/>
    <cellStyle name="20 % - Accent4" xfId="8" builtinId="42"/>
    <cellStyle name="40 % - Accent3" xfId="6" builtinId="39"/>
    <cellStyle name="40 % - Accent4" xfId="9" builtinId="43"/>
    <cellStyle name="40 % - Accent5" xfId="10" builtinId="47"/>
    <cellStyle name="40 % - Accent6" xfId="13" builtinId="51"/>
    <cellStyle name="Accent1" xfId="2" builtinId="29"/>
    <cellStyle name="Accent3" xfId="4" builtinId="37"/>
    <cellStyle name="Accent4" xfId="7" builtinId="41"/>
    <cellStyle name="Accent6" xfId="12" builtinId="49"/>
    <cellStyle name="Monétaire" xfId="1" builtinId="4"/>
    <cellStyle name="Normal" xfId="0" builtinId="0"/>
    <cellStyle name="Titre" xfId="11" builtinId="15"/>
  </cellStyles>
  <dxfs count="2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6" tint="-0.499984740745262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Suivit!$K$2:$K$999</c:f>
              <c:numCache>
                <c:formatCode>#,##0.00\ "€";\-#,##0.00\ "€"</c:formatCode>
                <c:ptCount val="830"/>
                <c:pt idx="0">
                  <c:v>3.7</c:v>
                </c:pt>
                <c:pt idx="1">
                  <c:v>4.9850000000000003</c:v>
                </c:pt>
                <c:pt idx="2">
                  <c:v>4.5570000000000004</c:v>
                </c:pt>
                <c:pt idx="3">
                  <c:v>4.2529999999999992</c:v>
                </c:pt>
                <c:pt idx="4">
                  <c:v>4.7849999999999984</c:v>
                </c:pt>
                <c:pt idx="5">
                  <c:v>6.6769999999999996</c:v>
                </c:pt>
              </c:numCache>
            </c:numRef>
          </c:val>
        </c:ser>
        <c:marker val="1"/>
        <c:axId val="161746304"/>
        <c:axId val="183911552"/>
      </c:lineChart>
      <c:catAx>
        <c:axId val="161746304"/>
        <c:scaling>
          <c:orientation val="minMax"/>
        </c:scaling>
        <c:axPos val="b"/>
        <c:tickLblPos val="nextTo"/>
        <c:crossAx val="183911552"/>
        <c:crosses val="autoZero"/>
        <c:auto val="1"/>
        <c:lblAlgn val="ctr"/>
        <c:lblOffset val="100"/>
      </c:catAx>
      <c:valAx>
        <c:axId val="183911552"/>
        <c:scaling>
          <c:orientation val="minMax"/>
        </c:scaling>
        <c:axPos val="l"/>
        <c:majorGridlines/>
        <c:numFmt formatCode="#,##0.00\ &quot;€&quot;;\-#,##0.00\ &quot;€&quot;" sourceLinked="1"/>
        <c:tickLblPos val="nextTo"/>
        <c:crossAx val="1617463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714375</xdr:colOff>
      <xdr:row>24</xdr:row>
      <xdr:rowOff>180975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zoomScaleNormal="100" workbookViewId="0">
      <selection activeCell="D5" sqref="D5"/>
    </sheetView>
    <sheetView zoomScale="80" zoomScaleNormal="80" workbookViewId="1">
      <selection activeCell="D17" sqref="D17"/>
    </sheetView>
  </sheetViews>
  <sheetFormatPr baseColWidth="10" defaultRowHeight="15"/>
  <cols>
    <col min="1" max="1" width="20.140625" style="1" customWidth="1"/>
    <col min="2" max="2" width="13.28515625" style="1" customWidth="1"/>
    <col min="3" max="3" width="14.28515625" style="1" customWidth="1"/>
    <col min="4" max="4" width="13" style="1" customWidth="1"/>
    <col min="5" max="5" width="11.42578125" style="1" customWidth="1"/>
    <col min="6" max="6" width="17.140625" style="1" customWidth="1"/>
    <col min="7" max="7" width="13.85546875" style="1" customWidth="1"/>
    <col min="8" max="8" width="14.42578125" style="1" customWidth="1"/>
    <col min="9" max="9" width="12.85546875" style="1" customWidth="1"/>
    <col min="10" max="10" width="11.140625" style="1" customWidth="1"/>
    <col min="11" max="12" width="15" style="1" customWidth="1"/>
    <col min="13" max="13" width="14.5703125" style="1" customWidth="1"/>
    <col min="14" max="16384" width="11.42578125" style="1"/>
  </cols>
  <sheetData>
    <row r="1" spans="1:16" ht="15.75" thickBo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6">
      <c r="A2" s="64" t="s">
        <v>9</v>
      </c>
      <c r="B2" s="65"/>
      <c r="C2" s="65"/>
      <c r="D2" s="66"/>
      <c r="E2" s="11"/>
      <c r="F2" s="64" t="s">
        <v>35</v>
      </c>
      <c r="G2" s="65"/>
      <c r="H2" s="65"/>
      <c r="I2" s="66"/>
      <c r="J2" s="11"/>
      <c r="K2" s="70" t="s">
        <v>37</v>
      </c>
      <c r="L2" s="71"/>
      <c r="M2" s="72"/>
      <c r="N2" s="11"/>
    </row>
    <row r="3" spans="1:16">
      <c r="A3" s="67"/>
      <c r="B3" s="68"/>
      <c r="C3" s="68"/>
      <c r="D3" s="69"/>
      <c r="E3" s="11"/>
      <c r="F3" s="67"/>
      <c r="G3" s="68"/>
      <c r="H3" s="68"/>
      <c r="I3" s="69"/>
      <c r="J3" s="11"/>
      <c r="K3" s="73"/>
      <c r="L3" s="74"/>
      <c r="M3" s="75"/>
      <c r="N3" s="11"/>
    </row>
    <row r="4" spans="1:16">
      <c r="A4" s="12" t="s">
        <v>67</v>
      </c>
      <c r="B4" s="13">
        <f>COUNTIF([0]!pronostikeurs,"base 0,2")</f>
        <v>5</v>
      </c>
      <c r="C4" s="14" t="s">
        <v>34</v>
      </c>
      <c r="D4" s="15">
        <f ca="1">SUMIF([0]!pronostikeurs,"base 0,2",Suivit!J2:J989)</f>
        <v>-0.58000000000000007</v>
      </c>
      <c r="E4" s="11"/>
      <c r="F4" s="12" t="s">
        <v>29</v>
      </c>
      <c r="G4" s="16">
        <f>COUNTIF([0]!pronostikeurs,"martingale over 2,5 à 0,2")</f>
        <v>4</v>
      </c>
      <c r="H4" s="14" t="s">
        <v>34</v>
      </c>
      <c r="I4" s="38">
        <f ca="1">SUMIF([0]!pronostikeurs,"martingale over 2,5 à 0,2",Suivit!J2:J989)</f>
        <v>1.0000000000000009E-2</v>
      </c>
      <c r="J4" s="11"/>
      <c r="K4" s="12"/>
      <c r="L4" s="14" t="s">
        <v>41</v>
      </c>
      <c r="M4" s="17" t="s">
        <v>42</v>
      </c>
      <c r="N4" s="11"/>
    </row>
    <row r="5" spans="1:16">
      <c r="A5" s="12" t="s">
        <v>55</v>
      </c>
      <c r="B5" s="13">
        <f>COUNTIF([0]!pronostikeurs,"Martingale 1N2 à 0,4")</f>
        <v>4</v>
      </c>
      <c r="C5" s="14" t="s">
        <v>34</v>
      </c>
      <c r="D5" s="15">
        <f ca="1">SUMIF([0]!pronostikeurs,"martingale 1N2 à 0,4",Suivit!J2:J989)</f>
        <v>4.7999999999999821E-2</v>
      </c>
      <c r="E5" s="11"/>
      <c r="F5" s="12" t="s">
        <v>30</v>
      </c>
      <c r="G5" s="16">
        <f>COUNTIF([0]!Pronostiqueurs,"martingale over 2,5 à 0,4")</f>
        <v>2</v>
      </c>
      <c r="H5" s="14" t="s">
        <v>34</v>
      </c>
      <c r="I5" s="38">
        <f ca="1">SUMIF([0]!pronostikeurs,"martingale over 2,5 à 0,4",Suivit!J2:J989)</f>
        <v>4.0000000000000036E-2</v>
      </c>
      <c r="J5" s="11"/>
      <c r="K5" s="12" t="s">
        <v>38</v>
      </c>
      <c r="L5" s="16">
        <f>COUNTIF([0]!systeme,"over 1,5")</f>
        <v>1</v>
      </c>
      <c r="M5" s="38">
        <f ca="1">SUMIF([0]!systeme,"over 1,5",Suivit!J2:J989)</f>
        <v>2.2999999999999993E-2</v>
      </c>
      <c r="N5" s="11"/>
    </row>
    <row r="6" spans="1:16">
      <c r="A6" s="12" t="s">
        <v>56</v>
      </c>
      <c r="B6" s="13">
        <f>COUNTIF([0]!pronostikeurs,"Martingale 1N2 à 0,8")</f>
        <v>2</v>
      </c>
      <c r="C6" s="14" t="s">
        <v>34</v>
      </c>
      <c r="D6" s="15">
        <f ca="1">SUMIF([0]!pronostikeurs,"martingale 1N2 à 0,8",Suivit!J2:J989)</f>
        <v>2.12</v>
      </c>
      <c r="E6" s="11"/>
      <c r="F6" s="12" t="s">
        <v>31</v>
      </c>
      <c r="G6" s="16">
        <f>COUNTIF([0]!pronostikeurs,"martingale over 2,5 à 0,8")</f>
        <v>1</v>
      </c>
      <c r="H6" s="14" t="s">
        <v>34</v>
      </c>
      <c r="I6" s="38">
        <f ca="1">SUMIF([0]!pronostikeurs,"martingale over 2,5 à 0,8",Suivit!J2:J989)</f>
        <v>0.8</v>
      </c>
      <c r="J6" s="11"/>
      <c r="K6" s="12" t="s">
        <v>17</v>
      </c>
      <c r="L6" s="16">
        <f>COUNTIF([0]!systeme,"over 2,5")</f>
        <v>1</v>
      </c>
      <c r="M6" s="38">
        <f ca="1">SUMIF([0]!systeme,"over 2,5",Suivit!J2:J989)</f>
        <v>-0.1</v>
      </c>
      <c r="N6" s="11"/>
    </row>
    <row r="7" spans="1:16">
      <c r="A7" s="12" t="s">
        <v>57</v>
      </c>
      <c r="B7" s="13">
        <f>COUNTIF([0]!pronostikeurs,"martingale 1N2 à 1,6")</f>
        <v>0</v>
      </c>
      <c r="C7" s="14" t="s">
        <v>34</v>
      </c>
      <c r="D7" s="15">
        <f ca="1">SUMIF([0]!pronostikeurs,"martingale 1N2 à 1,6",Suivit!J2:J989)</f>
        <v>0</v>
      </c>
      <c r="E7" s="11"/>
      <c r="F7" s="12" t="s">
        <v>32</v>
      </c>
      <c r="G7" s="16">
        <f>COUNTIF([0]!Pronostiqueurs,"martingale over 2,5 à 1,6")</f>
        <v>0</v>
      </c>
      <c r="H7" s="14" t="s">
        <v>34</v>
      </c>
      <c r="I7" s="38">
        <f ca="1">SUMIF([0]!Pronostiqueurs,"martingale over 2,5 à 1,6",Suivit!J2:J989)</f>
        <v>0</v>
      </c>
      <c r="J7" s="11"/>
      <c r="K7" s="12" t="s">
        <v>39</v>
      </c>
      <c r="L7" s="16">
        <f>COUNTIF([0]!systeme,"over 3,5")</f>
        <v>1</v>
      </c>
      <c r="M7" s="38">
        <f ca="1">SUMIF([0]!systeme,"over 3,5",Suivit!J2:J989)</f>
        <v>-0.1</v>
      </c>
      <c r="N7" s="11"/>
    </row>
    <row r="8" spans="1:16" ht="15.75" thickBot="1">
      <c r="A8" s="12" t="s">
        <v>68</v>
      </c>
      <c r="B8" s="13">
        <f>COUNTIF([0]!pronostikeurs,"martingale 1N2 à 3,2")</f>
        <v>0</v>
      </c>
      <c r="C8" s="18" t="s">
        <v>34</v>
      </c>
      <c r="D8" s="15">
        <f ca="1">SUMIF([0]!Pronostiqueurs,"martingale 1N2 à 3,2",Suivit!J2:J989)</f>
        <v>0</v>
      </c>
      <c r="E8" s="11"/>
      <c r="F8" s="19" t="s">
        <v>33</v>
      </c>
      <c r="G8" s="16">
        <f>COUNTIF([0]!Pronostiqueurs,"martingale over 2,5 à 3,2")</f>
        <v>0</v>
      </c>
      <c r="H8" s="18" t="s">
        <v>34</v>
      </c>
      <c r="I8" s="38">
        <f ca="1">SUMIF([0]!Pronostiqueurs,"martingale over 2,5 à 3,2",Suivit!J2:J989)</f>
        <v>0</v>
      </c>
      <c r="J8" s="11"/>
      <c r="K8" s="19" t="s">
        <v>40</v>
      </c>
      <c r="L8" s="16">
        <f>COUNTIF([0]!systeme,"over 4,5")</f>
        <v>1</v>
      </c>
      <c r="M8" s="38">
        <f ca="1">SUMIF([0]!systeme,"over 4,5",Suivit!J2:J989)</f>
        <v>-0.1</v>
      </c>
      <c r="N8" s="11"/>
    </row>
    <row r="9" spans="1:16" ht="15.75" thickBot="1">
      <c r="A9" s="20" t="s">
        <v>36</v>
      </c>
      <c r="B9" s="21">
        <f>SUM(B4:B8)</f>
        <v>11</v>
      </c>
      <c r="C9" s="22" t="s">
        <v>36</v>
      </c>
      <c r="D9" s="39">
        <f ca="1">SUM(D4:D8)</f>
        <v>1.5879999999999999</v>
      </c>
      <c r="E9" s="11"/>
      <c r="F9" s="23" t="s">
        <v>36</v>
      </c>
      <c r="G9" s="24">
        <f>SUM(G4:G8)</f>
        <v>7</v>
      </c>
      <c r="H9" s="25" t="s">
        <v>36</v>
      </c>
      <c r="I9" s="40">
        <f ca="1">SUM(I4:I8)</f>
        <v>0.85000000000000009</v>
      </c>
      <c r="J9" s="11"/>
      <c r="K9" s="23" t="s">
        <v>36</v>
      </c>
      <c r="L9" s="26"/>
      <c r="M9" s="40">
        <f ca="1">SUM(M5:M8)</f>
        <v>-0.27700000000000002</v>
      </c>
      <c r="N9" s="11"/>
    </row>
    <row r="10" spans="1:16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15.75" thickBot="1">
      <c r="A11" s="27"/>
      <c r="B11" s="27"/>
      <c r="C11" s="27"/>
      <c r="D11" s="27"/>
      <c r="E11" s="27"/>
      <c r="F11" s="27"/>
      <c r="G11" s="27"/>
      <c r="H11" s="27"/>
      <c r="I11" s="28"/>
      <c r="J11" s="28"/>
      <c r="K11" s="28"/>
      <c r="L11" s="28"/>
      <c r="M11" s="28"/>
      <c r="N11" s="28"/>
    </row>
    <row r="12" spans="1:16" ht="19.5" thickBot="1">
      <c r="A12" s="76" t="s">
        <v>12</v>
      </c>
      <c r="B12" s="77"/>
      <c r="C12" s="78"/>
      <c r="D12" s="27"/>
      <c r="E12" s="57" t="s">
        <v>44</v>
      </c>
      <c r="F12" s="58"/>
      <c r="G12" s="59"/>
      <c r="H12" s="27"/>
      <c r="I12" s="28"/>
      <c r="J12" s="79" t="s">
        <v>15</v>
      </c>
      <c r="K12" s="80"/>
      <c r="L12" s="81"/>
      <c r="M12" s="28"/>
      <c r="N12" s="28"/>
      <c r="O12" s="29"/>
      <c r="P12" s="29"/>
    </row>
    <row r="13" spans="1:16">
      <c r="A13" s="62" t="s">
        <v>43</v>
      </c>
      <c r="B13" s="63"/>
      <c r="C13" s="30">
        <f>COUNTIF([0]!pronostikeurs,"Mika")</f>
        <v>24</v>
      </c>
      <c r="D13" s="27"/>
      <c r="E13" s="62" t="s">
        <v>43</v>
      </c>
      <c r="F13" s="63"/>
      <c r="G13" s="30">
        <f>COUNTIF([0]!pronostikeurs,"K.James pronos")</f>
        <v>2</v>
      </c>
      <c r="H13" s="27"/>
      <c r="I13" s="28"/>
      <c r="J13" s="82" t="s">
        <v>46</v>
      </c>
      <c r="K13" s="83"/>
      <c r="L13" s="31">
        <f>COUNTIF([0]!pronostikeurs,"perso")</f>
        <v>10</v>
      </c>
      <c r="M13" s="28"/>
      <c r="N13" s="28"/>
      <c r="O13" s="29"/>
      <c r="P13" s="29"/>
    </row>
    <row r="14" spans="1:16">
      <c r="A14" s="60" t="s">
        <v>64</v>
      </c>
      <c r="B14" s="61"/>
      <c r="C14" s="32">
        <f ca="1">SUMIF([0]!pronostikeurs,"Mika",(Suivit!E2:E989))</f>
        <v>7.299999999999998</v>
      </c>
      <c r="D14" s="27"/>
      <c r="E14" s="60" t="s">
        <v>66</v>
      </c>
      <c r="F14" s="61"/>
      <c r="G14" s="32">
        <f ca="1">SUMIF([0]!pronostikeurs,"K.James pronos",(Suivit!E2:E989))</f>
        <v>0.5</v>
      </c>
      <c r="H14" s="27"/>
      <c r="I14" s="28"/>
      <c r="J14" s="109" t="s">
        <v>64</v>
      </c>
      <c r="K14" s="110"/>
      <c r="L14" s="45">
        <f ca="1">SUMIF([0]!pronostikeurs,"perso",(Suivit!E2:E989))</f>
        <v>0.99999999999999989</v>
      </c>
      <c r="M14" s="28"/>
      <c r="N14" s="28"/>
      <c r="O14" s="29"/>
      <c r="P14" s="29"/>
    </row>
    <row r="15" spans="1:16" ht="15.75" thickBot="1">
      <c r="A15" s="60" t="s">
        <v>28</v>
      </c>
      <c r="B15" s="61"/>
      <c r="C15" s="33">
        <f ca="1">SUMIF([0]!pronostikeurs,"Mika",(Suivit!J2:J989))</f>
        <v>-0.60100000000000042</v>
      </c>
      <c r="D15" s="27"/>
      <c r="E15" s="60" t="s">
        <v>28</v>
      </c>
      <c r="F15" s="61"/>
      <c r="G15" s="32">
        <f ca="1">SUMIF([0]!pronostikeurs,"K.James pronos",(Suivit!J2:J989))</f>
        <v>-1.799999999999996E-2</v>
      </c>
      <c r="H15" s="27"/>
      <c r="I15" s="28"/>
      <c r="J15" s="111" t="s">
        <v>28</v>
      </c>
      <c r="K15" s="112"/>
      <c r="L15" s="44">
        <f ca="1">SUMIF([0]!pronostikeurs,"perso",(Suivit!J2:J989))</f>
        <v>0.14700000000000019</v>
      </c>
      <c r="M15" s="28"/>
      <c r="N15" s="28"/>
      <c r="O15" s="29"/>
      <c r="P15" s="29"/>
    </row>
    <row r="16" spans="1:16" ht="15.75" thickBot="1">
      <c r="A16" s="27"/>
      <c r="B16" s="27"/>
      <c r="C16" s="27"/>
      <c r="D16" s="27"/>
      <c r="E16" s="27"/>
      <c r="F16" s="27"/>
      <c r="G16" s="27"/>
      <c r="H16" s="27"/>
      <c r="I16" s="28"/>
      <c r="J16" s="28"/>
      <c r="K16" s="28"/>
      <c r="L16" s="28"/>
      <c r="M16" s="28"/>
      <c r="N16" s="28"/>
      <c r="O16" s="29"/>
      <c r="P16" s="29"/>
    </row>
    <row r="17" spans="1:16" ht="19.5" thickBot="1">
      <c r="A17" s="57" t="s">
        <v>27</v>
      </c>
      <c r="B17" s="58"/>
      <c r="C17" s="59"/>
      <c r="D17" s="27"/>
      <c r="E17" s="57" t="s">
        <v>45</v>
      </c>
      <c r="F17" s="58"/>
      <c r="G17" s="59"/>
      <c r="H17" s="27"/>
      <c r="I17" s="28"/>
      <c r="J17" s="79" t="s">
        <v>10</v>
      </c>
      <c r="K17" s="80"/>
      <c r="L17" s="81"/>
      <c r="M17" s="28"/>
      <c r="N17" s="28"/>
      <c r="O17" s="29"/>
      <c r="P17" s="29"/>
    </row>
    <row r="18" spans="1:16">
      <c r="A18" s="62" t="s">
        <v>43</v>
      </c>
      <c r="B18" s="63"/>
      <c r="C18" s="30">
        <f>COUNTIF([0]!pronostikeurs,"Pronomatch")</f>
        <v>0</v>
      </c>
      <c r="D18" s="27"/>
      <c r="E18" s="62" t="s">
        <v>43</v>
      </c>
      <c r="F18" s="63"/>
      <c r="G18" s="30">
        <f>COUNTIF([0]!pronostikeurs,"Crosby")</f>
        <v>0</v>
      </c>
      <c r="H18" s="27"/>
      <c r="I18" s="28"/>
      <c r="J18" s="113" t="s">
        <v>46</v>
      </c>
      <c r="K18" s="114"/>
      <c r="L18" s="34">
        <f>COUNTIF([0]!pronostikeurs,"montante")</f>
        <v>11</v>
      </c>
      <c r="M18" s="28"/>
      <c r="N18" s="28"/>
      <c r="O18" s="29"/>
      <c r="P18" s="29"/>
    </row>
    <row r="19" spans="1:16">
      <c r="A19" s="60" t="s">
        <v>64</v>
      </c>
      <c r="B19" s="61"/>
      <c r="C19" s="32">
        <f ca="1">SUMIF([0]!pronostikeurs,"Pronomatch",(Suivit!E2:E989))</f>
        <v>0</v>
      </c>
      <c r="D19" s="27"/>
      <c r="E19" s="60" t="s">
        <v>64</v>
      </c>
      <c r="F19" s="61"/>
      <c r="G19" s="32">
        <f ca="1">SUMIF([0]!pronostikeurs,"Crosby",(Suivit!E2:E989))</f>
        <v>0</v>
      </c>
      <c r="H19" s="27"/>
      <c r="I19" s="28"/>
      <c r="J19" s="109" t="s">
        <v>64</v>
      </c>
      <c r="K19" s="110"/>
      <c r="L19" s="45">
        <f ca="1">SUMIF([0]!pronostikeurs,"montante",(Suivit!E2:E989))</f>
        <v>6.2</v>
      </c>
      <c r="M19" s="28"/>
      <c r="N19" s="28"/>
      <c r="O19" s="29"/>
      <c r="P19" s="29"/>
    </row>
    <row r="20" spans="1:16" ht="15.75" thickBot="1">
      <c r="A20" s="60" t="s">
        <v>28</v>
      </c>
      <c r="B20" s="61"/>
      <c r="C20" s="32">
        <f ca="1">SUMIF([0]!pronostikeurs,"Pronomatch",(Suivit!J2:J989))</f>
        <v>0</v>
      </c>
      <c r="D20" s="27"/>
      <c r="E20" s="60" t="s">
        <v>28</v>
      </c>
      <c r="F20" s="61"/>
      <c r="G20" s="32">
        <f ca="1">SUMIF([0]!pronostikeurs,"Crosby",(Suivit!J2:J989))</f>
        <v>0</v>
      </c>
      <c r="H20" s="27"/>
      <c r="I20" s="28"/>
      <c r="J20" s="111" t="s">
        <v>28</v>
      </c>
      <c r="K20" s="112"/>
      <c r="L20" s="44">
        <f ca="1">SUMIF([0]!pronostikeurs,"montante",(Suivit!J2:J989))</f>
        <v>-0.96599999999999997</v>
      </c>
      <c r="M20" s="28"/>
      <c r="N20" s="28"/>
      <c r="O20" s="29"/>
      <c r="P20" s="29"/>
    </row>
    <row r="21" spans="1:16" ht="15.75" thickBot="1">
      <c r="A21" s="27"/>
      <c r="B21" s="27"/>
      <c r="C21" s="27"/>
      <c r="D21" s="27"/>
      <c r="E21" s="27"/>
      <c r="F21" s="27"/>
      <c r="G21" s="27"/>
      <c r="H21" s="27"/>
      <c r="I21" s="28"/>
      <c r="J21" s="28"/>
      <c r="K21" s="28"/>
      <c r="L21" s="28"/>
      <c r="M21" s="28"/>
      <c r="N21" s="28"/>
    </row>
    <row r="22" spans="1:16" ht="18.75">
      <c r="A22" s="91" t="s">
        <v>76</v>
      </c>
      <c r="B22" s="92"/>
      <c r="C22" s="93"/>
      <c r="I22" s="88" t="s">
        <v>25</v>
      </c>
      <c r="J22" s="89"/>
      <c r="K22" s="89"/>
      <c r="L22" s="89"/>
      <c r="M22" s="90"/>
      <c r="N22" s="28"/>
    </row>
    <row r="23" spans="1:16">
      <c r="A23" s="94"/>
      <c r="B23" s="95"/>
      <c r="C23" s="96"/>
      <c r="I23" s="84" t="s">
        <v>47</v>
      </c>
      <c r="J23" s="85"/>
      <c r="K23" s="35">
        <f>COUNTIF([0]!systeme,"0/3")</f>
        <v>0</v>
      </c>
      <c r="L23" s="36"/>
      <c r="M23" s="37"/>
      <c r="N23" s="28"/>
    </row>
    <row r="24" spans="1:16">
      <c r="A24" s="97">
        <f ca="1">C20+C15+D9+I9+G15+G20+L15+L20+M27+M9</f>
        <v>0.72299999999999975</v>
      </c>
      <c r="B24" s="98"/>
      <c r="C24" s="99"/>
      <c r="I24" s="84" t="s">
        <v>48</v>
      </c>
      <c r="J24" s="85"/>
      <c r="K24" s="35">
        <f>COUNTIF([0]!systeme,"1/3")</f>
        <v>0</v>
      </c>
      <c r="L24" s="36"/>
      <c r="M24" s="37"/>
      <c r="N24" s="28"/>
    </row>
    <row r="25" spans="1:16" ht="15.75" thickBot="1">
      <c r="A25" s="100"/>
      <c r="B25" s="101"/>
      <c r="C25" s="102"/>
      <c r="I25" s="84" t="s">
        <v>49</v>
      </c>
      <c r="J25" s="85"/>
      <c r="K25" s="35">
        <f>COUNTIF([0]!systeme,"2/3")</f>
        <v>0</v>
      </c>
      <c r="L25" s="6" t="s">
        <v>51</v>
      </c>
      <c r="M25" s="45">
        <f ca="1">SUMIF([0]!systeme,"2/3",(Suivit!J2:J989))</f>
        <v>0</v>
      </c>
      <c r="N25" s="28"/>
    </row>
    <row r="26" spans="1:16" ht="15.75" thickBot="1">
      <c r="A26" s="103" t="s">
        <v>77</v>
      </c>
      <c r="B26" s="104"/>
      <c r="C26" s="105"/>
      <c r="I26" s="86" t="s">
        <v>50</v>
      </c>
      <c r="J26" s="87"/>
      <c r="K26" s="35">
        <f>COUNTIF([0]!systeme,"3/3")</f>
        <v>0</v>
      </c>
      <c r="L26" s="7" t="s">
        <v>51</v>
      </c>
      <c r="M26" s="44">
        <f ca="1">SUMIF([0]!systeme,"3/3",(Suivit!J2:J989))</f>
        <v>0</v>
      </c>
      <c r="N26" s="28"/>
    </row>
    <row r="27" spans="1:16" ht="15.75" thickBot="1">
      <c r="A27" s="106"/>
      <c r="B27" s="107"/>
      <c r="C27" s="108"/>
      <c r="I27" s="28"/>
      <c r="J27" s="28"/>
      <c r="K27" s="28"/>
      <c r="L27" s="28"/>
      <c r="M27" s="47">
        <f ca="1">SUM(M25:M26)</f>
        <v>0</v>
      </c>
      <c r="N27" s="28"/>
    </row>
    <row r="28" spans="1:16">
      <c r="A28" s="51">
        <f>Suivit!K2</f>
        <v>3.39</v>
      </c>
      <c r="B28" s="52"/>
      <c r="C28" s="53"/>
    </row>
    <row r="29" spans="1:16" ht="15.75" thickBot="1">
      <c r="A29" s="54"/>
      <c r="B29" s="55"/>
      <c r="C29" s="56"/>
    </row>
  </sheetData>
  <mergeCells count="36">
    <mergeCell ref="J14:K14"/>
    <mergeCell ref="J15:K15"/>
    <mergeCell ref="J17:L17"/>
    <mergeCell ref="J20:K20"/>
    <mergeCell ref="I23:J23"/>
    <mergeCell ref="J18:K18"/>
    <mergeCell ref="J19:K19"/>
    <mergeCell ref="I24:J24"/>
    <mergeCell ref="I25:J25"/>
    <mergeCell ref="I26:J26"/>
    <mergeCell ref="I22:M22"/>
    <mergeCell ref="A22:C23"/>
    <mergeCell ref="A24:C25"/>
    <mergeCell ref="A26:C27"/>
    <mergeCell ref="A2:D3"/>
    <mergeCell ref="F2:I3"/>
    <mergeCell ref="K2:M3"/>
    <mergeCell ref="A13:B13"/>
    <mergeCell ref="A12:C12"/>
    <mergeCell ref="J12:L12"/>
    <mergeCell ref="J13:K13"/>
    <mergeCell ref="E13:F13"/>
    <mergeCell ref="A28:C29"/>
    <mergeCell ref="E12:G12"/>
    <mergeCell ref="A14:B14"/>
    <mergeCell ref="A15:B15"/>
    <mergeCell ref="E14:F14"/>
    <mergeCell ref="E15:F15"/>
    <mergeCell ref="A19:B19"/>
    <mergeCell ref="A20:B20"/>
    <mergeCell ref="E17:G17"/>
    <mergeCell ref="E18:F18"/>
    <mergeCell ref="E19:F19"/>
    <mergeCell ref="E20:F20"/>
    <mergeCell ref="A17:C17"/>
    <mergeCell ref="A18:B18"/>
  </mergeCells>
  <conditionalFormatting sqref="C15">
    <cfRule type="cellIs" dxfId="24" priority="22" operator="greaterThan">
      <formula>0</formula>
    </cfRule>
    <cfRule type="cellIs" dxfId="23" priority="21" operator="lessThan">
      <formula>0</formula>
    </cfRule>
  </conditionalFormatting>
  <conditionalFormatting sqref="G15">
    <cfRule type="cellIs" dxfId="22" priority="20" operator="greaterThan">
      <formula>0</formula>
    </cfRule>
    <cfRule type="cellIs" dxfId="21" priority="19" operator="lessThan">
      <formula>0</formula>
    </cfRule>
  </conditionalFormatting>
  <conditionalFormatting sqref="D9">
    <cfRule type="cellIs" dxfId="20" priority="18" operator="greaterThan">
      <formula>0</formula>
    </cfRule>
    <cfRule type="cellIs" dxfId="19" priority="17" operator="greaterThan">
      <formula>0</formula>
    </cfRule>
    <cfRule type="cellIs" dxfId="18" priority="16" operator="lessThan">
      <formula>0</formula>
    </cfRule>
  </conditionalFormatting>
  <conditionalFormatting sqref="I9">
    <cfRule type="cellIs" dxfId="17" priority="15" operator="greaterThan">
      <formula>0</formula>
    </cfRule>
    <cfRule type="cellIs" dxfId="16" priority="14" operator="lessThan">
      <formula>0</formula>
    </cfRule>
  </conditionalFormatting>
  <conditionalFormatting sqref="C20">
    <cfRule type="cellIs" dxfId="15" priority="13" operator="greaterThan">
      <formula>0</formula>
    </cfRule>
    <cfRule type="cellIs" dxfId="14" priority="12" operator="lessThan">
      <formula>0</formula>
    </cfRule>
    <cfRule type="cellIs" dxfId="13" priority="5" operator="lessThan">
      <formula>0</formula>
    </cfRule>
  </conditionalFormatting>
  <conditionalFormatting sqref="G20">
    <cfRule type="cellIs" dxfId="12" priority="11" operator="greaterThan">
      <formula>0</formula>
    </cfRule>
    <cfRule type="cellIs" dxfId="11" priority="10" operator="lessThan">
      <formula>0</formula>
    </cfRule>
  </conditionalFormatting>
  <conditionalFormatting sqref="L15">
    <cfRule type="cellIs" dxfId="10" priority="9" operator="greaterThan">
      <formula>0</formula>
    </cfRule>
    <cfRule type="cellIs" dxfId="9" priority="8" operator="lessThan">
      <formula>0</formula>
    </cfRule>
  </conditionalFormatting>
  <conditionalFormatting sqref="L20">
    <cfRule type="cellIs" dxfId="8" priority="7" operator="greaterThan">
      <formula>0</formula>
    </cfRule>
    <cfRule type="cellIs" dxfId="7" priority="6" operator="lessThan">
      <formula>0</formula>
    </cfRule>
  </conditionalFormatting>
  <conditionalFormatting sqref="M9">
    <cfRule type="cellIs" dxfId="6" priority="4" operator="greaterThan">
      <formula>0</formula>
    </cfRule>
    <cfRule type="cellIs" dxfId="5" priority="3" operator="lessThan">
      <formula>0</formula>
    </cfRule>
  </conditionalFormatting>
  <conditionalFormatting sqref="A24:C25">
    <cfRule type="cellIs" dxfId="4" priority="2" operator="greaterThan">
      <formula>0</formula>
    </cfRule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Q999"/>
  <sheetViews>
    <sheetView zoomScaleNormal="100" workbookViewId="0">
      <pane ySplit="1" topLeftCell="A2" activePane="bottomLeft" state="frozen"/>
      <selection activeCell="D1" sqref="D1"/>
      <selection pane="bottomLeft" activeCell="C55" sqref="C55"/>
    </sheetView>
    <sheetView tabSelected="1" workbookViewId="1">
      <selection activeCell="I3" sqref="I3:I49"/>
    </sheetView>
  </sheetViews>
  <sheetFormatPr baseColWidth="10" defaultRowHeight="15"/>
  <cols>
    <col min="1" max="1" width="11.42578125" style="2"/>
    <col min="2" max="2" width="11.42578125" style="1"/>
    <col min="3" max="3" width="22.42578125" style="1" customWidth="1"/>
    <col min="4" max="4" width="13.28515625" style="4" customWidth="1"/>
    <col min="5" max="5" width="11.42578125" style="3"/>
    <col min="6" max="6" width="11.42578125" style="10"/>
    <col min="7" max="7" width="11.42578125" style="4"/>
    <col min="8" max="8" width="11.42578125" style="1"/>
    <col min="9" max="9" width="11.42578125" style="3"/>
    <col min="10" max="10" width="11.42578125" style="8"/>
    <col min="11" max="16" width="11.42578125" style="1"/>
    <col min="17" max="17" width="25" style="1" customWidth="1"/>
    <col min="18" max="16384" width="11.42578125" style="1"/>
  </cols>
  <sheetData>
    <row r="1" spans="1:11">
      <c r="A1" s="116" t="s">
        <v>0</v>
      </c>
      <c r="B1" s="117" t="s">
        <v>1</v>
      </c>
      <c r="C1" s="117" t="s">
        <v>14</v>
      </c>
      <c r="D1" s="118" t="s">
        <v>2</v>
      </c>
      <c r="E1" s="119" t="s">
        <v>3</v>
      </c>
      <c r="F1" s="120" t="s">
        <v>4</v>
      </c>
      <c r="G1" s="118" t="s">
        <v>72</v>
      </c>
      <c r="H1" s="117" t="s">
        <v>79</v>
      </c>
      <c r="I1" s="119" t="s">
        <v>5</v>
      </c>
      <c r="J1" s="121" t="s">
        <v>6</v>
      </c>
      <c r="K1" s="117" t="s">
        <v>7</v>
      </c>
    </row>
    <row r="2" spans="1:11" hidden="1">
      <c r="A2" s="2">
        <v>42405</v>
      </c>
      <c r="B2" s="1" t="s">
        <v>8</v>
      </c>
      <c r="C2" s="4" t="s">
        <v>78</v>
      </c>
      <c r="D2" s="4">
        <v>1</v>
      </c>
      <c r="E2" s="3">
        <v>0.2</v>
      </c>
      <c r="F2" s="10">
        <v>2.1</v>
      </c>
      <c r="H2" s="4" t="s">
        <v>69</v>
      </c>
      <c r="I2" s="9">
        <f>IF(H2="Gagné",E2*F2,IF(H2="Perdu",E2*0,IF(H2="En cours","")))</f>
        <v>0.42000000000000004</v>
      </c>
      <c r="J2" s="8">
        <f t="shared" ref="J2:J65" si="0">I2-E2</f>
        <v>0.22000000000000003</v>
      </c>
      <c r="K2" s="46">
        <v>3.39</v>
      </c>
    </row>
    <row r="3" spans="1:11">
      <c r="A3" s="2">
        <v>42405</v>
      </c>
      <c r="B3" s="1" t="s">
        <v>8</v>
      </c>
      <c r="C3" s="4" t="s">
        <v>10</v>
      </c>
      <c r="D3" s="4" t="s">
        <v>11</v>
      </c>
      <c r="E3" s="3">
        <v>0.5</v>
      </c>
      <c r="F3" s="10">
        <v>1.62</v>
      </c>
      <c r="H3" s="4" t="s">
        <v>69</v>
      </c>
      <c r="I3" s="9">
        <f t="shared" ref="I3:I66" si="1">IF(H3="Gagné",E3*F3,IF(H3="Perdu",E3*0,IF(H3="En cours","")))</f>
        <v>0.81</v>
      </c>
      <c r="J3" s="8">
        <f t="shared" si="0"/>
        <v>0.31000000000000005</v>
      </c>
      <c r="K3" s="46">
        <f>K2+J3</f>
        <v>3.7</v>
      </c>
    </row>
    <row r="4" spans="1:11" hidden="1">
      <c r="A4" s="2">
        <v>42405</v>
      </c>
      <c r="B4" s="1" t="s">
        <v>8</v>
      </c>
      <c r="C4" s="4" t="s">
        <v>12</v>
      </c>
      <c r="D4" s="4" t="s">
        <v>13</v>
      </c>
      <c r="E4" s="3">
        <v>0.5</v>
      </c>
      <c r="F4" s="10">
        <v>2.42</v>
      </c>
      <c r="H4" s="4" t="s">
        <v>69</v>
      </c>
      <c r="I4" s="9">
        <f t="shared" si="1"/>
        <v>1.21</v>
      </c>
      <c r="J4" s="8">
        <f t="shared" si="0"/>
        <v>0.71</v>
      </c>
      <c r="K4" s="46">
        <f t="shared" ref="K4:K67" si="2">J4+K3</f>
        <v>4.41</v>
      </c>
    </row>
    <row r="5" spans="1:11" hidden="1">
      <c r="A5" s="2">
        <v>42406</v>
      </c>
      <c r="B5" s="1" t="s">
        <v>8</v>
      </c>
      <c r="C5" s="4" t="s">
        <v>54</v>
      </c>
      <c r="D5" s="4">
        <v>1</v>
      </c>
      <c r="E5" s="3">
        <v>0.2</v>
      </c>
      <c r="F5" s="10">
        <v>2.25</v>
      </c>
      <c r="H5" s="4" t="s">
        <v>69</v>
      </c>
      <c r="I5" s="9">
        <f t="shared" si="1"/>
        <v>0.45</v>
      </c>
      <c r="J5" s="8">
        <f t="shared" si="0"/>
        <v>0.25</v>
      </c>
      <c r="K5" s="46">
        <f t="shared" si="2"/>
        <v>4.66</v>
      </c>
    </row>
    <row r="6" spans="1:11">
      <c r="A6" s="2">
        <v>42406</v>
      </c>
      <c r="B6" s="1" t="s">
        <v>8</v>
      </c>
      <c r="C6" s="4" t="s">
        <v>10</v>
      </c>
      <c r="D6" s="4" t="s">
        <v>11</v>
      </c>
      <c r="E6" s="3">
        <v>0.5</v>
      </c>
      <c r="F6" s="10">
        <v>1.65</v>
      </c>
      <c r="H6" s="4" t="s">
        <v>69</v>
      </c>
      <c r="I6" s="9">
        <f t="shared" si="1"/>
        <v>0.82499999999999996</v>
      </c>
      <c r="J6" s="8">
        <f t="shared" si="0"/>
        <v>0.32499999999999996</v>
      </c>
      <c r="K6" s="46">
        <f t="shared" si="2"/>
        <v>4.9850000000000003</v>
      </c>
    </row>
    <row r="7" spans="1:11" hidden="1">
      <c r="A7" s="2">
        <v>42406</v>
      </c>
      <c r="B7" s="1" t="s">
        <v>8</v>
      </c>
      <c r="C7" s="4" t="s">
        <v>12</v>
      </c>
      <c r="D7" s="4" t="s">
        <v>13</v>
      </c>
      <c r="E7" s="3">
        <v>0.5</v>
      </c>
      <c r="F7" s="10">
        <v>2.79</v>
      </c>
      <c r="H7" s="4" t="s">
        <v>70</v>
      </c>
      <c r="I7" s="9">
        <f t="shared" si="1"/>
        <v>0</v>
      </c>
      <c r="J7" s="8">
        <f t="shared" si="0"/>
        <v>-0.5</v>
      </c>
      <c r="K7" s="46">
        <f t="shared" si="2"/>
        <v>4.4850000000000003</v>
      </c>
    </row>
    <row r="8" spans="1:11" hidden="1">
      <c r="A8" s="2">
        <v>42406</v>
      </c>
      <c r="B8" s="1" t="s">
        <v>8</v>
      </c>
      <c r="C8" s="4" t="s">
        <v>15</v>
      </c>
      <c r="D8" s="4" t="s">
        <v>13</v>
      </c>
      <c r="E8" s="3">
        <v>0.1</v>
      </c>
      <c r="F8" s="10">
        <v>6.71</v>
      </c>
      <c r="H8" s="4" t="s">
        <v>70</v>
      </c>
      <c r="I8" s="9">
        <f t="shared" si="1"/>
        <v>0</v>
      </c>
      <c r="J8" s="8">
        <f t="shared" si="0"/>
        <v>-0.1</v>
      </c>
      <c r="K8" s="46">
        <f t="shared" si="2"/>
        <v>4.3850000000000007</v>
      </c>
    </row>
    <row r="9" spans="1:11" hidden="1">
      <c r="A9" s="2">
        <v>42407</v>
      </c>
      <c r="B9" s="1" t="s">
        <v>8</v>
      </c>
      <c r="C9" s="4" t="s">
        <v>78</v>
      </c>
      <c r="D9" s="4">
        <v>1</v>
      </c>
      <c r="E9" s="3">
        <v>0.2</v>
      </c>
      <c r="F9" s="10">
        <v>2.4500000000000002</v>
      </c>
      <c r="H9" s="4" t="s">
        <v>70</v>
      </c>
      <c r="I9" s="9">
        <f t="shared" si="1"/>
        <v>0</v>
      </c>
      <c r="J9" s="8">
        <f t="shared" si="0"/>
        <v>-0.2</v>
      </c>
      <c r="K9" s="46">
        <f t="shared" si="2"/>
        <v>4.1850000000000005</v>
      </c>
    </row>
    <row r="10" spans="1:11">
      <c r="A10" s="2">
        <v>42407</v>
      </c>
      <c r="B10" s="1" t="s">
        <v>8</v>
      </c>
      <c r="C10" s="4" t="s">
        <v>10</v>
      </c>
      <c r="D10" s="4" t="s">
        <v>11</v>
      </c>
      <c r="E10" s="3">
        <v>0.6</v>
      </c>
      <c r="F10" s="10">
        <v>1.62</v>
      </c>
      <c r="H10" s="4" t="s">
        <v>69</v>
      </c>
      <c r="I10" s="9">
        <f t="shared" si="1"/>
        <v>0.97199999999999998</v>
      </c>
      <c r="J10" s="8">
        <f t="shared" si="0"/>
        <v>0.372</v>
      </c>
      <c r="K10" s="46">
        <f t="shared" si="2"/>
        <v>4.5570000000000004</v>
      </c>
    </row>
    <row r="11" spans="1:11" hidden="1">
      <c r="A11" s="2">
        <v>42408</v>
      </c>
      <c r="B11" s="1" t="s">
        <v>8</v>
      </c>
      <c r="C11" s="4" t="s">
        <v>55</v>
      </c>
      <c r="D11" s="4">
        <v>1</v>
      </c>
      <c r="E11" s="3">
        <v>0.4</v>
      </c>
      <c r="F11" s="10">
        <v>2.75</v>
      </c>
      <c r="H11" s="4" t="s">
        <v>70</v>
      </c>
      <c r="I11" s="9">
        <f t="shared" si="1"/>
        <v>0</v>
      </c>
      <c r="J11" s="8">
        <f t="shared" si="0"/>
        <v>-0.4</v>
      </c>
      <c r="K11" s="46">
        <f t="shared" si="2"/>
        <v>4.157</v>
      </c>
    </row>
    <row r="12" spans="1:11" hidden="1">
      <c r="A12" s="2">
        <v>42408</v>
      </c>
      <c r="B12" s="1" t="s">
        <v>8</v>
      </c>
      <c r="C12" s="4" t="s">
        <v>12</v>
      </c>
      <c r="D12" s="4">
        <v>1</v>
      </c>
      <c r="E12" s="3">
        <v>0.2</v>
      </c>
      <c r="F12" s="10">
        <v>1.65</v>
      </c>
      <c r="H12" s="4" t="s">
        <v>70</v>
      </c>
      <c r="I12" s="9">
        <f t="shared" si="1"/>
        <v>0</v>
      </c>
      <c r="J12" s="8">
        <f t="shared" si="0"/>
        <v>-0.2</v>
      </c>
      <c r="K12" s="46">
        <f t="shared" si="2"/>
        <v>3.9569999999999999</v>
      </c>
    </row>
    <row r="13" spans="1:11" hidden="1">
      <c r="A13" s="2">
        <v>42409</v>
      </c>
      <c r="B13" s="1" t="s">
        <v>8</v>
      </c>
      <c r="C13" s="4" t="s">
        <v>12</v>
      </c>
      <c r="D13" s="4" t="s">
        <v>16</v>
      </c>
      <c r="E13" s="3">
        <v>0.2</v>
      </c>
      <c r="F13" s="10">
        <v>3.6</v>
      </c>
      <c r="H13" s="4" t="s">
        <v>70</v>
      </c>
      <c r="I13" s="9">
        <f t="shared" si="1"/>
        <v>0</v>
      </c>
      <c r="J13" s="8">
        <f t="shared" si="0"/>
        <v>-0.2</v>
      </c>
      <c r="K13" s="46">
        <f t="shared" si="2"/>
        <v>3.7569999999999997</v>
      </c>
    </row>
    <row r="14" spans="1:11" hidden="1">
      <c r="A14" s="2">
        <v>42410</v>
      </c>
      <c r="B14" s="1" t="s">
        <v>8</v>
      </c>
      <c r="C14" s="4" t="s">
        <v>12</v>
      </c>
      <c r="D14" s="4">
        <v>1</v>
      </c>
      <c r="E14" s="3">
        <v>0.2</v>
      </c>
      <c r="F14" s="10">
        <v>1.74</v>
      </c>
      <c r="H14" s="4" t="s">
        <v>70</v>
      </c>
      <c r="I14" s="9">
        <f t="shared" si="1"/>
        <v>0</v>
      </c>
      <c r="J14" s="8">
        <f t="shared" si="0"/>
        <v>-0.2</v>
      </c>
      <c r="K14" s="46">
        <f t="shared" si="2"/>
        <v>3.5569999999999995</v>
      </c>
    </row>
    <row r="15" spans="1:11" hidden="1">
      <c r="A15" s="2">
        <v>42412</v>
      </c>
      <c r="B15" s="1" t="s">
        <v>8</v>
      </c>
      <c r="C15" s="4" t="s">
        <v>56</v>
      </c>
      <c r="D15" s="4">
        <v>1</v>
      </c>
      <c r="E15" s="3">
        <v>0.8</v>
      </c>
      <c r="F15" s="10">
        <v>2.1</v>
      </c>
      <c r="H15" s="4" t="s">
        <v>69</v>
      </c>
      <c r="I15" s="9">
        <f t="shared" si="1"/>
        <v>1.6800000000000002</v>
      </c>
      <c r="J15" s="8">
        <f t="shared" si="0"/>
        <v>0.88000000000000012</v>
      </c>
      <c r="K15" s="46">
        <f t="shared" si="2"/>
        <v>4.4369999999999994</v>
      </c>
    </row>
    <row r="16" spans="1:11" hidden="1">
      <c r="A16" s="2">
        <v>42412</v>
      </c>
      <c r="B16" s="1" t="s">
        <v>8</v>
      </c>
      <c r="C16" s="4" t="s">
        <v>10</v>
      </c>
      <c r="D16" s="4" t="s">
        <v>11</v>
      </c>
      <c r="E16" s="3">
        <v>0.7</v>
      </c>
      <c r="F16" s="10">
        <v>1.58</v>
      </c>
      <c r="H16" s="4" t="s">
        <v>70</v>
      </c>
      <c r="I16" s="9">
        <f t="shared" si="1"/>
        <v>0</v>
      </c>
      <c r="J16" s="8">
        <f t="shared" si="0"/>
        <v>-0.7</v>
      </c>
      <c r="K16" s="46">
        <f t="shared" si="2"/>
        <v>3.7369999999999992</v>
      </c>
    </row>
    <row r="17" spans="1:11" hidden="1">
      <c r="A17" s="2">
        <v>42412</v>
      </c>
      <c r="B17" s="1" t="s">
        <v>8</v>
      </c>
      <c r="C17" s="4" t="s">
        <v>12</v>
      </c>
      <c r="D17" s="4" t="s">
        <v>13</v>
      </c>
      <c r="E17" s="3">
        <v>0.2</v>
      </c>
      <c r="F17" s="10">
        <v>2.88</v>
      </c>
      <c r="H17" s="4" t="s">
        <v>69</v>
      </c>
      <c r="I17" s="9">
        <f t="shared" si="1"/>
        <v>0.57599999999999996</v>
      </c>
      <c r="J17" s="8">
        <f t="shared" si="0"/>
        <v>0.37599999999999995</v>
      </c>
      <c r="K17" s="46">
        <f t="shared" si="2"/>
        <v>4.1129999999999995</v>
      </c>
    </row>
    <row r="18" spans="1:11" hidden="1">
      <c r="A18" s="2">
        <v>42413</v>
      </c>
      <c r="B18" s="1" t="s">
        <v>8</v>
      </c>
      <c r="C18" s="4" t="s">
        <v>78</v>
      </c>
      <c r="D18" s="4">
        <v>1</v>
      </c>
      <c r="E18" s="3">
        <v>0.2</v>
      </c>
      <c r="F18" s="10">
        <v>2.1</v>
      </c>
      <c r="H18" s="4" t="s">
        <v>70</v>
      </c>
      <c r="I18" s="9">
        <f t="shared" si="1"/>
        <v>0</v>
      </c>
      <c r="J18" s="8">
        <f t="shared" si="0"/>
        <v>-0.2</v>
      </c>
      <c r="K18" s="46">
        <f t="shared" si="2"/>
        <v>3.9129999999999994</v>
      </c>
    </row>
    <row r="19" spans="1:11">
      <c r="A19" s="2">
        <v>42413</v>
      </c>
      <c r="B19" s="1" t="s">
        <v>8</v>
      </c>
      <c r="C19" s="4" t="s">
        <v>10</v>
      </c>
      <c r="D19" s="4" t="s">
        <v>11</v>
      </c>
      <c r="E19" s="3">
        <v>0.5</v>
      </c>
      <c r="F19" s="10">
        <v>1.68</v>
      </c>
      <c r="H19" s="4" t="s">
        <v>69</v>
      </c>
      <c r="I19" s="9">
        <f t="shared" si="1"/>
        <v>0.84</v>
      </c>
      <c r="J19" s="8">
        <f t="shared" si="0"/>
        <v>0.33999999999999997</v>
      </c>
      <c r="K19" s="46">
        <f t="shared" si="2"/>
        <v>4.2529999999999992</v>
      </c>
    </row>
    <row r="20" spans="1:11" hidden="1">
      <c r="A20" s="2">
        <v>42413</v>
      </c>
      <c r="B20" s="1" t="s">
        <v>8</v>
      </c>
      <c r="C20" s="4" t="s">
        <v>12</v>
      </c>
      <c r="D20" s="4">
        <v>1</v>
      </c>
      <c r="E20" s="3">
        <v>0.3</v>
      </c>
      <c r="F20" s="10">
        <v>1.75</v>
      </c>
      <c r="H20" s="4" t="s">
        <v>70</v>
      </c>
      <c r="I20" s="9">
        <f t="shared" si="1"/>
        <v>0</v>
      </c>
      <c r="J20" s="8">
        <f t="shared" si="0"/>
        <v>-0.3</v>
      </c>
      <c r="K20" s="46">
        <f t="shared" si="2"/>
        <v>3.9529999999999994</v>
      </c>
    </row>
    <row r="21" spans="1:11" hidden="1">
      <c r="A21" s="2">
        <v>42413</v>
      </c>
      <c r="B21" s="1" t="s">
        <v>8</v>
      </c>
      <c r="C21" s="4" t="s">
        <v>15</v>
      </c>
      <c r="D21" s="4" t="s">
        <v>13</v>
      </c>
      <c r="E21" s="3">
        <v>0.1</v>
      </c>
      <c r="F21" s="10">
        <v>6.84</v>
      </c>
      <c r="H21" s="4" t="s">
        <v>69</v>
      </c>
      <c r="I21" s="9">
        <v>0.74</v>
      </c>
      <c r="J21" s="8">
        <f t="shared" si="0"/>
        <v>0.64</v>
      </c>
      <c r="K21" s="46">
        <f t="shared" si="2"/>
        <v>4.5929999999999991</v>
      </c>
    </row>
    <row r="22" spans="1:11" hidden="1">
      <c r="A22" s="2">
        <v>42414</v>
      </c>
      <c r="B22" s="1" t="s">
        <v>8</v>
      </c>
      <c r="C22" s="4" t="s">
        <v>55</v>
      </c>
      <c r="D22" s="4">
        <v>1</v>
      </c>
      <c r="E22" s="3">
        <v>0.4</v>
      </c>
      <c r="F22" s="10">
        <v>2.0499999999999998</v>
      </c>
      <c r="H22" s="4" t="s">
        <v>70</v>
      </c>
      <c r="I22" s="9">
        <f t="shared" si="1"/>
        <v>0</v>
      </c>
      <c r="J22" s="8">
        <f t="shared" si="0"/>
        <v>-0.4</v>
      </c>
      <c r="K22" s="46">
        <f t="shared" si="2"/>
        <v>4.1929999999999987</v>
      </c>
    </row>
    <row r="23" spans="1:11" hidden="1">
      <c r="A23" s="2">
        <v>42414</v>
      </c>
      <c r="B23" s="1" t="s">
        <v>8</v>
      </c>
      <c r="C23" s="4" t="s">
        <v>59</v>
      </c>
      <c r="D23" s="4" t="s">
        <v>17</v>
      </c>
      <c r="E23" s="3">
        <v>0.2</v>
      </c>
      <c r="F23" s="10">
        <v>2.1</v>
      </c>
      <c r="H23" s="4" t="s">
        <v>69</v>
      </c>
      <c r="I23" s="9">
        <f t="shared" si="1"/>
        <v>0.42000000000000004</v>
      </c>
      <c r="J23" s="8">
        <f t="shared" si="0"/>
        <v>0.22000000000000003</v>
      </c>
      <c r="K23" s="46">
        <f t="shared" si="2"/>
        <v>4.4129999999999985</v>
      </c>
    </row>
    <row r="24" spans="1:11">
      <c r="A24" s="2">
        <v>42414</v>
      </c>
      <c r="B24" s="1" t="s">
        <v>8</v>
      </c>
      <c r="C24" s="4" t="s">
        <v>10</v>
      </c>
      <c r="D24" s="4" t="s">
        <v>11</v>
      </c>
      <c r="E24" s="3">
        <v>0.6</v>
      </c>
      <c r="F24" s="10">
        <v>1.62</v>
      </c>
      <c r="H24" s="4" t="s">
        <v>69</v>
      </c>
      <c r="I24" s="9">
        <f t="shared" si="1"/>
        <v>0.97199999999999998</v>
      </c>
      <c r="J24" s="8">
        <f t="shared" si="0"/>
        <v>0.372</v>
      </c>
      <c r="K24" s="46">
        <f t="shared" si="2"/>
        <v>4.7849999999999984</v>
      </c>
    </row>
    <row r="25" spans="1:11" hidden="1">
      <c r="A25" s="2">
        <v>42414</v>
      </c>
      <c r="B25" s="1" t="s">
        <v>8</v>
      </c>
      <c r="C25" s="4" t="s">
        <v>12</v>
      </c>
      <c r="D25" s="4">
        <v>1</v>
      </c>
      <c r="E25" s="3">
        <v>0.3</v>
      </c>
      <c r="F25" s="10">
        <v>1.48</v>
      </c>
      <c r="H25" s="4" t="s">
        <v>69</v>
      </c>
      <c r="I25" s="9">
        <f t="shared" si="1"/>
        <v>0.44400000000000001</v>
      </c>
      <c r="J25" s="8">
        <f t="shared" si="0"/>
        <v>0.14400000000000002</v>
      </c>
      <c r="K25" s="46">
        <f t="shared" si="2"/>
        <v>4.9289999999999985</v>
      </c>
    </row>
    <row r="26" spans="1:11" hidden="1">
      <c r="A26" s="2">
        <v>42414</v>
      </c>
      <c r="B26" s="1" t="s">
        <v>8</v>
      </c>
      <c r="C26" s="4" t="s">
        <v>15</v>
      </c>
      <c r="D26" s="4" t="s">
        <v>13</v>
      </c>
      <c r="E26" s="3">
        <v>0.1</v>
      </c>
      <c r="F26" s="10">
        <v>2.88</v>
      </c>
      <c r="H26" s="4" t="s">
        <v>70</v>
      </c>
      <c r="I26" s="9">
        <f t="shared" si="1"/>
        <v>0</v>
      </c>
      <c r="J26" s="8">
        <f t="shared" si="0"/>
        <v>-0.1</v>
      </c>
      <c r="K26" s="46">
        <f t="shared" si="2"/>
        <v>4.8289999999999988</v>
      </c>
    </row>
    <row r="27" spans="1:11" hidden="1">
      <c r="A27" s="2">
        <v>42415</v>
      </c>
      <c r="B27" s="1" t="s">
        <v>8</v>
      </c>
      <c r="C27" s="4" t="s">
        <v>59</v>
      </c>
      <c r="D27" s="4" t="s">
        <v>17</v>
      </c>
      <c r="E27" s="3">
        <v>0.2</v>
      </c>
      <c r="F27" s="10">
        <v>1.95</v>
      </c>
      <c r="H27" s="4" t="s">
        <v>69</v>
      </c>
      <c r="I27" s="9">
        <f t="shared" si="1"/>
        <v>0.39</v>
      </c>
      <c r="J27" s="8">
        <f t="shared" si="0"/>
        <v>0.19</v>
      </c>
      <c r="K27" s="46">
        <f t="shared" si="2"/>
        <v>5.0189999999999992</v>
      </c>
    </row>
    <row r="28" spans="1:11" hidden="1">
      <c r="A28" s="2">
        <v>42415</v>
      </c>
      <c r="B28" s="1" t="s">
        <v>8</v>
      </c>
      <c r="C28" s="4" t="s">
        <v>10</v>
      </c>
      <c r="D28" s="4" t="s">
        <v>11</v>
      </c>
      <c r="E28" s="3">
        <v>0.8</v>
      </c>
      <c r="F28" s="10">
        <v>1.58</v>
      </c>
      <c r="H28" s="4" t="s">
        <v>70</v>
      </c>
      <c r="I28" s="9">
        <f t="shared" si="1"/>
        <v>0</v>
      </c>
      <c r="J28" s="8">
        <f t="shared" si="0"/>
        <v>-0.8</v>
      </c>
      <c r="K28" s="46">
        <f t="shared" si="2"/>
        <v>4.2189999999999994</v>
      </c>
    </row>
    <row r="29" spans="1:11" hidden="1">
      <c r="A29" s="2">
        <v>42415</v>
      </c>
      <c r="B29" s="1" t="s">
        <v>8</v>
      </c>
      <c r="C29" s="4" t="s">
        <v>12</v>
      </c>
      <c r="D29" s="4" t="s">
        <v>16</v>
      </c>
      <c r="E29" s="3">
        <v>0.3</v>
      </c>
      <c r="F29" s="10">
        <v>1.93</v>
      </c>
      <c r="H29" s="4" t="s">
        <v>70</v>
      </c>
      <c r="I29" s="9">
        <f t="shared" si="1"/>
        <v>0</v>
      </c>
      <c r="J29" s="8">
        <f t="shared" si="0"/>
        <v>-0.3</v>
      </c>
      <c r="K29" s="46">
        <f t="shared" si="2"/>
        <v>3.9189999999999996</v>
      </c>
    </row>
    <row r="30" spans="1:11" hidden="1">
      <c r="A30" s="2">
        <v>42416</v>
      </c>
      <c r="B30" s="1" t="s">
        <v>8</v>
      </c>
      <c r="C30" s="4" t="s">
        <v>12</v>
      </c>
      <c r="D30" s="4">
        <v>1</v>
      </c>
      <c r="E30" s="3">
        <v>0.2</v>
      </c>
      <c r="F30" s="10">
        <v>1.66</v>
      </c>
      <c r="H30" s="4" t="s">
        <v>69</v>
      </c>
      <c r="I30" s="9">
        <f t="shared" si="1"/>
        <v>0.33200000000000002</v>
      </c>
      <c r="J30" s="8">
        <f t="shared" si="0"/>
        <v>0.13200000000000001</v>
      </c>
      <c r="K30" s="46">
        <f t="shared" si="2"/>
        <v>4.0509999999999993</v>
      </c>
    </row>
    <row r="31" spans="1:11" hidden="1">
      <c r="A31" s="2">
        <v>42416</v>
      </c>
      <c r="B31" s="1" t="s">
        <v>8</v>
      </c>
      <c r="C31" s="4" t="s">
        <v>12</v>
      </c>
      <c r="D31" s="4">
        <v>1</v>
      </c>
      <c r="E31" s="3">
        <v>0.2</v>
      </c>
      <c r="F31" s="10">
        <v>1.72</v>
      </c>
      <c r="H31" s="4" t="s">
        <v>70</v>
      </c>
      <c r="I31" s="9">
        <f t="shared" si="1"/>
        <v>0</v>
      </c>
      <c r="J31" s="8">
        <f t="shared" si="0"/>
        <v>-0.2</v>
      </c>
      <c r="K31" s="46">
        <f t="shared" si="2"/>
        <v>3.8509999999999991</v>
      </c>
    </row>
    <row r="32" spans="1:11" hidden="1">
      <c r="A32" s="2">
        <v>42416</v>
      </c>
      <c r="B32" s="1" t="s">
        <v>8</v>
      </c>
      <c r="C32" s="4" t="s">
        <v>12</v>
      </c>
      <c r="D32" s="4" t="s">
        <v>16</v>
      </c>
      <c r="E32" s="3">
        <v>0.3</v>
      </c>
      <c r="F32" s="10">
        <v>3.36</v>
      </c>
      <c r="H32" s="4" t="s">
        <v>69</v>
      </c>
      <c r="I32" s="9">
        <f t="shared" si="1"/>
        <v>1.008</v>
      </c>
      <c r="J32" s="8">
        <f t="shared" si="0"/>
        <v>0.70799999999999996</v>
      </c>
      <c r="K32" s="46">
        <f t="shared" si="2"/>
        <v>4.5589999999999993</v>
      </c>
    </row>
    <row r="33" spans="1:11" hidden="1">
      <c r="A33" s="2">
        <v>42416</v>
      </c>
      <c r="B33" s="1" t="s">
        <v>8</v>
      </c>
      <c r="C33" s="4" t="s">
        <v>12</v>
      </c>
      <c r="D33" s="4" t="s">
        <v>16</v>
      </c>
      <c r="E33" s="3">
        <v>0.3</v>
      </c>
      <c r="F33" s="10">
        <v>2.34</v>
      </c>
      <c r="H33" s="4" t="s">
        <v>69</v>
      </c>
      <c r="I33" s="9">
        <f t="shared" si="1"/>
        <v>0.70199999999999996</v>
      </c>
      <c r="J33" s="8">
        <f t="shared" si="0"/>
        <v>0.40199999999999997</v>
      </c>
      <c r="K33" s="46">
        <f t="shared" si="2"/>
        <v>4.9609999999999994</v>
      </c>
    </row>
    <row r="34" spans="1:11" hidden="1">
      <c r="A34" s="2">
        <v>42417</v>
      </c>
      <c r="B34" s="1" t="s">
        <v>8</v>
      </c>
      <c r="C34" s="4" t="s">
        <v>12</v>
      </c>
      <c r="D34" s="4">
        <v>1</v>
      </c>
      <c r="E34" s="3">
        <v>0.3</v>
      </c>
      <c r="F34" s="10">
        <v>1.9</v>
      </c>
      <c r="H34" s="4" t="s">
        <v>69</v>
      </c>
      <c r="I34" s="9">
        <f t="shared" si="1"/>
        <v>0.56999999999999995</v>
      </c>
      <c r="J34" s="8">
        <f t="shared" si="0"/>
        <v>0.26999999999999996</v>
      </c>
      <c r="K34" s="46">
        <f t="shared" si="2"/>
        <v>5.230999999999999</v>
      </c>
    </row>
    <row r="35" spans="1:11" hidden="1">
      <c r="A35" s="2">
        <v>42417</v>
      </c>
      <c r="B35" s="1" t="s">
        <v>8</v>
      </c>
      <c r="C35" s="4" t="s">
        <v>15</v>
      </c>
      <c r="D35" s="4" t="s">
        <v>16</v>
      </c>
      <c r="E35" s="3">
        <v>0.1</v>
      </c>
      <c r="F35" s="10">
        <v>4.07</v>
      </c>
      <c r="H35" s="4" t="s">
        <v>69</v>
      </c>
      <c r="I35" s="9">
        <f t="shared" si="1"/>
        <v>0.40700000000000003</v>
      </c>
      <c r="J35" s="8">
        <f t="shared" si="0"/>
        <v>0.30700000000000005</v>
      </c>
      <c r="K35" s="46">
        <f t="shared" si="2"/>
        <v>5.5379999999999994</v>
      </c>
    </row>
    <row r="36" spans="1:11" hidden="1">
      <c r="A36" s="2">
        <v>42418</v>
      </c>
      <c r="B36" s="1" t="s">
        <v>8</v>
      </c>
      <c r="C36" s="4" t="s">
        <v>56</v>
      </c>
      <c r="D36" s="4">
        <v>1</v>
      </c>
      <c r="E36" s="3">
        <v>0.8</v>
      </c>
      <c r="F36" s="10">
        <v>2.5499999999999998</v>
      </c>
      <c r="H36" s="4" t="s">
        <v>69</v>
      </c>
      <c r="I36" s="9">
        <f t="shared" si="1"/>
        <v>2.04</v>
      </c>
      <c r="J36" s="8">
        <f t="shared" si="0"/>
        <v>1.24</v>
      </c>
      <c r="K36" s="46">
        <f t="shared" si="2"/>
        <v>6.7779999999999996</v>
      </c>
    </row>
    <row r="37" spans="1:11" hidden="1">
      <c r="A37" s="2">
        <v>42418</v>
      </c>
      <c r="B37" s="1" t="s">
        <v>8</v>
      </c>
      <c r="C37" s="4" t="s">
        <v>59</v>
      </c>
      <c r="D37" s="4" t="s">
        <v>17</v>
      </c>
      <c r="E37" s="3">
        <v>0.2</v>
      </c>
      <c r="F37" s="10">
        <v>2</v>
      </c>
      <c r="H37" s="4" t="s">
        <v>70</v>
      </c>
      <c r="I37" s="9">
        <f t="shared" si="1"/>
        <v>0</v>
      </c>
      <c r="J37" s="8">
        <f t="shared" si="0"/>
        <v>-0.2</v>
      </c>
      <c r="K37" s="46">
        <f t="shared" si="2"/>
        <v>6.5779999999999994</v>
      </c>
    </row>
    <row r="38" spans="1:11" hidden="1">
      <c r="A38" s="2">
        <v>42418</v>
      </c>
      <c r="B38" s="1" t="s">
        <v>8</v>
      </c>
      <c r="C38" s="4" t="s">
        <v>12</v>
      </c>
      <c r="D38" s="4" t="s">
        <v>16</v>
      </c>
      <c r="E38" s="3">
        <v>0.3</v>
      </c>
      <c r="F38" s="10">
        <v>1.9</v>
      </c>
      <c r="H38" s="4" t="s">
        <v>69</v>
      </c>
      <c r="I38" s="9">
        <f t="shared" si="1"/>
        <v>0.56999999999999995</v>
      </c>
      <c r="J38" s="8">
        <f t="shared" si="0"/>
        <v>0.26999999999999996</v>
      </c>
      <c r="K38" s="46">
        <f t="shared" si="2"/>
        <v>6.847999999999999</v>
      </c>
    </row>
    <row r="39" spans="1:11" hidden="1">
      <c r="A39" s="2">
        <v>42418</v>
      </c>
      <c r="B39" s="1" t="s">
        <v>8</v>
      </c>
      <c r="C39" s="4" t="s">
        <v>12</v>
      </c>
      <c r="D39" s="4">
        <v>1</v>
      </c>
      <c r="E39" s="3">
        <v>0.3</v>
      </c>
      <c r="F39" s="10">
        <v>1.3</v>
      </c>
      <c r="H39" s="4" t="s">
        <v>70</v>
      </c>
      <c r="I39" s="9">
        <f t="shared" si="1"/>
        <v>0</v>
      </c>
      <c r="J39" s="8">
        <f t="shared" si="0"/>
        <v>-0.3</v>
      </c>
      <c r="K39" s="46">
        <f t="shared" si="2"/>
        <v>6.5479999999999992</v>
      </c>
    </row>
    <row r="40" spans="1:11" hidden="1">
      <c r="A40" s="2">
        <v>42418</v>
      </c>
      <c r="B40" s="1" t="s">
        <v>8</v>
      </c>
      <c r="C40" s="4" t="s">
        <v>15</v>
      </c>
      <c r="D40" s="4" t="s">
        <v>16</v>
      </c>
      <c r="E40" s="3">
        <v>0.1</v>
      </c>
      <c r="F40" s="10">
        <v>4.92</v>
      </c>
      <c r="H40" s="4" t="s">
        <v>70</v>
      </c>
      <c r="I40" s="9">
        <f t="shared" si="1"/>
        <v>0</v>
      </c>
      <c r="J40" s="8">
        <f t="shared" si="0"/>
        <v>-0.1</v>
      </c>
      <c r="K40" s="46">
        <f t="shared" si="2"/>
        <v>6.4479999999999995</v>
      </c>
    </row>
    <row r="41" spans="1:11" hidden="1">
      <c r="A41" s="2">
        <v>42418</v>
      </c>
      <c r="B41" s="1" t="s">
        <v>8</v>
      </c>
      <c r="C41" s="4" t="s">
        <v>15</v>
      </c>
      <c r="D41" s="4" t="s">
        <v>16</v>
      </c>
      <c r="E41" s="3">
        <v>0.1</v>
      </c>
      <c r="F41" s="10">
        <v>327.36</v>
      </c>
      <c r="H41" s="4" t="s">
        <v>70</v>
      </c>
      <c r="I41" s="9">
        <f t="shared" si="1"/>
        <v>0</v>
      </c>
      <c r="J41" s="8">
        <f t="shared" si="0"/>
        <v>-0.1</v>
      </c>
      <c r="K41" s="46">
        <f t="shared" si="2"/>
        <v>6.3479999999999999</v>
      </c>
    </row>
    <row r="42" spans="1:11" hidden="1">
      <c r="A42" s="2">
        <v>42419</v>
      </c>
      <c r="B42" s="1" t="s">
        <v>8</v>
      </c>
      <c r="C42" s="4" t="s">
        <v>78</v>
      </c>
      <c r="D42" s="4">
        <v>1</v>
      </c>
      <c r="E42" s="3">
        <v>0.2</v>
      </c>
      <c r="F42" s="10">
        <v>2.25</v>
      </c>
      <c r="H42" s="4" t="s">
        <v>70</v>
      </c>
      <c r="I42" s="9">
        <f t="shared" si="1"/>
        <v>0</v>
      </c>
      <c r="J42" s="8">
        <f t="shared" si="0"/>
        <v>-0.2</v>
      </c>
      <c r="K42" s="46">
        <f t="shared" si="2"/>
        <v>6.1479999999999997</v>
      </c>
    </row>
    <row r="43" spans="1:11" hidden="1">
      <c r="A43" s="2">
        <v>42419</v>
      </c>
      <c r="B43" s="1" t="s">
        <v>8</v>
      </c>
      <c r="C43" s="4" t="s">
        <v>60</v>
      </c>
      <c r="D43" s="4" t="s">
        <v>17</v>
      </c>
      <c r="E43" s="3">
        <v>0.4</v>
      </c>
      <c r="F43" s="10">
        <v>2.2000000000000002</v>
      </c>
      <c r="H43" s="4" t="s">
        <v>70</v>
      </c>
      <c r="I43" s="9">
        <f t="shared" si="1"/>
        <v>0</v>
      </c>
      <c r="J43" s="8">
        <f t="shared" si="0"/>
        <v>-0.4</v>
      </c>
      <c r="K43" s="46">
        <f t="shared" si="2"/>
        <v>5.7479999999999993</v>
      </c>
    </row>
    <row r="44" spans="1:11" hidden="1">
      <c r="A44" s="2">
        <v>42419</v>
      </c>
      <c r="B44" s="1" t="s">
        <v>8</v>
      </c>
      <c r="C44" s="4" t="s">
        <v>10</v>
      </c>
      <c r="D44" s="4" t="s">
        <v>11</v>
      </c>
      <c r="E44" s="3">
        <v>0.5</v>
      </c>
      <c r="F44" s="10">
        <v>1.6</v>
      </c>
      <c r="H44" s="4" t="s">
        <v>70</v>
      </c>
      <c r="I44" s="9">
        <f t="shared" si="1"/>
        <v>0</v>
      </c>
      <c r="J44" s="8">
        <f t="shared" si="0"/>
        <v>-0.5</v>
      </c>
      <c r="K44" s="46">
        <f t="shared" si="2"/>
        <v>5.2479999999999993</v>
      </c>
    </row>
    <row r="45" spans="1:11" hidden="1">
      <c r="A45" s="2">
        <v>42419</v>
      </c>
      <c r="B45" s="1" t="s">
        <v>8</v>
      </c>
      <c r="C45" s="4" t="s">
        <v>12</v>
      </c>
      <c r="D45" s="4">
        <v>1</v>
      </c>
      <c r="E45" s="3">
        <v>0.3</v>
      </c>
      <c r="F45" s="10">
        <v>1.52</v>
      </c>
      <c r="H45" s="4" t="s">
        <v>70</v>
      </c>
      <c r="I45" s="9">
        <f t="shared" si="1"/>
        <v>0</v>
      </c>
      <c r="J45" s="8">
        <f t="shared" si="0"/>
        <v>-0.3</v>
      </c>
      <c r="K45" s="46">
        <f t="shared" si="2"/>
        <v>4.9479999999999995</v>
      </c>
    </row>
    <row r="46" spans="1:11" hidden="1">
      <c r="A46" s="2">
        <v>42419</v>
      </c>
      <c r="B46" s="1" t="s">
        <v>8</v>
      </c>
      <c r="C46" s="4" t="s">
        <v>12</v>
      </c>
      <c r="D46" s="4">
        <v>1</v>
      </c>
      <c r="E46" s="3">
        <v>0.3</v>
      </c>
      <c r="F46" s="10">
        <v>1.62</v>
      </c>
      <c r="H46" s="4" t="s">
        <v>69</v>
      </c>
      <c r="I46" s="9">
        <f t="shared" si="1"/>
        <v>0.48599999999999999</v>
      </c>
      <c r="J46" s="8">
        <f t="shared" si="0"/>
        <v>0.186</v>
      </c>
      <c r="K46" s="46">
        <f t="shared" si="2"/>
        <v>5.1339999999999995</v>
      </c>
    </row>
    <row r="47" spans="1:11" hidden="1">
      <c r="A47" s="2">
        <v>42420</v>
      </c>
      <c r="B47" s="1" t="s">
        <v>8</v>
      </c>
      <c r="C47" s="4" t="s">
        <v>55</v>
      </c>
      <c r="D47" s="4">
        <v>1</v>
      </c>
      <c r="E47" s="3">
        <v>0.4</v>
      </c>
      <c r="F47" s="10">
        <v>2.0699999999999998</v>
      </c>
      <c r="H47" s="4" t="s">
        <v>69</v>
      </c>
      <c r="I47" s="9">
        <f t="shared" si="1"/>
        <v>0.82799999999999996</v>
      </c>
      <c r="J47" s="8">
        <f t="shared" si="0"/>
        <v>0.42799999999999994</v>
      </c>
      <c r="K47" s="46">
        <f t="shared" si="2"/>
        <v>5.5619999999999994</v>
      </c>
    </row>
    <row r="48" spans="1:11" hidden="1">
      <c r="A48" s="2">
        <v>42420</v>
      </c>
      <c r="B48" s="1" t="s">
        <v>8</v>
      </c>
      <c r="C48" s="4" t="s">
        <v>61</v>
      </c>
      <c r="D48" s="4" t="s">
        <v>17</v>
      </c>
      <c r="E48" s="3">
        <v>0.8</v>
      </c>
      <c r="F48" s="10">
        <v>2</v>
      </c>
      <c r="H48" s="4" t="s">
        <v>69</v>
      </c>
      <c r="I48" s="9">
        <f t="shared" si="1"/>
        <v>1.6</v>
      </c>
      <c r="J48" s="8">
        <f t="shared" si="0"/>
        <v>0.8</v>
      </c>
      <c r="K48" s="46">
        <f t="shared" si="2"/>
        <v>6.3619999999999992</v>
      </c>
    </row>
    <row r="49" spans="1:11">
      <c r="A49" s="2">
        <v>42420</v>
      </c>
      <c r="B49" s="1" t="s">
        <v>8</v>
      </c>
      <c r="C49" s="4" t="s">
        <v>10</v>
      </c>
      <c r="D49" s="4">
        <v>1</v>
      </c>
      <c r="E49" s="3">
        <v>0.5</v>
      </c>
      <c r="F49" s="10">
        <v>1.63</v>
      </c>
      <c r="H49" s="4" t="s">
        <v>69</v>
      </c>
      <c r="I49" s="9">
        <f t="shared" si="1"/>
        <v>0.81499999999999995</v>
      </c>
      <c r="J49" s="8">
        <f t="shared" si="0"/>
        <v>0.31499999999999995</v>
      </c>
      <c r="K49" s="46">
        <f t="shared" si="2"/>
        <v>6.6769999999999996</v>
      </c>
    </row>
    <row r="50" spans="1:11" hidden="1">
      <c r="A50" s="2">
        <v>42420</v>
      </c>
      <c r="B50" s="1" t="s">
        <v>8</v>
      </c>
      <c r="C50" s="4" t="s">
        <v>12</v>
      </c>
      <c r="D50" s="4" t="s">
        <v>16</v>
      </c>
      <c r="E50" s="3">
        <v>0.3</v>
      </c>
      <c r="F50" s="10">
        <v>2.67</v>
      </c>
      <c r="H50" s="4" t="s">
        <v>69</v>
      </c>
      <c r="I50" s="9">
        <f t="shared" si="1"/>
        <v>0.80099999999999993</v>
      </c>
      <c r="J50" s="8">
        <f t="shared" si="0"/>
        <v>0.50099999999999989</v>
      </c>
      <c r="K50" s="46">
        <f t="shared" si="2"/>
        <v>7.177999999999999</v>
      </c>
    </row>
    <row r="51" spans="1:11" hidden="1">
      <c r="A51" s="2">
        <v>42420</v>
      </c>
      <c r="B51" s="1" t="s">
        <v>8</v>
      </c>
      <c r="C51" s="4" t="s">
        <v>15</v>
      </c>
      <c r="D51" s="4" t="s">
        <v>16</v>
      </c>
      <c r="E51" s="3">
        <v>0.1</v>
      </c>
      <c r="F51" s="10">
        <v>16</v>
      </c>
      <c r="H51" s="4" t="s">
        <v>70</v>
      </c>
      <c r="I51" s="9">
        <f t="shared" si="1"/>
        <v>0</v>
      </c>
      <c r="J51" s="8">
        <f t="shared" si="0"/>
        <v>-0.1</v>
      </c>
      <c r="K51" s="46">
        <f t="shared" si="2"/>
        <v>7.0779999999999994</v>
      </c>
    </row>
    <row r="52" spans="1:11" hidden="1">
      <c r="A52" s="2">
        <v>42420</v>
      </c>
      <c r="B52" s="1" t="s">
        <v>8</v>
      </c>
      <c r="C52" s="4" t="s">
        <v>15</v>
      </c>
      <c r="D52" s="4" t="s">
        <v>16</v>
      </c>
      <c r="E52" s="3">
        <v>0.1</v>
      </c>
      <c r="F52" s="10">
        <v>3.05</v>
      </c>
      <c r="H52" s="4" t="s">
        <v>70</v>
      </c>
      <c r="I52" s="9">
        <f t="shared" si="1"/>
        <v>0</v>
      </c>
      <c r="J52" s="8">
        <f t="shared" si="0"/>
        <v>-0.1</v>
      </c>
      <c r="K52" s="46">
        <f t="shared" si="2"/>
        <v>6.9779999999999998</v>
      </c>
    </row>
    <row r="53" spans="1:11" hidden="1">
      <c r="A53" s="2">
        <v>42420</v>
      </c>
      <c r="B53" s="1" t="s">
        <v>8</v>
      </c>
      <c r="C53" s="4" t="s">
        <v>15</v>
      </c>
      <c r="D53" s="4" t="s">
        <v>16</v>
      </c>
      <c r="E53" s="3">
        <v>0.1</v>
      </c>
      <c r="F53" s="10">
        <v>3.53</v>
      </c>
      <c r="H53" s="4" t="s">
        <v>70</v>
      </c>
      <c r="I53" s="9">
        <f t="shared" si="1"/>
        <v>0</v>
      </c>
      <c r="J53" s="8">
        <f t="shared" si="0"/>
        <v>-0.1</v>
      </c>
      <c r="K53" s="46">
        <f t="shared" si="2"/>
        <v>6.8780000000000001</v>
      </c>
    </row>
    <row r="54" spans="1:11" hidden="1">
      <c r="A54" s="2">
        <v>42421</v>
      </c>
      <c r="B54" s="1" t="s">
        <v>8</v>
      </c>
      <c r="C54" s="4" t="s">
        <v>78</v>
      </c>
      <c r="D54" s="4">
        <v>1</v>
      </c>
      <c r="E54" s="3">
        <v>0.2</v>
      </c>
      <c r="F54" s="10">
        <v>2</v>
      </c>
      <c r="H54" s="4" t="s">
        <v>70</v>
      </c>
      <c r="I54" s="9">
        <f t="shared" si="1"/>
        <v>0</v>
      </c>
      <c r="J54" s="8">
        <f t="shared" si="0"/>
        <v>-0.2</v>
      </c>
      <c r="K54" s="46">
        <f t="shared" si="2"/>
        <v>6.6779999999999999</v>
      </c>
    </row>
    <row r="55" spans="1:11" hidden="1">
      <c r="A55" s="2">
        <v>42421</v>
      </c>
      <c r="B55" s="1" t="s">
        <v>8</v>
      </c>
      <c r="C55" s="4" t="s">
        <v>59</v>
      </c>
      <c r="D55" s="4" t="s">
        <v>17</v>
      </c>
      <c r="E55" s="3">
        <v>0.2</v>
      </c>
      <c r="F55" s="10">
        <v>2.2000000000000002</v>
      </c>
      <c r="H55" s="4" t="s">
        <v>70</v>
      </c>
      <c r="I55" s="9">
        <f t="shared" si="1"/>
        <v>0</v>
      </c>
      <c r="J55" s="8">
        <f t="shared" si="0"/>
        <v>-0.2</v>
      </c>
      <c r="K55" s="46">
        <f t="shared" si="2"/>
        <v>6.4779999999999998</v>
      </c>
    </row>
    <row r="56" spans="1:11" hidden="1">
      <c r="A56" s="2">
        <v>42421</v>
      </c>
      <c r="B56" s="1" t="s">
        <v>8</v>
      </c>
      <c r="C56" s="4" t="s">
        <v>10</v>
      </c>
      <c r="D56" s="4" t="s">
        <v>11</v>
      </c>
      <c r="E56" s="3">
        <v>0.5</v>
      </c>
      <c r="F56" s="10">
        <v>1.55</v>
      </c>
      <c r="H56" s="4" t="s">
        <v>70</v>
      </c>
      <c r="I56" s="9">
        <f t="shared" si="1"/>
        <v>0</v>
      </c>
      <c r="J56" s="8">
        <f t="shared" si="0"/>
        <v>-0.5</v>
      </c>
      <c r="K56" s="46">
        <f t="shared" si="2"/>
        <v>5.9779999999999998</v>
      </c>
    </row>
    <row r="57" spans="1:11" hidden="1">
      <c r="A57" s="2">
        <v>42421</v>
      </c>
      <c r="B57" s="1" t="s">
        <v>8</v>
      </c>
      <c r="C57" s="4" t="s">
        <v>12</v>
      </c>
      <c r="D57" s="4">
        <v>1</v>
      </c>
      <c r="E57" s="3">
        <v>0.4</v>
      </c>
      <c r="F57" s="10">
        <v>1.68</v>
      </c>
      <c r="H57" s="4" t="s">
        <v>70</v>
      </c>
      <c r="I57" s="9">
        <f t="shared" si="1"/>
        <v>0</v>
      </c>
      <c r="J57" s="8">
        <f t="shared" si="0"/>
        <v>-0.4</v>
      </c>
      <c r="K57" s="46">
        <f t="shared" si="2"/>
        <v>5.5779999999999994</v>
      </c>
    </row>
    <row r="58" spans="1:11" hidden="1">
      <c r="A58" s="2">
        <v>42421</v>
      </c>
      <c r="B58" s="1" t="s">
        <v>8</v>
      </c>
      <c r="C58" s="4" t="s">
        <v>12</v>
      </c>
      <c r="D58" s="4">
        <v>1</v>
      </c>
      <c r="E58" s="3">
        <v>0.5</v>
      </c>
      <c r="F58" s="10">
        <v>1.55</v>
      </c>
      <c r="H58" s="4" t="s">
        <v>70</v>
      </c>
      <c r="I58" s="9">
        <f t="shared" si="1"/>
        <v>0</v>
      </c>
      <c r="J58" s="8">
        <f t="shared" si="0"/>
        <v>-0.5</v>
      </c>
      <c r="K58" s="46">
        <f t="shared" si="2"/>
        <v>5.0779999999999994</v>
      </c>
    </row>
    <row r="59" spans="1:11" hidden="1">
      <c r="A59" s="2">
        <v>42421</v>
      </c>
      <c r="B59" s="1" t="s">
        <v>8</v>
      </c>
      <c r="C59" s="4" t="s">
        <v>53</v>
      </c>
      <c r="D59" s="4" t="s">
        <v>16</v>
      </c>
      <c r="E59" s="3">
        <v>0.2</v>
      </c>
      <c r="F59" s="10">
        <v>2.41</v>
      </c>
      <c r="H59" s="4" t="s">
        <v>69</v>
      </c>
      <c r="I59" s="9">
        <f t="shared" si="1"/>
        <v>0.48200000000000004</v>
      </c>
      <c r="J59" s="8">
        <f t="shared" si="0"/>
        <v>0.28200000000000003</v>
      </c>
      <c r="K59" s="46">
        <f t="shared" si="2"/>
        <v>5.3599999999999994</v>
      </c>
    </row>
    <row r="60" spans="1:11" hidden="1">
      <c r="A60" s="2">
        <v>42421</v>
      </c>
      <c r="B60" s="1" t="s">
        <v>8</v>
      </c>
      <c r="C60" s="4" t="s">
        <v>15</v>
      </c>
      <c r="D60" s="4" t="s">
        <v>16</v>
      </c>
      <c r="E60" s="3">
        <v>0.1</v>
      </c>
      <c r="F60" s="10">
        <v>2.38</v>
      </c>
      <c r="H60" s="4" t="s">
        <v>70</v>
      </c>
      <c r="I60" s="9">
        <f t="shared" si="1"/>
        <v>0</v>
      </c>
      <c r="J60" s="8">
        <f t="shared" si="0"/>
        <v>-0.1</v>
      </c>
      <c r="K60" s="46">
        <f t="shared" si="2"/>
        <v>5.26</v>
      </c>
    </row>
    <row r="61" spans="1:11" hidden="1">
      <c r="A61" s="2">
        <v>42422</v>
      </c>
      <c r="B61" s="1" t="s">
        <v>8</v>
      </c>
      <c r="C61" s="115" t="s">
        <v>18</v>
      </c>
      <c r="D61" s="4" t="s">
        <v>19</v>
      </c>
      <c r="E61" s="3">
        <v>0.1</v>
      </c>
      <c r="F61" s="10">
        <v>1.23</v>
      </c>
      <c r="G61" s="4" t="s">
        <v>19</v>
      </c>
      <c r="H61" s="4" t="s">
        <v>69</v>
      </c>
      <c r="I61" s="9">
        <f t="shared" si="1"/>
        <v>0.123</v>
      </c>
      <c r="J61" s="8">
        <f t="shared" si="0"/>
        <v>2.2999999999999993E-2</v>
      </c>
      <c r="K61" s="46">
        <f t="shared" si="2"/>
        <v>5.2829999999999995</v>
      </c>
    </row>
    <row r="62" spans="1:11" hidden="1">
      <c r="A62" s="2">
        <v>42422</v>
      </c>
      <c r="B62" s="1" t="s">
        <v>8</v>
      </c>
      <c r="C62" s="115" t="s">
        <v>18</v>
      </c>
      <c r="D62" s="4" t="s">
        <v>20</v>
      </c>
      <c r="E62" s="3">
        <v>0.1</v>
      </c>
      <c r="F62" s="10">
        <v>1.8</v>
      </c>
      <c r="G62" s="4" t="s">
        <v>20</v>
      </c>
      <c r="H62" s="4" t="s">
        <v>70</v>
      </c>
      <c r="I62" s="9">
        <f t="shared" si="1"/>
        <v>0</v>
      </c>
      <c r="J62" s="8">
        <f t="shared" si="0"/>
        <v>-0.1</v>
      </c>
      <c r="K62" s="46">
        <f t="shared" si="2"/>
        <v>5.1829999999999998</v>
      </c>
    </row>
    <row r="63" spans="1:11" hidden="1">
      <c r="A63" s="2">
        <v>42422</v>
      </c>
      <c r="B63" s="1" t="s">
        <v>8</v>
      </c>
      <c r="C63" s="115" t="s">
        <v>18</v>
      </c>
      <c r="D63" s="4" t="s">
        <v>21</v>
      </c>
      <c r="E63" s="3">
        <v>0.1</v>
      </c>
      <c r="F63" s="10">
        <v>3</v>
      </c>
      <c r="G63" s="4" t="s">
        <v>21</v>
      </c>
      <c r="H63" s="4" t="s">
        <v>70</v>
      </c>
      <c r="I63" s="9">
        <f t="shared" si="1"/>
        <v>0</v>
      </c>
      <c r="J63" s="8">
        <f t="shared" si="0"/>
        <v>-0.1</v>
      </c>
      <c r="K63" s="46">
        <f t="shared" si="2"/>
        <v>5.0830000000000002</v>
      </c>
    </row>
    <row r="64" spans="1:11" hidden="1">
      <c r="A64" s="2">
        <v>42422</v>
      </c>
      <c r="B64" s="1" t="s">
        <v>8</v>
      </c>
      <c r="C64" s="115" t="s">
        <v>18</v>
      </c>
      <c r="D64" s="4" t="s">
        <v>22</v>
      </c>
      <c r="E64" s="3">
        <v>0.1</v>
      </c>
      <c r="F64" s="10">
        <v>5</v>
      </c>
      <c r="G64" s="4" t="s">
        <v>22</v>
      </c>
      <c r="H64" s="4" t="s">
        <v>70</v>
      </c>
      <c r="I64" s="9">
        <f t="shared" si="1"/>
        <v>0</v>
      </c>
      <c r="J64" s="8">
        <f t="shared" si="0"/>
        <v>-0.1</v>
      </c>
      <c r="K64" s="46">
        <f t="shared" si="2"/>
        <v>4.9830000000000005</v>
      </c>
    </row>
    <row r="65" spans="1:11" hidden="1">
      <c r="A65" s="2">
        <v>42422</v>
      </c>
      <c r="B65" s="1" t="s">
        <v>8</v>
      </c>
      <c r="C65" s="4" t="s">
        <v>10</v>
      </c>
      <c r="D65" s="4">
        <v>1</v>
      </c>
      <c r="E65" s="3">
        <v>0.5</v>
      </c>
      <c r="F65" s="10">
        <v>1.65</v>
      </c>
      <c r="H65" s="4" t="s">
        <v>70</v>
      </c>
      <c r="I65" s="9">
        <f t="shared" si="1"/>
        <v>0</v>
      </c>
      <c r="J65" s="8">
        <f t="shared" si="0"/>
        <v>-0.5</v>
      </c>
      <c r="K65" s="46">
        <f t="shared" si="2"/>
        <v>4.4830000000000005</v>
      </c>
    </row>
    <row r="66" spans="1:11" hidden="1">
      <c r="A66" s="2">
        <v>42422</v>
      </c>
      <c r="B66" s="1" t="s">
        <v>8</v>
      </c>
      <c r="C66" s="4" t="s">
        <v>12</v>
      </c>
      <c r="D66" s="4" t="s">
        <v>13</v>
      </c>
      <c r="E66" s="3">
        <v>0.3</v>
      </c>
      <c r="F66" s="10">
        <v>2.04</v>
      </c>
      <c r="H66" s="4" t="s">
        <v>70</v>
      </c>
      <c r="I66" s="9">
        <f t="shared" si="1"/>
        <v>0</v>
      </c>
      <c r="J66" s="8">
        <f t="shared" ref="J66:J71" si="3">I66-E66</f>
        <v>-0.3</v>
      </c>
      <c r="K66" s="46">
        <f t="shared" si="2"/>
        <v>4.1830000000000007</v>
      </c>
    </row>
    <row r="67" spans="1:11" hidden="1">
      <c r="A67" s="2">
        <v>42422</v>
      </c>
      <c r="B67" s="1" t="s">
        <v>8</v>
      </c>
      <c r="C67" s="4" t="s">
        <v>12</v>
      </c>
      <c r="D67" s="4">
        <v>1</v>
      </c>
      <c r="E67" s="3">
        <v>0.3</v>
      </c>
      <c r="F67" s="10">
        <v>1.6</v>
      </c>
      <c r="H67" s="4" t="s">
        <v>70</v>
      </c>
      <c r="I67" s="9">
        <f t="shared" ref="I67:I71" si="4">IF(H67="Gagné",E67*F67,IF(H67="Perdu",E67*0,IF(H67="En cours","")))</f>
        <v>0</v>
      </c>
      <c r="J67" s="8">
        <f t="shared" si="3"/>
        <v>-0.3</v>
      </c>
      <c r="K67" s="46">
        <f t="shared" si="2"/>
        <v>3.8830000000000009</v>
      </c>
    </row>
    <row r="68" spans="1:11" hidden="1">
      <c r="A68" s="2">
        <v>42422</v>
      </c>
      <c r="B68" s="1" t="s">
        <v>8</v>
      </c>
      <c r="C68" s="4" t="s">
        <v>12</v>
      </c>
      <c r="D68" s="4" t="s">
        <v>13</v>
      </c>
      <c r="E68" s="3">
        <v>0.3</v>
      </c>
      <c r="F68" s="10">
        <v>2.57</v>
      </c>
      <c r="H68" s="4" t="s">
        <v>70</v>
      </c>
      <c r="I68" s="9">
        <f t="shared" si="4"/>
        <v>0</v>
      </c>
      <c r="J68" s="8">
        <f t="shared" si="3"/>
        <v>-0.3</v>
      </c>
      <c r="K68" s="46">
        <f t="shared" ref="K68:K71" si="5">J68+K67</f>
        <v>3.5830000000000011</v>
      </c>
    </row>
    <row r="69" spans="1:11" hidden="1">
      <c r="A69" s="2">
        <v>42422</v>
      </c>
      <c r="B69" s="1" t="s">
        <v>8</v>
      </c>
      <c r="C69" s="4" t="s">
        <v>65</v>
      </c>
      <c r="D69" s="4" t="s">
        <v>16</v>
      </c>
      <c r="E69" s="3">
        <v>0.3</v>
      </c>
      <c r="F69" s="10">
        <v>1.92</v>
      </c>
      <c r="H69" s="4" t="s">
        <v>70</v>
      </c>
      <c r="I69" s="9">
        <f t="shared" si="4"/>
        <v>0</v>
      </c>
      <c r="J69" s="8">
        <f t="shared" si="3"/>
        <v>-0.3</v>
      </c>
      <c r="K69" s="46">
        <f t="shared" si="5"/>
        <v>3.2830000000000013</v>
      </c>
    </row>
    <row r="70" spans="1:11" hidden="1">
      <c r="A70" s="2">
        <v>42423</v>
      </c>
      <c r="B70" s="1" t="s">
        <v>8</v>
      </c>
      <c r="C70" s="4" t="s">
        <v>55</v>
      </c>
      <c r="D70" s="4">
        <v>1</v>
      </c>
      <c r="E70" s="3">
        <v>0.4</v>
      </c>
      <c r="F70" s="10">
        <v>2.0499999999999998</v>
      </c>
      <c r="H70" s="4" t="s">
        <v>69</v>
      </c>
      <c r="I70" s="9">
        <f t="shared" si="4"/>
        <v>0.82</v>
      </c>
      <c r="J70" s="8">
        <f t="shared" si="3"/>
        <v>0.41999999999999993</v>
      </c>
      <c r="K70" s="46">
        <f t="shared" si="5"/>
        <v>3.7030000000000012</v>
      </c>
    </row>
    <row r="71" spans="1:11" hidden="1">
      <c r="A71" s="2">
        <v>42423</v>
      </c>
      <c r="B71" s="1" t="s">
        <v>8</v>
      </c>
      <c r="C71" s="4" t="s">
        <v>60</v>
      </c>
      <c r="D71" s="4" t="s">
        <v>20</v>
      </c>
      <c r="E71" s="3">
        <v>0.4</v>
      </c>
      <c r="F71" s="10">
        <v>2.1</v>
      </c>
      <c r="H71" s="4" t="s">
        <v>69</v>
      </c>
      <c r="I71" s="9">
        <f t="shared" si="4"/>
        <v>0.84000000000000008</v>
      </c>
      <c r="J71" s="8">
        <f t="shared" si="3"/>
        <v>0.44000000000000006</v>
      </c>
      <c r="K71" s="46">
        <f t="shared" si="5"/>
        <v>4.1430000000000016</v>
      </c>
    </row>
    <row r="72" spans="1:11" hidden="1">
      <c r="C72" s="115"/>
      <c r="H72" s="4"/>
      <c r="I72" s="9"/>
      <c r="K72" s="46"/>
    </row>
    <row r="73" spans="1:11" hidden="1">
      <c r="C73" s="49"/>
      <c r="H73" s="4"/>
      <c r="I73" s="9"/>
      <c r="K73" s="46"/>
    </row>
    <row r="74" spans="1:11" hidden="1">
      <c r="C74" s="49"/>
      <c r="H74" s="4"/>
      <c r="I74" s="9"/>
      <c r="K74" s="46"/>
    </row>
    <row r="75" spans="1:11" hidden="1">
      <c r="C75" s="49"/>
      <c r="H75" s="4"/>
      <c r="I75" s="9"/>
      <c r="K75" s="46"/>
    </row>
    <row r="76" spans="1:11" hidden="1">
      <c r="C76" s="4"/>
      <c r="H76" s="4"/>
      <c r="I76" s="9"/>
      <c r="K76" s="46"/>
    </row>
    <row r="77" spans="1:11" hidden="1">
      <c r="C77" s="4"/>
      <c r="H77" s="4"/>
      <c r="I77" s="9"/>
      <c r="K77" s="46"/>
    </row>
    <row r="78" spans="1:11" hidden="1">
      <c r="C78" s="4"/>
      <c r="H78" s="4"/>
      <c r="I78" s="9"/>
      <c r="K78" s="46"/>
    </row>
    <row r="79" spans="1:11" hidden="1">
      <c r="C79" s="4"/>
      <c r="H79" s="4"/>
      <c r="I79" s="9"/>
      <c r="K79" s="46"/>
    </row>
    <row r="80" spans="1:11" hidden="1">
      <c r="C80" s="115"/>
      <c r="H80" s="4"/>
      <c r="I80" s="9"/>
      <c r="K80" s="46"/>
    </row>
    <row r="81" spans="3:11" hidden="1">
      <c r="C81" s="49"/>
      <c r="H81" s="4"/>
      <c r="I81" s="9"/>
      <c r="K81" s="46"/>
    </row>
    <row r="82" spans="3:11" hidden="1">
      <c r="C82" s="49"/>
      <c r="H82" s="4"/>
      <c r="I82" s="9"/>
      <c r="K82" s="46"/>
    </row>
    <row r="83" spans="3:11" hidden="1">
      <c r="C83" s="49"/>
      <c r="H83" s="4"/>
      <c r="I83" s="9"/>
      <c r="K83" s="46"/>
    </row>
    <row r="84" spans="3:11" hidden="1">
      <c r="C84" s="4"/>
      <c r="H84" s="4"/>
      <c r="I84" s="9"/>
      <c r="K84" s="46"/>
    </row>
    <row r="85" spans="3:11" hidden="1">
      <c r="C85" s="4"/>
      <c r="H85" s="4"/>
      <c r="I85" s="9"/>
      <c r="K85" s="46"/>
    </row>
    <row r="86" spans="3:11" hidden="1">
      <c r="C86" s="4"/>
      <c r="H86" s="4"/>
      <c r="I86" s="9"/>
      <c r="K86" s="46"/>
    </row>
    <row r="87" spans="3:11" hidden="1">
      <c r="C87" s="4"/>
      <c r="H87" s="4"/>
      <c r="I87" s="9"/>
      <c r="K87" s="46"/>
    </row>
    <row r="88" spans="3:11" hidden="1">
      <c r="C88" s="4"/>
      <c r="H88" s="4"/>
      <c r="I88" s="9"/>
      <c r="K88" s="46"/>
    </row>
    <row r="89" spans="3:11" hidden="1">
      <c r="C89" s="4"/>
      <c r="H89" s="4"/>
      <c r="I89" s="9"/>
      <c r="K89" s="46"/>
    </row>
    <row r="90" spans="3:11" hidden="1">
      <c r="C90" s="115"/>
      <c r="H90" s="4"/>
      <c r="I90" s="9"/>
      <c r="K90" s="46"/>
    </row>
    <row r="91" spans="3:11" hidden="1">
      <c r="C91" s="49"/>
      <c r="H91" s="4"/>
      <c r="I91" s="9"/>
      <c r="K91" s="46"/>
    </row>
    <row r="92" spans="3:11" hidden="1">
      <c r="C92" s="49"/>
      <c r="H92" s="4"/>
      <c r="I92" s="9"/>
      <c r="K92" s="46"/>
    </row>
    <row r="93" spans="3:11" hidden="1">
      <c r="C93" s="49"/>
      <c r="H93" s="4"/>
      <c r="I93" s="9"/>
      <c r="K93" s="46"/>
    </row>
    <row r="94" spans="3:11" hidden="1">
      <c r="C94" s="4"/>
      <c r="H94" s="4"/>
      <c r="I94" s="9"/>
      <c r="K94" s="46"/>
    </row>
    <row r="95" spans="3:11" hidden="1">
      <c r="C95" s="4"/>
      <c r="H95" s="4"/>
      <c r="I95" s="9"/>
      <c r="K95" s="46"/>
    </row>
    <row r="96" spans="3:11" hidden="1">
      <c r="C96" s="4"/>
      <c r="H96" s="4"/>
      <c r="I96" s="9"/>
      <c r="K96" s="46"/>
    </row>
    <row r="97" spans="3:16" hidden="1">
      <c r="C97" s="4"/>
      <c r="H97" s="4"/>
      <c r="I97" s="9"/>
      <c r="K97" s="46"/>
    </row>
    <row r="98" spans="3:16" hidden="1">
      <c r="C98" s="4"/>
      <c r="H98" s="4"/>
      <c r="I98" s="9"/>
      <c r="K98" s="46"/>
    </row>
    <row r="99" spans="3:16" hidden="1">
      <c r="C99" s="4"/>
      <c r="H99" s="4"/>
      <c r="I99" s="9"/>
      <c r="K99" s="46"/>
    </row>
    <row r="100" spans="3:16" hidden="1">
      <c r="C100" s="115"/>
      <c r="H100" s="4"/>
      <c r="I100" s="9"/>
      <c r="K100" s="46"/>
    </row>
    <row r="101" spans="3:16" hidden="1">
      <c r="C101" s="49"/>
      <c r="H101" s="4"/>
      <c r="I101" s="9"/>
      <c r="K101" s="46"/>
    </row>
    <row r="102" spans="3:16" hidden="1">
      <c r="C102" s="49"/>
      <c r="H102" s="4"/>
      <c r="I102" s="9"/>
      <c r="K102" s="46"/>
    </row>
    <row r="103" spans="3:16" hidden="1">
      <c r="C103" s="49"/>
      <c r="H103" s="4"/>
      <c r="I103" s="9"/>
      <c r="K103" s="46"/>
    </row>
    <row r="104" spans="3:16" hidden="1">
      <c r="C104" s="4"/>
      <c r="H104" s="4"/>
      <c r="I104" s="9"/>
      <c r="K104" s="46"/>
    </row>
    <row r="105" spans="3:16" hidden="1">
      <c r="C105" s="4"/>
      <c r="H105" s="4"/>
      <c r="I105" s="9"/>
      <c r="K105" s="46"/>
    </row>
    <row r="106" spans="3:16" hidden="1">
      <c r="C106" s="4"/>
      <c r="H106" s="4"/>
      <c r="I106" s="9"/>
      <c r="K106" s="46"/>
    </row>
    <row r="107" spans="3:16" hidden="1">
      <c r="C107" s="4"/>
      <c r="H107" s="4"/>
      <c r="I107" s="9"/>
      <c r="K107" s="46"/>
    </row>
    <row r="108" spans="3:16" hidden="1">
      <c r="C108" s="4"/>
      <c r="H108" s="4"/>
      <c r="I108" s="9"/>
      <c r="K108" s="46"/>
    </row>
    <row r="109" spans="3:16" hidden="1">
      <c r="C109" s="4"/>
      <c r="H109" s="4"/>
      <c r="I109" s="9"/>
      <c r="K109" s="46"/>
    </row>
    <row r="110" spans="3:16" hidden="1">
      <c r="C110" s="4"/>
      <c r="H110" s="4"/>
      <c r="I110" s="9"/>
      <c r="K110" s="46"/>
    </row>
    <row r="111" spans="3:16" hidden="1">
      <c r="C111" s="4"/>
      <c r="H111" s="4"/>
      <c r="I111" s="9"/>
      <c r="K111" s="46"/>
      <c r="P111" s="41" t="s">
        <v>69</v>
      </c>
    </row>
    <row r="112" spans="3:16" hidden="1">
      <c r="C112" s="4"/>
      <c r="H112" s="4"/>
      <c r="I112" s="9"/>
      <c r="K112" s="46"/>
      <c r="P112" s="42" t="s">
        <v>70</v>
      </c>
    </row>
    <row r="113" spans="3:17" hidden="1">
      <c r="C113" s="4"/>
      <c r="H113" s="4"/>
      <c r="I113" s="9"/>
      <c r="K113" s="46"/>
      <c r="P113" s="43" t="s">
        <v>71</v>
      </c>
    </row>
    <row r="114" spans="3:17" hidden="1">
      <c r="C114" s="4"/>
      <c r="H114" s="4"/>
      <c r="I114" s="9"/>
      <c r="K114" s="46"/>
    </row>
    <row r="115" spans="3:17" hidden="1">
      <c r="C115" s="4"/>
      <c r="H115" s="4"/>
      <c r="I115" s="9"/>
      <c r="K115" s="46"/>
    </row>
    <row r="116" spans="3:17" hidden="1">
      <c r="C116" s="4"/>
      <c r="H116" s="4"/>
      <c r="I116" s="9"/>
      <c r="K116" s="46"/>
    </row>
    <row r="117" spans="3:17" hidden="1">
      <c r="C117" s="4"/>
      <c r="H117" s="4"/>
      <c r="I117" s="9"/>
      <c r="K117" s="46"/>
    </row>
    <row r="118" spans="3:17" hidden="1">
      <c r="C118" s="4"/>
      <c r="H118" s="4"/>
      <c r="I118" s="9"/>
      <c r="K118" s="46"/>
    </row>
    <row r="119" spans="3:17" hidden="1">
      <c r="C119" s="4"/>
      <c r="H119" s="4"/>
      <c r="I119" s="9"/>
      <c r="K119" s="46"/>
    </row>
    <row r="120" spans="3:17" hidden="1">
      <c r="C120" s="4"/>
      <c r="H120" s="4"/>
      <c r="I120" s="9"/>
      <c r="K120" s="46"/>
    </row>
    <row r="121" spans="3:17" hidden="1">
      <c r="C121" s="4"/>
      <c r="H121" s="4"/>
      <c r="I121" s="9"/>
      <c r="K121" s="46"/>
      <c r="Q121" s="4" t="s">
        <v>59</v>
      </c>
    </row>
    <row r="122" spans="3:17" hidden="1">
      <c r="C122" s="115"/>
      <c r="H122" s="4"/>
      <c r="I122" s="9"/>
      <c r="K122" s="46"/>
      <c r="Q122" s="4" t="s">
        <v>60</v>
      </c>
    </row>
    <row r="123" spans="3:17" hidden="1">
      <c r="C123" s="49"/>
      <c r="H123" s="4"/>
      <c r="I123" s="9"/>
      <c r="K123" s="46"/>
      <c r="Q123" s="4" t="s">
        <v>61</v>
      </c>
    </row>
    <row r="124" spans="3:17" hidden="1">
      <c r="C124" s="49"/>
      <c r="H124" s="4"/>
      <c r="I124" s="9"/>
      <c r="K124" s="46"/>
      <c r="Q124" s="4" t="s">
        <v>62</v>
      </c>
    </row>
    <row r="125" spans="3:17" hidden="1">
      <c r="C125" s="49"/>
      <c r="H125" s="4"/>
      <c r="I125" s="9"/>
      <c r="K125" s="46"/>
      <c r="Q125" s="4" t="s">
        <v>63</v>
      </c>
    </row>
    <row r="126" spans="3:17" hidden="1">
      <c r="C126" s="4"/>
      <c r="H126" s="4"/>
      <c r="I126" s="9"/>
      <c r="K126" s="46"/>
      <c r="Q126" s="4" t="s">
        <v>78</v>
      </c>
    </row>
    <row r="127" spans="3:17" hidden="1">
      <c r="C127" s="4"/>
      <c r="H127" s="4"/>
      <c r="I127" s="9"/>
      <c r="K127" s="46"/>
      <c r="Q127" s="4" t="s">
        <v>55</v>
      </c>
    </row>
    <row r="128" spans="3:17" hidden="1">
      <c r="C128" s="4"/>
      <c r="H128" s="4"/>
      <c r="I128" s="9"/>
      <c r="K128" s="46"/>
      <c r="Q128" s="4" t="s">
        <v>56</v>
      </c>
    </row>
    <row r="129" spans="3:17" hidden="1">
      <c r="C129" s="4"/>
      <c r="H129" s="4"/>
      <c r="I129" s="9"/>
      <c r="K129" s="46"/>
      <c r="Q129" s="4" t="s">
        <v>57</v>
      </c>
    </row>
    <row r="130" spans="3:17" hidden="1">
      <c r="C130" s="4"/>
      <c r="H130" s="4"/>
      <c r="I130" s="9"/>
      <c r="K130" s="46"/>
      <c r="Q130" s="4" t="s">
        <v>58</v>
      </c>
    </row>
    <row r="131" spans="3:17" hidden="1">
      <c r="C131" s="4"/>
      <c r="H131" s="4"/>
      <c r="I131" s="9"/>
      <c r="K131" s="46"/>
      <c r="Q131" s="4" t="s">
        <v>10</v>
      </c>
    </row>
    <row r="132" spans="3:17" hidden="1">
      <c r="C132" s="4"/>
      <c r="H132" s="4"/>
      <c r="I132" s="9"/>
      <c r="K132" s="46"/>
      <c r="Q132" s="4" t="s">
        <v>15</v>
      </c>
    </row>
    <row r="133" spans="3:17" hidden="1">
      <c r="C133" s="4"/>
      <c r="H133" s="4"/>
      <c r="I133" s="9"/>
      <c r="K133" s="46"/>
      <c r="Q133" s="4" t="s">
        <v>12</v>
      </c>
    </row>
    <row r="134" spans="3:17" hidden="1">
      <c r="C134" s="4"/>
      <c r="H134" s="4"/>
      <c r="I134" s="9"/>
      <c r="K134" s="46"/>
      <c r="Q134" s="4" t="s">
        <v>53</v>
      </c>
    </row>
    <row r="135" spans="3:17" hidden="1">
      <c r="C135" s="4"/>
      <c r="H135" s="4"/>
      <c r="I135" s="9"/>
      <c r="K135" s="46"/>
      <c r="Q135" s="4" t="s">
        <v>23</v>
      </c>
    </row>
    <row r="136" spans="3:17" hidden="1">
      <c r="C136" s="4"/>
      <c r="H136" s="4"/>
      <c r="I136" s="9"/>
      <c r="K136" s="46"/>
      <c r="Q136" s="4" t="s">
        <v>27</v>
      </c>
    </row>
    <row r="137" spans="3:17" hidden="1">
      <c r="C137" s="4"/>
      <c r="H137" s="4"/>
      <c r="I137" s="9"/>
      <c r="K137" s="46"/>
      <c r="Q137" s="4" t="s">
        <v>25</v>
      </c>
    </row>
    <row r="138" spans="3:17" hidden="1">
      <c r="C138" s="4"/>
      <c r="H138" s="4"/>
      <c r="I138" s="9"/>
      <c r="K138" s="46"/>
      <c r="Q138" s="4" t="s">
        <v>18</v>
      </c>
    </row>
    <row r="139" spans="3:17" hidden="1">
      <c r="C139" s="4"/>
      <c r="H139" s="4"/>
      <c r="I139" s="9"/>
      <c r="K139" s="46"/>
    </row>
    <row r="140" spans="3:17" hidden="1">
      <c r="C140" s="4"/>
      <c r="H140" s="4"/>
      <c r="I140" s="9"/>
      <c r="K140" s="46"/>
    </row>
    <row r="141" spans="3:17" hidden="1">
      <c r="C141" s="4"/>
      <c r="H141" s="4"/>
      <c r="I141" s="9"/>
      <c r="K141" s="46"/>
    </row>
    <row r="142" spans="3:17" hidden="1">
      <c r="C142" s="4"/>
      <c r="H142" s="4"/>
      <c r="I142" s="9"/>
      <c r="K142" s="46"/>
    </row>
    <row r="143" spans="3:17" hidden="1">
      <c r="C143" s="4"/>
      <c r="H143" s="4"/>
      <c r="I143" s="9"/>
      <c r="K143" s="46"/>
      <c r="Q143" s="1" t="s">
        <v>16</v>
      </c>
    </row>
    <row r="144" spans="3:17" hidden="1">
      <c r="C144" s="4"/>
      <c r="H144" s="4"/>
      <c r="I144" s="9"/>
      <c r="K144" s="46"/>
      <c r="Q144" s="1">
        <v>1</v>
      </c>
    </row>
    <row r="145" spans="3:17" hidden="1">
      <c r="C145" s="4"/>
      <c r="H145" s="4"/>
      <c r="I145" s="9"/>
      <c r="K145" s="46"/>
      <c r="Q145" s="1" t="s">
        <v>52</v>
      </c>
    </row>
    <row r="146" spans="3:17" hidden="1">
      <c r="C146" s="4"/>
      <c r="H146" s="4"/>
      <c r="I146" s="9"/>
      <c r="K146" s="46"/>
      <c r="Q146" s="1">
        <v>2</v>
      </c>
    </row>
    <row r="147" spans="3:17" hidden="1">
      <c r="C147" s="4"/>
      <c r="H147" s="4"/>
      <c r="I147" s="9"/>
      <c r="K147" s="46"/>
      <c r="Q147" s="1" t="s">
        <v>24</v>
      </c>
    </row>
    <row r="148" spans="3:17" hidden="1">
      <c r="C148" s="4"/>
      <c r="H148" s="4"/>
      <c r="I148" s="9"/>
      <c r="K148" s="46"/>
      <c r="Q148" s="4" t="s">
        <v>26</v>
      </c>
    </row>
    <row r="149" spans="3:17" hidden="1">
      <c r="C149" s="4"/>
      <c r="H149" s="4"/>
      <c r="I149" s="9"/>
      <c r="K149" s="46"/>
      <c r="Q149" s="1" t="s">
        <v>11</v>
      </c>
    </row>
    <row r="150" spans="3:17" hidden="1">
      <c r="C150" s="115"/>
      <c r="H150" s="4"/>
      <c r="I150" s="9"/>
      <c r="K150" s="46"/>
      <c r="Q150" s="1" t="s">
        <v>19</v>
      </c>
    </row>
    <row r="151" spans="3:17" hidden="1">
      <c r="C151" s="49"/>
      <c r="H151" s="4"/>
      <c r="I151" s="9"/>
      <c r="K151" s="46"/>
      <c r="Q151" s="1" t="s">
        <v>20</v>
      </c>
    </row>
    <row r="152" spans="3:17" hidden="1">
      <c r="C152" s="49"/>
      <c r="H152" s="4"/>
      <c r="I152" s="9"/>
      <c r="K152" s="46"/>
      <c r="Q152" s="1" t="s">
        <v>21</v>
      </c>
    </row>
    <row r="153" spans="3:17" hidden="1">
      <c r="C153" s="49"/>
      <c r="H153" s="4"/>
      <c r="I153" s="9"/>
      <c r="K153" s="46"/>
      <c r="Q153" s="1" t="s">
        <v>22</v>
      </c>
    </row>
    <row r="154" spans="3:17" hidden="1">
      <c r="C154" s="115"/>
      <c r="H154" s="4"/>
      <c r="I154" s="9"/>
      <c r="K154" s="46"/>
    </row>
    <row r="155" spans="3:17" hidden="1">
      <c r="C155" s="49"/>
      <c r="H155" s="4"/>
      <c r="I155" s="9"/>
      <c r="K155" s="46"/>
    </row>
    <row r="156" spans="3:17" hidden="1">
      <c r="C156" s="49"/>
      <c r="H156" s="4"/>
      <c r="I156" s="9"/>
      <c r="K156" s="46"/>
      <c r="Q156" s="3">
        <v>0.1</v>
      </c>
    </row>
    <row r="157" spans="3:17" hidden="1">
      <c r="C157" s="49"/>
      <c r="H157" s="4"/>
      <c r="I157" s="9"/>
      <c r="K157" s="46"/>
      <c r="Q157" s="3">
        <v>0.2</v>
      </c>
    </row>
    <row r="158" spans="3:17" hidden="1">
      <c r="C158" s="4"/>
      <c r="H158" s="4"/>
      <c r="I158" s="9"/>
      <c r="K158" s="46"/>
      <c r="Q158" s="3">
        <v>0.3</v>
      </c>
    </row>
    <row r="159" spans="3:17" hidden="1">
      <c r="C159" s="4"/>
      <c r="H159" s="4"/>
      <c r="I159" s="9"/>
      <c r="K159" s="46"/>
      <c r="Q159" s="3">
        <v>0.4</v>
      </c>
    </row>
    <row r="160" spans="3:17" hidden="1">
      <c r="C160" s="4"/>
      <c r="H160" s="4"/>
      <c r="I160" s="9"/>
      <c r="K160" s="46"/>
      <c r="Q160" s="3">
        <v>0.5</v>
      </c>
    </row>
    <row r="161" spans="3:17" hidden="1">
      <c r="C161" s="4"/>
      <c r="H161" s="4"/>
      <c r="I161" s="9"/>
      <c r="K161" s="46"/>
      <c r="Q161" s="3">
        <v>0.6</v>
      </c>
    </row>
    <row r="162" spans="3:17" hidden="1">
      <c r="C162" s="4"/>
      <c r="H162" s="4"/>
      <c r="I162" s="9"/>
      <c r="K162" s="46"/>
      <c r="Q162" s="3">
        <v>0.7</v>
      </c>
    </row>
    <row r="163" spans="3:17" hidden="1">
      <c r="C163" s="4"/>
      <c r="H163" s="4"/>
      <c r="I163" s="9"/>
      <c r="K163" s="46"/>
      <c r="Q163" s="3">
        <v>0.8</v>
      </c>
    </row>
    <row r="164" spans="3:17" hidden="1">
      <c r="C164" s="4"/>
      <c r="H164" s="4"/>
      <c r="I164" s="9"/>
      <c r="K164" s="46"/>
      <c r="Q164" s="3">
        <v>0.9</v>
      </c>
    </row>
    <row r="165" spans="3:17" hidden="1">
      <c r="C165" s="4"/>
      <c r="H165" s="4"/>
      <c r="I165" s="9"/>
      <c r="K165" s="46"/>
      <c r="Q165" s="3">
        <v>1</v>
      </c>
    </row>
    <row r="166" spans="3:17" hidden="1">
      <c r="C166" s="4"/>
      <c r="H166" s="4"/>
      <c r="I166" s="9"/>
      <c r="K166" s="46"/>
      <c r="Q166" s="3">
        <v>1.1000000000000001</v>
      </c>
    </row>
    <row r="167" spans="3:17" hidden="1">
      <c r="C167" s="4"/>
      <c r="H167" s="4"/>
      <c r="I167" s="9"/>
      <c r="K167" s="46"/>
      <c r="Q167" s="3">
        <v>1.2</v>
      </c>
    </row>
    <row r="168" spans="3:17" hidden="1">
      <c r="C168" s="4"/>
      <c r="H168" s="4"/>
      <c r="I168" s="9"/>
      <c r="K168" s="46"/>
      <c r="Q168" s="3">
        <v>1.3</v>
      </c>
    </row>
    <row r="169" spans="3:17" hidden="1">
      <c r="C169" s="4"/>
      <c r="H169" s="4"/>
      <c r="I169" s="9"/>
      <c r="K169" s="46"/>
      <c r="Q169" s="3">
        <v>1.4</v>
      </c>
    </row>
    <row r="170" spans="3:17" hidden="1">
      <c r="C170" s="4"/>
      <c r="H170" s="4"/>
      <c r="I170" s="9"/>
      <c r="K170" s="5"/>
      <c r="Q170" s="3">
        <v>1.5</v>
      </c>
    </row>
    <row r="171" spans="3:17" hidden="1">
      <c r="C171" s="4"/>
      <c r="H171" s="4"/>
      <c r="I171" s="9"/>
      <c r="Q171" s="3">
        <v>1.6</v>
      </c>
    </row>
    <row r="172" spans="3:17" hidden="1">
      <c r="C172" s="4"/>
      <c r="H172" s="4"/>
      <c r="I172" s="9"/>
      <c r="Q172" s="3">
        <v>1.7</v>
      </c>
    </row>
    <row r="173" spans="3:17" hidden="1">
      <c r="C173" s="4"/>
      <c r="H173" s="4"/>
      <c r="I173" s="9"/>
      <c r="Q173" s="3">
        <v>1.8</v>
      </c>
    </row>
    <row r="174" spans="3:17" hidden="1">
      <c r="C174" s="4"/>
      <c r="H174" s="4"/>
      <c r="I174" s="9"/>
      <c r="Q174" s="3">
        <v>1.9</v>
      </c>
    </row>
    <row r="175" spans="3:17" hidden="1">
      <c r="C175" s="4"/>
      <c r="H175" s="4"/>
      <c r="I175" s="9"/>
      <c r="Q175" s="3">
        <v>2</v>
      </c>
    </row>
    <row r="176" spans="3:17">
      <c r="C176" s="4"/>
      <c r="H176" s="4"/>
      <c r="I176" s="9"/>
      <c r="Q176" s="3">
        <v>2.1</v>
      </c>
    </row>
    <row r="177" spans="3:17">
      <c r="C177" s="4"/>
      <c r="H177" s="4"/>
      <c r="I177" s="9"/>
      <c r="Q177" s="3">
        <v>2.2000000000000002</v>
      </c>
    </row>
    <row r="178" spans="3:17">
      <c r="C178" s="4"/>
      <c r="H178" s="4"/>
      <c r="I178" s="9"/>
      <c r="Q178" s="3">
        <v>2.2999999999999998</v>
      </c>
    </row>
    <row r="179" spans="3:17">
      <c r="C179" s="4"/>
      <c r="H179" s="4"/>
      <c r="I179" s="9"/>
      <c r="Q179" s="3">
        <v>2.4</v>
      </c>
    </row>
    <row r="180" spans="3:17">
      <c r="C180" s="4"/>
      <c r="H180" s="4"/>
      <c r="I180" s="9"/>
      <c r="Q180" s="3">
        <v>2.5</v>
      </c>
    </row>
    <row r="181" spans="3:17">
      <c r="C181" s="4"/>
      <c r="H181" s="4"/>
      <c r="I181" s="9"/>
      <c r="Q181" s="3">
        <v>2.6</v>
      </c>
    </row>
    <row r="182" spans="3:17">
      <c r="C182" s="4"/>
      <c r="H182" s="4"/>
      <c r="I182" s="9"/>
      <c r="Q182" s="3">
        <v>2.7</v>
      </c>
    </row>
    <row r="183" spans="3:17">
      <c r="C183" s="4"/>
      <c r="H183" s="4"/>
      <c r="I183" s="9"/>
      <c r="Q183" s="3">
        <v>2.8</v>
      </c>
    </row>
    <row r="184" spans="3:17">
      <c r="C184" s="4"/>
      <c r="H184" s="4"/>
      <c r="I184" s="9"/>
      <c r="Q184" s="3">
        <v>2.9</v>
      </c>
    </row>
    <row r="185" spans="3:17">
      <c r="C185" s="4"/>
      <c r="H185" s="4"/>
      <c r="I185" s="9"/>
      <c r="Q185" s="3">
        <v>3</v>
      </c>
    </row>
    <row r="186" spans="3:17">
      <c r="C186" s="4"/>
      <c r="H186" s="4"/>
      <c r="I186" s="9"/>
      <c r="Q186" s="3">
        <v>3.1</v>
      </c>
    </row>
    <row r="187" spans="3:17">
      <c r="C187" s="4"/>
      <c r="H187" s="4"/>
      <c r="I187" s="9"/>
      <c r="Q187" s="3">
        <v>3.2</v>
      </c>
    </row>
    <row r="188" spans="3:17">
      <c r="C188" s="4"/>
      <c r="H188" s="4"/>
      <c r="I188" s="9"/>
      <c r="Q188" s="3">
        <v>3.3</v>
      </c>
    </row>
    <row r="189" spans="3:17">
      <c r="C189" s="4"/>
      <c r="H189" s="4"/>
      <c r="I189" s="9"/>
      <c r="Q189" s="3">
        <v>3.4</v>
      </c>
    </row>
    <row r="190" spans="3:17">
      <c r="C190" s="4"/>
      <c r="H190" s="4"/>
      <c r="I190" s="9"/>
      <c r="Q190" s="3">
        <v>3.5</v>
      </c>
    </row>
    <row r="191" spans="3:17">
      <c r="C191" s="4"/>
      <c r="H191" s="4"/>
      <c r="I191" s="9"/>
      <c r="Q191" s="3">
        <v>3.6</v>
      </c>
    </row>
    <row r="192" spans="3:17">
      <c r="C192" s="4"/>
      <c r="H192" s="4"/>
      <c r="I192" s="9"/>
      <c r="Q192" s="3">
        <v>3.7</v>
      </c>
    </row>
    <row r="193" spans="3:17">
      <c r="C193" s="4"/>
      <c r="H193" s="4"/>
      <c r="I193" s="9"/>
      <c r="Q193" s="3">
        <v>3.8</v>
      </c>
    </row>
    <row r="194" spans="3:17">
      <c r="C194" s="4"/>
      <c r="H194" s="4"/>
      <c r="I194" s="9"/>
      <c r="Q194" s="3">
        <v>3.9</v>
      </c>
    </row>
    <row r="195" spans="3:17">
      <c r="C195" s="4"/>
      <c r="H195" s="4"/>
      <c r="I195" s="9"/>
      <c r="Q195" s="3">
        <v>4</v>
      </c>
    </row>
    <row r="196" spans="3:17">
      <c r="C196" s="4"/>
      <c r="H196" s="4"/>
      <c r="I196" s="9"/>
      <c r="Q196" s="3">
        <v>4.0999999999999996</v>
      </c>
    </row>
    <row r="197" spans="3:17">
      <c r="C197" s="4"/>
      <c r="H197" s="4"/>
      <c r="I197" s="9"/>
      <c r="Q197" s="3">
        <v>4.2</v>
      </c>
    </row>
    <row r="198" spans="3:17">
      <c r="C198" s="4"/>
      <c r="H198" s="4"/>
      <c r="I198" s="9"/>
      <c r="Q198" s="3">
        <v>4.3</v>
      </c>
    </row>
    <row r="199" spans="3:17">
      <c r="C199" s="4"/>
      <c r="H199" s="4"/>
      <c r="I199" s="9"/>
      <c r="Q199" s="3">
        <v>4.4000000000000004</v>
      </c>
    </row>
    <row r="200" spans="3:17">
      <c r="C200" s="4"/>
      <c r="H200" s="4"/>
      <c r="I200" s="9"/>
      <c r="Q200" s="3">
        <v>4.5</v>
      </c>
    </row>
    <row r="201" spans="3:17">
      <c r="C201" s="4"/>
      <c r="H201" s="4"/>
      <c r="I201" s="9"/>
      <c r="Q201" s="3">
        <v>4.5999999999999996</v>
      </c>
    </row>
    <row r="202" spans="3:17">
      <c r="C202" s="4"/>
      <c r="H202" s="4"/>
      <c r="I202" s="9"/>
      <c r="Q202" s="3">
        <v>4.7</v>
      </c>
    </row>
    <row r="203" spans="3:17">
      <c r="C203" s="4"/>
      <c r="H203" s="4"/>
      <c r="I203" s="9"/>
      <c r="Q203" s="3">
        <v>4.8</v>
      </c>
    </row>
    <row r="204" spans="3:17">
      <c r="C204" s="4"/>
      <c r="H204" s="4"/>
      <c r="I204" s="9"/>
      <c r="Q204" s="3">
        <v>4.9000000000000004</v>
      </c>
    </row>
    <row r="205" spans="3:17">
      <c r="C205" s="4"/>
      <c r="H205" s="4"/>
      <c r="I205" s="9"/>
      <c r="Q205" s="3">
        <v>5</v>
      </c>
    </row>
    <row r="206" spans="3:17">
      <c r="C206" s="4"/>
      <c r="H206" s="4"/>
      <c r="I206" s="9"/>
    </row>
    <row r="207" spans="3:17">
      <c r="C207" s="4"/>
      <c r="H207" s="4"/>
      <c r="I207" s="9"/>
      <c r="Q207" s="4" t="s">
        <v>74</v>
      </c>
    </row>
    <row r="208" spans="3:17">
      <c r="C208" s="4"/>
      <c r="H208" s="4"/>
      <c r="I208" s="9"/>
      <c r="Q208" s="4" t="s">
        <v>75</v>
      </c>
    </row>
    <row r="209" spans="3:17">
      <c r="C209" s="4"/>
      <c r="H209" s="4"/>
      <c r="I209" s="9"/>
      <c r="Q209" s="4" t="s">
        <v>26</v>
      </c>
    </row>
    <row r="210" spans="3:17">
      <c r="C210" s="4"/>
      <c r="H210" s="4"/>
      <c r="I210" s="9"/>
      <c r="Q210" s="4" t="s">
        <v>73</v>
      </c>
    </row>
    <row r="211" spans="3:17">
      <c r="C211" s="4"/>
      <c r="H211" s="4"/>
      <c r="I211" s="9"/>
      <c r="Q211" s="4"/>
    </row>
    <row r="212" spans="3:17">
      <c r="C212" s="4"/>
      <c r="H212" s="4"/>
      <c r="I212" s="9"/>
      <c r="Q212" s="4"/>
    </row>
    <row r="213" spans="3:17">
      <c r="C213" s="4"/>
      <c r="H213" s="4"/>
      <c r="I213" s="9"/>
    </row>
    <row r="214" spans="3:17">
      <c r="C214" s="4"/>
      <c r="H214" s="4"/>
      <c r="I214" s="9"/>
    </row>
    <row r="215" spans="3:17">
      <c r="C215" s="4"/>
      <c r="H215" s="4"/>
      <c r="I215" s="9"/>
    </row>
    <row r="216" spans="3:17">
      <c r="C216" s="4"/>
      <c r="H216" s="4"/>
      <c r="I216" s="9"/>
    </row>
    <row r="217" spans="3:17">
      <c r="C217" s="4"/>
      <c r="H217" s="4"/>
      <c r="I217" s="9"/>
    </row>
    <row r="218" spans="3:17">
      <c r="C218" s="4"/>
      <c r="H218" s="4"/>
      <c r="I218" s="9"/>
    </row>
    <row r="219" spans="3:17">
      <c r="C219" s="4"/>
      <c r="H219" s="4"/>
      <c r="I219" s="9"/>
    </row>
    <row r="220" spans="3:17">
      <c r="C220" s="4"/>
      <c r="H220" s="4"/>
      <c r="I220" s="9"/>
    </row>
    <row r="221" spans="3:17">
      <c r="C221" s="4"/>
      <c r="H221" s="4"/>
      <c r="I221" s="9"/>
    </row>
    <row r="222" spans="3:17">
      <c r="C222" s="4"/>
      <c r="H222" s="4"/>
      <c r="I222" s="9"/>
    </row>
    <row r="223" spans="3:17">
      <c r="C223" s="4"/>
      <c r="H223" s="4"/>
      <c r="I223" s="9"/>
    </row>
    <row r="224" spans="3:17">
      <c r="C224" s="4"/>
      <c r="H224" s="4"/>
      <c r="I224" s="9"/>
    </row>
    <row r="225" spans="3:9">
      <c r="C225" s="4"/>
      <c r="I225" s="9"/>
    </row>
    <row r="226" spans="3:9">
      <c r="C226" s="4"/>
      <c r="I226" s="9"/>
    </row>
    <row r="227" spans="3:9">
      <c r="C227" s="4"/>
      <c r="I227" s="9"/>
    </row>
    <row r="228" spans="3:9">
      <c r="C228" s="4"/>
      <c r="I228" s="9"/>
    </row>
    <row r="229" spans="3:9">
      <c r="C229" s="4"/>
      <c r="I229" s="9"/>
    </row>
    <row r="230" spans="3:9">
      <c r="C230" s="4"/>
      <c r="I230" s="9"/>
    </row>
    <row r="231" spans="3:9">
      <c r="C231" s="4"/>
      <c r="I231" s="9"/>
    </row>
    <row r="232" spans="3:9">
      <c r="C232" s="4"/>
      <c r="I232" s="9"/>
    </row>
    <row r="233" spans="3:9">
      <c r="C233" s="4"/>
      <c r="I233" s="9"/>
    </row>
    <row r="234" spans="3:9">
      <c r="C234" s="4"/>
      <c r="I234" s="9"/>
    </row>
    <row r="235" spans="3:9">
      <c r="C235" s="4"/>
      <c r="I235" s="9"/>
    </row>
    <row r="236" spans="3:9">
      <c r="C236" s="4"/>
      <c r="I236" s="9"/>
    </row>
    <row r="237" spans="3:9">
      <c r="C237" s="4"/>
      <c r="I237" s="9"/>
    </row>
    <row r="238" spans="3:9">
      <c r="C238" s="4"/>
      <c r="I238" s="9"/>
    </row>
    <row r="239" spans="3:9">
      <c r="C239" s="4"/>
      <c r="I239" s="9"/>
    </row>
    <row r="240" spans="3:9">
      <c r="C240" s="4"/>
      <c r="I240" s="9"/>
    </row>
    <row r="241" spans="3:9">
      <c r="C241" s="4"/>
      <c r="I241" s="9"/>
    </row>
    <row r="242" spans="3:9">
      <c r="C242" s="4"/>
      <c r="I242" s="9"/>
    </row>
    <row r="243" spans="3:9">
      <c r="C243" s="4"/>
      <c r="I243" s="9"/>
    </row>
    <row r="244" spans="3:9">
      <c r="C244" s="4"/>
      <c r="I244" s="9"/>
    </row>
    <row r="245" spans="3:9">
      <c r="C245" s="4"/>
      <c r="I245" s="9"/>
    </row>
    <row r="246" spans="3:9">
      <c r="C246" s="4"/>
      <c r="I246" s="9"/>
    </row>
    <row r="247" spans="3:9">
      <c r="C247" s="4"/>
      <c r="I247" s="9"/>
    </row>
    <row r="248" spans="3:9">
      <c r="C248" s="4"/>
      <c r="I248" s="9"/>
    </row>
    <row r="249" spans="3:9">
      <c r="C249" s="4"/>
      <c r="I249" s="9"/>
    </row>
    <row r="250" spans="3:9">
      <c r="C250" s="4"/>
      <c r="I250" s="9"/>
    </row>
    <row r="251" spans="3:9">
      <c r="C251" s="4"/>
      <c r="I251" s="9"/>
    </row>
    <row r="252" spans="3:9">
      <c r="C252" s="4"/>
      <c r="I252" s="9"/>
    </row>
    <row r="253" spans="3:9">
      <c r="C253" s="4"/>
      <c r="I253" s="9"/>
    </row>
    <row r="254" spans="3:9">
      <c r="C254" s="4"/>
      <c r="I254" s="9"/>
    </row>
    <row r="255" spans="3:9">
      <c r="C255" s="4"/>
      <c r="I255" s="9"/>
    </row>
    <row r="256" spans="3:9">
      <c r="C256" s="4"/>
      <c r="I256" s="9"/>
    </row>
    <row r="257" spans="3:9">
      <c r="C257" s="4"/>
      <c r="I257" s="9"/>
    </row>
    <row r="258" spans="3:9">
      <c r="C258" s="4"/>
      <c r="I258" s="9"/>
    </row>
    <row r="259" spans="3:9">
      <c r="C259" s="4"/>
      <c r="I259" s="9"/>
    </row>
    <row r="260" spans="3:9">
      <c r="C260" s="4"/>
      <c r="I260" s="9"/>
    </row>
    <row r="261" spans="3:9">
      <c r="C261" s="4"/>
      <c r="I261" s="9"/>
    </row>
    <row r="262" spans="3:9">
      <c r="C262" s="4"/>
      <c r="I262" s="9"/>
    </row>
    <row r="263" spans="3:9">
      <c r="C263" s="4"/>
      <c r="I263" s="9"/>
    </row>
    <row r="264" spans="3:9">
      <c r="C264" s="4"/>
      <c r="I264" s="9"/>
    </row>
    <row r="265" spans="3:9">
      <c r="C265" s="4"/>
      <c r="I265" s="9"/>
    </row>
    <row r="266" spans="3:9">
      <c r="C266" s="4"/>
      <c r="I266" s="9"/>
    </row>
    <row r="267" spans="3:9">
      <c r="C267" s="4"/>
    </row>
    <row r="268" spans="3:9">
      <c r="C268" s="4"/>
    </row>
    <row r="269" spans="3:9">
      <c r="C269" s="4"/>
    </row>
    <row r="270" spans="3:9">
      <c r="C270" s="4"/>
    </row>
    <row r="271" spans="3:9">
      <c r="C271" s="4"/>
    </row>
    <row r="272" spans="3:9">
      <c r="C272" s="4"/>
    </row>
    <row r="273" spans="3:3">
      <c r="C273" s="4"/>
    </row>
    <row r="274" spans="3:3">
      <c r="C274" s="4"/>
    </row>
    <row r="275" spans="3:3">
      <c r="C275" s="4"/>
    </row>
    <row r="276" spans="3:3">
      <c r="C276" s="4"/>
    </row>
    <row r="277" spans="3:3">
      <c r="C277" s="4"/>
    </row>
    <row r="278" spans="3:3">
      <c r="C278" s="4"/>
    </row>
    <row r="279" spans="3:3">
      <c r="C279" s="4"/>
    </row>
    <row r="280" spans="3:3">
      <c r="C280" s="4"/>
    </row>
    <row r="281" spans="3:3">
      <c r="C281" s="4"/>
    </row>
    <row r="282" spans="3:3">
      <c r="C282" s="4"/>
    </row>
    <row r="283" spans="3:3">
      <c r="C283" s="4"/>
    </row>
    <row r="284" spans="3:3">
      <c r="C284" s="4"/>
    </row>
    <row r="285" spans="3:3">
      <c r="C285" s="4"/>
    </row>
    <row r="286" spans="3:3">
      <c r="C286" s="4"/>
    </row>
    <row r="287" spans="3:3">
      <c r="C287" s="4"/>
    </row>
    <row r="288" spans="3:3">
      <c r="C288" s="4"/>
    </row>
    <row r="289" spans="3:3">
      <c r="C289" s="4"/>
    </row>
    <row r="290" spans="3:3">
      <c r="C290" s="4"/>
    </row>
    <row r="291" spans="3:3">
      <c r="C291" s="4"/>
    </row>
    <row r="292" spans="3:3">
      <c r="C292" s="4"/>
    </row>
    <row r="293" spans="3:3">
      <c r="C293" s="4"/>
    </row>
    <row r="294" spans="3:3">
      <c r="C294" s="4"/>
    </row>
    <row r="295" spans="3:3">
      <c r="C295" s="4"/>
    </row>
    <row r="296" spans="3:3">
      <c r="C296" s="4"/>
    </row>
    <row r="297" spans="3:3">
      <c r="C297" s="4"/>
    </row>
    <row r="298" spans="3:3">
      <c r="C298" s="4"/>
    </row>
    <row r="299" spans="3:3">
      <c r="C299" s="4"/>
    </row>
    <row r="300" spans="3:3">
      <c r="C300" s="4"/>
    </row>
    <row r="301" spans="3:3">
      <c r="C301" s="4"/>
    </row>
    <row r="302" spans="3:3">
      <c r="C302" s="4"/>
    </row>
    <row r="303" spans="3:3">
      <c r="C303" s="4"/>
    </row>
    <row r="304" spans="3:3">
      <c r="C304" s="4"/>
    </row>
    <row r="305" spans="3:3">
      <c r="C305" s="4"/>
    </row>
    <row r="306" spans="3:3">
      <c r="C306" s="4"/>
    </row>
    <row r="307" spans="3:3">
      <c r="C307" s="4"/>
    </row>
    <row r="308" spans="3:3">
      <c r="C308" s="4"/>
    </row>
    <row r="309" spans="3:3">
      <c r="C309" s="4"/>
    </row>
    <row r="310" spans="3:3">
      <c r="C310" s="4"/>
    </row>
    <row r="311" spans="3:3">
      <c r="C311" s="4"/>
    </row>
    <row r="312" spans="3:3">
      <c r="C312" s="4"/>
    </row>
    <row r="313" spans="3:3">
      <c r="C313" s="4"/>
    </row>
    <row r="314" spans="3:3">
      <c r="C314" s="4"/>
    </row>
    <row r="315" spans="3:3">
      <c r="C315" s="4"/>
    </row>
    <row r="316" spans="3:3">
      <c r="C316" s="4"/>
    </row>
    <row r="317" spans="3:3">
      <c r="C317" s="4"/>
    </row>
    <row r="318" spans="3:3">
      <c r="C318" s="4"/>
    </row>
    <row r="319" spans="3:3">
      <c r="C319" s="4"/>
    </row>
    <row r="320" spans="3:3">
      <c r="C320" s="4"/>
    </row>
    <row r="321" spans="3:3">
      <c r="C321" s="4"/>
    </row>
    <row r="322" spans="3:3">
      <c r="C322" s="4"/>
    </row>
    <row r="323" spans="3:3">
      <c r="C323" s="4"/>
    </row>
    <row r="324" spans="3:3">
      <c r="C324" s="4"/>
    </row>
    <row r="325" spans="3:3">
      <c r="C325" s="4"/>
    </row>
    <row r="326" spans="3:3">
      <c r="C326" s="4"/>
    </row>
    <row r="327" spans="3:3">
      <c r="C327" s="4"/>
    </row>
    <row r="328" spans="3:3">
      <c r="C328" s="4"/>
    </row>
    <row r="329" spans="3:3">
      <c r="C329" s="4"/>
    </row>
    <row r="330" spans="3:3">
      <c r="C330" s="4"/>
    </row>
    <row r="331" spans="3:3">
      <c r="C331" s="4"/>
    </row>
    <row r="332" spans="3:3">
      <c r="C332" s="4"/>
    </row>
    <row r="333" spans="3:3">
      <c r="C333" s="4"/>
    </row>
    <row r="334" spans="3:3">
      <c r="C334" s="4"/>
    </row>
    <row r="335" spans="3:3">
      <c r="C335" s="4"/>
    </row>
    <row r="336" spans="3:3">
      <c r="C336" s="4"/>
    </row>
    <row r="337" spans="3:3">
      <c r="C337" s="4"/>
    </row>
    <row r="338" spans="3:3">
      <c r="C338" s="4"/>
    </row>
    <row r="339" spans="3:3">
      <c r="C339" s="4"/>
    </row>
    <row r="340" spans="3:3">
      <c r="C340" s="4"/>
    </row>
    <row r="341" spans="3:3">
      <c r="C341" s="4"/>
    </row>
    <row r="342" spans="3:3">
      <c r="C342" s="4"/>
    </row>
    <row r="343" spans="3:3">
      <c r="C343" s="4"/>
    </row>
    <row r="344" spans="3:3">
      <c r="C344" s="4"/>
    </row>
    <row r="345" spans="3:3">
      <c r="C345" s="4"/>
    </row>
    <row r="346" spans="3:3">
      <c r="C346" s="4"/>
    </row>
    <row r="347" spans="3:3">
      <c r="C347" s="4"/>
    </row>
    <row r="348" spans="3:3">
      <c r="C348" s="4"/>
    </row>
    <row r="349" spans="3:3">
      <c r="C349" s="4"/>
    </row>
    <row r="350" spans="3:3">
      <c r="C350" s="4"/>
    </row>
    <row r="351" spans="3:3">
      <c r="C351" s="4"/>
    </row>
    <row r="352" spans="3:3">
      <c r="C352" s="4"/>
    </row>
    <row r="353" spans="3:3">
      <c r="C353" s="4"/>
    </row>
    <row r="354" spans="3:3">
      <c r="C354" s="4"/>
    </row>
    <row r="355" spans="3:3">
      <c r="C355" s="4"/>
    </row>
    <row r="356" spans="3:3">
      <c r="C356" s="4"/>
    </row>
    <row r="357" spans="3:3">
      <c r="C357" s="4"/>
    </row>
    <row r="358" spans="3:3">
      <c r="C358" s="4"/>
    </row>
    <row r="359" spans="3:3">
      <c r="C359" s="4"/>
    </row>
    <row r="360" spans="3:3">
      <c r="C360" s="4"/>
    </row>
    <row r="361" spans="3:3">
      <c r="C361" s="4"/>
    </row>
    <row r="362" spans="3:3">
      <c r="C362" s="4"/>
    </row>
    <row r="363" spans="3:3">
      <c r="C363" s="4"/>
    </row>
    <row r="364" spans="3:3">
      <c r="C364" s="4"/>
    </row>
    <row r="365" spans="3:3">
      <c r="C365" s="4"/>
    </row>
    <row r="366" spans="3:3">
      <c r="C366" s="4"/>
    </row>
    <row r="367" spans="3:3">
      <c r="C367" s="4"/>
    </row>
    <row r="368" spans="3:3">
      <c r="C368" s="4"/>
    </row>
    <row r="369" spans="3:3">
      <c r="C369" s="4"/>
    </row>
    <row r="370" spans="3:3">
      <c r="C370" s="4"/>
    </row>
    <row r="371" spans="3:3">
      <c r="C371" s="4"/>
    </row>
    <row r="372" spans="3:3">
      <c r="C372" s="4"/>
    </row>
    <row r="373" spans="3:3">
      <c r="C373" s="4"/>
    </row>
    <row r="374" spans="3:3">
      <c r="C374" s="4"/>
    </row>
    <row r="375" spans="3:3">
      <c r="C375" s="4"/>
    </row>
    <row r="376" spans="3:3">
      <c r="C376" s="4"/>
    </row>
    <row r="377" spans="3:3">
      <c r="C377" s="4"/>
    </row>
    <row r="378" spans="3:3">
      <c r="C378" s="4"/>
    </row>
    <row r="379" spans="3:3">
      <c r="C379" s="4"/>
    </row>
    <row r="380" spans="3:3">
      <c r="C380" s="4"/>
    </row>
    <row r="381" spans="3:3">
      <c r="C381" s="4"/>
    </row>
    <row r="382" spans="3:3">
      <c r="C382" s="4"/>
    </row>
    <row r="383" spans="3:3">
      <c r="C383" s="4"/>
    </row>
    <row r="384" spans="3:3">
      <c r="C384" s="4"/>
    </row>
    <row r="385" spans="3:3">
      <c r="C385" s="4"/>
    </row>
    <row r="386" spans="3:3">
      <c r="C386" s="4"/>
    </row>
    <row r="387" spans="3:3">
      <c r="C387" s="4"/>
    </row>
    <row r="388" spans="3:3">
      <c r="C388" s="4"/>
    </row>
    <row r="389" spans="3:3">
      <c r="C389" s="4"/>
    </row>
    <row r="390" spans="3:3">
      <c r="C390" s="4"/>
    </row>
    <row r="391" spans="3:3">
      <c r="C391" s="4"/>
    </row>
    <row r="392" spans="3:3">
      <c r="C392" s="4"/>
    </row>
    <row r="393" spans="3:3">
      <c r="C393" s="4"/>
    </row>
    <row r="394" spans="3:3">
      <c r="C394" s="4"/>
    </row>
    <row r="395" spans="3:3">
      <c r="C395" s="4"/>
    </row>
    <row r="396" spans="3:3">
      <c r="C396" s="4"/>
    </row>
    <row r="397" spans="3:3">
      <c r="C397" s="4"/>
    </row>
    <row r="398" spans="3:3">
      <c r="C398" s="4"/>
    </row>
    <row r="399" spans="3:3">
      <c r="C399" s="4"/>
    </row>
    <row r="400" spans="3:3">
      <c r="C400" s="4"/>
    </row>
    <row r="401" spans="3:3">
      <c r="C401" s="4"/>
    </row>
    <row r="402" spans="3:3">
      <c r="C402" s="4"/>
    </row>
    <row r="403" spans="3:3">
      <c r="C403" s="4"/>
    </row>
    <row r="404" spans="3:3">
      <c r="C404" s="4"/>
    </row>
    <row r="405" spans="3:3">
      <c r="C405" s="4"/>
    </row>
    <row r="406" spans="3:3">
      <c r="C406" s="4"/>
    </row>
    <row r="407" spans="3:3">
      <c r="C407" s="4"/>
    </row>
    <row r="408" spans="3:3">
      <c r="C408" s="4"/>
    </row>
    <row r="409" spans="3:3">
      <c r="C409" s="4"/>
    </row>
    <row r="410" spans="3:3">
      <c r="C410" s="4"/>
    </row>
    <row r="411" spans="3:3">
      <c r="C411" s="4"/>
    </row>
    <row r="412" spans="3:3">
      <c r="C412" s="4"/>
    </row>
    <row r="413" spans="3:3">
      <c r="C413" s="4"/>
    </row>
    <row r="414" spans="3:3">
      <c r="C414" s="4"/>
    </row>
    <row r="415" spans="3:3">
      <c r="C415" s="4"/>
    </row>
    <row r="416" spans="3:3">
      <c r="C416" s="4"/>
    </row>
    <row r="417" spans="3:3">
      <c r="C417" s="4"/>
    </row>
    <row r="418" spans="3:3">
      <c r="C418" s="4"/>
    </row>
    <row r="419" spans="3:3">
      <c r="C419" s="4"/>
    </row>
    <row r="420" spans="3:3">
      <c r="C420" s="4"/>
    </row>
    <row r="421" spans="3:3">
      <c r="C421" s="4"/>
    </row>
    <row r="422" spans="3:3">
      <c r="C422" s="4"/>
    </row>
    <row r="423" spans="3:3">
      <c r="C423" s="4"/>
    </row>
    <row r="424" spans="3:3">
      <c r="C424" s="4"/>
    </row>
    <row r="425" spans="3:3">
      <c r="C425" s="4"/>
    </row>
    <row r="426" spans="3:3">
      <c r="C426" s="4"/>
    </row>
    <row r="427" spans="3:3">
      <c r="C427" s="4"/>
    </row>
    <row r="428" spans="3:3">
      <c r="C428" s="4"/>
    </row>
    <row r="429" spans="3:3">
      <c r="C429" s="4"/>
    </row>
    <row r="430" spans="3:3">
      <c r="C430" s="4"/>
    </row>
    <row r="431" spans="3:3">
      <c r="C431" s="4"/>
    </row>
    <row r="432" spans="3:3">
      <c r="C432" s="4"/>
    </row>
    <row r="433" spans="3:3">
      <c r="C433" s="4"/>
    </row>
    <row r="434" spans="3:3">
      <c r="C434" s="4"/>
    </row>
    <row r="435" spans="3:3">
      <c r="C435" s="4"/>
    </row>
    <row r="436" spans="3:3">
      <c r="C436" s="4"/>
    </row>
    <row r="437" spans="3:3">
      <c r="C437" s="4"/>
    </row>
    <row r="438" spans="3:3">
      <c r="C438" s="4"/>
    </row>
    <row r="439" spans="3:3">
      <c r="C439" s="4"/>
    </row>
    <row r="440" spans="3:3">
      <c r="C440" s="4"/>
    </row>
    <row r="441" spans="3:3">
      <c r="C441" s="4"/>
    </row>
    <row r="442" spans="3:3">
      <c r="C442" s="4"/>
    </row>
    <row r="443" spans="3:3">
      <c r="C443" s="4"/>
    </row>
    <row r="444" spans="3:3">
      <c r="C444" s="4"/>
    </row>
    <row r="445" spans="3:3">
      <c r="C445" s="4"/>
    </row>
    <row r="446" spans="3:3">
      <c r="C446" s="4"/>
    </row>
    <row r="447" spans="3:3">
      <c r="C447" s="4"/>
    </row>
    <row r="448" spans="3:3">
      <c r="C448" s="4"/>
    </row>
    <row r="449" spans="3:3">
      <c r="C449" s="4"/>
    </row>
    <row r="450" spans="3:3">
      <c r="C450" s="4"/>
    </row>
    <row r="451" spans="3:3">
      <c r="C451" s="4"/>
    </row>
    <row r="452" spans="3:3">
      <c r="C452" s="4"/>
    </row>
    <row r="453" spans="3:3">
      <c r="C453" s="4"/>
    </row>
    <row r="454" spans="3:3">
      <c r="C454" s="4"/>
    </row>
    <row r="455" spans="3:3">
      <c r="C455" s="4"/>
    </row>
    <row r="456" spans="3:3">
      <c r="C456" s="4"/>
    </row>
    <row r="457" spans="3:3">
      <c r="C457" s="4"/>
    </row>
    <row r="458" spans="3:3">
      <c r="C458" s="4"/>
    </row>
    <row r="459" spans="3:3">
      <c r="C459" s="4"/>
    </row>
    <row r="460" spans="3:3">
      <c r="C460" s="4"/>
    </row>
    <row r="461" spans="3:3">
      <c r="C461" s="4"/>
    </row>
    <row r="462" spans="3:3">
      <c r="C462" s="4"/>
    </row>
    <row r="463" spans="3:3">
      <c r="C463" s="4"/>
    </row>
    <row r="464" spans="3:3">
      <c r="C464" s="4"/>
    </row>
    <row r="465" spans="3:3">
      <c r="C465" s="4"/>
    </row>
    <row r="466" spans="3:3">
      <c r="C466" s="4"/>
    </row>
    <row r="467" spans="3:3">
      <c r="C467" s="4"/>
    </row>
    <row r="468" spans="3:3">
      <c r="C468" s="4"/>
    </row>
    <row r="469" spans="3:3">
      <c r="C469" s="4"/>
    </row>
    <row r="470" spans="3:3">
      <c r="C470" s="4"/>
    </row>
    <row r="471" spans="3:3">
      <c r="C471" s="4"/>
    </row>
    <row r="472" spans="3:3">
      <c r="C472" s="4"/>
    </row>
    <row r="473" spans="3:3">
      <c r="C473" s="4"/>
    </row>
    <row r="474" spans="3:3">
      <c r="C474" s="4"/>
    </row>
    <row r="475" spans="3:3">
      <c r="C475" s="4"/>
    </row>
    <row r="476" spans="3:3">
      <c r="C476" s="4"/>
    </row>
    <row r="477" spans="3:3">
      <c r="C477" s="4"/>
    </row>
    <row r="478" spans="3:3">
      <c r="C478" s="4"/>
    </row>
    <row r="479" spans="3:3">
      <c r="C479" s="4"/>
    </row>
    <row r="480" spans="3:3">
      <c r="C480" s="4"/>
    </row>
    <row r="481" spans="3:3">
      <c r="C481" s="4"/>
    </row>
    <row r="482" spans="3:3">
      <c r="C482" s="4"/>
    </row>
    <row r="483" spans="3:3">
      <c r="C483" s="4"/>
    </row>
    <row r="484" spans="3:3">
      <c r="C484" s="4"/>
    </row>
    <row r="485" spans="3:3">
      <c r="C485" s="4"/>
    </row>
    <row r="486" spans="3:3">
      <c r="C486" s="4"/>
    </row>
    <row r="487" spans="3:3">
      <c r="C487" s="4"/>
    </row>
    <row r="488" spans="3:3">
      <c r="C488" s="4"/>
    </row>
    <row r="489" spans="3:3">
      <c r="C489" s="4"/>
    </row>
    <row r="490" spans="3:3">
      <c r="C490" s="4"/>
    </row>
    <row r="491" spans="3:3">
      <c r="C491" s="4"/>
    </row>
    <row r="492" spans="3:3">
      <c r="C492" s="4"/>
    </row>
    <row r="493" spans="3:3">
      <c r="C493" s="4"/>
    </row>
    <row r="494" spans="3:3">
      <c r="C494" s="4"/>
    </row>
    <row r="495" spans="3:3">
      <c r="C495" s="4"/>
    </row>
    <row r="496" spans="3:3">
      <c r="C496" s="4"/>
    </row>
    <row r="497" spans="3:3">
      <c r="C497" s="4"/>
    </row>
    <row r="498" spans="3:3">
      <c r="C498" s="4"/>
    </row>
    <row r="499" spans="3:3">
      <c r="C499" s="4"/>
    </row>
    <row r="500" spans="3:3">
      <c r="C500" s="4"/>
    </row>
    <row r="501" spans="3:3">
      <c r="C501" s="4"/>
    </row>
    <row r="502" spans="3:3">
      <c r="C502" s="4"/>
    </row>
    <row r="503" spans="3:3">
      <c r="C503" s="4"/>
    </row>
    <row r="504" spans="3:3">
      <c r="C504" s="4"/>
    </row>
    <row r="505" spans="3:3">
      <c r="C505" s="4"/>
    </row>
    <row r="506" spans="3:3">
      <c r="C506" s="4"/>
    </row>
    <row r="507" spans="3:3">
      <c r="C507" s="4"/>
    </row>
    <row r="508" spans="3:3">
      <c r="C508" s="4"/>
    </row>
    <row r="509" spans="3:3">
      <c r="C509" s="4"/>
    </row>
    <row r="510" spans="3:3">
      <c r="C510" s="4"/>
    </row>
    <row r="511" spans="3:3">
      <c r="C511" s="4"/>
    </row>
    <row r="512" spans="3:3">
      <c r="C512" s="4"/>
    </row>
    <row r="513" spans="3:3">
      <c r="C513" s="4"/>
    </row>
    <row r="514" spans="3:3">
      <c r="C514" s="4"/>
    </row>
    <row r="515" spans="3:3">
      <c r="C515" s="4"/>
    </row>
    <row r="516" spans="3:3">
      <c r="C516" s="4"/>
    </row>
    <row r="517" spans="3:3">
      <c r="C517" s="4"/>
    </row>
    <row r="518" spans="3:3">
      <c r="C518" s="4"/>
    </row>
    <row r="519" spans="3:3">
      <c r="C519" s="4"/>
    </row>
    <row r="520" spans="3:3">
      <c r="C520" s="4"/>
    </row>
    <row r="521" spans="3:3">
      <c r="C521" s="4"/>
    </row>
    <row r="522" spans="3:3">
      <c r="C522" s="4"/>
    </row>
    <row r="523" spans="3:3">
      <c r="C523" s="4"/>
    </row>
    <row r="524" spans="3:3">
      <c r="C524" s="4"/>
    </row>
    <row r="525" spans="3:3">
      <c r="C525" s="4"/>
    </row>
    <row r="526" spans="3:3">
      <c r="C526" s="4"/>
    </row>
    <row r="527" spans="3:3">
      <c r="C527" s="4"/>
    </row>
    <row r="528" spans="3:3">
      <c r="C528" s="4"/>
    </row>
    <row r="529" spans="3:3">
      <c r="C529" s="4"/>
    </row>
    <row r="530" spans="3:3">
      <c r="C530" s="4"/>
    </row>
    <row r="531" spans="3:3">
      <c r="C531" s="4"/>
    </row>
    <row r="532" spans="3:3">
      <c r="C532" s="4"/>
    </row>
    <row r="533" spans="3:3">
      <c r="C533" s="4"/>
    </row>
    <row r="534" spans="3:3">
      <c r="C534" s="4"/>
    </row>
    <row r="535" spans="3:3">
      <c r="C535" s="4"/>
    </row>
    <row r="536" spans="3:3">
      <c r="C536" s="4"/>
    </row>
    <row r="537" spans="3:3">
      <c r="C537" s="4"/>
    </row>
    <row r="538" spans="3:3">
      <c r="C538" s="4"/>
    </row>
    <row r="539" spans="3:3">
      <c r="C539" s="4"/>
    </row>
    <row r="540" spans="3:3">
      <c r="C540" s="4"/>
    </row>
    <row r="541" spans="3:3">
      <c r="C541" s="4"/>
    </row>
    <row r="542" spans="3:3">
      <c r="C542" s="4"/>
    </row>
    <row r="543" spans="3:3">
      <c r="C543" s="4"/>
    </row>
    <row r="544" spans="3:3">
      <c r="C544" s="4"/>
    </row>
    <row r="545" spans="3:3">
      <c r="C545" s="4"/>
    </row>
    <row r="546" spans="3:3">
      <c r="C546" s="4"/>
    </row>
    <row r="547" spans="3:3">
      <c r="C547" s="4"/>
    </row>
    <row r="548" spans="3:3">
      <c r="C548" s="4"/>
    </row>
    <row r="549" spans="3:3">
      <c r="C549" s="4"/>
    </row>
    <row r="550" spans="3:3">
      <c r="C550" s="4"/>
    </row>
    <row r="551" spans="3:3">
      <c r="C551" s="4"/>
    </row>
    <row r="552" spans="3:3">
      <c r="C552" s="4"/>
    </row>
    <row r="553" spans="3:3">
      <c r="C553" s="4"/>
    </row>
    <row r="554" spans="3:3">
      <c r="C554" s="4"/>
    </row>
    <row r="555" spans="3:3">
      <c r="C555" s="4"/>
    </row>
    <row r="556" spans="3:3">
      <c r="C556" s="4"/>
    </row>
    <row r="557" spans="3:3">
      <c r="C557" s="4"/>
    </row>
    <row r="558" spans="3:3">
      <c r="C558" s="4"/>
    </row>
    <row r="559" spans="3:3">
      <c r="C559" s="4"/>
    </row>
    <row r="560" spans="3:3">
      <c r="C560" s="4"/>
    </row>
    <row r="561" spans="3:3">
      <c r="C561" s="4"/>
    </row>
    <row r="562" spans="3:3">
      <c r="C562" s="4"/>
    </row>
    <row r="563" spans="3:3">
      <c r="C563" s="4"/>
    </row>
    <row r="564" spans="3:3">
      <c r="C564" s="4"/>
    </row>
    <row r="565" spans="3:3">
      <c r="C565" s="4"/>
    </row>
    <row r="566" spans="3:3">
      <c r="C566" s="4"/>
    </row>
    <row r="567" spans="3:3">
      <c r="C567" s="4"/>
    </row>
    <row r="568" spans="3:3">
      <c r="C568" s="4"/>
    </row>
    <row r="569" spans="3:3">
      <c r="C569" s="4"/>
    </row>
    <row r="570" spans="3:3">
      <c r="C570" s="4"/>
    </row>
    <row r="571" spans="3:3">
      <c r="C571" s="4"/>
    </row>
    <row r="572" spans="3:3">
      <c r="C572" s="4"/>
    </row>
    <row r="573" spans="3:3">
      <c r="C573" s="4"/>
    </row>
    <row r="574" spans="3:3">
      <c r="C574" s="4"/>
    </row>
    <row r="575" spans="3:3">
      <c r="C575" s="4"/>
    </row>
    <row r="576" spans="3:3">
      <c r="C576" s="4"/>
    </row>
    <row r="577" spans="3:3">
      <c r="C577" s="4"/>
    </row>
    <row r="578" spans="3:3">
      <c r="C578" s="4"/>
    </row>
    <row r="579" spans="3:3">
      <c r="C579" s="4"/>
    </row>
    <row r="580" spans="3:3">
      <c r="C580" s="4"/>
    </row>
    <row r="581" spans="3:3">
      <c r="C581" s="4"/>
    </row>
    <row r="582" spans="3:3">
      <c r="C582" s="4"/>
    </row>
    <row r="583" spans="3:3">
      <c r="C583" s="4"/>
    </row>
    <row r="584" spans="3:3">
      <c r="C584" s="4"/>
    </row>
    <row r="585" spans="3:3">
      <c r="C585" s="4"/>
    </row>
    <row r="586" spans="3:3">
      <c r="C586" s="4"/>
    </row>
    <row r="587" spans="3:3">
      <c r="C587" s="4"/>
    </row>
    <row r="588" spans="3:3">
      <c r="C588" s="4"/>
    </row>
    <row r="589" spans="3:3">
      <c r="C589" s="4"/>
    </row>
    <row r="590" spans="3:3">
      <c r="C590" s="4"/>
    </row>
    <row r="591" spans="3:3">
      <c r="C591" s="4"/>
    </row>
    <row r="592" spans="3:3">
      <c r="C592" s="4"/>
    </row>
    <row r="593" spans="3:3">
      <c r="C593" s="4"/>
    </row>
    <row r="594" spans="3:3">
      <c r="C594" s="4"/>
    </row>
    <row r="595" spans="3:3">
      <c r="C595" s="4"/>
    </row>
    <row r="596" spans="3:3">
      <c r="C596" s="4"/>
    </row>
    <row r="597" spans="3:3">
      <c r="C597" s="4"/>
    </row>
    <row r="598" spans="3:3">
      <c r="C598" s="4"/>
    </row>
    <row r="599" spans="3:3">
      <c r="C599" s="4"/>
    </row>
    <row r="600" spans="3:3">
      <c r="C600" s="4"/>
    </row>
    <row r="601" spans="3:3">
      <c r="C601" s="4"/>
    </row>
    <row r="602" spans="3:3">
      <c r="C602" s="4"/>
    </row>
    <row r="603" spans="3:3">
      <c r="C603" s="4"/>
    </row>
    <row r="604" spans="3:3">
      <c r="C604" s="4"/>
    </row>
    <row r="605" spans="3:3">
      <c r="C605" s="4"/>
    </row>
    <row r="606" spans="3:3">
      <c r="C606" s="4"/>
    </row>
    <row r="607" spans="3:3">
      <c r="C607" s="4"/>
    </row>
    <row r="608" spans="3:3">
      <c r="C608" s="4"/>
    </row>
    <row r="609" spans="3:3">
      <c r="C609" s="4"/>
    </row>
    <row r="610" spans="3:3">
      <c r="C610" s="4"/>
    </row>
    <row r="611" spans="3:3">
      <c r="C611" s="4"/>
    </row>
    <row r="612" spans="3:3">
      <c r="C612" s="4"/>
    </row>
    <row r="613" spans="3:3">
      <c r="C613" s="4"/>
    </row>
    <row r="614" spans="3:3">
      <c r="C614" s="4"/>
    </row>
    <row r="615" spans="3:3">
      <c r="C615" s="4"/>
    </row>
    <row r="616" spans="3:3">
      <c r="C616" s="4"/>
    </row>
    <row r="617" spans="3:3">
      <c r="C617" s="4"/>
    </row>
    <row r="618" spans="3:3">
      <c r="C618" s="4"/>
    </row>
    <row r="619" spans="3:3">
      <c r="C619" s="4"/>
    </row>
    <row r="620" spans="3:3">
      <c r="C620" s="4"/>
    </row>
    <row r="621" spans="3:3">
      <c r="C621" s="4"/>
    </row>
    <row r="622" spans="3:3">
      <c r="C622" s="4"/>
    </row>
    <row r="623" spans="3:3">
      <c r="C623" s="4"/>
    </row>
    <row r="624" spans="3:3">
      <c r="C624" s="4"/>
    </row>
    <row r="625" spans="3:3">
      <c r="C625" s="4"/>
    </row>
    <row r="626" spans="3:3">
      <c r="C626" s="4"/>
    </row>
    <row r="627" spans="3:3">
      <c r="C627" s="4"/>
    </row>
    <row r="628" spans="3:3">
      <c r="C628" s="4"/>
    </row>
    <row r="629" spans="3:3">
      <c r="C629" s="4"/>
    </row>
    <row r="630" spans="3:3">
      <c r="C630" s="4"/>
    </row>
    <row r="631" spans="3:3">
      <c r="C631" s="4"/>
    </row>
    <row r="632" spans="3:3">
      <c r="C632" s="4"/>
    </row>
    <row r="633" spans="3:3">
      <c r="C633" s="4"/>
    </row>
    <row r="634" spans="3:3">
      <c r="C634" s="4"/>
    </row>
    <row r="635" spans="3:3">
      <c r="C635" s="4"/>
    </row>
    <row r="636" spans="3:3">
      <c r="C636" s="4"/>
    </row>
    <row r="637" spans="3:3">
      <c r="C637" s="4"/>
    </row>
    <row r="638" spans="3:3">
      <c r="C638" s="4"/>
    </row>
    <row r="639" spans="3:3">
      <c r="C639" s="4"/>
    </row>
    <row r="640" spans="3:3">
      <c r="C640" s="4"/>
    </row>
    <row r="641" spans="3:3">
      <c r="C641" s="4"/>
    </row>
    <row r="642" spans="3:3">
      <c r="C642" s="4"/>
    </row>
    <row r="643" spans="3:3">
      <c r="C643" s="4"/>
    </row>
    <row r="644" spans="3:3">
      <c r="C644" s="4"/>
    </row>
    <row r="645" spans="3:3">
      <c r="C645" s="4"/>
    </row>
    <row r="646" spans="3:3">
      <c r="C646" s="4"/>
    </row>
    <row r="647" spans="3:3">
      <c r="C647" s="4"/>
    </row>
    <row r="648" spans="3:3">
      <c r="C648" s="4"/>
    </row>
    <row r="649" spans="3:3">
      <c r="C649" s="4"/>
    </row>
    <row r="650" spans="3:3">
      <c r="C650" s="4"/>
    </row>
    <row r="651" spans="3:3">
      <c r="C651" s="4"/>
    </row>
    <row r="652" spans="3:3">
      <c r="C652" s="4"/>
    </row>
    <row r="653" spans="3:3">
      <c r="C653" s="4"/>
    </row>
    <row r="654" spans="3:3">
      <c r="C654" s="4"/>
    </row>
    <row r="655" spans="3:3">
      <c r="C655" s="4"/>
    </row>
    <row r="656" spans="3:3">
      <c r="C656" s="4"/>
    </row>
    <row r="657" spans="3:3">
      <c r="C657" s="4"/>
    </row>
    <row r="658" spans="3:3">
      <c r="C658" s="4"/>
    </row>
    <row r="659" spans="3:3">
      <c r="C659" s="4"/>
    </row>
    <row r="660" spans="3:3">
      <c r="C660" s="4"/>
    </row>
    <row r="661" spans="3:3">
      <c r="C661" s="4"/>
    </row>
    <row r="662" spans="3:3">
      <c r="C662" s="4"/>
    </row>
    <row r="663" spans="3:3">
      <c r="C663" s="4"/>
    </row>
    <row r="664" spans="3:3">
      <c r="C664" s="4"/>
    </row>
    <row r="665" spans="3:3">
      <c r="C665" s="4"/>
    </row>
    <row r="666" spans="3:3">
      <c r="C666" s="4"/>
    </row>
    <row r="667" spans="3:3">
      <c r="C667" s="4"/>
    </row>
    <row r="668" spans="3:3">
      <c r="C668" s="4"/>
    </row>
    <row r="669" spans="3:3">
      <c r="C669" s="4"/>
    </row>
    <row r="670" spans="3:3">
      <c r="C670" s="4"/>
    </row>
    <row r="671" spans="3:3">
      <c r="C671" s="4"/>
    </row>
    <row r="672" spans="3:3">
      <c r="C672" s="4"/>
    </row>
    <row r="673" spans="3:3">
      <c r="C673" s="4"/>
    </row>
    <row r="674" spans="3:3">
      <c r="C674" s="4"/>
    </row>
    <row r="675" spans="3:3">
      <c r="C675" s="4"/>
    </row>
    <row r="676" spans="3:3">
      <c r="C676" s="4"/>
    </row>
    <row r="677" spans="3:3">
      <c r="C677" s="4"/>
    </row>
    <row r="678" spans="3:3">
      <c r="C678" s="4"/>
    </row>
    <row r="679" spans="3:3">
      <c r="C679" s="4"/>
    </row>
    <row r="680" spans="3:3">
      <c r="C680" s="4"/>
    </row>
    <row r="681" spans="3:3">
      <c r="C681" s="4"/>
    </row>
    <row r="682" spans="3:3">
      <c r="C682" s="4"/>
    </row>
    <row r="683" spans="3:3">
      <c r="C683" s="4"/>
    </row>
    <row r="684" spans="3:3">
      <c r="C684" s="4"/>
    </row>
    <row r="685" spans="3:3">
      <c r="C685" s="4"/>
    </row>
    <row r="686" spans="3:3">
      <c r="C686" s="4"/>
    </row>
    <row r="687" spans="3:3">
      <c r="C687" s="4"/>
    </row>
    <row r="688" spans="3:3">
      <c r="C688" s="4"/>
    </row>
    <row r="689" spans="3:3">
      <c r="C689" s="4"/>
    </row>
    <row r="690" spans="3:3">
      <c r="C690" s="4"/>
    </row>
    <row r="691" spans="3:3">
      <c r="C691" s="4"/>
    </row>
    <row r="692" spans="3:3">
      <c r="C692" s="4"/>
    </row>
    <row r="693" spans="3:3">
      <c r="C693" s="4"/>
    </row>
    <row r="694" spans="3:3">
      <c r="C694" s="4"/>
    </row>
    <row r="695" spans="3:3">
      <c r="C695" s="4"/>
    </row>
    <row r="696" spans="3:3">
      <c r="C696" s="4"/>
    </row>
    <row r="697" spans="3:3">
      <c r="C697" s="4"/>
    </row>
    <row r="698" spans="3:3">
      <c r="C698" s="4"/>
    </row>
    <row r="699" spans="3:3">
      <c r="C699" s="4"/>
    </row>
    <row r="700" spans="3:3">
      <c r="C700" s="4"/>
    </row>
    <row r="701" spans="3:3">
      <c r="C701" s="4"/>
    </row>
    <row r="702" spans="3:3">
      <c r="C702" s="4"/>
    </row>
    <row r="703" spans="3:3">
      <c r="C703" s="4"/>
    </row>
    <row r="704" spans="3:3">
      <c r="C704" s="4"/>
    </row>
    <row r="705" spans="3:3">
      <c r="C705" s="4"/>
    </row>
    <row r="706" spans="3:3">
      <c r="C706" s="4"/>
    </row>
    <row r="707" spans="3:3">
      <c r="C707" s="4"/>
    </row>
    <row r="708" spans="3:3">
      <c r="C708" s="4"/>
    </row>
    <row r="709" spans="3:3">
      <c r="C709" s="4"/>
    </row>
    <row r="710" spans="3:3">
      <c r="C710" s="4"/>
    </row>
    <row r="711" spans="3:3">
      <c r="C711" s="4"/>
    </row>
    <row r="712" spans="3:3">
      <c r="C712" s="4"/>
    </row>
    <row r="713" spans="3:3">
      <c r="C713" s="4"/>
    </row>
    <row r="714" spans="3:3">
      <c r="C714" s="4"/>
    </row>
    <row r="715" spans="3:3">
      <c r="C715" s="4"/>
    </row>
    <row r="716" spans="3:3">
      <c r="C716" s="4"/>
    </row>
    <row r="717" spans="3:3">
      <c r="C717" s="4"/>
    </row>
    <row r="718" spans="3:3">
      <c r="C718" s="4"/>
    </row>
    <row r="719" spans="3:3">
      <c r="C719" s="4"/>
    </row>
    <row r="720" spans="3:3">
      <c r="C720" s="4"/>
    </row>
    <row r="721" spans="3:3">
      <c r="C721" s="4"/>
    </row>
    <row r="722" spans="3:3">
      <c r="C722" s="4"/>
    </row>
    <row r="723" spans="3:3">
      <c r="C723" s="4"/>
    </row>
    <row r="724" spans="3:3">
      <c r="C724" s="4"/>
    </row>
    <row r="725" spans="3:3">
      <c r="C725" s="4"/>
    </row>
    <row r="726" spans="3:3">
      <c r="C726" s="4"/>
    </row>
    <row r="727" spans="3:3">
      <c r="C727" s="4"/>
    </row>
    <row r="728" spans="3:3">
      <c r="C728" s="4"/>
    </row>
    <row r="729" spans="3:3">
      <c r="C729" s="4"/>
    </row>
    <row r="730" spans="3:3">
      <c r="C730" s="4"/>
    </row>
    <row r="731" spans="3:3">
      <c r="C731" s="4"/>
    </row>
    <row r="732" spans="3:3">
      <c r="C732" s="4"/>
    </row>
    <row r="733" spans="3:3">
      <c r="C733" s="4"/>
    </row>
    <row r="734" spans="3:3">
      <c r="C734" s="4"/>
    </row>
    <row r="735" spans="3:3">
      <c r="C735" s="4"/>
    </row>
    <row r="736" spans="3:3">
      <c r="C736" s="4"/>
    </row>
    <row r="737" spans="3:3">
      <c r="C737" s="4"/>
    </row>
    <row r="738" spans="3:3">
      <c r="C738" s="4"/>
    </row>
    <row r="739" spans="3:3">
      <c r="C739" s="4"/>
    </row>
    <row r="740" spans="3:3">
      <c r="C740" s="4"/>
    </row>
    <row r="741" spans="3:3">
      <c r="C741" s="4"/>
    </row>
    <row r="742" spans="3:3">
      <c r="C742" s="4"/>
    </row>
    <row r="743" spans="3:3">
      <c r="C743" s="4"/>
    </row>
    <row r="744" spans="3:3">
      <c r="C744" s="4"/>
    </row>
    <row r="745" spans="3:3">
      <c r="C745" s="4"/>
    </row>
    <row r="746" spans="3:3">
      <c r="C746" s="4"/>
    </row>
    <row r="747" spans="3:3">
      <c r="C747" s="4"/>
    </row>
    <row r="748" spans="3:3">
      <c r="C748" s="4"/>
    </row>
    <row r="749" spans="3:3">
      <c r="C749" s="4"/>
    </row>
    <row r="750" spans="3:3">
      <c r="C750" s="4"/>
    </row>
    <row r="751" spans="3:3">
      <c r="C751" s="4"/>
    </row>
    <row r="752" spans="3:3">
      <c r="C752" s="4"/>
    </row>
    <row r="753" spans="3:3">
      <c r="C753" s="4"/>
    </row>
    <row r="754" spans="3:3">
      <c r="C754" s="4"/>
    </row>
    <row r="755" spans="3:3">
      <c r="C755" s="4"/>
    </row>
    <row r="756" spans="3:3">
      <c r="C756" s="4"/>
    </row>
    <row r="757" spans="3:3">
      <c r="C757" s="4"/>
    </row>
    <row r="758" spans="3:3">
      <c r="C758" s="4"/>
    </row>
    <row r="759" spans="3:3">
      <c r="C759" s="4"/>
    </row>
    <row r="760" spans="3:3">
      <c r="C760" s="4"/>
    </row>
    <row r="761" spans="3:3">
      <c r="C761" s="4"/>
    </row>
    <row r="762" spans="3:3">
      <c r="C762" s="4"/>
    </row>
    <row r="763" spans="3:3">
      <c r="C763" s="4"/>
    </row>
    <row r="764" spans="3:3">
      <c r="C764" s="4"/>
    </row>
    <row r="765" spans="3:3">
      <c r="C765" s="4"/>
    </row>
    <row r="766" spans="3:3">
      <c r="C766" s="4"/>
    </row>
    <row r="767" spans="3:3">
      <c r="C767" s="4"/>
    </row>
    <row r="768" spans="3:3">
      <c r="C768" s="4"/>
    </row>
    <row r="769" spans="3:3">
      <c r="C769" s="4"/>
    </row>
    <row r="770" spans="3:3">
      <c r="C770" s="4"/>
    </row>
    <row r="771" spans="3:3">
      <c r="C771" s="4"/>
    </row>
    <row r="772" spans="3:3">
      <c r="C772" s="4"/>
    </row>
    <row r="773" spans="3:3">
      <c r="C773" s="4"/>
    </row>
    <row r="774" spans="3:3">
      <c r="C774" s="4"/>
    </row>
    <row r="775" spans="3:3">
      <c r="C775" s="4"/>
    </row>
    <row r="776" spans="3:3">
      <c r="C776" s="4"/>
    </row>
    <row r="777" spans="3:3">
      <c r="C777" s="4"/>
    </row>
    <row r="778" spans="3:3">
      <c r="C778" s="4"/>
    </row>
    <row r="779" spans="3:3">
      <c r="C779" s="4"/>
    </row>
    <row r="780" spans="3:3">
      <c r="C780" s="4"/>
    </row>
    <row r="781" spans="3:3">
      <c r="C781" s="4"/>
    </row>
    <row r="782" spans="3:3">
      <c r="C782" s="4"/>
    </row>
    <row r="783" spans="3:3">
      <c r="C783" s="4"/>
    </row>
    <row r="784" spans="3:3">
      <c r="C784" s="4"/>
    </row>
    <row r="785" spans="3:3">
      <c r="C785" s="4"/>
    </row>
    <row r="786" spans="3:3">
      <c r="C786" s="4"/>
    </row>
    <row r="787" spans="3:3">
      <c r="C787" s="4"/>
    </row>
    <row r="788" spans="3:3">
      <c r="C788" s="4"/>
    </row>
    <row r="789" spans="3:3">
      <c r="C789" s="4"/>
    </row>
    <row r="790" spans="3:3">
      <c r="C790" s="4"/>
    </row>
    <row r="791" spans="3:3">
      <c r="C791" s="4"/>
    </row>
    <row r="792" spans="3:3">
      <c r="C792" s="4"/>
    </row>
    <row r="793" spans="3:3">
      <c r="C793" s="4"/>
    </row>
    <row r="794" spans="3:3">
      <c r="C794" s="4"/>
    </row>
    <row r="795" spans="3:3">
      <c r="C795" s="4"/>
    </row>
    <row r="796" spans="3:3">
      <c r="C796" s="4"/>
    </row>
    <row r="797" spans="3:3">
      <c r="C797" s="4"/>
    </row>
    <row r="798" spans="3:3">
      <c r="C798" s="4"/>
    </row>
    <row r="799" spans="3:3">
      <c r="C799" s="4"/>
    </row>
    <row r="800" spans="3:3">
      <c r="C800" s="4"/>
    </row>
    <row r="801" spans="3:3">
      <c r="C801" s="4"/>
    </row>
    <row r="802" spans="3:3">
      <c r="C802" s="4"/>
    </row>
    <row r="803" spans="3:3">
      <c r="C803" s="4"/>
    </row>
    <row r="804" spans="3:3">
      <c r="C804" s="4"/>
    </row>
    <row r="805" spans="3:3">
      <c r="C805" s="4"/>
    </row>
    <row r="806" spans="3:3">
      <c r="C806" s="4"/>
    </row>
    <row r="807" spans="3:3">
      <c r="C807" s="4"/>
    </row>
    <row r="808" spans="3:3">
      <c r="C808" s="4"/>
    </row>
    <row r="809" spans="3:3">
      <c r="C809" s="4"/>
    </row>
    <row r="810" spans="3:3">
      <c r="C810" s="4"/>
    </row>
    <row r="811" spans="3:3">
      <c r="C811" s="4"/>
    </row>
    <row r="812" spans="3:3">
      <c r="C812" s="4"/>
    </row>
    <row r="813" spans="3:3">
      <c r="C813" s="4"/>
    </row>
    <row r="814" spans="3:3">
      <c r="C814" s="4"/>
    </row>
    <row r="815" spans="3:3">
      <c r="C815" s="4"/>
    </row>
    <row r="816" spans="3:3">
      <c r="C816" s="4"/>
    </row>
    <row r="817" spans="3:3">
      <c r="C817" s="4"/>
    </row>
    <row r="818" spans="3:3">
      <c r="C818" s="4"/>
    </row>
    <row r="819" spans="3:3">
      <c r="C819" s="4"/>
    </row>
    <row r="820" spans="3:3">
      <c r="C820" s="4"/>
    </row>
    <row r="821" spans="3:3">
      <c r="C821" s="4"/>
    </row>
    <row r="822" spans="3:3">
      <c r="C822" s="4"/>
    </row>
    <row r="823" spans="3:3">
      <c r="C823" s="4"/>
    </row>
    <row r="824" spans="3:3">
      <c r="C824" s="4"/>
    </row>
    <row r="825" spans="3:3">
      <c r="C825" s="4"/>
    </row>
    <row r="826" spans="3:3">
      <c r="C826" s="4"/>
    </row>
    <row r="827" spans="3:3">
      <c r="C827" s="4"/>
    </row>
    <row r="828" spans="3:3">
      <c r="C828" s="4"/>
    </row>
    <row r="829" spans="3:3">
      <c r="C829" s="4"/>
    </row>
    <row r="830" spans="3:3">
      <c r="C830" s="4"/>
    </row>
    <row r="831" spans="3:3">
      <c r="C831" s="4"/>
    </row>
    <row r="832" spans="3:3">
      <c r="C832" s="4"/>
    </row>
    <row r="833" spans="3:3">
      <c r="C833" s="4"/>
    </row>
    <row r="834" spans="3:3">
      <c r="C834" s="4"/>
    </row>
    <row r="835" spans="3:3">
      <c r="C835" s="4"/>
    </row>
    <row r="836" spans="3:3">
      <c r="C836" s="4"/>
    </row>
    <row r="837" spans="3:3">
      <c r="C837" s="4"/>
    </row>
    <row r="838" spans="3:3">
      <c r="C838" s="4"/>
    </row>
    <row r="839" spans="3:3">
      <c r="C839" s="4"/>
    </row>
    <row r="840" spans="3:3">
      <c r="C840" s="4"/>
    </row>
    <row r="841" spans="3:3">
      <c r="C841" s="4"/>
    </row>
    <row r="842" spans="3:3">
      <c r="C842" s="4"/>
    </row>
    <row r="843" spans="3:3">
      <c r="C843" s="4"/>
    </row>
    <row r="844" spans="3:3">
      <c r="C844" s="4"/>
    </row>
    <row r="845" spans="3:3">
      <c r="C845" s="4"/>
    </row>
    <row r="846" spans="3:3">
      <c r="C846" s="4"/>
    </row>
    <row r="847" spans="3:3">
      <c r="C847" s="4"/>
    </row>
    <row r="848" spans="3:3">
      <c r="C848" s="4"/>
    </row>
    <row r="849" spans="3:3">
      <c r="C849" s="4"/>
    </row>
    <row r="850" spans="3:3">
      <c r="C850" s="4"/>
    </row>
    <row r="851" spans="3:3">
      <c r="C851" s="4"/>
    </row>
    <row r="852" spans="3:3">
      <c r="C852" s="4"/>
    </row>
    <row r="853" spans="3:3">
      <c r="C853" s="4"/>
    </row>
    <row r="854" spans="3:3">
      <c r="C854" s="4"/>
    </row>
    <row r="855" spans="3:3">
      <c r="C855" s="4"/>
    </row>
    <row r="856" spans="3:3">
      <c r="C856" s="4"/>
    </row>
    <row r="857" spans="3:3">
      <c r="C857" s="4"/>
    </row>
    <row r="858" spans="3:3">
      <c r="C858" s="4"/>
    </row>
    <row r="859" spans="3:3">
      <c r="C859" s="4"/>
    </row>
    <row r="860" spans="3:3">
      <c r="C860" s="4"/>
    </row>
    <row r="861" spans="3:3">
      <c r="C861" s="4"/>
    </row>
    <row r="862" spans="3:3">
      <c r="C862" s="4"/>
    </row>
    <row r="863" spans="3:3">
      <c r="C863" s="4"/>
    </row>
    <row r="864" spans="3:3">
      <c r="C864" s="4"/>
    </row>
    <row r="865" spans="3:3">
      <c r="C865" s="4"/>
    </row>
    <row r="866" spans="3:3">
      <c r="C866" s="4"/>
    </row>
    <row r="867" spans="3:3">
      <c r="C867" s="4"/>
    </row>
    <row r="868" spans="3:3">
      <c r="C868" s="4"/>
    </row>
    <row r="869" spans="3:3">
      <c r="C869" s="4"/>
    </row>
    <row r="870" spans="3:3">
      <c r="C870" s="4"/>
    </row>
    <row r="871" spans="3:3">
      <c r="C871" s="4"/>
    </row>
    <row r="872" spans="3:3">
      <c r="C872" s="4"/>
    </row>
    <row r="873" spans="3:3">
      <c r="C873" s="4"/>
    </row>
    <row r="874" spans="3:3">
      <c r="C874" s="4"/>
    </row>
    <row r="875" spans="3:3">
      <c r="C875" s="4"/>
    </row>
    <row r="876" spans="3:3">
      <c r="C876" s="4"/>
    </row>
    <row r="877" spans="3:3">
      <c r="C877" s="4"/>
    </row>
    <row r="878" spans="3:3">
      <c r="C878" s="4"/>
    </row>
    <row r="879" spans="3:3">
      <c r="C879" s="4"/>
    </row>
    <row r="880" spans="3:3">
      <c r="C880" s="4"/>
    </row>
    <row r="881" spans="3:3">
      <c r="C881" s="4"/>
    </row>
    <row r="882" spans="3:3">
      <c r="C882" s="4"/>
    </row>
    <row r="883" spans="3:3">
      <c r="C883" s="4"/>
    </row>
    <row r="884" spans="3:3">
      <c r="C884" s="4"/>
    </row>
    <row r="885" spans="3:3">
      <c r="C885" s="4"/>
    </row>
    <row r="886" spans="3:3">
      <c r="C886" s="4"/>
    </row>
    <row r="887" spans="3:3">
      <c r="C887" s="4"/>
    </row>
    <row r="888" spans="3:3">
      <c r="C888" s="4"/>
    </row>
    <row r="889" spans="3:3">
      <c r="C889" s="4"/>
    </row>
    <row r="890" spans="3:3">
      <c r="C890" s="4"/>
    </row>
    <row r="891" spans="3:3">
      <c r="C891" s="4"/>
    </row>
    <row r="892" spans="3:3">
      <c r="C892" s="4"/>
    </row>
    <row r="893" spans="3:3">
      <c r="C893" s="4"/>
    </row>
    <row r="894" spans="3:3">
      <c r="C894" s="4"/>
    </row>
    <row r="895" spans="3:3">
      <c r="C895" s="4"/>
    </row>
    <row r="896" spans="3:3">
      <c r="C896" s="4"/>
    </row>
    <row r="897" spans="3:3">
      <c r="C897" s="4"/>
    </row>
    <row r="898" spans="3:3">
      <c r="C898" s="4"/>
    </row>
    <row r="899" spans="3:3">
      <c r="C899" s="4"/>
    </row>
    <row r="900" spans="3:3">
      <c r="C900" s="4"/>
    </row>
    <row r="901" spans="3:3">
      <c r="C901" s="4"/>
    </row>
    <row r="902" spans="3:3">
      <c r="C902" s="4"/>
    </row>
    <row r="903" spans="3:3">
      <c r="C903" s="4"/>
    </row>
    <row r="904" spans="3:3">
      <c r="C904" s="4"/>
    </row>
    <row r="905" spans="3:3">
      <c r="C905" s="4"/>
    </row>
    <row r="906" spans="3:3">
      <c r="C906" s="4"/>
    </row>
    <row r="907" spans="3:3">
      <c r="C907" s="4"/>
    </row>
    <row r="908" spans="3:3">
      <c r="C908" s="4"/>
    </row>
    <row r="909" spans="3:3">
      <c r="C909" s="4"/>
    </row>
    <row r="910" spans="3:3">
      <c r="C910" s="4"/>
    </row>
    <row r="911" spans="3:3">
      <c r="C911" s="4"/>
    </row>
    <row r="912" spans="3:3">
      <c r="C912" s="4"/>
    </row>
    <row r="913" spans="3:3">
      <c r="C913" s="4"/>
    </row>
    <row r="914" spans="3:3">
      <c r="C914" s="4"/>
    </row>
    <row r="915" spans="3:3">
      <c r="C915" s="4"/>
    </row>
    <row r="916" spans="3:3">
      <c r="C916" s="4"/>
    </row>
    <row r="917" spans="3:3">
      <c r="C917" s="4"/>
    </row>
    <row r="918" spans="3:3">
      <c r="C918" s="4"/>
    </row>
    <row r="919" spans="3:3">
      <c r="C919" s="4"/>
    </row>
    <row r="920" spans="3:3">
      <c r="C920" s="4"/>
    </row>
    <row r="921" spans="3:3">
      <c r="C921" s="4"/>
    </row>
    <row r="922" spans="3:3">
      <c r="C922" s="4"/>
    </row>
    <row r="923" spans="3:3">
      <c r="C923" s="4"/>
    </row>
    <row r="924" spans="3:3">
      <c r="C924" s="4"/>
    </row>
    <row r="925" spans="3:3">
      <c r="C925" s="4"/>
    </row>
    <row r="926" spans="3:3">
      <c r="C926" s="4"/>
    </row>
    <row r="927" spans="3:3">
      <c r="C927" s="4"/>
    </row>
    <row r="928" spans="3:3">
      <c r="C928" s="4"/>
    </row>
    <row r="929" spans="3:3">
      <c r="C929" s="4"/>
    </row>
    <row r="930" spans="3:3">
      <c r="C930" s="4"/>
    </row>
    <row r="931" spans="3:3">
      <c r="C931" s="4"/>
    </row>
    <row r="932" spans="3:3">
      <c r="C932" s="4"/>
    </row>
    <row r="933" spans="3:3">
      <c r="C933" s="4"/>
    </row>
    <row r="934" spans="3:3">
      <c r="C934" s="4"/>
    </row>
    <row r="935" spans="3:3">
      <c r="C935" s="4"/>
    </row>
    <row r="936" spans="3:3">
      <c r="C936" s="4"/>
    </row>
    <row r="937" spans="3:3">
      <c r="C937" s="4"/>
    </row>
    <row r="938" spans="3:3">
      <c r="C938" s="4"/>
    </row>
    <row r="939" spans="3:3">
      <c r="C939" s="4"/>
    </row>
    <row r="940" spans="3:3">
      <c r="C940" s="4"/>
    </row>
    <row r="941" spans="3:3">
      <c r="C941" s="4"/>
    </row>
    <row r="942" spans="3:3">
      <c r="C942" s="4"/>
    </row>
    <row r="943" spans="3:3">
      <c r="C943" s="4"/>
    </row>
    <row r="944" spans="3:3">
      <c r="C944" s="4"/>
    </row>
    <row r="945" spans="3:3">
      <c r="C945" s="4"/>
    </row>
    <row r="946" spans="3:3">
      <c r="C946" s="4"/>
    </row>
    <row r="947" spans="3:3">
      <c r="C947" s="4"/>
    </row>
    <row r="948" spans="3:3">
      <c r="C948" s="4"/>
    </row>
    <row r="949" spans="3:3">
      <c r="C949" s="4"/>
    </row>
    <row r="950" spans="3:3">
      <c r="C950" s="4"/>
    </row>
    <row r="951" spans="3:3">
      <c r="C951" s="4"/>
    </row>
    <row r="952" spans="3:3">
      <c r="C952" s="4"/>
    </row>
    <row r="953" spans="3:3">
      <c r="C953" s="4"/>
    </row>
    <row r="954" spans="3:3">
      <c r="C954" s="4"/>
    </row>
    <row r="955" spans="3:3">
      <c r="C955" s="4"/>
    </row>
    <row r="956" spans="3:3">
      <c r="C956" s="4"/>
    </row>
    <row r="957" spans="3:3">
      <c r="C957" s="4"/>
    </row>
    <row r="958" spans="3:3">
      <c r="C958" s="4"/>
    </row>
    <row r="959" spans="3:3">
      <c r="C959" s="4"/>
    </row>
    <row r="960" spans="3:3">
      <c r="C960" s="4"/>
    </row>
    <row r="961" spans="3:3">
      <c r="C961" s="4"/>
    </row>
    <row r="962" spans="3:3">
      <c r="C962" s="4"/>
    </row>
    <row r="963" spans="3:3">
      <c r="C963" s="4"/>
    </row>
    <row r="964" spans="3:3">
      <c r="C964" s="4"/>
    </row>
    <row r="965" spans="3:3">
      <c r="C965" s="4"/>
    </row>
    <row r="966" spans="3:3">
      <c r="C966" s="4"/>
    </row>
    <row r="967" spans="3:3">
      <c r="C967" s="4"/>
    </row>
    <row r="968" spans="3:3">
      <c r="C968" s="4"/>
    </row>
    <row r="969" spans="3:3">
      <c r="C969" s="4"/>
    </row>
    <row r="970" spans="3:3">
      <c r="C970" s="4"/>
    </row>
    <row r="971" spans="3:3">
      <c r="C971" s="4"/>
    </row>
    <row r="972" spans="3:3">
      <c r="C972" s="4"/>
    </row>
    <row r="973" spans="3:3">
      <c r="C973" s="4"/>
    </row>
    <row r="974" spans="3:3">
      <c r="C974" s="4"/>
    </row>
    <row r="975" spans="3:3">
      <c r="C975" s="4"/>
    </row>
    <row r="976" spans="3:3">
      <c r="C976" s="4"/>
    </row>
    <row r="977" spans="3:3">
      <c r="C977" s="4"/>
    </row>
    <row r="978" spans="3:3">
      <c r="C978" s="4"/>
    </row>
    <row r="979" spans="3:3">
      <c r="C979" s="4"/>
    </row>
    <row r="980" spans="3:3">
      <c r="C980" s="4"/>
    </row>
    <row r="981" spans="3:3">
      <c r="C981" s="4"/>
    </row>
    <row r="982" spans="3:3">
      <c r="C982" s="4"/>
    </row>
    <row r="983" spans="3:3">
      <c r="C983" s="4"/>
    </row>
    <row r="984" spans="3:3">
      <c r="C984" s="4"/>
    </row>
    <row r="985" spans="3:3">
      <c r="C985" s="4"/>
    </row>
    <row r="986" spans="3:3">
      <c r="C986" s="4"/>
    </row>
    <row r="987" spans="3:3">
      <c r="C987" s="4"/>
    </row>
    <row r="988" spans="3:3">
      <c r="C988" s="4"/>
    </row>
    <row r="989" spans="3:3">
      <c r="C989" s="4"/>
    </row>
    <row r="990" spans="3:3">
      <c r="C990" s="4"/>
    </row>
    <row r="991" spans="3:3">
      <c r="C991" s="4"/>
    </row>
    <row r="992" spans="3:3">
      <c r="C992" s="4"/>
    </row>
    <row r="993" spans="3:3">
      <c r="C993" s="4"/>
    </row>
    <row r="994" spans="3:3">
      <c r="C994" s="4"/>
    </row>
    <row r="995" spans="3:3">
      <c r="C995" s="4"/>
    </row>
    <row r="996" spans="3:3">
      <c r="C996" s="4"/>
    </row>
    <row r="997" spans="3:3">
      <c r="C997" s="4"/>
    </row>
    <row r="998" spans="3:3">
      <c r="C998" s="4"/>
    </row>
    <row r="999" spans="3:3">
      <c r="C999" s="4"/>
    </row>
  </sheetData>
  <autoFilter ref="A1:K175">
    <filterColumn colId="2">
      <filters>
        <filter val="Montante"/>
      </filters>
    </filterColumn>
    <filterColumn colId="6"/>
    <filterColumn colId="7">
      <filters>
        <filter val="Gagné"/>
      </filters>
    </filterColumn>
  </autoFilter>
  <conditionalFormatting sqref="H2:H852">
    <cfRule type="containsText" dxfId="2" priority="10" operator="containsText" text="En cours">
      <formula>NOT(ISERROR(SEARCH("En cours",H2)))</formula>
    </cfRule>
    <cfRule type="containsText" dxfId="1" priority="11" operator="containsText" text="Perdu">
      <formula>NOT(ISERROR(SEARCH("Perdu",H2)))</formula>
    </cfRule>
    <cfRule type="containsText" dxfId="0" priority="12" operator="containsText" text="Gagné">
      <formula>NOT(ISERROR(SEARCH("Gagné",H2)))</formula>
    </cfRule>
  </conditionalFormatting>
  <conditionalFormatting sqref="J2:J999">
    <cfRule type="iconSet" priority="6">
      <iconSet iconSet="3TrafficLights2">
        <cfvo type="percent" val="0"/>
        <cfvo type="num" val="0"/>
        <cfvo type="num" val="0" gte="0"/>
      </iconSet>
    </cfRule>
  </conditionalFormatting>
  <conditionalFormatting sqref="K1:K1048576">
    <cfRule type="colorScale" priority="2">
      <colorScale>
        <cfvo type="min" val="0"/>
        <cfvo type="max" val="0"/>
        <color rgb="FFFFEF9C"/>
        <color rgb="FFFF7128"/>
      </colorScale>
    </cfRule>
  </conditionalFormatting>
  <dataValidations count="6">
    <dataValidation type="list" allowBlank="1" showInputMessage="1" showErrorMessage="1" sqref="C174:C202">
      <formula1>$Q$130:$Q$138</formula1>
    </dataValidation>
    <dataValidation type="list" allowBlank="1" showInputMessage="1" showErrorMessage="1" sqref="D160:D202">
      <formula1>$Q$143:$Q$153</formula1>
    </dataValidation>
    <dataValidation type="list" allowBlank="1" showInputMessage="1" showErrorMessage="1" sqref="E160:E203">
      <formula1>$Q$156:$Q$205</formula1>
    </dataValidation>
    <dataValidation type="list" allowBlank="1" showInputMessage="1" showErrorMessage="1" sqref="C2 C5 C9 C11 C15 C18 C22:C23 C27 C36:C37 C42:C43 C47:C48 C54:C55 C70:C71 C79 C88:C89 C98:C99 C111:C112 C120:C121 C135:C136 C148:C149 C158:C173 C59">
      <formula1>$Q$121:$Q$138</formula1>
    </dataValidation>
    <dataValidation type="list" allowBlank="1" showInputMessage="1" showErrorMessage="1" sqref="H2:H224">
      <formula1>$P$111:$P$113</formula1>
    </dataValidation>
    <dataValidation type="list" allowBlank="1" showInputMessage="1" showErrorMessage="1" sqref="G109:G121 G158:G992 G126:G149">
      <formula1>$Q$207:$Q$210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"/>
  <sheetViews>
    <sheetView tabSelected="1" zoomScale="90" zoomScaleNormal="90" workbookViewId="0">
      <selection activeCell="B7" sqref="B7"/>
    </sheetView>
    <sheetView workbookViewId="1">
      <selection sqref="A1:A2"/>
    </sheetView>
  </sheetViews>
  <sheetFormatPr baseColWidth="10" defaultRowHeight="15"/>
  <cols>
    <col min="1" max="16384" width="11.42578125" style="48"/>
  </cols>
  <sheetData>
    <row r="1" spans="1:4" s="50" customFormat="1">
      <c r="B1" s="123" t="s">
        <v>80</v>
      </c>
      <c r="C1" s="124" t="s">
        <v>80</v>
      </c>
      <c r="D1" s="125" t="s">
        <v>80</v>
      </c>
    </row>
    <row r="2" spans="1:4">
      <c r="A2" s="122">
        <v>2016</v>
      </c>
      <c r="B2" s="123" t="s">
        <v>12</v>
      </c>
      <c r="C2" s="124" t="s">
        <v>10</v>
      </c>
      <c r="D2" s="125" t="s">
        <v>15</v>
      </c>
    </row>
    <row r="3" spans="1:4">
      <c r="A3" s="126">
        <v>42401</v>
      </c>
      <c r="B3" s="123">
        <f>SUMPRODUCT((Suivit!$I$2:$I$71)*(Suivit!$C$2:$C$71=B$2)*(MONTH($A3)=MONTH(Suivit!$A$2:$A$71)))</f>
        <v>6.6990000000000007</v>
      </c>
      <c r="C3" s="124">
        <f>SUMPRODUCT((Suivit!$I$2:$I$71)*(Suivit!$C$2:$C$71=C$2)*(MONTH($A3)=MONTH(Suivit!$A$2:$A$71)))</f>
        <v>5.234</v>
      </c>
      <c r="D3" s="125">
        <f>SUMPRODUCT((Suivit!$I$2:$I$71)*(Suivit!$C$2:$C$71=D$2)*(MONTH($A3)=MONTH(Suivit!$A$2:$A$71)))</f>
        <v>1.147</v>
      </c>
    </row>
    <row r="4" spans="1:4">
      <c r="A4" s="126">
        <v>42430</v>
      </c>
      <c r="B4" s="123">
        <f>SUMPRODUCT((Suivit!$I$2:$I$71)*(Suivit!$C$2:$C$71=B$2)*(MONTH($A4)=MONTH(Suivit!$A$2:$A$71)))</f>
        <v>0</v>
      </c>
      <c r="C4" s="124">
        <f>SUMPRODUCT((Suivit!$I$2:$I$71)*(Suivit!$C$2:$C$71=C$2)*(MONTH($A4)=MONTH(Suivit!$A$2:$A$71)))</f>
        <v>0</v>
      </c>
      <c r="D4" s="125">
        <f>SUMPRODUCT((Suivit!$I$2:$I$71)*(Suivit!$C$2:$C$71=D$2)*(MONTH($A4)=MONTH(Suivit!$A$2:$A$71)))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Recap</vt:lpstr>
      <vt:lpstr>Suivit</vt:lpstr>
      <vt:lpstr>Feuil3</vt:lpstr>
      <vt:lpstr>Feuil1</vt:lpstr>
      <vt:lpstr>Benefices</vt:lpstr>
      <vt:lpstr>Gains</vt:lpstr>
      <vt:lpstr>Mises</vt:lpstr>
      <vt:lpstr>pronostikeurs</vt:lpstr>
      <vt:lpstr>Pronostiqueurs</vt:lpstr>
      <vt:lpstr>systeme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DUFIL</dc:creator>
  <cp:lastModifiedBy>WhyNotMe-PM</cp:lastModifiedBy>
  <dcterms:created xsi:type="dcterms:W3CDTF">2016-03-01T15:36:16Z</dcterms:created>
  <dcterms:modified xsi:type="dcterms:W3CDTF">2016-03-04T18:11:21Z</dcterms:modified>
</cp:coreProperties>
</file>