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2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 hidePivotFieldList="1"/>
  <bookViews>
    <workbookView xWindow="0" yWindow="0" windowWidth="22650" windowHeight="10665" tabRatio="673" firstSheet="1" activeTab="2"/>
  </bookViews>
  <sheets>
    <sheet name="Feuil1" sheetId="8" state="hidden" r:id="rId1"/>
    <sheet name="Stock" sheetId="7" r:id="rId2"/>
    <sheet name="11_2016" sheetId="23" r:id="rId3"/>
  </sheets>
  <definedNames>
    <definedName name="_xlnm._FilterDatabase" localSheetId="2" hidden="1">'11_2016'!#REF!</definedName>
    <definedName name="Choix">Stock!$E$3</definedName>
    <definedName name="Doit_rester" localSheetId="2">EDV_11_2016[RG N-1]</definedName>
    <definedName name="Doit_rester">#REF!</definedName>
    <definedName name="EDV_1_2014" localSheetId="2">EDV_11_2016[]</definedName>
    <definedName name="EDV_1_2014">#REF!</definedName>
    <definedName name="EDV2_11_2014" localSheetId="2">#REF!</definedName>
    <definedName name="EDV2_11_2014">#REF!</definedName>
    <definedName name="historique">INDIRECT(Choix)</definedName>
    <definedName name="_xlnm.Print_Titles" localSheetId="1">Stock!$1:$11</definedName>
    <definedName name="Segment_Cru">#N/A</definedName>
    <definedName name="Segment_Lieu">#N/A</definedName>
    <definedName name="Segment_Lot">#N/A</definedName>
    <definedName name="Segment_N°_Chai">#N/A</definedName>
    <definedName name="Segment_Récolte">#N/A</definedName>
    <definedName name="valHighlight" localSheetId="2">'11_2016'!$L$1</definedName>
    <definedName name="valHighlight">#REF!</definedName>
    <definedName name="_xlnm.Print_Area" localSheetId="2">'11_2016'!$A$1:$O$73</definedName>
    <definedName name="_xlnm.Print_Area" localSheetId="1">Stock!$A$1:$T$104</definedName>
  </definedNames>
  <calcPr calcId="14562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" i="23" l="1"/>
  <c r="N14" i="23" s="1"/>
  <c r="L13" i="23"/>
  <c r="N13" i="23" s="1"/>
  <c r="L12" i="23"/>
  <c r="N12" i="23" s="1"/>
  <c r="L74" i="23" l="1"/>
  <c r="N74" i="23" s="1"/>
  <c r="L68" i="23" l="1"/>
  <c r="N68" i="23" s="1"/>
  <c r="L65" i="23"/>
  <c r="N65" i="23" s="1"/>
  <c r="L62" i="23"/>
  <c r="N62" i="23" s="1"/>
  <c r="L63" i="23"/>
  <c r="N63" i="23" s="1"/>
  <c r="L64" i="23"/>
  <c r="N64" i="23" s="1"/>
  <c r="L60" i="23"/>
  <c r="N60" i="23" s="1"/>
  <c r="L27" i="23"/>
  <c r="N27" i="23" s="1"/>
  <c r="O79" i="23" l="1"/>
  <c r="J79" i="23"/>
  <c r="B79" i="23"/>
  <c r="L78" i="23"/>
  <c r="N78" i="23" s="1"/>
  <c r="L77" i="23"/>
  <c r="N77" i="23" s="1"/>
  <c r="L76" i="23"/>
  <c r="N76" i="23" s="1"/>
  <c r="L75" i="23"/>
  <c r="N75" i="23" s="1"/>
  <c r="L72" i="23"/>
  <c r="N72" i="23" s="1"/>
  <c r="L73" i="23"/>
  <c r="N73" i="23" s="1"/>
  <c r="L66" i="23"/>
  <c r="N66" i="23" s="1"/>
  <c r="L67" i="23"/>
  <c r="N67" i="23" s="1"/>
  <c r="L71" i="23"/>
  <c r="N71" i="23" s="1"/>
  <c r="L70" i="23"/>
  <c r="N70" i="23" s="1"/>
  <c r="L69" i="23"/>
  <c r="N69" i="23" s="1"/>
  <c r="L61" i="23"/>
  <c r="N61" i="23" s="1"/>
  <c r="L57" i="23"/>
  <c r="N57" i="23" s="1"/>
  <c r="L59" i="23"/>
  <c r="N59" i="23" s="1"/>
  <c r="L58" i="23"/>
  <c r="N58" i="23" s="1"/>
  <c r="L56" i="23"/>
  <c r="L55" i="23"/>
  <c r="L54" i="23"/>
  <c r="N54" i="23" s="1"/>
  <c r="L49" i="23"/>
  <c r="N49" i="23" s="1"/>
  <c r="L53" i="23"/>
  <c r="N53" i="23" s="1"/>
  <c r="L52" i="23"/>
  <c r="N52" i="23" s="1"/>
  <c r="L51" i="23"/>
  <c r="N51" i="23" s="1"/>
  <c r="L50" i="23"/>
  <c r="N50" i="23" s="1"/>
  <c r="L48" i="23"/>
  <c r="L45" i="23"/>
  <c r="N45" i="23" s="1"/>
  <c r="L44" i="23"/>
  <c r="N44" i="23" s="1"/>
  <c r="L43" i="23"/>
  <c r="N43" i="23" s="1"/>
  <c r="L42" i="23"/>
  <c r="N42" i="23" s="1"/>
  <c r="L37" i="23"/>
  <c r="N37" i="23" s="1"/>
  <c r="L38" i="23"/>
  <c r="N38" i="23" s="1"/>
  <c r="L39" i="23"/>
  <c r="N39" i="23" s="1"/>
  <c r="L41" i="23"/>
  <c r="N41" i="23" s="1"/>
  <c r="L40" i="23"/>
  <c r="N40" i="23" s="1"/>
  <c r="L33" i="23"/>
  <c r="N33" i="23" s="1"/>
  <c r="L36" i="23"/>
  <c r="N36" i="23" s="1"/>
  <c r="L35" i="23"/>
  <c r="N35" i="23" s="1"/>
  <c r="L34" i="23"/>
  <c r="N34" i="23" s="1"/>
  <c r="L28" i="23"/>
  <c r="N28" i="23" s="1"/>
  <c r="L29" i="23"/>
  <c r="N29" i="23" s="1"/>
  <c r="L32" i="23"/>
  <c r="N32" i="23" s="1"/>
  <c r="L31" i="23"/>
  <c r="N31" i="23" s="1"/>
  <c r="L30" i="23"/>
  <c r="N30" i="23" s="1"/>
  <c r="L22" i="23"/>
  <c r="L23" i="23"/>
  <c r="N23" i="23" s="1"/>
  <c r="L26" i="23"/>
  <c r="N26" i="23" s="1"/>
  <c r="L25" i="23"/>
  <c r="N25" i="23" s="1"/>
  <c r="L24" i="23"/>
  <c r="N24" i="23" s="1"/>
  <c r="N20" i="23"/>
  <c r="L16" i="23"/>
  <c r="N16" i="23" s="1"/>
  <c r="L19" i="23"/>
  <c r="N19" i="23" s="1"/>
  <c r="L18" i="23"/>
  <c r="N18" i="23" s="1"/>
  <c r="L17" i="23"/>
  <c r="N17" i="23" s="1"/>
  <c r="L15" i="23"/>
  <c r="N15" i="23" s="1"/>
  <c r="L47" i="23"/>
  <c r="N47" i="23" s="1"/>
  <c r="L46" i="23"/>
  <c r="D3" i="23"/>
  <c r="L79" i="23" l="1"/>
  <c r="N46" i="23"/>
  <c r="N79" i="23" s="1"/>
  <c r="I6" i="7"/>
  <c r="I9" i="7"/>
  <c r="G6" i="23" l="1"/>
  <c r="G9" i="23"/>
  <c r="K9" i="7"/>
  <c r="I9" i="23" l="1"/>
  <c r="U9" i="7"/>
  <c r="B9" i="7"/>
  <c r="B6" i="7"/>
  <c r="F6" i="7"/>
  <c r="F9" i="7"/>
  <c r="D9" i="23" l="1"/>
  <c r="D6" i="23"/>
  <c r="B6" i="23"/>
  <c r="B9" i="23"/>
  <c r="H9" i="7"/>
  <c r="E9" i="7"/>
  <c r="F9" i="23" l="1"/>
  <c r="C9" i="23"/>
  <c r="V9" i="7"/>
</calcChain>
</file>

<file path=xl/sharedStrings.xml><?xml version="1.0" encoding="utf-8"?>
<sst xmlns="http://schemas.openxmlformats.org/spreadsheetml/2006/main" count="475" uniqueCount="93">
  <si>
    <t>Cru</t>
  </si>
  <si>
    <t>Récolte</t>
  </si>
  <si>
    <t>Nombre</t>
  </si>
  <si>
    <t>Vidange</t>
  </si>
  <si>
    <t>Degré</t>
  </si>
  <si>
    <t>Sous-total AP</t>
  </si>
  <si>
    <t>N° Chai</t>
  </si>
  <si>
    <t>RM</t>
  </si>
  <si>
    <t>H</t>
  </si>
  <si>
    <t>PC</t>
  </si>
  <si>
    <t>Vol total  (HL)</t>
  </si>
  <si>
    <t>Doit rester</t>
  </si>
  <si>
    <t>Lot</t>
  </si>
  <si>
    <t>C 010</t>
  </si>
  <si>
    <t>Total général</t>
  </si>
  <si>
    <t xml:space="preserve">Vidange </t>
  </si>
  <si>
    <t xml:space="preserve">Vol total  (HL) </t>
  </si>
  <si>
    <t xml:space="preserve">Degré </t>
  </si>
  <si>
    <t>%</t>
  </si>
  <si>
    <t xml:space="preserve">Doit rester </t>
  </si>
  <si>
    <t>RG</t>
  </si>
  <si>
    <t>GC</t>
  </si>
  <si>
    <t>STE 2</t>
  </si>
  <si>
    <t>J 1</t>
  </si>
  <si>
    <t>Lieu</t>
  </si>
  <si>
    <t>Juillac</t>
  </si>
  <si>
    <t>STE</t>
  </si>
  <si>
    <t>Base de données - Stock Eau-de-Vie</t>
  </si>
  <si>
    <t>Capacité des fûts</t>
  </si>
  <si>
    <t xml:space="preserve">Nbre </t>
  </si>
  <si>
    <t>Sans RG</t>
  </si>
  <si>
    <t xml:space="preserve">Total AP (-RG) </t>
  </si>
  <si>
    <t>Total AP</t>
  </si>
  <si>
    <t>Evaporation</t>
  </si>
  <si>
    <t>Avec RG*</t>
  </si>
  <si>
    <t>*Réserve de Gestion</t>
  </si>
  <si>
    <t>Champ calculé</t>
  </si>
  <si>
    <t>Ordre de résolution</t>
  </si>
  <si>
    <t>Champ</t>
  </si>
  <si>
    <t>Formule</t>
  </si>
  <si>
    <t>Élément calculé</t>
  </si>
  <si>
    <t>Élément</t>
  </si>
  <si>
    <t>Champ2</t>
  </si>
  <si>
    <t>='Doit rester'-'Sous-total AP'</t>
  </si>
  <si>
    <t>='Sous-total AP'-RG</t>
  </si>
  <si>
    <t>Champ5</t>
  </si>
  <si>
    <t>Restes (-RG</t>
  </si>
  <si>
    <t>='Doit rester (sans RG)'-Champ5</t>
  </si>
  <si>
    <t>Commentaire :</t>
  </si>
  <si>
    <t>Quand une cellule est mise à jour avec plus d'une formule,</t>
  </si>
  <si>
    <t>la valeur est établie par la dernière formule dans l'ordre de résolution.</t>
  </si>
  <si>
    <t>Pour modifier l'ordre de résolution de plusieurs champs ou éléments calculés,</t>
  </si>
  <si>
    <t>dans l’onglet Options, groupe Calculs, cliquez sur Champs, éléments et jeux, puis sur Ordre de résolution.</t>
  </si>
  <si>
    <t>STE 1</t>
  </si>
  <si>
    <t>Manquants</t>
  </si>
  <si>
    <t xml:space="preserve">Manquants (avec RG) </t>
  </si>
  <si>
    <t xml:space="preserve">Manquants (-RG) </t>
  </si>
  <si>
    <t>RG N-1</t>
  </si>
  <si>
    <t xml:space="preserve">Doit rester (-RG) </t>
  </si>
  <si>
    <t xml:space="preserve">RG N-1 </t>
  </si>
  <si>
    <t xml:space="preserve">RG </t>
  </si>
  <si>
    <t>Total AP sans réserve de gestion</t>
  </si>
  <si>
    <t>Total AP avec réserve de gestion</t>
  </si>
  <si>
    <t>Réserve de gestion seul</t>
  </si>
  <si>
    <t xml:space="preserve">Manquants RG </t>
  </si>
  <si>
    <t>Date :</t>
  </si>
  <si>
    <t>VID/4,00</t>
  </si>
  <si>
    <t>VID/2,50</t>
  </si>
  <si>
    <t>VID/3,40</t>
  </si>
  <si>
    <t>VID/4,10</t>
  </si>
  <si>
    <t>RG après evapo</t>
  </si>
  <si>
    <t>Calcul de l'évaporation de la RG</t>
  </si>
  <si>
    <t>% évapo :</t>
  </si>
  <si>
    <t>EARL DU MESNIL  Stock EDV</t>
  </si>
  <si>
    <t>RG seul</t>
  </si>
  <si>
    <t>VID/</t>
  </si>
  <si>
    <t>VID/5,20</t>
  </si>
  <si>
    <t>PE/4,00</t>
  </si>
  <si>
    <t xml:space="preserve">T 61 </t>
  </si>
  <si>
    <t>T80</t>
  </si>
  <si>
    <t>VID/4,03</t>
  </si>
  <si>
    <t>Total 15</t>
  </si>
  <si>
    <t>VID/3,55</t>
  </si>
  <si>
    <t>VID/3,45</t>
  </si>
  <si>
    <t>Total 93</t>
  </si>
  <si>
    <t>Total 10</t>
  </si>
  <si>
    <t>Total 11</t>
  </si>
  <si>
    <t>Total 12</t>
  </si>
  <si>
    <t>Total 13</t>
  </si>
  <si>
    <t>Total 14</t>
  </si>
  <si>
    <t>Total 94</t>
  </si>
  <si>
    <t>EDV_11_2016</t>
  </si>
  <si>
    <t>VID/3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</si>
</sst>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0.0000"/>
    <numFmt numFmtId="166" formatCode="_-* #,##0.00\ _F_-;\-* #,##0.00\ _F_-;_-* &quot;-&quot;??\ _F_-;_-@_-"/>
    <numFmt numFmtId="167" formatCode="0.0%"/>
    <numFmt numFmtId="168" formatCode="0.0000;[Red]0.0000"/>
    <numFmt numFmtId="169" formatCode="_(* #,##0.0000_);_(* \(#,##0.0000\);_(* &quot;-&quot;??_);_(@_)"/>
  </numFmts>
  <fonts count="39" x14ac:knownFonts="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orbel"/>
      <family val="2"/>
      <scheme val="maj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20"/>
      <color theme="7"/>
      <name val="Corbel"/>
      <family val="2"/>
      <scheme val="major"/>
    </font>
    <font>
      <condense/>
      <extend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2"/>
      <color theme="1"/>
      <name val="Calibri"/>
      <family val="2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condense/>
      <extend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  <scheme val="minor"/>
    </font>
    <font>
      <condense/>
      <extend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condense/>
      <extend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condense/>
      <extend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condense/>
      <extend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scheme val="minor"/>
    </font>
    <font>
      <sz val="12"/>
      <color theme="1"/>
      <name val="Calibri"/>
      <scheme val="minor"/>
    </font>
    <font>
      <condense/>
      <extend/>
      <sz val="12"/>
      <color theme="1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0.3999450666829432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C6EFCE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A8F0AB"/>
        <bgColor rgb="FF00B050"/>
      </patternFill>
    </fill>
    <fill>
      <patternFill patternType="solid">
        <fgColor rgb="FFA8F0A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rgb="FF00B05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8E6F0"/>
        <bgColor indexed="64"/>
      </patternFill>
    </fill>
    <fill>
      <patternFill patternType="solid">
        <fgColor rgb="FFA8E6F0"/>
        <bgColor rgb="FF00B050"/>
      </patternFill>
    </fill>
  </fills>
  <borders count="77">
    <border>
      <left/>
      <right/>
      <top/>
      <bottom/>
      <diagonal/>
    </border>
    <border>
      <left style="thick">
        <color theme="7"/>
      </left>
      <right/>
      <top style="thick">
        <color theme="7"/>
      </top>
      <bottom style="thick">
        <color theme="7"/>
      </bottom>
      <diagonal/>
    </border>
    <border>
      <left/>
      <right/>
      <top style="thick">
        <color theme="7"/>
      </top>
      <bottom style="thick">
        <color theme="7"/>
      </bottom>
      <diagonal/>
    </border>
    <border>
      <left/>
      <right style="thick">
        <color theme="7"/>
      </right>
      <top style="thick">
        <color theme="7"/>
      </top>
      <bottom style="thick">
        <color theme="7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rgb="FFABABAB"/>
      </left>
      <right style="thin">
        <color rgb="FFABABAB"/>
      </right>
      <top style="medium">
        <color indexed="8"/>
      </top>
      <bottom/>
      <diagonal/>
    </border>
    <border>
      <left style="medium">
        <color indexed="8"/>
      </left>
      <right/>
      <top style="thin">
        <color indexed="65"/>
      </top>
      <bottom/>
      <diagonal/>
    </border>
    <border>
      <left style="medium">
        <color indexed="8"/>
      </left>
      <right style="thin">
        <color theme="0" tint="-0.34998626667073579"/>
      </right>
      <top style="medium">
        <color indexed="8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indexed="8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indexed="8"/>
      </top>
      <bottom/>
      <diagonal/>
    </border>
    <border>
      <left style="thin">
        <color theme="0" tint="-0.24994659260841701"/>
      </left>
      <right style="medium">
        <color indexed="8"/>
      </right>
      <top style="medium">
        <color indexed="8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medium">
        <color auto="1"/>
      </left>
      <right style="thin">
        <color rgb="FFABABAB"/>
      </right>
      <top style="medium">
        <color indexed="8"/>
      </top>
      <bottom/>
      <diagonal/>
    </border>
    <border>
      <left/>
      <right style="thin">
        <color theme="0" tint="-0.24994659260841701"/>
      </right>
      <top style="medium">
        <color indexed="8"/>
      </top>
      <bottom/>
      <diagonal/>
    </border>
    <border>
      <left style="thin">
        <color theme="0" tint="-0.24994659260841701"/>
      </left>
      <right/>
      <top style="medium">
        <color indexed="8"/>
      </top>
      <bottom/>
      <diagonal/>
    </border>
    <border>
      <left style="medium">
        <color theme="7" tint="0.39994506668294322"/>
      </left>
      <right/>
      <top style="medium">
        <color theme="7" tint="0.39994506668294322"/>
      </top>
      <bottom style="medium">
        <color theme="7" tint="0.39994506668294322"/>
      </bottom>
      <diagonal/>
    </border>
    <border>
      <left/>
      <right/>
      <top style="medium">
        <color theme="7" tint="0.39994506668294322"/>
      </top>
      <bottom style="medium">
        <color theme="7" tint="0.39994506668294322"/>
      </bottom>
      <diagonal/>
    </border>
    <border>
      <left/>
      <right style="medium">
        <color theme="7" tint="0.39994506668294322"/>
      </right>
      <top style="medium">
        <color theme="7" tint="0.39994506668294322"/>
      </top>
      <bottom style="medium">
        <color theme="7" tint="0.39994506668294322"/>
      </bottom>
      <diagonal/>
    </border>
    <border>
      <left style="medium">
        <color indexed="8"/>
      </left>
      <right style="thin">
        <color theme="0" tint="-0.24994659260841701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/>
      <top style="thin">
        <color auto="1"/>
      </top>
      <bottom style="thin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medium">
        <color auto="1"/>
      </left>
      <right style="thin">
        <color rgb="FFABABAB"/>
      </right>
      <top/>
      <bottom/>
      <diagonal/>
    </border>
    <border>
      <left style="medium">
        <color indexed="8"/>
      </left>
      <right style="thin">
        <color theme="0" tint="-0.34998626667073579"/>
      </right>
      <top/>
      <bottom/>
      <diagonal/>
    </border>
    <border>
      <left style="thin">
        <color rgb="FFABABAB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medium">
        <color indexed="8"/>
      </right>
      <top/>
      <bottom/>
      <diagonal/>
    </border>
    <border>
      <left style="medium">
        <color indexed="8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rgb="FFABABAB"/>
      </left>
      <right style="thin">
        <color rgb="FFABABAB"/>
      </right>
      <top style="thin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65"/>
      </left>
      <right/>
      <top style="thin">
        <color indexed="8"/>
      </top>
      <bottom style="medium">
        <color indexed="8"/>
      </bottom>
      <diagonal/>
    </border>
    <border>
      <left style="thin">
        <color rgb="FFABABAB"/>
      </left>
      <right style="thin">
        <color rgb="FFABABAB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theme="0" tint="-0.34998626667073579"/>
      </right>
      <top style="thin">
        <color indexed="8"/>
      </top>
      <bottom/>
      <diagonal/>
    </border>
    <border>
      <left style="medium">
        <color indexed="8"/>
      </left>
      <right style="thin">
        <color theme="0" tint="-0.34998626667073579"/>
      </right>
      <top style="thin">
        <color indexed="8"/>
      </top>
      <bottom style="medium">
        <color indexed="8"/>
      </bottom>
      <diagonal/>
    </border>
    <border>
      <left style="medium">
        <color auto="1"/>
      </left>
      <right style="thin">
        <color rgb="FFABABAB"/>
      </right>
      <top style="thin">
        <color indexed="8"/>
      </top>
      <bottom/>
      <diagonal/>
    </border>
    <border>
      <left style="medium">
        <color auto="1"/>
      </left>
      <right style="thin">
        <color rgb="FFABABAB"/>
      </right>
      <top style="thin">
        <color indexed="8"/>
      </top>
      <bottom style="medium">
        <color indexed="8"/>
      </bottom>
      <diagonal/>
    </border>
    <border>
      <left style="thin">
        <color rgb="FFABABAB"/>
      </left>
      <right style="thin">
        <color theme="0" tint="-0.24994659260841701"/>
      </right>
      <top style="thin">
        <color indexed="8"/>
      </top>
      <bottom/>
      <diagonal/>
    </border>
    <border>
      <left style="thin">
        <color rgb="FFABABAB"/>
      </left>
      <right style="thin">
        <color theme="0" tint="-0.24994659260841701"/>
      </right>
      <top style="thin">
        <color indexed="8"/>
      </top>
      <bottom style="medium">
        <color indexed="8"/>
      </bottom>
      <diagonal/>
    </border>
    <border>
      <left style="thin">
        <color theme="0" tint="-0.24994659260841701"/>
      </left>
      <right style="medium">
        <color indexed="8"/>
      </right>
      <top style="thin">
        <color indexed="8"/>
      </top>
      <bottom/>
      <diagonal/>
    </border>
    <border>
      <left style="thin">
        <color theme="0" tint="-0.24994659260841701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theme="0" tint="-0.24994659260841701"/>
      </right>
      <top style="thin">
        <color indexed="8"/>
      </top>
      <bottom/>
      <diagonal/>
    </border>
    <border>
      <left style="medium">
        <color indexed="8"/>
      </left>
      <right style="thin">
        <color theme="0" tint="-0.24994659260841701"/>
      </right>
      <top style="thin">
        <color indexed="8"/>
      </top>
      <bottom style="medium">
        <color indexed="8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8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8"/>
      </top>
      <bottom style="medium">
        <color indexed="8"/>
      </bottom>
      <diagonal/>
    </border>
  </borders>
  <cellStyleXfs count="6">
    <xf numFmtId="0" fontId="0" fillId="0" borderId="0"/>
    <xf numFmtId="164" fontId="4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  <xf numFmtId="0" fontId="17" fillId="5" borderId="0" applyNumberFormat="0" applyBorder="0" applyAlignment="0" applyProtection="0"/>
  </cellStyleXfs>
  <cellXfs count="218">
    <xf numFmtId="0" fontId="0" fillId="0" borderId="0" xfId="0"/>
    <xf numFmtId="0" fontId="0" fillId="0" borderId="0" xfId="0" applyFont="1" applyProtection="1">
      <protection locked="0"/>
    </xf>
    <xf numFmtId="0" fontId="12" fillId="0" borderId="0" xfId="0" applyFont="1" applyBorder="1" applyAlignment="1" applyProtection="1">
      <alignment horizontal="center" vertical="center"/>
      <protection locked="0"/>
    </xf>
    <xf numFmtId="0" fontId="8" fillId="0" borderId="0" xfId="0" applyFont="1" applyFill="1" applyBorder="1" applyProtection="1">
      <protection locked="0"/>
    </xf>
    <xf numFmtId="10" fontId="8" fillId="0" borderId="0" xfId="2" applyNumberFormat="1" applyFont="1" applyFill="1" applyBorder="1" applyProtection="1">
      <protection locked="0"/>
    </xf>
    <xf numFmtId="0" fontId="0" fillId="0" borderId="0" xfId="0" applyFont="1" applyProtection="1"/>
    <xf numFmtId="0" fontId="8" fillId="0" borderId="0" xfId="0" applyFont="1" applyProtection="1"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right"/>
      <protection locked="0"/>
    </xf>
    <xf numFmtId="0" fontId="5" fillId="0" borderId="0" xfId="0" applyFont="1" applyFill="1" applyBorder="1" applyAlignment="1" applyProtection="1">
      <alignment horizontal="left" vertical="top" wrapText="1" indent="1"/>
      <protection locked="0"/>
    </xf>
    <xf numFmtId="0" fontId="5" fillId="0" borderId="0" xfId="0" applyFont="1" applyAlignment="1" applyProtection="1">
      <alignment horizontal="center" vertical="top"/>
      <protection locked="0"/>
    </xf>
    <xf numFmtId="0" fontId="8" fillId="0" borderId="0" xfId="0" applyFont="1" applyFill="1" applyBorder="1" applyAlignment="1" applyProtection="1">
      <alignment horizontal="left" vertical="center" indent="1"/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8" fillId="0" borderId="0" xfId="0" applyNumberFormat="1" applyFont="1" applyAlignment="1" applyProtection="1">
      <alignment horizontal="right" vertical="center" indent="1"/>
      <protection locked="0"/>
    </xf>
    <xf numFmtId="165" fontId="8" fillId="0" borderId="0" xfId="0" applyNumberFormat="1" applyFont="1" applyProtection="1">
      <protection locked="0"/>
    </xf>
    <xf numFmtId="2" fontId="8" fillId="0" borderId="0" xfId="0" applyNumberFormat="1" applyFont="1" applyProtection="1">
      <protection locked="0"/>
    </xf>
    <xf numFmtId="2" fontId="8" fillId="4" borderId="0" xfId="1" applyNumberFormat="1" applyFont="1" applyFill="1" applyBorder="1" applyAlignment="1" applyProtection="1">
      <alignment horizontal="right" vertical="center" indent="1"/>
    </xf>
    <xf numFmtId="165" fontId="8" fillId="4" borderId="0" xfId="0" applyNumberFormat="1" applyFont="1" applyFill="1" applyBorder="1" applyAlignment="1" applyProtection="1">
      <alignment horizontal="center" vertical="center"/>
    </xf>
    <xf numFmtId="165" fontId="8" fillId="0" borderId="0" xfId="0" applyNumberFormat="1" applyFont="1" applyAlignment="1" applyProtection="1">
      <alignment horizontal="right"/>
      <protection locked="0"/>
    </xf>
    <xf numFmtId="0" fontId="12" fillId="0" borderId="0" xfId="0" applyFont="1" applyBorder="1" applyAlignment="1" applyProtection="1">
      <alignment vertical="center"/>
      <protection locked="0"/>
    </xf>
    <xf numFmtId="0" fontId="3" fillId="0" borderId="0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left" vertical="top"/>
      <protection locked="0"/>
    </xf>
    <xf numFmtId="0" fontId="8" fillId="0" borderId="0" xfId="0" applyNumberFormat="1" applyFont="1" applyFill="1" applyBorder="1" applyAlignment="1" applyProtection="1">
      <alignment horizontal="right" vertical="center" indent="1"/>
      <protection locked="0"/>
    </xf>
    <xf numFmtId="0" fontId="14" fillId="3" borderId="11" xfId="0" applyFont="1" applyFill="1" applyBorder="1" applyAlignment="1" applyProtection="1">
      <alignment horizontal="center" vertical="top"/>
      <protection locked="0"/>
    </xf>
    <xf numFmtId="0" fontId="14" fillId="3" borderId="9" xfId="0" applyFont="1" applyFill="1" applyBorder="1" applyAlignment="1" applyProtection="1">
      <alignment horizontal="center" vertical="top"/>
      <protection locked="0"/>
    </xf>
    <xf numFmtId="0" fontId="14" fillId="3" borderId="9" xfId="0" applyFont="1" applyFill="1" applyBorder="1" applyAlignment="1" applyProtection="1">
      <alignment horizontal="center" vertical="top" wrapText="1"/>
      <protection locked="0"/>
    </xf>
    <xf numFmtId="0" fontId="20" fillId="0" borderId="0" xfId="0" applyFont="1"/>
    <xf numFmtId="0" fontId="19" fillId="0" borderId="13" xfId="0" applyFont="1" applyBorder="1"/>
    <xf numFmtId="0" fontId="21" fillId="0" borderId="0" xfId="0" applyFont="1" applyProtection="1">
      <protection locked="0"/>
    </xf>
    <xf numFmtId="2" fontId="10" fillId="4" borderId="0" xfId="1" applyNumberFormat="1" applyFont="1" applyFill="1" applyBorder="1" applyAlignment="1" applyProtection="1">
      <alignment horizontal="right" vertical="center" indent="1"/>
    </xf>
    <xf numFmtId="0" fontId="9" fillId="0" borderId="0" xfId="0" applyFont="1" applyFill="1" applyBorder="1" applyAlignment="1" applyProtection="1">
      <alignment vertical="center"/>
      <protection locked="0"/>
    </xf>
    <xf numFmtId="0" fontId="8" fillId="0" borderId="0" xfId="0" applyFont="1" applyBorder="1" applyProtection="1">
      <protection locked="0"/>
    </xf>
    <xf numFmtId="2" fontId="5" fillId="0" borderId="0" xfId="0" applyNumberFormat="1" applyFont="1" applyFill="1" applyBorder="1" applyAlignment="1" applyProtection="1">
      <alignment horizontal="left" vertical="top" wrapText="1" indent="1"/>
      <protection locked="0"/>
    </xf>
    <xf numFmtId="2" fontId="8" fillId="0" borderId="0" xfId="1" applyNumberFormat="1" applyFont="1" applyFill="1" applyBorder="1" applyAlignment="1" applyProtection="1">
      <alignment horizontal="right" vertical="center" indent="1"/>
      <protection locked="0"/>
    </xf>
    <xf numFmtId="167" fontId="8" fillId="0" borderId="0" xfId="2" applyNumberFormat="1" applyFont="1" applyFill="1" applyBorder="1" applyAlignment="1" applyProtection="1">
      <alignment horizontal="right" vertical="center" indent="1"/>
      <protection locked="0"/>
    </xf>
    <xf numFmtId="167" fontId="14" fillId="3" borderId="9" xfId="0" applyNumberFormat="1" applyFont="1" applyFill="1" applyBorder="1" applyAlignment="1" applyProtection="1">
      <alignment horizontal="center" vertical="top"/>
      <protection locked="0"/>
    </xf>
    <xf numFmtId="0" fontId="8" fillId="2" borderId="4" xfId="0" applyFont="1" applyFill="1" applyBorder="1" applyAlignment="1" applyProtection="1">
      <alignment vertical="center"/>
      <protection locked="0"/>
    </xf>
    <xf numFmtId="168" fontId="14" fillId="3" borderId="23" xfId="0" applyNumberFormat="1" applyFont="1" applyFill="1" applyBorder="1" applyAlignment="1" applyProtection="1">
      <alignment horizontal="center" vertical="top" wrapText="1"/>
      <protection locked="0"/>
    </xf>
    <xf numFmtId="0" fontId="14" fillId="3" borderId="25" xfId="0" applyFont="1" applyFill="1" applyBorder="1" applyAlignment="1" applyProtection="1">
      <alignment horizontal="center" vertical="top" wrapText="1"/>
      <protection locked="0"/>
    </xf>
    <xf numFmtId="165" fontId="14" fillId="3" borderId="24" xfId="0" applyNumberFormat="1" applyFont="1" applyFill="1" applyBorder="1" applyAlignment="1" applyProtection="1">
      <alignment horizontal="center" vertical="top"/>
      <protection locked="0"/>
    </xf>
    <xf numFmtId="0" fontId="16" fillId="3" borderId="8" xfId="0" applyFont="1" applyFill="1" applyBorder="1" applyAlignment="1" applyProtection="1">
      <alignment horizontal="center" vertical="top"/>
      <protection locked="0"/>
    </xf>
    <xf numFmtId="2" fontId="8" fillId="0" borderId="0" xfId="0" applyNumberFormat="1" applyFont="1" applyFill="1" applyBorder="1" applyAlignment="1" applyProtection="1">
      <alignment horizontal="right" vertical="center"/>
      <protection locked="0"/>
    </xf>
    <xf numFmtId="0" fontId="14" fillId="8" borderId="19" xfId="0" applyFont="1" applyFill="1" applyBorder="1" applyAlignment="1" applyProtection="1">
      <alignment horizontal="center" vertical="top" wrapText="1"/>
      <protection locked="0"/>
    </xf>
    <xf numFmtId="165" fontId="14" fillId="8" borderId="26" xfId="0" applyNumberFormat="1" applyFont="1" applyFill="1" applyBorder="1" applyAlignment="1" applyProtection="1">
      <alignment horizontal="center" vertical="top"/>
      <protection locked="0"/>
    </xf>
    <xf numFmtId="165" fontId="14" fillId="8" borderId="20" xfId="0" applyNumberFormat="1" applyFont="1" applyFill="1" applyBorder="1" applyAlignment="1" applyProtection="1">
      <alignment horizontal="center" vertical="top" wrapText="1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0" fillId="0" borderId="0" xfId="0" applyFont="1" applyFill="1" applyBorder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0" fillId="0" borderId="0" xfId="0" applyFont="1" applyFill="1" applyBorder="1" applyProtection="1">
      <protection locked="0"/>
    </xf>
    <xf numFmtId="0" fontId="11" fillId="0" borderId="0" xfId="0" applyFont="1" applyFill="1" applyBorder="1" applyAlignment="1" applyProtection="1">
      <alignment vertical="center" wrapText="1"/>
      <protection locked="0"/>
    </xf>
    <xf numFmtId="10" fontId="8" fillId="0" borderId="0" xfId="0" applyNumberFormat="1" applyFont="1" applyFill="1" applyBorder="1" applyAlignment="1" applyProtection="1">
      <alignment vertical="center"/>
    </xf>
    <xf numFmtId="165" fontId="8" fillId="0" borderId="0" xfId="0" applyNumberFormat="1" applyFont="1" applyFill="1" applyBorder="1" applyAlignment="1" applyProtection="1">
      <alignment vertical="center"/>
    </xf>
    <xf numFmtId="0" fontId="8" fillId="8" borderId="34" xfId="0" applyFont="1" applyFill="1" applyBorder="1" applyAlignment="1" applyProtection="1">
      <alignment vertical="center"/>
      <protection locked="0"/>
    </xf>
    <xf numFmtId="10" fontId="8" fillId="8" borderId="35" xfId="0" applyNumberFormat="1" applyFont="1" applyFill="1" applyBorder="1" applyAlignment="1" applyProtection="1">
      <alignment vertical="center"/>
    </xf>
    <xf numFmtId="165" fontId="8" fillId="8" borderId="38" xfId="0" applyNumberFormat="1" applyFont="1" applyFill="1" applyBorder="1" applyAlignment="1" applyProtection="1">
      <alignment vertical="center"/>
    </xf>
    <xf numFmtId="165" fontId="8" fillId="8" borderId="39" xfId="0" applyNumberFormat="1" applyFont="1" applyFill="1" applyBorder="1" applyAlignment="1" applyProtection="1">
      <alignment vertical="center"/>
    </xf>
    <xf numFmtId="0" fontId="8" fillId="8" borderId="4" xfId="0" applyFont="1" applyFill="1" applyBorder="1" applyAlignment="1" applyProtection="1">
      <alignment vertical="center"/>
      <protection locked="0"/>
    </xf>
    <xf numFmtId="10" fontId="8" fillId="11" borderId="4" xfId="2" applyNumberFormat="1" applyFont="1" applyFill="1" applyBorder="1" applyAlignment="1" applyProtection="1">
      <alignment vertical="center"/>
    </xf>
    <xf numFmtId="0" fontId="8" fillId="0" borderId="40" xfId="0" applyFont="1" applyBorder="1" applyAlignment="1" applyProtection="1">
      <alignment horizontal="left" vertical="top"/>
      <protection locked="0"/>
    </xf>
    <xf numFmtId="10" fontId="8" fillId="11" borderId="4" xfId="0" applyNumberFormat="1" applyFont="1" applyFill="1" applyBorder="1" applyAlignment="1" applyProtection="1">
      <alignment horizontal="left" vertical="center"/>
    </xf>
    <xf numFmtId="0" fontId="0" fillId="0" borderId="14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0" xfId="0" applyAlignment="1">
      <alignment vertical="center"/>
    </xf>
    <xf numFmtId="0" fontId="8" fillId="2" borderId="4" xfId="0" applyFont="1" applyFill="1" applyBorder="1" applyAlignment="1" applyProtection="1">
      <alignment horizontal="left" vertical="center"/>
      <protection locked="0"/>
    </xf>
    <xf numFmtId="10" fontId="13" fillId="11" borderId="4" xfId="5" applyNumberFormat="1" applyFont="1" applyFill="1" applyBorder="1" applyAlignment="1" applyProtection="1">
      <alignment horizontal="left" vertical="center"/>
    </xf>
    <xf numFmtId="10" fontId="13" fillId="11" borderId="4" xfId="5" applyNumberFormat="1" applyFont="1" applyFill="1" applyBorder="1" applyAlignment="1" applyProtection="1">
      <alignment vertical="center"/>
    </xf>
    <xf numFmtId="165" fontId="8" fillId="0" borderId="15" xfId="0" applyNumberFormat="1" applyFont="1" applyBorder="1" applyAlignment="1" applyProtection="1">
      <alignment horizontal="left" vertical="top"/>
      <protection locked="0"/>
    </xf>
    <xf numFmtId="2" fontId="24" fillId="4" borderId="0" xfId="1" applyNumberFormat="1" applyFont="1" applyFill="1" applyBorder="1" applyAlignment="1" applyProtection="1">
      <alignment horizontal="right" vertical="center" indent="1"/>
    </xf>
    <xf numFmtId="2" fontId="27" fillId="4" borderId="0" xfId="1" applyNumberFormat="1" applyFont="1" applyFill="1" applyBorder="1" applyAlignment="1" applyProtection="1">
      <alignment horizontal="right" vertical="center" indent="1"/>
    </xf>
    <xf numFmtId="165" fontId="8" fillId="12" borderId="0" xfId="0" applyNumberFormat="1" applyFont="1" applyFill="1" applyBorder="1" applyAlignment="1" applyProtection="1">
      <alignment horizontal="right" vertical="top"/>
    </xf>
    <xf numFmtId="165" fontId="8" fillId="12" borderId="0" xfId="0" applyNumberFormat="1" applyFont="1" applyFill="1" applyBorder="1" applyProtection="1"/>
    <xf numFmtId="0" fontId="28" fillId="0" borderId="0" xfId="0" applyFont="1" applyFill="1" applyBorder="1" applyAlignment="1" applyProtection="1">
      <alignment horizontal="left" vertical="center"/>
      <protection locked="0"/>
    </xf>
    <xf numFmtId="2" fontId="29" fillId="4" borderId="0" xfId="1" applyNumberFormat="1" applyFont="1" applyFill="1" applyBorder="1" applyAlignment="1" applyProtection="1">
      <alignment horizontal="right" vertical="center" indent="1"/>
    </xf>
    <xf numFmtId="165" fontId="8" fillId="12" borderId="46" xfId="0" applyNumberFormat="1" applyFont="1" applyFill="1" applyBorder="1" applyProtection="1">
      <protection locked="0"/>
    </xf>
    <xf numFmtId="0" fontId="8" fillId="0" borderId="0" xfId="0" quotePrefix="1" applyFont="1" applyFill="1" applyBorder="1" applyAlignment="1" applyProtection="1">
      <alignment horizontal="left" vertical="center"/>
      <protection locked="0"/>
    </xf>
    <xf numFmtId="2" fontId="31" fillId="4" borderId="0" xfId="1" applyNumberFormat="1" applyFont="1" applyFill="1" applyBorder="1" applyAlignment="1" applyProtection="1">
      <alignment horizontal="right" vertical="center" indent="1"/>
    </xf>
    <xf numFmtId="0" fontId="2" fillId="0" borderId="0" xfId="0" applyFont="1" applyAlignment="1">
      <alignment vertical="top"/>
    </xf>
    <xf numFmtId="165" fontId="8" fillId="0" borderId="0" xfId="0" applyNumberFormat="1" applyFont="1"/>
    <xf numFmtId="165" fontId="8" fillId="12" borderId="47" xfId="0" applyNumberFormat="1" applyFont="1" applyFill="1" applyBorder="1" applyAlignment="1" applyProtection="1">
      <alignment horizontal="right" vertical="top"/>
    </xf>
    <xf numFmtId="165" fontId="26" fillId="12" borderId="47" xfId="0" applyNumberFormat="1" applyFont="1" applyFill="1" applyBorder="1" applyAlignment="1" applyProtection="1">
      <alignment horizontal="left" vertical="center" indent="1"/>
    </xf>
    <xf numFmtId="165" fontId="8" fillId="12" borderId="47" xfId="0" applyNumberFormat="1" applyFont="1" applyFill="1" applyBorder="1" applyProtection="1"/>
    <xf numFmtId="165" fontId="32" fillId="12" borderId="47" xfId="0" applyNumberFormat="1" applyFont="1" applyFill="1" applyBorder="1" applyAlignment="1" applyProtection="1">
      <alignment horizontal="left" vertical="center" indent="1"/>
    </xf>
    <xf numFmtId="165" fontId="13" fillId="12" borderId="47" xfId="0" applyNumberFormat="1" applyFont="1" applyFill="1" applyBorder="1" applyAlignment="1" applyProtection="1">
      <alignment horizontal="left" vertical="center" indent="1"/>
    </xf>
    <xf numFmtId="165" fontId="30" fillId="12" borderId="47" xfId="0" applyNumberFormat="1" applyFont="1" applyFill="1" applyBorder="1" applyAlignment="1" applyProtection="1">
      <alignment horizontal="left" vertical="center" indent="1"/>
    </xf>
    <xf numFmtId="165" fontId="25" fillId="12" borderId="47" xfId="0" applyNumberFormat="1" applyFont="1" applyFill="1" applyBorder="1" applyAlignment="1" applyProtection="1">
      <alignment horizontal="left" vertical="center" indent="1"/>
    </xf>
    <xf numFmtId="165" fontId="18" fillId="0" borderId="48" xfId="0" applyNumberFormat="1" applyFont="1" applyBorder="1" applyAlignment="1" applyProtection="1">
      <alignment horizontal="right"/>
      <protection locked="0"/>
    </xf>
    <xf numFmtId="165" fontId="18" fillId="0" borderId="49" xfId="0" applyNumberFormat="1" applyFont="1" applyBorder="1" applyAlignment="1" applyProtection="1">
      <alignment horizontal="right"/>
      <protection locked="0"/>
    </xf>
    <xf numFmtId="165" fontId="18" fillId="0" borderId="53" xfId="0" applyNumberFormat="1" applyFont="1" applyBorder="1" applyAlignment="1" applyProtection="1">
      <alignment horizontal="right"/>
      <protection locked="0"/>
    </xf>
    <xf numFmtId="165" fontId="18" fillId="0" borderId="54" xfId="0" applyNumberFormat="1" applyFont="1" applyBorder="1" applyAlignment="1" applyProtection="1">
      <alignment horizontal="right"/>
      <protection locked="0"/>
    </xf>
    <xf numFmtId="165" fontId="18" fillId="9" borderId="49" xfId="0" applyNumberFormat="1" applyFont="1" applyFill="1" applyBorder="1" applyAlignment="1" applyProtection="1">
      <alignment horizontal="right"/>
      <protection locked="0"/>
    </xf>
    <xf numFmtId="165" fontId="18" fillId="9" borderId="48" xfId="0" applyNumberFormat="1" applyFont="1" applyFill="1" applyBorder="1" applyAlignment="1" applyProtection="1">
      <alignment horizontal="right"/>
      <protection locked="0"/>
    </xf>
    <xf numFmtId="165" fontId="18" fillId="9" borderId="52" xfId="0" applyNumberFormat="1" applyFont="1" applyFill="1" applyBorder="1" applyAlignment="1" applyProtection="1">
      <alignment horizontal="right"/>
      <protection locked="0"/>
    </xf>
    <xf numFmtId="165" fontId="8" fillId="11" borderId="4" xfId="0" applyNumberFormat="1" applyFont="1" applyFill="1" applyBorder="1" applyAlignment="1" applyProtection="1">
      <alignment horizontal="center" vertical="center"/>
    </xf>
    <xf numFmtId="0" fontId="8" fillId="2" borderId="4" xfId="0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/>
      <protection locked="0"/>
    </xf>
    <xf numFmtId="2" fontId="8" fillId="0" borderId="0" xfId="0" applyNumberFormat="1" applyFont="1" applyAlignment="1" applyProtection="1">
      <alignment horizontal="right" vertical="center"/>
      <protection locked="0"/>
    </xf>
    <xf numFmtId="165" fontId="34" fillId="12" borderId="47" xfId="0" applyNumberFormat="1" applyFont="1" applyFill="1" applyBorder="1" applyAlignment="1" applyProtection="1">
      <alignment horizontal="left" vertical="center" indent="1"/>
    </xf>
    <xf numFmtId="2" fontId="33" fillId="4" borderId="0" xfId="1" applyNumberFormat="1" applyFont="1" applyFill="1" applyBorder="1" applyAlignment="1" applyProtection="1">
      <alignment horizontal="right" vertical="center" indent="1"/>
    </xf>
    <xf numFmtId="0" fontId="14" fillId="13" borderId="30" xfId="0" applyFont="1" applyFill="1" applyBorder="1" applyAlignment="1" applyProtection="1">
      <alignment horizontal="center" vertical="top" wrapText="1"/>
      <protection locked="0"/>
    </xf>
    <xf numFmtId="0" fontId="14" fillId="13" borderId="21" xfId="0" applyFont="1" applyFill="1" applyBorder="1" applyAlignment="1" applyProtection="1">
      <alignment horizontal="center" vertical="top" wrapText="1"/>
      <protection locked="0"/>
    </xf>
    <xf numFmtId="0" fontId="14" fillId="13" borderId="23" xfId="0" applyFont="1" applyFill="1" applyBorder="1" applyAlignment="1" applyProtection="1">
      <alignment horizontal="center" vertical="top" wrapText="1"/>
      <protection locked="0"/>
    </xf>
    <xf numFmtId="0" fontId="8" fillId="13" borderId="4" xfId="0" applyFont="1" applyFill="1" applyBorder="1" applyAlignment="1" applyProtection="1">
      <alignment vertical="center"/>
      <protection locked="0"/>
    </xf>
    <xf numFmtId="0" fontId="16" fillId="3" borderId="60" xfId="0" applyFont="1" applyFill="1" applyBorder="1" applyAlignment="1" applyProtection="1">
      <alignment horizontal="center" vertical="top"/>
      <protection locked="0"/>
    </xf>
    <xf numFmtId="0" fontId="1" fillId="0" borderId="61" xfId="0" applyFont="1" applyBorder="1" applyAlignment="1" applyProtection="1">
      <alignment horizontal="left"/>
      <protection locked="0"/>
    </xf>
    <xf numFmtId="0" fontId="1" fillId="0" borderId="55" xfId="0" applyFont="1" applyBorder="1" applyProtection="1">
      <protection locked="0"/>
    </xf>
    <xf numFmtId="0" fontId="1" fillId="0" borderId="65" xfId="0" applyNumberFormat="1" applyFont="1" applyBorder="1" applyAlignment="1" applyProtection="1">
      <alignment horizontal="center"/>
      <protection locked="0"/>
    </xf>
    <xf numFmtId="2" fontId="1" fillId="0" borderId="59" xfId="0" applyNumberFormat="1" applyFont="1" applyBorder="1" applyAlignment="1" applyProtection="1">
      <alignment horizontal="center"/>
      <protection locked="0"/>
    </xf>
    <xf numFmtId="167" fontId="1" fillId="0" borderId="59" xfId="0" applyNumberFormat="1" applyFont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left"/>
      <protection locked="0"/>
    </xf>
    <xf numFmtId="0" fontId="1" fillId="0" borderId="56" xfId="0" applyFont="1" applyBorder="1" applyProtection="1">
      <protection locked="0"/>
    </xf>
    <xf numFmtId="0" fontId="35" fillId="0" borderId="55" xfId="0" applyFont="1" applyBorder="1" applyProtection="1">
      <protection locked="0"/>
    </xf>
    <xf numFmtId="0" fontId="35" fillId="0" borderId="56" xfId="0" applyFont="1" applyBorder="1" applyProtection="1">
      <protection locked="0"/>
    </xf>
    <xf numFmtId="0" fontId="1" fillId="0" borderId="50" xfId="0" applyNumberFormat="1" applyFont="1" applyBorder="1" applyAlignment="1" applyProtection="1">
      <alignment horizontal="center"/>
      <protection locked="0"/>
    </xf>
    <xf numFmtId="2" fontId="1" fillId="0" borderId="48" xfId="0" applyNumberFormat="1" applyFont="1" applyBorder="1" applyAlignment="1" applyProtection="1">
      <alignment horizontal="center"/>
      <protection locked="0"/>
    </xf>
    <xf numFmtId="167" fontId="1" fillId="0" borderId="48" xfId="0" applyNumberFormat="1" applyFont="1" applyBorder="1" applyAlignment="1" applyProtection="1">
      <alignment horizontal="center"/>
      <protection locked="0"/>
    </xf>
    <xf numFmtId="165" fontId="14" fillId="3" borderId="64" xfId="0" applyNumberFormat="1" applyFont="1" applyFill="1" applyBorder="1" applyAlignment="1" applyProtection="1">
      <alignment horizontal="right"/>
      <protection locked="0"/>
    </xf>
    <xf numFmtId="0" fontId="14" fillId="3" borderId="62" xfId="0" applyFont="1" applyFill="1" applyBorder="1" applyAlignment="1" applyProtection="1">
      <alignment horizontal="left"/>
      <protection locked="0"/>
    </xf>
    <xf numFmtId="0" fontId="14" fillId="3" borderId="63" xfId="0" applyFont="1" applyFill="1" applyBorder="1" applyAlignment="1" applyProtection="1">
      <alignment horizontal="left"/>
      <protection locked="0"/>
    </xf>
    <xf numFmtId="0" fontId="14" fillId="3" borderId="66" xfId="0" applyNumberFormat="1" applyFont="1" applyFill="1" applyBorder="1" applyAlignment="1" applyProtection="1">
      <alignment horizontal="center"/>
      <protection locked="0"/>
    </xf>
    <xf numFmtId="2" fontId="14" fillId="3" borderId="64" xfId="0" applyNumberFormat="1" applyFont="1" applyFill="1" applyBorder="1" applyAlignment="1" applyProtection="1">
      <alignment horizontal="center"/>
      <protection locked="0"/>
    </xf>
    <xf numFmtId="167" fontId="14" fillId="3" borderId="64" xfId="0" applyNumberFormat="1" applyFont="1" applyFill="1" applyBorder="1" applyAlignment="1" applyProtection="1">
      <alignment horizontal="center"/>
      <protection locked="0"/>
    </xf>
    <xf numFmtId="165" fontId="18" fillId="0" borderId="59" xfId="0" applyNumberFormat="1" applyFont="1" applyBorder="1" applyAlignment="1" applyProtection="1">
      <alignment horizontal="right"/>
      <protection locked="0"/>
    </xf>
    <xf numFmtId="2" fontId="16" fillId="3" borderId="60" xfId="0" applyNumberFormat="1" applyFont="1" applyFill="1" applyBorder="1" applyAlignment="1" applyProtection="1">
      <alignment horizontal="center" vertical="top" wrapText="1"/>
      <protection locked="0"/>
    </xf>
    <xf numFmtId="2" fontId="1" fillId="0" borderId="55" xfId="0" applyNumberFormat="1" applyFont="1" applyBorder="1" applyProtection="1">
      <protection locked="0"/>
    </xf>
    <xf numFmtId="2" fontId="1" fillId="0" borderId="58" xfId="0" applyNumberFormat="1" applyFont="1" applyBorder="1" applyProtection="1">
      <protection locked="0"/>
    </xf>
    <xf numFmtId="165" fontId="18" fillId="0" borderId="67" xfId="0" applyNumberFormat="1" applyFont="1" applyBorder="1" applyAlignment="1" applyProtection="1">
      <alignment horizontal="right"/>
      <protection locked="0"/>
    </xf>
    <xf numFmtId="165" fontId="14" fillId="3" borderId="68" xfId="0" applyNumberFormat="1" applyFont="1" applyFill="1" applyBorder="1" applyAlignment="1" applyProtection="1">
      <alignment horizontal="right"/>
      <protection locked="0"/>
    </xf>
    <xf numFmtId="165" fontId="1" fillId="0" borderId="69" xfId="0" applyNumberFormat="1" applyFont="1" applyBorder="1" applyAlignment="1" applyProtection="1">
      <alignment horizontal="center"/>
      <protection locked="0"/>
    </xf>
    <xf numFmtId="165" fontId="1" fillId="0" borderId="51" xfId="0" applyNumberFormat="1" applyFont="1" applyBorder="1" applyAlignment="1" applyProtection="1">
      <alignment horizontal="center"/>
      <protection locked="0"/>
    </xf>
    <xf numFmtId="165" fontId="14" fillId="3" borderId="70" xfId="0" applyNumberFormat="1" applyFont="1" applyFill="1" applyBorder="1" applyAlignment="1" applyProtection="1">
      <alignment horizontal="center"/>
      <protection locked="0"/>
    </xf>
    <xf numFmtId="165" fontId="18" fillId="0" borderId="73" xfId="0" applyNumberFormat="1" applyFont="1" applyBorder="1" applyAlignment="1" applyProtection="1">
      <alignment horizontal="right"/>
      <protection locked="0"/>
    </xf>
    <xf numFmtId="165" fontId="18" fillId="0" borderId="75" xfId="0" applyNumberFormat="1" applyFont="1" applyBorder="1" applyAlignment="1" applyProtection="1">
      <alignment horizontal="right"/>
      <protection locked="0"/>
    </xf>
    <xf numFmtId="165" fontId="14" fillId="8" borderId="68" xfId="0" applyNumberFormat="1" applyFont="1" applyFill="1" applyBorder="1" applyAlignment="1" applyProtection="1">
      <alignment horizontal="right"/>
      <protection locked="0"/>
    </xf>
    <xf numFmtId="165" fontId="14" fillId="8" borderId="64" xfId="0" applyNumberFormat="1" applyFont="1" applyFill="1" applyBorder="1" applyAlignment="1" applyProtection="1">
      <alignment horizontal="right"/>
      <protection locked="0"/>
    </xf>
    <xf numFmtId="165" fontId="14" fillId="8" borderId="72" xfId="0" applyNumberFormat="1" applyFont="1" applyFill="1" applyBorder="1" applyAlignment="1" applyProtection="1">
      <alignment horizontal="right"/>
      <protection locked="0"/>
    </xf>
    <xf numFmtId="165" fontId="23" fillId="8" borderId="67" xfId="0" applyNumberFormat="1" applyFont="1" applyFill="1" applyBorder="1" applyAlignment="1" applyProtection="1">
      <alignment horizontal="right"/>
      <protection locked="0"/>
    </xf>
    <xf numFmtId="165" fontId="23" fillId="8" borderId="59" xfId="0" applyNumberFormat="1" applyFont="1" applyFill="1" applyBorder="1" applyAlignment="1" applyProtection="1">
      <alignment horizontal="right"/>
      <protection locked="0"/>
    </xf>
    <xf numFmtId="165" fontId="23" fillId="8" borderId="71" xfId="0" applyNumberFormat="1" applyFont="1" applyFill="1" applyBorder="1" applyAlignment="1" applyProtection="1">
      <alignment horizontal="right"/>
      <protection locked="0"/>
    </xf>
    <xf numFmtId="165" fontId="18" fillId="9" borderId="67" xfId="0" applyNumberFormat="1" applyFont="1" applyFill="1" applyBorder="1" applyAlignment="1" applyProtection="1">
      <alignment horizontal="right"/>
      <protection locked="0"/>
    </xf>
    <xf numFmtId="165" fontId="18" fillId="9" borderId="59" xfId="0" applyNumberFormat="1" applyFont="1" applyFill="1" applyBorder="1" applyAlignment="1" applyProtection="1">
      <alignment horizontal="right"/>
      <protection locked="0"/>
    </xf>
    <xf numFmtId="165" fontId="18" fillId="9" borderId="71" xfId="0" applyNumberFormat="1" applyFont="1" applyFill="1" applyBorder="1" applyAlignment="1" applyProtection="1">
      <alignment horizontal="right"/>
      <protection locked="0"/>
    </xf>
    <xf numFmtId="0" fontId="23" fillId="6" borderId="55" xfId="0" applyFont="1" applyFill="1" applyBorder="1" applyProtection="1">
      <protection locked="0"/>
    </xf>
    <xf numFmtId="0" fontId="23" fillId="6" borderId="57" xfId="0" applyFont="1" applyFill="1" applyBorder="1" applyProtection="1">
      <protection locked="0"/>
    </xf>
    <xf numFmtId="0" fontId="23" fillId="6" borderId="65" xfId="0" applyNumberFormat="1" applyFont="1" applyFill="1" applyBorder="1" applyAlignment="1" applyProtection="1">
      <alignment horizontal="center"/>
      <protection locked="0"/>
    </xf>
    <xf numFmtId="2" fontId="23" fillId="6" borderId="59" xfId="0" applyNumberFormat="1" applyFont="1" applyFill="1" applyBorder="1" applyAlignment="1" applyProtection="1">
      <alignment horizontal="center"/>
      <protection locked="0"/>
    </xf>
    <xf numFmtId="167" fontId="23" fillId="6" borderId="59" xfId="0" applyNumberFormat="1" applyFont="1" applyFill="1" applyBorder="1" applyAlignment="1" applyProtection="1">
      <alignment horizontal="center"/>
      <protection locked="0"/>
    </xf>
    <xf numFmtId="165" fontId="23" fillId="6" borderId="67" xfId="0" applyNumberFormat="1" applyFont="1" applyFill="1" applyBorder="1" applyAlignment="1" applyProtection="1">
      <alignment horizontal="right"/>
      <protection locked="0"/>
    </xf>
    <xf numFmtId="165" fontId="23" fillId="6" borderId="69" xfId="0" applyNumberFormat="1" applyFont="1" applyFill="1" applyBorder="1" applyAlignment="1" applyProtection="1">
      <alignment horizontal="center"/>
      <protection locked="0"/>
    </xf>
    <xf numFmtId="165" fontId="23" fillId="6" borderId="59" xfId="0" applyNumberFormat="1" applyFont="1" applyFill="1" applyBorder="1" applyAlignment="1" applyProtection="1">
      <alignment horizontal="right"/>
      <protection locked="0"/>
    </xf>
    <xf numFmtId="165" fontId="23" fillId="13" borderId="73" xfId="0" applyNumberFormat="1" applyFont="1" applyFill="1" applyBorder="1" applyAlignment="1" applyProtection="1">
      <alignment horizontal="right"/>
      <protection locked="0"/>
    </xf>
    <xf numFmtId="165" fontId="23" fillId="13" borderId="75" xfId="0" applyNumberFormat="1" applyFont="1" applyFill="1" applyBorder="1" applyAlignment="1" applyProtection="1">
      <alignment horizontal="right"/>
      <protection locked="0"/>
    </xf>
    <xf numFmtId="165" fontId="23" fillId="13" borderId="59" xfId="0" applyNumberFormat="1" applyFont="1" applyFill="1" applyBorder="1" applyAlignment="1" applyProtection="1">
      <alignment horizontal="right"/>
      <protection locked="0"/>
    </xf>
    <xf numFmtId="165" fontId="14" fillId="13" borderId="74" xfId="0" applyNumberFormat="1" applyFont="1" applyFill="1" applyBorder="1" applyAlignment="1" applyProtection="1">
      <alignment horizontal="right"/>
      <protection locked="0"/>
    </xf>
    <xf numFmtId="165" fontId="14" fillId="13" borderId="76" xfId="0" applyNumberFormat="1" applyFont="1" applyFill="1" applyBorder="1" applyAlignment="1" applyProtection="1">
      <alignment horizontal="right"/>
      <protection locked="0"/>
    </xf>
    <xf numFmtId="165" fontId="14" fillId="13" borderId="64" xfId="0" applyNumberFormat="1" applyFont="1" applyFill="1" applyBorder="1" applyAlignment="1" applyProtection="1">
      <alignment horizontal="right"/>
      <protection locked="0"/>
    </xf>
    <xf numFmtId="165" fontId="13" fillId="12" borderId="0" xfId="0" applyNumberFormat="1" applyFont="1" applyFill="1" applyBorder="1" applyAlignment="1" applyProtection="1">
      <alignment horizontal="right" vertical="center"/>
    </xf>
    <xf numFmtId="165" fontId="36" fillId="12" borderId="47" xfId="0" applyNumberFormat="1" applyFont="1" applyFill="1" applyBorder="1" applyAlignment="1" applyProtection="1">
      <alignment horizontal="left" vertical="center" indent="1"/>
    </xf>
    <xf numFmtId="0" fontId="37" fillId="0" borderId="0" xfId="0" applyFont="1" applyFill="1" applyBorder="1" applyAlignment="1" applyProtection="1">
      <alignment horizontal="left" vertical="center" indent="1"/>
      <protection locked="0"/>
    </xf>
    <xf numFmtId="0" fontId="37" fillId="0" borderId="0" xfId="0" applyFont="1" applyFill="1" applyBorder="1" applyAlignment="1" applyProtection="1">
      <alignment horizontal="left" vertical="center"/>
      <protection locked="0"/>
    </xf>
    <xf numFmtId="2" fontId="38" fillId="4" borderId="0" xfId="1" applyNumberFormat="1" applyFont="1" applyFill="1" applyBorder="1" applyAlignment="1" applyProtection="1">
      <alignment horizontal="right" vertical="center" indent="1"/>
    </xf>
    <xf numFmtId="165" fontId="37" fillId="0" borderId="0" xfId="0" applyNumberFormat="1" applyFont="1" applyBorder="1" applyProtection="1">
      <protection locked="0"/>
    </xf>
    <xf numFmtId="165" fontId="37" fillId="0" borderId="40" xfId="0" applyNumberFormat="1" applyFont="1" applyBorder="1" applyProtection="1">
      <protection locked="0"/>
    </xf>
    <xf numFmtId="0" fontId="37" fillId="0" borderId="0" xfId="0" applyFont="1" applyAlignment="1" applyProtection="1">
      <alignment horizontal="left" vertical="center" indent="1"/>
      <protection locked="0"/>
    </xf>
    <xf numFmtId="0" fontId="37" fillId="0" borderId="0" xfId="0" applyFont="1" applyFill="1" applyAlignment="1" applyProtection="1">
      <alignment horizontal="left" vertical="center"/>
      <protection locked="0"/>
    </xf>
    <xf numFmtId="0" fontId="37" fillId="0" borderId="0" xfId="0" applyNumberFormat="1" applyFont="1" applyAlignment="1" applyProtection="1">
      <alignment horizontal="right" vertical="center" indent="1"/>
      <protection locked="0"/>
    </xf>
    <xf numFmtId="0" fontId="37" fillId="0" borderId="0" xfId="0" applyNumberFormat="1" applyFont="1" applyFill="1" applyAlignment="1" applyProtection="1">
      <alignment horizontal="right" vertical="center" indent="1"/>
      <protection locked="0"/>
    </xf>
    <xf numFmtId="2" fontId="38" fillId="0" borderId="0" xfId="0" applyNumberFormat="1" applyFont="1" applyFill="1" applyAlignment="1" applyProtection="1">
      <alignment horizontal="right" vertical="center" indent="1"/>
      <protection locked="0"/>
    </xf>
    <xf numFmtId="10" fontId="37" fillId="0" borderId="0" xfId="0" applyNumberFormat="1" applyFont="1" applyAlignment="1" applyProtection="1">
      <alignment horizontal="right" vertical="center" indent="1"/>
      <protection locked="0"/>
    </xf>
    <xf numFmtId="165" fontId="37" fillId="0" borderId="0" xfId="0" applyNumberFormat="1" applyFont="1" applyAlignment="1" applyProtection="1">
      <alignment horizontal="center" vertical="center"/>
      <protection locked="0"/>
    </xf>
    <xf numFmtId="165" fontId="37" fillId="0" borderId="15" xfId="0" applyNumberFormat="1" applyFont="1" applyBorder="1" applyProtection="1">
      <protection locked="0"/>
    </xf>
    <xf numFmtId="165" fontId="8" fillId="11" borderId="4" xfId="0" applyNumberFormat="1" applyFont="1" applyFill="1" applyBorder="1" applyAlignment="1" applyProtection="1">
      <alignment horizontal="center" vertical="center"/>
    </xf>
    <xf numFmtId="0" fontId="15" fillId="0" borderId="27" xfId="0" applyFont="1" applyBorder="1" applyAlignment="1" applyProtection="1">
      <alignment horizontal="center" vertical="center"/>
      <protection locked="0"/>
    </xf>
    <xf numFmtId="0" fontId="15" fillId="0" borderId="28" xfId="0" applyFont="1" applyBorder="1" applyAlignment="1" applyProtection="1">
      <alignment horizontal="center" vertical="center"/>
      <protection locked="0"/>
    </xf>
    <xf numFmtId="0" fontId="15" fillId="0" borderId="29" xfId="0" applyFont="1" applyBorder="1" applyAlignment="1" applyProtection="1">
      <alignment horizontal="center" vertical="center"/>
      <protection locked="0"/>
    </xf>
    <xf numFmtId="0" fontId="8" fillId="2" borderId="4" xfId="0" applyFont="1" applyFill="1" applyBorder="1" applyAlignment="1" applyProtection="1">
      <alignment horizontal="center" vertical="center"/>
      <protection locked="0"/>
    </xf>
    <xf numFmtId="0" fontId="8" fillId="13" borderId="4" xfId="0" applyFont="1" applyFill="1" applyBorder="1" applyAlignment="1" applyProtection="1">
      <alignment horizontal="center" vertical="center"/>
      <protection locked="0"/>
    </xf>
    <xf numFmtId="0" fontId="11" fillId="2" borderId="5" xfId="0" applyFont="1" applyFill="1" applyBorder="1" applyAlignment="1" applyProtection="1">
      <alignment horizontal="center" vertical="center"/>
      <protection locked="0"/>
    </xf>
    <xf numFmtId="0" fontId="11" fillId="2" borderId="18" xfId="0" applyFont="1" applyFill="1" applyBorder="1" applyAlignment="1" applyProtection="1">
      <alignment horizontal="center" vertical="center"/>
      <protection locked="0"/>
    </xf>
    <xf numFmtId="0" fontId="8" fillId="8" borderId="4" xfId="0" applyFont="1" applyFill="1" applyBorder="1" applyAlignment="1" applyProtection="1">
      <alignment horizontal="center" vertical="center"/>
      <protection locked="0"/>
    </xf>
    <xf numFmtId="0" fontId="11" fillId="2" borderId="6" xfId="0" applyFont="1" applyFill="1" applyBorder="1" applyAlignment="1" applyProtection="1">
      <alignment horizontal="center" vertical="center"/>
      <protection locked="0"/>
    </xf>
    <xf numFmtId="0" fontId="8" fillId="3" borderId="4" xfId="0" applyFont="1" applyFill="1" applyBorder="1" applyAlignment="1" applyProtection="1">
      <alignment horizontal="center" vertical="center"/>
      <protection locked="0"/>
    </xf>
    <xf numFmtId="0" fontId="11" fillId="8" borderId="31" xfId="0" applyFont="1" applyFill="1" applyBorder="1" applyAlignment="1" applyProtection="1">
      <alignment horizontal="center" vertical="center" wrapText="1"/>
      <protection locked="0"/>
    </xf>
    <xf numFmtId="0" fontId="11" fillId="8" borderId="32" xfId="0" applyFont="1" applyFill="1" applyBorder="1" applyAlignment="1" applyProtection="1">
      <alignment horizontal="center" vertical="center" wrapText="1"/>
      <protection locked="0"/>
    </xf>
    <xf numFmtId="0" fontId="11" fillId="8" borderId="16" xfId="0" applyFont="1" applyFill="1" applyBorder="1" applyAlignment="1" applyProtection="1">
      <alignment horizontal="center" vertical="center" wrapText="1"/>
      <protection locked="0"/>
    </xf>
    <xf numFmtId="0" fontId="11" fillId="8" borderId="12" xfId="0" applyFont="1" applyFill="1" applyBorder="1" applyAlignment="1" applyProtection="1">
      <alignment horizontal="center" vertical="center" wrapText="1"/>
      <protection locked="0"/>
    </xf>
    <xf numFmtId="0" fontId="0" fillId="0" borderId="33" xfId="0" applyFont="1" applyBorder="1" applyAlignment="1" applyProtection="1">
      <alignment horizontal="center" vertical="center"/>
      <protection locked="0"/>
    </xf>
    <xf numFmtId="0" fontId="0" fillId="0" borderId="17" xfId="0" applyFont="1" applyBorder="1" applyAlignment="1" applyProtection="1">
      <alignment horizontal="center" vertical="center"/>
      <protection locked="0"/>
    </xf>
    <xf numFmtId="0" fontId="8" fillId="8" borderId="36" xfId="0" applyFont="1" applyFill="1" applyBorder="1" applyAlignment="1" applyProtection="1">
      <alignment horizontal="center" vertical="center" wrapText="1"/>
      <protection locked="0"/>
    </xf>
    <xf numFmtId="0" fontId="8" fillId="8" borderId="37" xfId="0" applyFont="1" applyFill="1" applyBorder="1" applyAlignment="1" applyProtection="1">
      <alignment horizontal="center" vertical="center" wrapText="1"/>
      <protection locked="0"/>
    </xf>
    <xf numFmtId="0" fontId="11" fillId="14" borderId="22" xfId="0" applyFont="1" applyFill="1" applyBorder="1" applyAlignment="1" applyProtection="1">
      <alignment horizontal="center"/>
      <protection locked="0"/>
    </xf>
    <xf numFmtId="0" fontId="11" fillId="10" borderId="22" xfId="0" applyFont="1" applyFill="1" applyBorder="1" applyAlignment="1" applyProtection="1">
      <alignment horizontal="center"/>
      <protection locked="0"/>
    </xf>
    <xf numFmtId="0" fontId="11" fillId="7" borderId="22" xfId="0" applyFont="1" applyFill="1" applyBorder="1" applyAlignment="1" applyProtection="1">
      <alignment horizontal="center"/>
      <protection locked="0"/>
    </xf>
    <xf numFmtId="0" fontId="8" fillId="8" borderId="34" xfId="0" applyFont="1" applyFill="1" applyBorder="1" applyAlignment="1" applyProtection="1">
      <alignment horizontal="center" vertical="center"/>
      <protection locked="0"/>
    </xf>
    <xf numFmtId="0" fontId="22" fillId="2" borderId="18" xfId="0" applyNumberFormat="1" applyFont="1" applyFill="1" applyBorder="1" applyAlignment="1" applyProtection="1">
      <alignment horizontal="center" vertical="center"/>
      <protection locked="0"/>
    </xf>
    <xf numFmtId="0" fontId="11" fillId="2" borderId="44" xfId="0" applyFont="1" applyFill="1" applyBorder="1" applyAlignment="1" applyProtection="1">
      <alignment horizontal="center" vertical="center"/>
      <protection locked="0"/>
    </xf>
    <xf numFmtId="0" fontId="11" fillId="2" borderId="42" xfId="0" applyFont="1" applyFill="1" applyBorder="1" applyAlignment="1" applyProtection="1">
      <alignment horizontal="center" vertical="center"/>
      <protection locked="0"/>
    </xf>
    <xf numFmtId="0" fontId="11" fillId="2" borderId="45" xfId="0" applyFont="1" applyFill="1" applyBorder="1" applyAlignment="1" applyProtection="1">
      <alignment horizontal="center" vertical="center"/>
      <protection locked="0"/>
    </xf>
    <xf numFmtId="0" fontId="11" fillId="2" borderId="43" xfId="0" applyFont="1" applyFill="1" applyBorder="1" applyAlignment="1" applyProtection="1">
      <alignment horizontal="center" vertical="center"/>
      <protection locked="0"/>
    </xf>
    <xf numFmtId="0" fontId="0" fillId="3" borderId="41" xfId="0" applyFont="1" applyFill="1" applyBorder="1" applyAlignment="1" applyProtection="1">
      <alignment horizontal="center"/>
      <protection locked="0"/>
    </xf>
    <xf numFmtId="0" fontId="0" fillId="3" borderId="42" xfId="0" applyFont="1" applyFill="1" applyBorder="1" applyAlignment="1" applyProtection="1">
      <alignment horizontal="center"/>
      <protection locked="0"/>
    </xf>
    <xf numFmtId="169" fontId="13" fillId="11" borderId="5" xfId="1" applyNumberFormat="1" applyFont="1" applyFill="1" applyBorder="1" applyAlignment="1" applyProtection="1">
      <alignment horizontal="center" vertical="center"/>
    </xf>
    <xf numFmtId="169" fontId="13" fillId="11" borderId="6" xfId="1" applyNumberFormat="1" applyFont="1" applyFill="1" applyBorder="1" applyAlignment="1" applyProtection="1">
      <alignment horizontal="center" vertical="center"/>
    </xf>
    <xf numFmtId="165" fontId="8" fillId="11" borderId="4" xfId="1" applyNumberFormat="1" applyFont="1" applyFill="1" applyBorder="1" applyAlignment="1" applyProtection="1">
      <alignment horizontal="center" vertical="center"/>
    </xf>
    <xf numFmtId="165" fontId="8" fillId="0" borderId="0" xfId="0" applyNumberFormat="1" applyFont="1" applyAlignment="1">
      <alignment horizontal="center" vertical="center" wrapText="1"/>
    </xf>
    <xf numFmtId="0" fontId="8" fillId="0" borderId="0" xfId="0" applyFont="1" applyAlignment="1" applyProtection="1">
      <alignment horizontal="center"/>
      <protection locked="0"/>
    </xf>
    <xf numFmtId="165" fontId="8" fillId="11" borderId="5" xfId="0" applyNumberFormat="1" applyFont="1" applyFill="1" applyBorder="1" applyAlignment="1" applyProtection="1">
      <alignment horizontal="center" vertical="center"/>
    </xf>
    <xf numFmtId="165" fontId="8" fillId="11" borderId="6" xfId="0" applyNumberFormat="1" applyFont="1" applyFill="1" applyBorder="1" applyAlignment="1" applyProtection="1">
      <alignment horizontal="center" vertical="center"/>
    </xf>
    <xf numFmtId="165" fontId="8" fillId="11" borderId="18" xfId="0" applyNumberFormat="1" applyFont="1" applyFill="1" applyBorder="1" applyAlignment="1" applyProtection="1">
      <alignment horizontal="center" vertical="center"/>
    </xf>
    <xf numFmtId="0" fontId="8" fillId="2" borderId="5" xfId="0" applyFont="1" applyFill="1" applyBorder="1" applyAlignment="1" applyProtection="1">
      <alignment horizontal="center" vertical="center"/>
      <protection locked="0"/>
    </xf>
    <xf numFmtId="0" fontId="8" fillId="2" borderId="6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9" fillId="0" borderId="2" xfId="0" applyFont="1" applyFill="1" applyBorder="1" applyAlignment="1" applyProtection="1">
      <alignment horizontal="center" vertical="center"/>
      <protection locked="0"/>
    </xf>
    <xf numFmtId="0" fontId="9" fillId="0" borderId="3" xfId="0" applyFont="1" applyFill="1" applyBorder="1" applyAlignment="1" applyProtection="1">
      <alignment horizontal="center" vertical="center"/>
      <protection locked="0"/>
    </xf>
    <xf numFmtId="0" fontId="22" fillId="2" borderId="18" xfId="0" applyNumberFormat="1" applyFont="1" applyFill="1" applyBorder="1" applyAlignment="1" applyProtection="1">
      <alignment horizontal="center" vertical="center"/>
    </xf>
    <xf numFmtId="0" fontId="22" fillId="2" borderId="6" xfId="0" applyNumberFormat="1" applyFont="1" applyFill="1" applyBorder="1" applyAlignment="1" applyProtection="1">
      <alignment horizontal="center" vertical="center"/>
    </xf>
    <xf numFmtId="0" fontId="8" fillId="0" borderId="5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18" xfId="0" applyFont="1" applyBorder="1" applyAlignment="1" applyProtection="1">
      <alignment horizontal="center" vertical="center"/>
      <protection locked="0"/>
    </xf>
  </cellXfs>
  <cellStyles count="6">
    <cellStyle name="Milliers" xfId="1" builtinId="3"/>
    <cellStyle name="Milliers 2" xfId="4"/>
    <cellStyle name="Normal" xfId="0" builtinId="0" customBuiltin="1"/>
    <cellStyle name="Normal 2" xfId="3"/>
    <cellStyle name="Pourcentage" xfId="2" builtinId="5"/>
    <cellStyle name="Satisfaisant" xfId="5" builtinId="26"/>
  </cellStyles>
  <dxfs count="3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0.0000"/>
      <border diagonalUp="0" diagonalDown="0" outline="0">
        <left style="medium">
          <color auto="1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0.000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/>
        <extend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0.0000"/>
      <border diagonalUp="0" diagonalDown="0" outline="0">
        <left style="thin">
          <color theme="0"/>
        </left>
        <right style="medium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0.0000"/>
      <border diagonalUp="0" diagonalDown="0" outline="0">
        <left/>
        <right/>
        <top/>
        <bottom/>
      </border>
      <protection locked="0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2"/>
      </font>
      <numFmt numFmtId="165" formatCode="0.0000"/>
      <fill>
        <patternFill patternType="solid">
          <fgColor indexed="64"/>
          <bgColor theme="0" tint="-0.24994659260841701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numFmt numFmtId="167" formatCode="0.0%"/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/>
        <extend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solid">
          <fgColor indexed="64"/>
          <bgColor theme="0" tint="-0.24994659260841701"/>
        </patternFill>
      </fill>
      <alignment horizontal="right" vertical="center" textRotation="0" wrapText="0" indent="1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numFmt numFmtId="2" formatCode="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</font>
      <numFmt numFmtId="0" formatCode="General"/>
      <alignment horizontal="right" vertical="center" textRotation="0" wrapText="0" indent="1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</font>
      <numFmt numFmtId="2" formatCode="0.00"/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</font>
      <alignment horizontal="left" vertical="center" textRotation="0" wrapText="0" indent="1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</font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</font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0.0000"/>
      <fill>
        <patternFill patternType="solid">
          <fgColor indexed="64"/>
          <bgColor theme="0" tint="-0.249977111117893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  <protection locked="1" hidden="0"/>
    </dxf>
    <dxf>
      <font>
        <sz val="12"/>
      </font>
      <numFmt numFmtId="165" formatCode="0.0000"/>
      <fill>
        <patternFill patternType="solid">
          <fgColor indexed="64"/>
          <bgColor theme="0" tint="-0.249977111117893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65" formatCode="0.0000"/>
      <protection locked="0" hidden="0"/>
    </dxf>
    <dxf>
      <font>
        <strike val="0"/>
        <outline val="0"/>
        <shadow val="0"/>
        <u val="none"/>
        <vertAlign val="baseline"/>
        <sz val="12"/>
      </font>
      <alignment horizontal="left" vertical="top" textRotation="0" justifyLastLine="0" shrinkToFit="0" readingOrder="0"/>
      <protection locked="0" hidden="0"/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</border>
    </dxf>
    <dxf>
      <border>
        <right style="thin">
          <color auto="1"/>
        </right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dashed">
          <color auto="1"/>
        </bottom>
        <vertical/>
        <horizontal/>
      </border>
    </dxf>
    <dxf>
      <border>
        <right style="thin">
          <color auto="1"/>
        </right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</border>
    </dxf>
    <dxf>
      <border>
        <right style="thin">
          <color auto="1"/>
        </right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right style="thin">
          <color auto="1"/>
        </right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</border>
    </dxf>
    <dxf>
      <border>
        <right style="thin">
          <color auto="1"/>
        </right>
        <vertical/>
        <horizontal/>
      </border>
    </dxf>
    <dxf>
      <border>
        <bottom style="dashed">
          <color auto="1"/>
        </bottom>
        <vertical/>
        <horizontal/>
      </border>
    </dxf>
    <dxf>
      <numFmt numFmtId="14" formatCode="0.00%"/>
      <fill>
        <patternFill patternType="solid">
          <bgColor rgb="FFFF0000"/>
        </patternFill>
      </fill>
    </dxf>
    <dxf>
      <numFmt numFmtId="14" formatCode="0.00%"/>
      <fill>
        <patternFill>
          <bgColor rgb="FFFF000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E6F0"/>
        </patternFill>
      </fill>
    </dxf>
    <dxf>
      <fill>
        <patternFill>
          <bgColor rgb="FFA8F0AB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0"/>
      </font>
    </dxf>
    <dxf>
      <border>
        <right style="medium">
          <color indexed="8"/>
        </right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z val="12"/>
      </font>
    </dxf>
    <dxf>
      <font>
        <b/>
      </font>
    </dxf>
    <dxf>
      <alignment wrapText="1" readingOrder="0"/>
    </dxf>
    <dxf>
      <fill>
        <patternFill patternType="solid">
          <bgColor theme="7" tint="0.39997558519241921"/>
        </patternFill>
      </fill>
    </dxf>
    <dxf>
      <alignment horizontal="center" readingOrder="0"/>
    </dxf>
    <dxf>
      <alignment vertical="top" readingOrder="0"/>
    </dxf>
    <dxf>
      <fill>
        <patternFill>
          <bgColor rgb="FFA8F0AB"/>
        </patternFill>
      </fill>
    </dxf>
    <dxf>
      <fill>
        <patternFill>
          <bgColor rgb="FFA8F0AB"/>
        </patternFill>
      </fill>
    </dxf>
    <dxf>
      <fill>
        <patternFill>
          <bgColor rgb="FFA8F0AB"/>
        </patternFill>
      </fill>
    </dxf>
    <dxf>
      <numFmt numFmtId="165" formatCode="0.0000"/>
    </dxf>
    <dxf>
      <font>
        <color auto="1"/>
      </font>
    </dxf>
    <dxf>
      <font>
        <color auto="1"/>
      </font>
    </dxf>
    <dxf>
      <font>
        <color theme="0"/>
      </font>
    </dxf>
    <dxf>
      <fill>
        <patternFill>
          <bgColor rgb="FFA8F0AB"/>
        </patternFill>
      </fill>
    </dxf>
    <dxf>
      <fill>
        <patternFill>
          <bgColor rgb="FFA8F0AB"/>
        </patternFill>
      </fill>
    </dxf>
    <dxf>
      <fill>
        <patternFill>
          <bgColor rgb="FFA8F0AB"/>
        </patternFill>
      </fill>
    </dxf>
    <dxf>
      <fill>
        <patternFill>
          <bgColor rgb="FFA8F0AB"/>
        </patternFill>
      </fill>
    </dxf>
    <dxf>
      <fill>
        <patternFill>
          <bgColor rgb="FFA8F0AB"/>
        </patternFill>
      </fill>
    </dxf>
    <dxf>
      <fill>
        <patternFill>
          <bgColor rgb="FFA8F0AB"/>
        </patternFill>
      </fill>
    </dxf>
    <dxf>
      <fill>
        <patternFill>
          <bgColor theme="0"/>
        </patternFill>
      </fill>
    </dxf>
    <dxf>
      <font>
        <color auto="1"/>
      </font>
    </dxf>
    <dxf>
      <fill>
        <patternFill>
          <bgColor rgb="FFA8F0AB"/>
        </patternFill>
      </fill>
    </dxf>
    <dxf>
      <font>
        <color auto="1"/>
      </font>
    </dxf>
    <dxf>
      <font>
        <color auto="1"/>
      </font>
    </dxf>
    <dxf>
      <font>
        <color theme="0"/>
      </font>
    </dxf>
    <dxf>
      <fill>
        <patternFill patternType="solid">
          <bgColor theme="7" tint="0.39997558519241921"/>
        </patternFill>
      </fill>
    </dxf>
    <dxf>
      <numFmt numFmtId="165" formatCode="0.0000"/>
    </dxf>
    <dxf>
      <border>
        <left style="thin">
          <color theme="0" tint="-0.24994659260841701"/>
        </left>
      </border>
    </dxf>
    <dxf>
      <border>
        <right style="thin">
          <color theme="0" tint="-0.24994659260841701"/>
        </right>
      </border>
    </dxf>
    <dxf>
      <border>
        <left style="medium">
          <color auto="1"/>
        </left>
        <right style="thin">
          <color rgb="FFABABAB"/>
        </right>
      </border>
    </dxf>
    <dxf>
      <border>
        <right style="thin">
          <color theme="0" tint="-0.24994659260841701"/>
        </right>
      </border>
    </dxf>
    <dxf>
      <border>
        <left style="medium">
          <color indexed="8"/>
        </left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border>
        <left style="thin">
          <color theme="0" tint="-0.24994659260841701"/>
        </left>
      </border>
    </dxf>
    <dxf>
      <alignment wrapText="1" readingOrder="0"/>
    </dxf>
    <dxf>
      <font>
        <b/>
        <sz val="12"/>
      </font>
      <numFmt numFmtId="165" formatCode="0.0000"/>
      <alignment horizontal="center" vertical="top" readingOrder="0"/>
    </dxf>
    <dxf>
      <font>
        <sz val="12"/>
      </font>
    </dxf>
    <dxf>
      <font>
        <sz val="12"/>
      </font>
    </dxf>
    <dxf>
      <border>
        <left style="medium">
          <color auto="1"/>
        </left>
      </border>
    </dxf>
    <dxf>
      <border>
        <left style="thin">
          <color theme="0" tint="-0.24994659260841701"/>
        </left>
      </border>
    </dxf>
    <dxf>
      <fill>
        <patternFill patternType="solid">
          <bgColor theme="7" tint="0.39997558519241921"/>
        </patternFill>
      </fill>
    </dxf>
    <dxf>
      <font>
        <sz val="12"/>
      </font>
    </dxf>
    <dxf>
      <font>
        <b/>
      </font>
    </dxf>
    <dxf>
      <alignment vertical="top" readingOrder="0"/>
    </dxf>
    <dxf>
      <alignment horizontal="center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65" formatCode="0.0000"/>
    </dxf>
    <dxf>
      <border>
        <left style="thin">
          <color theme="0" tint="-0.24994659260841701"/>
        </left>
      </border>
    </dxf>
    <dxf>
      <numFmt numFmtId="165" formatCode="0.000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border>
        <vertical style="thin">
          <color theme="0" tint="-0.24994659260841701"/>
        </vertical>
      </border>
    </dxf>
    <dxf>
      <alignment vertical="top" readingOrder="0"/>
    </dxf>
    <dxf>
      <alignment wrapText="1" readingOrder="0"/>
    </dxf>
    <dxf>
      <font>
        <b/>
      </font>
    </dxf>
    <dxf>
      <fill>
        <patternFill patternType="solid">
          <bgColor theme="7" tint="0.39997558519241921"/>
        </patternFill>
      </fill>
    </dxf>
    <dxf>
      <alignment horizontal="center" readingOrder="0"/>
    </dxf>
    <dxf>
      <border>
        <right style="thin">
          <color theme="0" tint="-0.24994659260841701"/>
        </right>
      </border>
    </dxf>
    <dxf>
      <border>
        <left style="medium">
          <color auto="1"/>
        </left>
      </border>
    </dxf>
    <dxf>
      <numFmt numFmtId="165" formatCode="0.0000"/>
    </dxf>
    <dxf>
      <fill>
        <patternFill>
          <bgColor theme="7" tint="0.59999389629810485"/>
        </patternFill>
      </fill>
    </dxf>
    <dxf>
      <numFmt numFmtId="167" formatCode="0.0%"/>
    </dxf>
    <dxf>
      <numFmt numFmtId="2" formatCode="0.00"/>
    </dxf>
    <dxf>
      <numFmt numFmtId="2" formatCode="0.00"/>
    </dxf>
    <dxf>
      <numFmt numFmtId="165" formatCode="0.0000"/>
    </dxf>
    <dxf>
      <font>
        <color theme="1"/>
      </font>
    </dxf>
    <dxf>
      <alignment horizontal="center" readingOrder="0"/>
    </dxf>
    <dxf>
      <alignment vertical="top" readingOrder="0"/>
    </dxf>
    <dxf>
      <font>
        <sz val="12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0"/>
      </font>
    </dxf>
    <dxf>
      <numFmt numFmtId="165" formatCode="0.0000"/>
    </dxf>
    <dxf>
      <font>
        <color auto="1"/>
      </font>
    </dxf>
    <dxf>
      <font>
        <color auto="1"/>
      </font>
    </dxf>
    <dxf>
      <font>
        <color theme="0"/>
      </font>
    </dxf>
    <dxf>
      <border>
        <left style="thin">
          <color theme="2" tint="-0.34998626667073579"/>
        </left>
      </border>
    </dxf>
    <dxf>
      <border>
        <vertical style="thin">
          <color theme="2" tint="-0.34998626667073579"/>
        </vertical>
      </border>
    </dxf>
    <dxf>
      <font>
        <b/>
      </font>
    </dxf>
    <dxf>
      <fill>
        <patternFill patternType="solid">
          <bgColor theme="7" tint="0.39997558519241921"/>
        </patternFill>
      </fill>
    </dxf>
    <dxf>
      <alignment wrapText="1" readingOrder="0"/>
    </dxf>
    <dxf>
      <alignment horizontal="center" readingOrder="0"/>
    </dxf>
    <dxf>
      <alignment vertical="top" readingOrder="0"/>
    </dxf>
    <dxf>
      <font>
        <b/>
      </font>
    </dxf>
    <dxf>
      <alignment wrapText="1" readingOrder="0"/>
    </dxf>
    <dxf>
      <alignment horizontal="center" readingOrder="0"/>
    </dxf>
    <dxf>
      <alignment vertical="top" readingOrder="0"/>
    </dxf>
    <dxf>
      <fill>
        <patternFill patternType="solid">
          <bgColor theme="7" tint="0.39997558519241921"/>
        </patternFill>
      </fill>
    </dxf>
    <dxf>
      <numFmt numFmtId="168" formatCode="0.0000;[Red]0.0000"/>
    </dxf>
    <dxf>
      <font>
        <color auto="1"/>
      </font>
    </dxf>
    <dxf>
      <numFmt numFmtId="165" formatCode="0.0000"/>
    </dxf>
    <dxf>
      <fill>
        <patternFill>
          <bgColor theme="7" tint="0.79998168889431442"/>
        </patternFill>
      </fill>
    </dxf>
    <dxf>
      <font>
        <sz val="12"/>
      </font>
    </dxf>
    <dxf>
      <font>
        <b/>
      </font>
    </dxf>
    <dxf>
      <font>
        <sz val="11"/>
      </font>
    </dxf>
    <dxf>
      <fill>
        <patternFill>
          <bgColor theme="7" tint="0.59999389629810485"/>
        </patternFill>
      </fill>
    </dxf>
    <dxf>
      <alignment horizontal="right" readingOrder="0"/>
    </dxf>
    <dxf>
      <border>
        <left style="medium">
          <color indexed="8"/>
        </left>
      </border>
    </dxf>
    <dxf>
      <fill>
        <patternFill patternType="solid">
          <bgColor theme="7" tint="0.39997558519241921"/>
        </patternFill>
      </fill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right" readingOrder="0"/>
    </dxf>
    <dxf>
      <alignment horizontal="center" readingOrder="0"/>
    </dxf>
    <dxf>
      <alignment horizontal="left" readingOrder="0"/>
    </dxf>
    <dxf>
      <alignment horizontal="left" readingOrder="0"/>
    </dxf>
    <dxf>
      <border>
        <right style="thin">
          <color theme="0" tint="-0.34998626667073579"/>
        </right>
      </border>
    </dxf>
    <dxf>
      <border>
        <left style="medium">
          <color indexed="8"/>
        </left>
      </border>
    </dxf>
    <dxf>
      <border>
        <left style="medium">
          <color indexed="8"/>
        </left>
        <right style="medium">
          <color indexed="8"/>
        </right>
        <top style="medium">
          <color indexed="8"/>
        </top>
        <bottom style="medium">
          <color indexed="8"/>
        </bottom>
      </border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border>
        <right style="thin">
          <color rgb="FFABABAB"/>
        </right>
      </border>
    </dxf>
    <dxf>
      <font>
        <b/>
      </font>
    </dxf>
    <dxf>
      <alignment horizontal="center" readingOrder="0"/>
    </dxf>
    <dxf>
      <alignment vertical="top" readingOrder="0"/>
    </dxf>
    <dxf>
      <alignment wrapText="1" readingOrder="0"/>
    </dxf>
    <dxf>
      <font>
        <b/>
      </font>
    </dxf>
    <dxf>
      <alignment vertical="top" readingOrder="0"/>
    </dxf>
    <dxf>
      <alignment wrapText="1" readingOrder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center" readingOrder="0"/>
    </dxf>
    <dxf>
      <border>
        <right style="thin">
          <color rgb="FFABABAB"/>
        </right>
      </border>
    </dxf>
    <dxf>
      <fill>
        <patternFill>
          <bgColor theme="7" tint="0.39997558519241921"/>
        </patternFill>
      </fill>
    </dxf>
    <dxf>
      <fill>
        <patternFill>
          <bgColor theme="7" tint="0.39997558519241921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ont>
        <b/>
      </font>
    </dxf>
    <dxf>
      <border>
        <vertical style="thin">
          <color rgb="FFABABAB"/>
        </vertical>
      </border>
    </dxf>
    <dxf>
      <border>
        <vertical style="thin">
          <color rgb="FFABABAB"/>
        </vertical>
      </border>
    </dxf>
    <dxf>
      <font>
        <b/>
      </font>
    </dxf>
    <dxf>
      <font>
        <b/>
      </font>
    </dxf>
    <dxf>
      <font>
        <b/>
      </font>
    </dxf>
    <dxf>
      <border>
        <left style="thin">
          <color rgb="FFABABAB"/>
        </left>
        <right style="thin">
          <color rgb="FFABABAB"/>
        </right>
      </border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color auto="1"/>
      </font>
    </dxf>
    <dxf>
      <font>
        <color auto="1"/>
      </font>
    </dxf>
    <dxf>
      <font>
        <sz val="12"/>
      </font>
    </dxf>
    <dxf>
      <alignment horizontal="right" readingOrder="0"/>
    </dxf>
    <dxf>
      <numFmt numFmtId="2" formatCode="0.00"/>
    </dxf>
    <dxf>
      <numFmt numFmtId="2" formatCode="0.00"/>
    </dxf>
    <dxf>
      <alignment wrapText="0" readingOrder="0"/>
    </dxf>
    <dxf>
      <numFmt numFmtId="14" formatCode="0.00%"/>
      <fill>
        <patternFill>
          <bgColor rgb="FFFF0000"/>
        </patternFill>
      </fill>
    </dxf>
    <dxf>
      <numFmt numFmtId="14" formatCode="0.00%"/>
      <fill>
        <patternFill patternType="solid">
          <bgColor rgb="FFFF0000"/>
        </patternFill>
      </fill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0"/>
      </font>
      <fill>
        <patternFill>
          <bgColor theme="6"/>
        </patternFill>
      </fill>
      <border>
        <top/>
        <bottom style="thick">
          <color theme="0"/>
        </bottom>
        <vertical style="thick">
          <color theme="0"/>
        </vertical>
      </border>
    </dxf>
    <dxf>
      <font>
        <color theme="1"/>
      </font>
      <fill>
        <patternFill patternType="solid">
          <fgColor theme="6" tint="0.79967650379955446"/>
          <bgColor theme="4" tint="0.89996032593768116"/>
        </patternFill>
      </fill>
      <border>
        <vertical/>
        <horizontal style="thick">
          <color theme="0"/>
        </horizontal>
      </border>
    </dxf>
  </dxfs>
  <tableStyles count="1" defaultTableStyle="Inventory List" defaultPivotStyle="PivotStyleLight16">
    <tableStyle name="Inventory List" pivot="0" count="3">
      <tableStyleElement type="wholeTable" dxfId="328"/>
      <tableStyleElement type="headerRow" dxfId="327"/>
      <tableStyleElement type="firstColumn" dxfId="326"/>
    </tableStyle>
  </tableStyles>
  <colors>
    <mruColors>
      <color rgb="FFA8E6F0"/>
      <color rgb="FFA8F0AB"/>
      <color rgb="FFCCFFCC"/>
      <color rgb="FFCCFFFF"/>
      <color rgb="FFCCECFF"/>
      <color rgb="FFFFCCFF"/>
      <color rgb="FFFFCCCC"/>
      <color rgb="FFFFFFCC"/>
      <color rgb="FFE5E7E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tyles" Target="styles.xml"/><Relationship Id="rId5" Type="http://schemas.microsoft.com/office/2007/relationships/slicerCache" Target="slicerCaches/slicerCache1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5.xml"/><Relationship Id="rId14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g"/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2.jp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6" Type="http://schemas.microsoft.com/office/2007/relationships/hdphoto" Target="../media/hdphoto3.wdp"/><Relationship Id="rId5" Type="http://schemas.openxmlformats.org/officeDocument/2006/relationships/image" Target="../media/image4.png"/><Relationship Id="rId4" Type="http://schemas.microsoft.com/office/2007/relationships/hdphoto" Target="../media/hdphoto2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553065</xdr:colOff>
      <xdr:row>1</xdr:row>
      <xdr:rowOff>153582</xdr:rowOff>
    </xdr:from>
    <xdr:to>
      <xdr:col>18</xdr:col>
      <xdr:colOff>354792</xdr:colOff>
      <xdr:row>9</xdr:row>
      <xdr:rowOff>0</xdr:rowOff>
    </xdr:to>
    <xdr:grpSp>
      <xdr:nvGrpSpPr>
        <xdr:cNvPr id="19" name="Groupe 18"/>
        <xdr:cNvGrpSpPr/>
      </xdr:nvGrpSpPr>
      <xdr:grpSpPr>
        <a:xfrm>
          <a:off x="5291753" y="379801"/>
          <a:ext cx="5683414" cy="1179918"/>
          <a:chOff x="5294498" y="386169"/>
          <a:chExt cx="5687536" cy="1175488"/>
        </a:xfrm>
      </xdr:grpSpPr>
      <xdr:grpSp>
        <xdr:nvGrpSpPr>
          <xdr:cNvPr id="16" name="Groupe 15"/>
          <xdr:cNvGrpSpPr/>
        </xdr:nvGrpSpPr>
        <xdr:grpSpPr>
          <a:xfrm>
            <a:off x="5294498" y="386169"/>
            <a:ext cx="5292907" cy="1175488"/>
            <a:chOff x="5294498" y="386169"/>
            <a:chExt cx="5292907" cy="1175488"/>
          </a:xfrm>
        </xdr:grpSpPr>
        <mc:AlternateContent xmlns:mc="http://schemas.openxmlformats.org/markup-compatibility/2006" xmlns:a14="http://schemas.microsoft.com/office/drawing/2010/main">
          <mc:Choice Requires="a14">
            <xdr:graphicFrame macro="">
              <xdr:nvGraphicFramePr>
                <xdr:cNvPr id="2" name="Récolte"/>
                <xdr:cNvGraphicFramePr/>
              </xdr:nvGraphicFramePr>
              <xdr:xfrm>
                <a:off x="6830411" y="386170"/>
                <a:ext cx="889436" cy="1175487"/>
              </xdr:xfrm>
              <a:graphic>
                <a:graphicData uri="http://schemas.microsoft.com/office/drawing/2010/slicer">
                  <sle:slicer xmlns:sle="http://schemas.microsoft.com/office/drawing/2010/slicer" name="Récolte"/>
                </a:graphicData>
              </a:graphic>
            </xdr:graphicFrame>
          </mc:Choice>
          <mc:Fallback xmlns=""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6826623" y="384267"/>
                  <a:ext cx="892280" cy="1208194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FR" sz="1100"/>
    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    </a:r>
                </a:p>
              </xdr:txBody>
            </xdr:sp>
          </mc:Fallback>
        </mc:AlternateContent>
        <mc:AlternateContent xmlns:mc="http://schemas.openxmlformats.org/markup-compatibility/2006" xmlns:a14="http://schemas.microsoft.com/office/drawing/2010/main">
          <mc:Choice Requires="a14">
            <xdr:graphicFrame macro="">
              <xdr:nvGraphicFramePr>
                <xdr:cNvPr id="3" name="Lot"/>
                <xdr:cNvGraphicFramePr/>
              </xdr:nvGraphicFramePr>
              <xdr:xfrm>
                <a:off x="7703079" y="386170"/>
                <a:ext cx="1063896" cy="1174110"/>
              </xdr:xfrm>
              <a:graphic>
                <a:graphicData uri="http://schemas.microsoft.com/office/drawing/2010/slicer">
                  <sle:slicer xmlns:sle="http://schemas.microsoft.com/office/drawing/2010/slicer" name="Lot"/>
                </a:graphicData>
              </a:graphic>
            </xdr:graphicFrame>
          </mc:Choice>
          <mc:Fallback xmlns=""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7702081" y="384267"/>
                  <a:ext cx="1067298" cy="1206779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FR" sz="1100"/>
    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    </a:r>
                </a:p>
              </xdr:txBody>
            </xdr:sp>
          </mc:Fallback>
        </mc:AlternateContent>
        <mc:AlternateContent xmlns:mc="http://schemas.openxmlformats.org/markup-compatibility/2006" xmlns:a14="http://schemas.microsoft.com/office/drawing/2010/main">
          <mc:Choice Requires="a14">
            <xdr:graphicFrame macro="">
              <xdr:nvGraphicFramePr>
                <xdr:cNvPr id="4" name="N° Chai"/>
                <xdr:cNvGraphicFramePr/>
              </xdr:nvGraphicFramePr>
              <xdr:xfrm>
                <a:off x="8759650" y="386169"/>
                <a:ext cx="1827755" cy="1175487"/>
              </xdr:xfrm>
              <a:graphic>
                <a:graphicData uri="http://schemas.microsoft.com/office/drawing/2010/slicer">
                  <sle:slicer xmlns:sle="http://schemas.microsoft.com/office/drawing/2010/slicer" name="N° Chai"/>
                </a:graphicData>
              </a:graphic>
            </xdr:graphicFrame>
          </mc:Choice>
          <mc:Fallback xmlns=""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8762030" y="384266"/>
                  <a:ext cx="1833599" cy="1208194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FR" sz="1100"/>
    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    </a:r>
                </a:p>
              </xdr:txBody>
            </xdr:sp>
          </mc:Fallback>
        </mc:AlternateContent>
        <mc:AlternateContent xmlns:mc="http://schemas.openxmlformats.org/markup-compatibility/2006" xmlns:a14="http://schemas.microsoft.com/office/drawing/2010/main">
          <mc:Choice Requires="a14">
            <xdr:graphicFrame macro="">
              <xdr:nvGraphicFramePr>
                <xdr:cNvPr id="6" name="Cru"/>
                <xdr:cNvGraphicFramePr/>
              </xdr:nvGraphicFramePr>
              <xdr:xfrm>
                <a:off x="5294498" y="386170"/>
                <a:ext cx="764664" cy="1174190"/>
              </xdr:xfrm>
              <a:graphic>
                <a:graphicData uri="http://schemas.microsoft.com/office/drawing/2010/slicer">
                  <sle:slicer xmlns:sle="http://schemas.microsoft.com/office/drawing/2010/slicer" name="Cru"/>
                </a:graphicData>
              </a:graphic>
            </xdr:graphicFrame>
          </mc:Choice>
          <mc:Fallback xmlns=""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5285799" y="384267"/>
                  <a:ext cx="767109" cy="1206861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FR" sz="1100"/>
    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    </a:r>
                </a:p>
              </xdr:txBody>
            </xdr:sp>
          </mc:Fallback>
        </mc:AlternateContent>
        <mc:AlternateContent xmlns:mc="http://schemas.openxmlformats.org/markup-compatibility/2006" xmlns:a14="http://schemas.microsoft.com/office/drawing/2010/main">
          <mc:Choice Requires="a14">
            <xdr:graphicFrame macro="">
              <xdr:nvGraphicFramePr>
                <xdr:cNvPr id="7" name="Lieu"/>
                <xdr:cNvGraphicFramePr/>
              </xdr:nvGraphicFramePr>
              <xdr:xfrm>
                <a:off x="6046424" y="386170"/>
                <a:ext cx="788022" cy="1173588"/>
              </xdr:xfrm>
              <a:graphic>
                <a:graphicData uri="http://schemas.microsoft.com/office/drawing/2010/slicer">
                  <sle:slicer xmlns:sle="http://schemas.microsoft.com/office/drawing/2010/slicer" name="Lieu"/>
                </a:graphicData>
              </a:graphic>
            </xdr:graphicFrame>
          </mc:Choice>
          <mc:Fallback xmlns=""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6040129" y="384267"/>
                  <a:ext cx="790542" cy="1206242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FR" sz="1100"/>
    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    </a:r>
                </a:p>
              </xdr:txBody>
            </xdr:sp>
          </mc:Fallback>
        </mc:AlternateContent>
      </xdr:grpSp>
      <xdr:pic macro="[0]!effacertouslesfiltres">
        <xdr:nvPicPr>
          <xdr:cNvPr id="17" name="Image 16" descr="http://www.jackadit.com/cours/images/coursoobase/bt_supprimer_tri-filtre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sharpenSoften amount="5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667259" y="456335"/>
            <a:ext cx="314775" cy="300704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grpSp>
        <xdr:nvGrpSpPr>
          <xdr:cNvPr id="13" name="Groupe 12"/>
          <xdr:cNvGrpSpPr/>
        </xdr:nvGrpSpPr>
        <xdr:grpSpPr>
          <a:xfrm>
            <a:off x="10678129" y="865441"/>
            <a:ext cx="302202" cy="603866"/>
            <a:chOff x="12073652" y="1629656"/>
            <a:chExt cx="302202" cy="603866"/>
          </a:xfrm>
        </xdr:grpSpPr>
        <xdr:sp macro="[0]!enhaut2" textlink="">
          <xdr:nvSpPr>
            <xdr:cNvPr id="5" name="Flèche vers le bas 4"/>
            <xdr:cNvSpPr/>
          </xdr:nvSpPr>
          <xdr:spPr>
            <a:xfrm flipV="1">
              <a:off x="12133497" y="1985872"/>
              <a:ext cx="180975" cy="247650"/>
            </a:xfrm>
            <a:prstGeom prst="downArrow">
              <a:avLst/>
            </a:prstGeom>
            <a:solidFill>
              <a:srgbClr val="191C1F">
                <a:alpha val="50196"/>
              </a:srgb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Actualiser">
          <xdr:nvPicPr>
            <xdr:cNvPr id="12" name="Image 11"/>
            <xdr:cNvPicPr>
              <a:picLocks noChangeAspect="1"/>
            </xdr:cNvPicPr>
          </xdr:nvPicPr>
          <xdr:blipFill rotWithShape="1"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 l="33889" t="35833" r="33333" b="31389"/>
            <a:stretch/>
          </xdr:blipFill>
          <xdr:spPr>
            <a:xfrm>
              <a:off x="12073652" y="1629656"/>
              <a:ext cx="302202" cy="297721"/>
            </a:xfrm>
            <a:prstGeom prst="rect">
              <a:avLst/>
            </a:prstGeom>
          </xdr:spPr>
        </xdr:pic>
      </xdr:grpSp>
    </xdr:grpSp>
    <xdr:clientData fLocksWithSheet="0"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728169</xdr:colOff>
      <xdr:row>2</xdr:row>
      <xdr:rowOff>1</xdr:rowOff>
    </xdr:from>
    <xdr:to>
      <xdr:col>18</xdr:col>
      <xdr:colOff>165745</xdr:colOff>
      <xdr:row>9</xdr:row>
      <xdr:rowOff>8750</xdr:rowOff>
    </xdr:to>
    <xdr:grpSp>
      <xdr:nvGrpSpPr>
        <xdr:cNvPr id="2" name="Groupe 1"/>
        <xdr:cNvGrpSpPr/>
      </xdr:nvGrpSpPr>
      <xdr:grpSpPr>
        <a:xfrm>
          <a:off x="5266551" y="728383"/>
          <a:ext cx="6306782" cy="1185367"/>
          <a:chOff x="3429017" y="723901"/>
          <a:chExt cx="6220435" cy="1208899"/>
        </a:xfrm>
      </xdr:grpSpPr>
      <xdr:grpSp>
        <xdr:nvGrpSpPr>
          <xdr:cNvPr id="3" name="Groupe 2"/>
          <xdr:cNvGrpSpPr/>
        </xdr:nvGrpSpPr>
        <xdr:grpSpPr>
          <a:xfrm>
            <a:off x="3429017" y="723901"/>
            <a:ext cx="5200646" cy="1208899"/>
            <a:chOff x="3657255" y="438259"/>
            <a:chExt cx="4856426" cy="1130526"/>
          </a:xfrm>
          <a:effectLst>
            <a:glow rad="139700">
              <a:schemeClr val="accent5">
                <a:satMod val="175000"/>
                <a:alpha val="40000"/>
              </a:schemeClr>
            </a:glow>
          </a:effectLst>
        </xdr:grpSpPr>
        <mc:AlternateContent xmlns:mc="http://schemas.openxmlformats.org/markup-compatibility/2006" xmlns:a14="http://schemas.microsoft.com/office/drawing/2010/main">
          <mc:Choice Requires="a14">
            <xdr:graphicFrame macro="">
              <xdr:nvGraphicFramePr>
                <xdr:cNvPr id="10" name="Récolte 18"/>
                <xdr:cNvGraphicFramePr/>
              </xdr:nvGraphicFramePr>
              <xdr:xfrm>
                <a:off x="5067347" y="438261"/>
                <a:ext cx="811553" cy="1122343"/>
              </xdr:xfrm>
              <a:graphic>
                <a:graphicData uri="http://schemas.microsoft.com/office/drawing/2010/slicer">
                  <sle:slicer xmlns:sle="http://schemas.microsoft.com/office/drawing/2010/slicer" name="Récolte 18"/>
                </a:graphicData>
              </a:graphic>
            </xdr:graphicFrame>
          </mc:Choice>
          <mc:Fallback xmlns=""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6959183" y="726144"/>
                  <a:ext cx="908381" cy="1254660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FR" sz="1100"/>
    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    </a:r>
                </a:p>
              </xdr:txBody>
            </xdr:sp>
          </mc:Fallback>
        </mc:AlternateContent>
        <mc:AlternateContent xmlns:mc="http://schemas.openxmlformats.org/markup-compatibility/2006" xmlns:a14="http://schemas.microsoft.com/office/drawing/2010/main">
          <mc:Choice Requires="a14">
            <xdr:graphicFrame macro="">
              <xdr:nvGraphicFramePr>
                <xdr:cNvPr id="11" name="Lot 18"/>
                <xdr:cNvGraphicFramePr/>
              </xdr:nvGraphicFramePr>
              <xdr:xfrm>
                <a:off x="5873248" y="438259"/>
                <a:ext cx="970737" cy="1124293"/>
              </xdr:xfrm>
              <a:graphic>
                <a:graphicData uri="http://schemas.microsoft.com/office/drawing/2010/slicer">
                  <sle:slicer xmlns:sle="http://schemas.microsoft.com/office/drawing/2010/slicer" name="Lot 18"/>
                </a:graphicData>
              </a:graphic>
            </xdr:graphicFrame>
          </mc:Choice>
          <mc:Fallback xmlns=""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7861238" y="726142"/>
                  <a:ext cx="1086557" cy="1256840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FR" sz="1100"/>
    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    </a:r>
                </a:p>
              </xdr:txBody>
            </xdr:sp>
          </mc:Fallback>
        </mc:AlternateContent>
        <mc:AlternateContent xmlns:mc="http://schemas.openxmlformats.org/markup-compatibility/2006" xmlns:a14="http://schemas.microsoft.com/office/drawing/2010/main">
          <mc:Choice Requires="a14">
            <xdr:graphicFrame macro="">
              <xdr:nvGraphicFramePr>
                <xdr:cNvPr id="12" name="N° Chai 18"/>
                <xdr:cNvGraphicFramePr/>
              </xdr:nvGraphicFramePr>
              <xdr:xfrm>
                <a:off x="6845972" y="438259"/>
                <a:ext cx="1667709" cy="1124293"/>
              </xdr:xfrm>
              <a:graphic>
                <a:graphicData uri="http://schemas.microsoft.com/office/drawing/2010/slicer">
                  <sle:slicer xmlns:sle="http://schemas.microsoft.com/office/drawing/2010/slicer" name="N° Chai 18"/>
                </a:graphicData>
              </a:graphic>
            </xdr:graphicFrame>
          </mc:Choice>
          <mc:Fallback xmlns=""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8950019" y="726142"/>
                  <a:ext cx="1866686" cy="1256840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FR" sz="1100"/>
    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    </a:r>
                </a:p>
              </xdr:txBody>
            </xdr:sp>
          </mc:Fallback>
        </mc:AlternateContent>
        <mc:AlternateContent xmlns:mc="http://schemas.openxmlformats.org/markup-compatibility/2006" xmlns:a14="http://schemas.microsoft.com/office/drawing/2010/main">
          <mc:Choice Requires="a14">
            <xdr:graphicFrame macro="">
              <xdr:nvGraphicFramePr>
                <xdr:cNvPr id="13" name="Cru 18"/>
                <xdr:cNvGraphicFramePr/>
              </xdr:nvGraphicFramePr>
              <xdr:xfrm>
                <a:off x="3657255" y="444492"/>
                <a:ext cx="697707" cy="1124293"/>
              </xdr:xfrm>
              <a:graphic>
                <a:graphicData uri="http://schemas.microsoft.com/office/drawing/2010/slicer">
                  <sle:slicer xmlns:sle="http://schemas.microsoft.com/office/drawing/2010/slicer" name="Cru 18"/>
                </a:graphicData>
              </a:graphic>
            </xdr:graphicFrame>
          </mc:Choice>
          <mc:Fallback xmlns=""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5380851" y="733110"/>
                  <a:ext cx="780952" cy="1256840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FR" sz="1100"/>
    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    </a:r>
                </a:p>
              </xdr:txBody>
            </xdr:sp>
          </mc:Fallback>
        </mc:AlternateContent>
        <mc:AlternateContent xmlns:mc="http://schemas.openxmlformats.org/markup-compatibility/2006" xmlns:a14="http://schemas.microsoft.com/office/drawing/2010/main">
          <mc:Choice Requires="a14">
            <xdr:graphicFrame macro="">
              <xdr:nvGraphicFramePr>
                <xdr:cNvPr id="14" name="Lieu 18"/>
                <xdr:cNvGraphicFramePr/>
              </xdr:nvGraphicFramePr>
              <xdr:xfrm>
                <a:off x="4352009" y="438833"/>
                <a:ext cx="719019" cy="1124293"/>
              </xdr:xfrm>
              <a:graphic>
                <a:graphicData uri="http://schemas.microsoft.com/office/drawing/2010/slicer">
                  <sle:slicer xmlns:sle="http://schemas.microsoft.com/office/drawing/2010/slicer" name="Lieu 18"/>
                </a:graphicData>
              </a:graphic>
            </xdr:graphicFrame>
          </mc:Choice>
          <mc:Fallback xmlns=""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6158497" y="726784"/>
                  <a:ext cx="804806" cy="1256840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FR" sz="1100"/>
    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    </a:r>
                </a:p>
              </xdr:txBody>
            </xdr:sp>
          </mc:Fallback>
        </mc:AlternateContent>
      </xdr:grpSp>
      <xdr:grpSp>
        <xdr:nvGrpSpPr>
          <xdr:cNvPr id="4" name="Groupe 3"/>
          <xdr:cNvGrpSpPr/>
        </xdr:nvGrpSpPr>
        <xdr:grpSpPr>
          <a:xfrm>
            <a:off x="8708447" y="1073432"/>
            <a:ext cx="941005" cy="618553"/>
            <a:chOff x="8708447" y="1073432"/>
            <a:chExt cx="941005" cy="618553"/>
          </a:xfrm>
        </xdr:grpSpPr>
        <xdr:grpSp>
          <xdr:nvGrpSpPr>
            <xdr:cNvPr id="5" name="Groupe 4"/>
            <xdr:cNvGrpSpPr>
              <a:grpSpLocks noChangeAspect="1"/>
            </xdr:cNvGrpSpPr>
          </xdr:nvGrpSpPr>
          <xdr:grpSpPr>
            <a:xfrm>
              <a:off x="8724897" y="1073432"/>
              <a:ext cx="924555" cy="311064"/>
              <a:chOff x="8710086" y="924348"/>
              <a:chExt cx="1492166" cy="451399"/>
            </a:xfrm>
          </xdr:grpSpPr>
          <xdr:pic macro="[0]!effacertouslesfiltres">
            <xdr:nvPicPr>
              <xdr:cNvPr id="7" name="Image 6" descr="http://www.jackadit.com/cours/images/coursoobase/bt_supprimer_tri-filtre.png"/>
              <xdr:cNvPicPr>
                <a:picLocks noChangeAspect="1" noChangeArrowheads="1"/>
              </xdr:cNvPicPr>
            </xdr:nvPicPr>
            <xdr:blipFill>
              <a:blip xmlns:r="http://schemas.openxmlformats.org/officeDocument/2006/relationships" r:embed="rId1">
                <a:extLst>
                  <a:ext uri="{BEBA8EAE-BF5A-486C-A8C5-ECC9F3942E4B}">
                    <a14:imgProps xmlns:a14="http://schemas.microsoft.com/office/drawing/2010/main">
                      <a14:imgLayer r:embed="rId2">
                        <a14:imgEffect>
                          <a14:sharpenSoften amount="50000"/>
                        </a14:imgEffect>
                      </a14:imgLayer>
                    </a14:imgProps>
                  </a:ex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rcRect/>
              <a:stretch>
                <a:fillRect/>
              </a:stretch>
            </xdr:blipFill>
            <xdr:spPr bwMode="auto">
              <a:xfrm>
                <a:off x="8710086" y="924348"/>
                <a:ext cx="391582" cy="422909"/>
              </a:xfrm>
              <a:prstGeom prst="rect">
                <a:avLst/>
              </a:prstGeom>
              <a:noFill/>
              <a:extLst>
                <a:ext uri="{909E8E84-426E-40DD-AFC4-6F175D3DCCD1}">
                  <a14:hiddenFill xmlns:a14="http://schemas.microsoft.com/office/drawing/2010/main">
                    <a:solidFill>
                      <a:srgbClr val="FFFFFF"/>
                    </a:solidFill>
                  </a14:hiddenFill>
                </a:ext>
              </a:extLst>
            </xdr:spPr>
          </xdr:pic>
          <xdr:pic macro="[0]!Déprotéger">
            <xdr:nvPicPr>
              <xdr:cNvPr id="8" name="Image 7"/>
              <xdr:cNvPicPr>
                <a:picLocks noChangeAspect="1"/>
              </xdr:cNvPicPr>
            </xdr:nvPicPr>
            <xdr:blipFill>
              <a:blip xmlns:r="http://schemas.openxmlformats.org/officeDocument/2006/relationships" r:embed="rId3" cstate="print">
                <a:extLst>
                  <a:ext uri="{BEBA8EAE-BF5A-486C-A8C5-ECC9F3942E4B}">
                    <a14:imgProps xmlns:a14="http://schemas.microsoft.com/office/drawing/2010/main">
                      <a14:imgLayer r:embed="rId4">
                        <a14:imgEffect>
                          <a14:sharpenSoften amount="100000"/>
                        </a14:imgEffect>
                      </a14:imgLayer>
                    </a14:imgProps>
                  </a:ex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9219960" y="941917"/>
                <a:ext cx="432000" cy="432000"/>
              </a:xfrm>
              <a:prstGeom prst="rect">
                <a:avLst/>
              </a:prstGeom>
            </xdr:spPr>
          </xdr:pic>
          <xdr:pic macro="[0]!Bouton1_Cliquer">
            <xdr:nvPicPr>
              <xdr:cNvPr id="9" name="Image 8"/>
              <xdr:cNvPicPr>
                <a:picLocks noChangeAspect="1"/>
              </xdr:cNvPicPr>
            </xdr:nvPicPr>
            <xdr:blipFill>
              <a:blip xmlns:r="http://schemas.openxmlformats.org/officeDocument/2006/relationships" r:embed="rId5" cstate="print">
                <a:extLst>
                  <a:ext uri="{BEBA8EAE-BF5A-486C-A8C5-ECC9F3942E4B}">
                    <a14:imgProps xmlns:a14="http://schemas.microsoft.com/office/drawing/2010/main">
                      <a14:imgLayer r:embed="rId6">
                        <a14:imgEffect>
                          <a14:sharpenSoften amount="100000"/>
                        </a14:imgEffect>
                      </a14:imgLayer>
                    </a14:imgProps>
                  </a:ex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9770252" y="943747"/>
                <a:ext cx="432000" cy="432000"/>
              </a:xfrm>
              <a:prstGeom prst="rect">
                <a:avLst/>
              </a:prstGeom>
            </xdr:spPr>
          </xdr:pic>
        </xdr:grpSp>
        <xdr:pic macro="[0]!Actualiser">
          <xdr:nvPicPr>
            <xdr:cNvPr id="6" name="Image 5"/>
            <xdr:cNvPicPr>
              <a:picLocks noChangeAspect="1"/>
            </xdr:cNvPicPr>
          </xdr:nvPicPr>
          <xdr:blipFill rotWithShape="1">
            <a:blip xmlns:r="http://schemas.openxmlformats.org/officeDocument/2006/relationships" r:embed="rId7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 l="33889" t="35833" r="33333" b="31389"/>
            <a:stretch/>
          </xdr:blipFill>
          <xdr:spPr>
            <a:xfrm>
              <a:off x="8708447" y="1414201"/>
              <a:ext cx="302202" cy="277784"/>
            </a:xfrm>
            <a:prstGeom prst="rect">
              <a:avLst/>
            </a:prstGeom>
            <a:solidFill>
              <a:schemeClr val="accent4">
                <a:lumMod val="75000"/>
              </a:schemeClr>
            </a:solidFill>
          </xdr:spPr>
        </xdr:pic>
      </xdr:grp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STOCK-%20EDV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36893.332220486111" createdVersion="4" refreshedVersion="4" minRefreshableVersion="3" recordCount="64">
  <cacheSource type="worksheet">
    <worksheetSource name="historique" r:id="rId2"/>
  </cacheSource>
  <cacheFields count="21">
    <cacheField name="Doit rester" numFmtId="165">
      <sharedItems containsString="0" containsBlank="1" containsNumber="1" minValue="0" maxValue="148.16499999999999"/>
    </cacheField>
    <cacheField name="RG N-1" numFmtId="165">
      <sharedItems containsString="0" containsBlank="1" containsNumber="1" minValue="4.2313999999999998" maxValue="8.0228999999999999"/>
    </cacheField>
    <cacheField name="Cru" numFmtId="0">
      <sharedItems count="2">
        <s v="PC"/>
        <s v="GC"/>
      </sharedItems>
    </cacheField>
    <cacheField name="Lieu" numFmtId="0">
      <sharedItems count="2">
        <s v="STE"/>
        <s v="Juillac"/>
      </sharedItems>
    </cacheField>
    <cacheField name="Récolte" numFmtId="0">
      <sharedItems containsSemiMixedTypes="0" containsString="0" containsNumber="1" containsInteger="1" minValue="10" maxValue="94" count="8">
        <n v="93"/>
        <n v="94"/>
        <n v="10"/>
        <n v="11"/>
        <n v="12"/>
        <n v="13"/>
        <n v="14"/>
        <n v="15"/>
      </sharedItems>
    </cacheField>
    <cacheField name="Lot" numFmtId="0">
      <sharedItems count="3">
        <s v="C 010"/>
        <s v="H"/>
        <s v="RM"/>
      </sharedItems>
    </cacheField>
    <cacheField name="N° Chai" numFmtId="0">
      <sharedItems count="10">
        <s v="STE 2"/>
        <s v="STE 1"/>
        <s v="J 1"/>
        <s v="H" u="1"/>
        <s v="STE 2 bis" u="1"/>
        <s v="STE 4" u="1"/>
        <s v="J 2" u="1"/>
        <s v="STE 3 entrée" u="1"/>
        <s v="STE 3" u="1"/>
        <s v="STE 3 fond" u="1"/>
      </sharedItems>
    </cacheField>
    <cacheField name="Capacité des fûts" numFmtId="2">
      <sharedItems containsMixedTypes="1" containsNumber="1" minValue="2" maxValue="5.2" count="30">
        <s v="VID/2,50"/>
        <s v="VID/3,40"/>
        <s v="VID/4,00"/>
        <n v="4.0999999999999996"/>
        <n v="5"/>
        <n v="5.0999999999999996"/>
        <s v="VID/"/>
        <n v="3.5"/>
        <n v="3.55"/>
        <n v="3.6"/>
        <n v="3.75"/>
        <s v="VID/3,55"/>
        <n v="4"/>
        <n v="5.2"/>
        <s v="PE/4,00"/>
        <n v="3.45"/>
        <s v="VID/3,45"/>
        <n v="4.03"/>
        <s v="T 61 "/>
        <s v="T80"/>
        <s v="VID/4,03"/>
        <s v="VID/5,20"/>
        <n v="4.4000000000000004"/>
        <n v="4.3"/>
        <n v="2"/>
        <n v="3.2"/>
        <n v="3.65"/>
        <s v="VID/4,10"/>
        <n v="3.7" u="1"/>
        <n v="3.9" u="1"/>
      </sharedItems>
    </cacheField>
    <cacheField name="Nombre" numFmtId="0">
      <sharedItems containsString="0" containsBlank="1" containsNumber="1" containsInteger="1" minValue="0" maxValue="37"/>
    </cacheField>
    <cacheField name="Vidange" numFmtId="2">
      <sharedItems containsString="0" containsBlank="1" containsNumber="1" minValue="0" maxValue="4.04"/>
    </cacheField>
    <cacheField name="Vol total  (HL)" numFmtId="2">
      <sharedItems containsSemiMixedTypes="0" containsString="0" containsNumber="1" minValue="0" maxValue="149.11000000000001"/>
    </cacheField>
    <cacheField name="Degré" numFmtId="167">
      <sharedItems containsString="0" containsBlank="1" containsNumber="1" minValue="0.378" maxValue="0.71299999999999997"/>
    </cacheField>
    <cacheField name="Sous-total AP" numFmtId="165">
      <sharedItems containsSemiMixedTypes="0" containsString="0" containsNumber="1" minValue="0" maxValue="106.16630000000001"/>
    </cacheField>
    <cacheField name="RG" numFmtId="165">
      <sharedItems containsString="0" containsBlank="1" containsNumber="1" minValue="4.2313999999999998" maxValue="8.0228999999999999"/>
    </cacheField>
    <cacheField name="Champ2" numFmtId="0" formula="'Doit rester'-'Sous-total AP'" databaseField="0"/>
    <cacheField name="Champ5" numFmtId="0" formula="'Sous-total AP'-RG" databaseField="0"/>
    <cacheField name="Doit rester (-RG)" numFmtId="0" formula="'Doit rester'-'RG N-1'" databaseField="0"/>
    <cacheField name="Manquants (-RG)" numFmtId="0" formula="'Doit rester (-RG)'-Champ5" databaseField="0"/>
    <cacheField name="Champ1" numFmtId="0" formula=" 0" databaseField="0"/>
    <cacheField name="Manquants RG" numFmtId="0" formula="'RG N-1'-RG" databaseField="0"/>
    <cacheField name="Après vente" numFmtId="0" formula="'Sous-total AP'-#NAME?" databaseField="0"/>
  </cacheFields>
  <extLst>
    <ext xmlns:x14="http://schemas.microsoft.com/office/spreadsheetml/2009/9/main" uri="{725AE2AE-9491-48be-B2B4-4EB974FC3084}">
      <x14:pivotCacheDefinition pivotCacheId="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n v="0.94920000000000004"/>
    <m/>
    <x v="0"/>
    <x v="0"/>
    <x v="0"/>
    <x v="0"/>
    <x v="0"/>
    <x v="0"/>
    <n v="1"/>
    <n v="2.2599999999999998"/>
    <n v="2.2599999999999998"/>
    <n v="0.42"/>
    <n v="0.94920000000000004"/>
    <m/>
  </r>
  <r>
    <n v="1.5210999999999999"/>
    <m/>
    <x v="0"/>
    <x v="0"/>
    <x v="1"/>
    <x v="0"/>
    <x v="0"/>
    <x v="1"/>
    <n v="1"/>
    <n v="2.65"/>
    <n v="2.65"/>
    <n v="0.57399999999999995"/>
    <n v="1.5210999999999999"/>
    <m/>
  </r>
  <r>
    <n v="0"/>
    <m/>
    <x v="0"/>
    <x v="0"/>
    <x v="2"/>
    <x v="1"/>
    <x v="0"/>
    <x v="2"/>
    <n v="0"/>
    <n v="0"/>
    <n v="0"/>
    <m/>
    <n v="0"/>
    <m/>
  </r>
  <r>
    <n v="27.864000000000001"/>
    <n v="8.0228999999999999"/>
    <x v="0"/>
    <x v="0"/>
    <x v="3"/>
    <x v="1"/>
    <x v="0"/>
    <x v="3"/>
    <n v="1"/>
    <m/>
    <n v="4.0999999999999996"/>
    <n v="0.68799999999999994"/>
    <n v="2.8208000000000002"/>
    <n v="8.0228999999999999"/>
  </r>
  <r>
    <m/>
    <m/>
    <x v="0"/>
    <x v="0"/>
    <x v="3"/>
    <x v="1"/>
    <x v="0"/>
    <x v="4"/>
    <n v="5"/>
    <m/>
    <n v="25"/>
    <n v="0.68799999999999994"/>
    <n v="17.2"/>
    <m/>
  </r>
  <r>
    <m/>
    <m/>
    <x v="0"/>
    <x v="0"/>
    <x v="3"/>
    <x v="1"/>
    <x v="0"/>
    <x v="5"/>
    <n v="2"/>
    <m/>
    <n v="10.199999999999999"/>
    <n v="0.68799999999999994"/>
    <n v="7.0175999999999998"/>
    <m/>
  </r>
  <r>
    <m/>
    <m/>
    <x v="0"/>
    <x v="0"/>
    <x v="3"/>
    <x v="1"/>
    <x v="0"/>
    <x v="2"/>
    <n v="1"/>
    <n v="1.2"/>
    <n v="1.2"/>
    <n v="0.68799999999999994"/>
    <n v="0.8256"/>
    <m/>
  </r>
  <r>
    <n v="0"/>
    <m/>
    <x v="0"/>
    <x v="0"/>
    <x v="4"/>
    <x v="1"/>
    <x v="0"/>
    <x v="6"/>
    <n v="0"/>
    <m/>
    <n v="0"/>
    <n v="0.67500000000000004"/>
    <n v="0"/>
    <m/>
  </r>
  <r>
    <n v="2.2345000000000002"/>
    <m/>
    <x v="0"/>
    <x v="0"/>
    <x v="4"/>
    <x v="2"/>
    <x v="1"/>
    <x v="6"/>
    <n v="0"/>
    <n v="0"/>
    <n v="0"/>
    <n v="0.7"/>
    <n v="0"/>
    <m/>
  </r>
  <r>
    <n v="75.033900000000003"/>
    <m/>
    <x v="0"/>
    <x v="0"/>
    <x v="5"/>
    <x v="2"/>
    <x v="1"/>
    <x v="7"/>
    <n v="4"/>
    <m/>
    <n v="14"/>
    <n v="0.70299999999999996"/>
    <n v="9.8420000000000005"/>
    <m/>
  </r>
  <r>
    <m/>
    <m/>
    <x v="0"/>
    <x v="0"/>
    <x v="5"/>
    <x v="2"/>
    <x v="1"/>
    <x v="8"/>
    <n v="13"/>
    <m/>
    <n v="46.15"/>
    <n v="0.70299999999999996"/>
    <n v="32.4435"/>
    <m/>
  </r>
  <r>
    <m/>
    <m/>
    <x v="0"/>
    <x v="0"/>
    <x v="5"/>
    <x v="2"/>
    <x v="1"/>
    <x v="9"/>
    <n v="11"/>
    <m/>
    <n v="39.6"/>
    <n v="0.70299999999999996"/>
    <n v="27.838799999999999"/>
    <m/>
  </r>
  <r>
    <m/>
    <m/>
    <x v="0"/>
    <x v="0"/>
    <x v="5"/>
    <x v="2"/>
    <x v="1"/>
    <x v="10"/>
    <n v="1"/>
    <m/>
    <n v="3.75"/>
    <n v="0.70299999999999996"/>
    <n v="2.6362999999999999"/>
    <m/>
  </r>
  <r>
    <m/>
    <m/>
    <x v="0"/>
    <x v="0"/>
    <x v="5"/>
    <x v="2"/>
    <x v="1"/>
    <x v="11"/>
    <n v="1"/>
    <n v="0.25"/>
    <n v="0.25"/>
    <n v="0.70299999999999996"/>
    <n v="0.17580000000000001"/>
    <m/>
  </r>
  <r>
    <n v="16.8613"/>
    <m/>
    <x v="0"/>
    <x v="0"/>
    <x v="5"/>
    <x v="1"/>
    <x v="0"/>
    <x v="6"/>
    <n v="0"/>
    <n v="0"/>
    <n v="0"/>
    <n v="0.68799999999999994"/>
    <n v="16.8613"/>
    <m/>
  </r>
  <r>
    <n v="148.16499999999999"/>
    <m/>
    <x v="0"/>
    <x v="0"/>
    <x v="6"/>
    <x v="1"/>
    <x v="0"/>
    <x v="12"/>
    <n v="29"/>
    <m/>
    <n v="116"/>
    <n v="0.70699999999999996"/>
    <n v="82.012"/>
    <m/>
  </r>
  <r>
    <m/>
    <m/>
    <x v="0"/>
    <x v="0"/>
    <x v="6"/>
    <x v="1"/>
    <x v="0"/>
    <x v="3"/>
    <n v="9"/>
    <m/>
    <n v="36.9"/>
    <n v="0.70699999999999996"/>
    <n v="26.0883"/>
    <m/>
  </r>
  <r>
    <m/>
    <m/>
    <x v="0"/>
    <x v="0"/>
    <x v="6"/>
    <x v="1"/>
    <x v="0"/>
    <x v="13"/>
    <n v="10"/>
    <m/>
    <n v="52"/>
    <n v="0.70699999999999996"/>
    <n v="36.764000000000003"/>
    <m/>
  </r>
  <r>
    <m/>
    <m/>
    <x v="0"/>
    <x v="0"/>
    <x v="6"/>
    <x v="1"/>
    <x v="0"/>
    <x v="14"/>
    <n v="1"/>
    <n v="4"/>
    <n v="4"/>
    <n v="0.378"/>
    <n v="1.512"/>
    <m/>
  </r>
  <r>
    <m/>
    <m/>
    <x v="0"/>
    <x v="0"/>
    <x v="6"/>
    <x v="1"/>
    <x v="0"/>
    <x v="2"/>
    <n v="1"/>
    <n v="2.5299999999999998"/>
    <n v="2.5299999999999998"/>
    <n v="0.70699999999999996"/>
    <n v="1.7887"/>
    <m/>
  </r>
  <r>
    <n v="75.757000000000005"/>
    <m/>
    <x v="0"/>
    <x v="0"/>
    <x v="6"/>
    <x v="2"/>
    <x v="1"/>
    <x v="15"/>
    <n v="12"/>
    <m/>
    <n v="41.400000000000006"/>
    <n v="0.70699999999999996"/>
    <n v="29.2698"/>
    <m/>
  </r>
  <r>
    <m/>
    <m/>
    <x v="0"/>
    <x v="0"/>
    <x v="6"/>
    <x v="2"/>
    <x v="1"/>
    <x v="7"/>
    <n v="15"/>
    <m/>
    <n v="52.5"/>
    <n v="0.70699999999999996"/>
    <n v="37.1175"/>
    <m/>
  </r>
  <r>
    <m/>
    <m/>
    <x v="0"/>
    <x v="0"/>
    <x v="6"/>
    <x v="2"/>
    <x v="1"/>
    <x v="8"/>
    <n v="2"/>
    <m/>
    <n v="7.1"/>
    <n v="0.70699999999999996"/>
    <n v="5.0197000000000003"/>
    <m/>
  </r>
  <r>
    <m/>
    <m/>
    <x v="0"/>
    <x v="0"/>
    <x v="6"/>
    <x v="2"/>
    <x v="1"/>
    <x v="16"/>
    <n v="1"/>
    <n v="1.44"/>
    <n v="1.44"/>
    <n v="0.70699999999999996"/>
    <n v="1.0181"/>
    <m/>
  </r>
  <r>
    <n v="130.44120000000001"/>
    <m/>
    <x v="0"/>
    <x v="0"/>
    <x v="7"/>
    <x v="1"/>
    <x v="0"/>
    <x v="3"/>
    <n v="6"/>
    <m/>
    <n v="24.599999999999998"/>
    <n v="0.71199999999999997"/>
    <n v="17.5152"/>
    <m/>
  </r>
  <r>
    <m/>
    <m/>
    <x v="0"/>
    <x v="0"/>
    <x v="7"/>
    <x v="1"/>
    <x v="0"/>
    <x v="17"/>
    <n v="37"/>
    <m/>
    <n v="149.11000000000001"/>
    <n v="0.71199999999999997"/>
    <n v="106.16630000000001"/>
    <m/>
  </r>
  <r>
    <m/>
    <m/>
    <x v="0"/>
    <x v="0"/>
    <x v="7"/>
    <x v="1"/>
    <x v="0"/>
    <x v="18"/>
    <m/>
    <n v="4.04"/>
    <n v="4.04"/>
    <n v="0.71199999999999997"/>
    <n v="2.8765000000000001"/>
    <m/>
  </r>
  <r>
    <m/>
    <m/>
    <x v="0"/>
    <x v="0"/>
    <x v="7"/>
    <x v="1"/>
    <x v="0"/>
    <x v="19"/>
    <m/>
    <n v="3.34"/>
    <n v="3.34"/>
    <n v="0.71199999999999997"/>
    <n v="2.3780999999999999"/>
    <m/>
  </r>
  <r>
    <m/>
    <m/>
    <x v="0"/>
    <x v="0"/>
    <x v="7"/>
    <x v="1"/>
    <x v="0"/>
    <x v="20"/>
    <m/>
    <n v="2.2599999999999998"/>
    <n v="2.2599999999999998"/>
    <n v="0.71199999999999997"/>
    <n v="1.6091"/>
    <m/>
  </r>
  <r>
    <n v="77.430000000000007"/>
    <m/>
    <x v="0"/>
    <x v="0"/>
    <x v="7"/>
    <x v="2"/>
    <x v="1"/>
    <x v="9"/>
    <n v="1"/>
    <m/>
    <n v="3.6"/>
    <n v="0.70299999999999996"/>
    <n v="2.5308000000000002"/>
    <m/>
  </r>
  <r>
    <m/>
    <m/>
    <x v="0"/>
    <x v="0"/>
    <x v="7"/>
    <x v="2"/>
    <x v="1"/>
    <x v="8"/>
    <n v="20"/>
    <m/>
    <n v="71"/>
    <n v="0.70299999999999996"/>
    <n v="49.912999999999997"/>
    <m/>
  </r>
  <r>
    <m/>
    <m/>
    <x v="0"/>
    <x v="0"/>
    <x v="7"/>
    <x v="2"/>
    <x v="1"/>
    <x v="7"/>
    <n v="5"/>
    <m/>
    <n v="17.5"/>
    <n v="0.70299999999999996"/>
    <n v="12.3025"/>
    <m/>
  </r>
  <r>
    <m/>
    <m/>
    <x v="0"/>
    <x v="0"/>
    <x v="7"/>
    <x v="2"/>
    <x v="0"/>
    <x v="17"/>
    <n v="4"/>
    <m/>
    <n v="16.12"/>
    <n v="0.70299999999999996"/>
    <n v="11.3324"/>
    <m/>
  </r>
  <r>
    <n v="6.9999999999999999E-4"/>
    <m/>
    <x v="1"/>
    <x v="1"/>
    <x v="2"/>
    <x v="1"/>
    <x v="2"/>
    <x v="21"/>
    <n v="0"/>
    <n v="0"/>
    <n v="0"/>
    <n v="0.67200000000000004"/>
    <n v="6.9999999999999999E-4"/>
    <m/>
  </r>
  <r>
    <n v="23.316700000000001"/>
    <n v="4.2313999999999998"/>
    <x v="1"/>
    <x v="1"/>
    <x v="3"/>
    <x v="1"/>
    <x v="2"/>
    <x v="22"/>
    <n v="4"/>
    <m/>
    <n v="17.600000000000001"/>
    <n v="0.66700000000000004"/>
    <n v="11.7392"/>
    <n v="4.2313999999999998"/>
  </r>
  <r>
    <m/>
    <m/>
    <x v="1"/>
    <x v="1"/>
    <x v="3"/>
    <x v="1"/>
    <x v="2"/>
    <x v="23"/>
    <n v="1"/>
    <m/>
    <n v="4.3"/>
    <n v="0.66700000000000004"/>
    <n v="2.8681000000000001"/>
    <m/>
  </r>
  <r>
    <m/>
    <m/>
    <x v="1"/>
    <x v="1"/>
    <x v="3"/>
    <x v="1"/>
    <x v="2"/>
    <x v="12"/>
    <n v="2"/>
    <m/>
    <n v="8"/>
    <n v="0.66700000000000004"/>
    <n v="5.3360000000000003"/>
    <m/>
  </r>
  <r>
    <m/>
    <m/>
    <x v="1"/>
    <x v="1"/>
    <x v="3"/>
    <x v="1"/>
    <x v="2"/>
    <x v="7"/>
    <n v="1"/>
    <m/>
    <n v="3.5"/>
    <n v="0.66700000000000004"/>
    <n v="2.3344999999999998"/>
    <m/>
  </r>
  <r>
    <m/>
    <m/>
    <x v="1"/>
    <x v="1"/>
    <x v="3"/>
    <x v="1"/>
    <x v="2"/>
    <x v="0"/>
    <n v="1"/>
    <n v="1.05"/>
    <n v="1.05"/>
    <n v="0.66700000000000004"/>
    <n v="0.70040000000000002"/>
    <m/>
  </r>
  <r>
    <n v="0"/>
    <m/>
    <x v="1"/>
    <x v="0"/>
    <x v="3"/>
    <x v="2"/>
    <x v="0"/>
    <x v="2"/>
    <n v="0"/>
    <n v="0"/>
    <n v="0"/>
    <m/>
    <n v="0"/>
    <m/>
  </r>
  <r>
    <n v="0.49659999999999999"/>
    <m/>
    <x v="1"/>
    <x v="1"/>
    <x v="4"/>
    <x v="1"/>
    <x v="2"/>
    <x v="6"/>
    <n v="0"/>
    <n v="0"/>
    <n v="0"/>
    <n v="0.69899999999999995"/>
    <n v="0.49659999999999999"/>
    <m/>
  </r>
  <r>
    <n v="1.4601"/>
    <m/>
    <x v="1"/>
    <x v="0"/>
    <x v="4"/>
    <x v="2"/>
    <x v="1"/>
    <x v="6"/>
    <n v="0"/>
    <n v="0"/>
    <n v="0"/>
    <n v="0.70299999999999996"/>
    <n v="0"/>
    <m/>
  </r>
  <r>
    <n v="58.220399999999998"/>
    <m/>
    <x v="1"/>
    <x v="1"/>
    <x v="5"/>
    <x v="1"/>
    <x v="2"/>
    <x v="3"/>
    <n v="8"/>
    <m/>
    <n v="32.799999999999997"/>
    <n v="0.69299999999999995"/>
    <n v="22.730399999999999"/>
    <m/>
  </r>
  <r>
    <m/>
    <m/>
    <x v="1"/>
    <x v="1"/>
    <x v="5"/>
    <x v="1"/>
    <x v="2"/>
    <x v="12"/>
    <n v="12"/>
    <m/>
    <n v="48"/>
    <n v="0.69299999999999995"/>
    <n v="33.264000000000003"/>
    <m/>
  </r>
  <r>
    <m/>
    <m/>
    <x v="1"/>
    <x v="1"/>
    <x v="5"/>
    <x v="1"/>
    <x v="2"/>
    <x v="2"/>
    <n v="1"/>
    <n v="1.8"/>
    <n v="1.8"/>
    <n v="0.69299999999999995"/>
    <n v="1.2474000000000001"/>
    <m/>
  </r>
  <r>
    <n v="42.781999999999996"/>
    <m/>
    <x v="1"/>
    <x v="0"/>
    <x v="5"/>
    <x v="2"/>
    <x v="1"/>
    <x v="24"/>
    <n v="1"/>
    <m/>
    <n v="2"/>
    <n v="0.70099999999999996"/>
    <n v="1.4019999999999999"/>
    <m/>
  </r>
  <r>
    <m/>
    <m/>
    <x v="1"/>
    <x v="0"/>
    <x v="5"/>
    <x v="2"/>
    <x v="1"/>
    <x v="25"/>
    <n v="1"/>
    <m/>
    <n v="3.2"/>
    <n v="0.70099999999999996"/>
    <n v="2.2431999999999999"/>
    <m/>
  </r>
  <r>
    <m/>
    <m/>
    <x v="1"/>
    <x v="0"/>
    <x v="5"/>
    <x v="2"/>
    <x v="1"/>
    <x v="7"/>
    <n v="2"/>
    <m/>
    <n v="7"/>
    <n v="0.70099999999999996"/>
    <n v="4.907"/>
    <m/>
  </r>
  <r>
    <m/>
    <m/>
    <x v="1"/>
    <x v="0"/>
    <x v="5"/>
    <x v="2"/>
    <x v="1"/>
    <x v="8"/>
    <n v="6"/>
    <m/>
    <n v="21.299999999999997"/>
    <n v="0.70099999999999996"/>
    <n v="14.9313"/>
    <m/>
  </r>
  <r>
    <m/>
    <m/>
    <x v="1"/>
    <x v="0"/>
    <x v="5"/>
    <x v="2"/>
    <x v="1"/>
    <x v="9"/>
    <n v="6"/>
    <m/>
    <n v="21.6"/>
    <n v="0.70099999999999996"/>
    <n v="15.1416"/>
    <m/>
  </r>
  <r>
    <m/>
    <m/>
    <x v="1"/>
    <x v="0"/>
    <x v="5"/>
    <x v="2"/>
    <x v="1"/>
    <x v="26"/>
    <n v="1"/>
    <m/>
    <n v="3.65"/>
    <n v="0.70099999999999996"/>
    <n v="2.5587"/>
    <m/>
  </r>
  <r>
    <n v="43.627000000000002"/>
    <m/>
    <x v="1"/>
    <x v="0"/>
    <x v="6"/>
    <x v="2"/>
    <x v="1"/>
    <x v="15"/>
    <n v="4"/>
    <m/>
    <n v="13.8"/>
    <n v="0.70699999999999996"/>
    <n v="9.7566000000000006"/>
    <m/>
  </r>
  <r>
    <m/>
    <m/>
    <x v="1"/>
    <x v="0"/>
    <x v="6"/>
    <x v="2"/>
    <x v="1"/>
    <x v="7"/>
    <n v="11"/>
    <m/>
    <n v="38.5"/>
    <n v="0.70699999999999996"/>
    <n v="27.2195"/>
    <m/>
  </r>
  <r>
    <m/>
    <m/>
    <x v="1"/>
    <x v="0"/>
    <x v="6"/>
    <x v="2"/>
    <x v="1"/>
    <x v="8"/>
    <n v="2"/>
    <m/>
    <n v="7.1"/>
    <n v="0.70699999999999996"/>
    <n v="5.0197000000000003"/>
    <m/>
  </r>
  <r>
    <m/>
    <m/>
    <x v="1"/>
    <x v="0"/>
    <x v="6"/>
    <x v="2"/>
    <x v="1"/>
    <x v="11"/>
    <n v="1"/>
    <n v="1.44"/>
    <n v="1.44"/>
    <n v="0.70699999999999996"/>
    <n v="1.0181"/>
    <m/>
  </r>
  <r>
    <n v="57.8932"/>
    <m/>
    <x v="1"/>
    <x v="1"/>
    <x v="6"/>
    <x v="1"/>
    <x v="2"/>
    <x v="12"/>
    <n v="20"/>
    <m/>
    <n v="80"/>
    <n v="0.70499999999999996"/>
    <n v="56.4"/>
    <m/>
  </r>
  <r>
    <m/>
    <m/>
    <x v="1"/>
    <x v="1"/>
    <x v="6"/>
    <x v="1"/>
    <x v="2"/>
    <x v="27"/>
    <n v="1"/>
    <n v="0.82"/>
    <n v="0.82"/>
    <n v="0.70499999999999996"/>
    <n v="0.57809999999999995"/>
    <m/>
  </r>
  <r>
    <n v="53.207999999999998"/>
    <m/>
    <x v="1"/>
    <x v="0"/>
    <x v="7"/>
    <x v="1"/>
    <x v="0"/>
    <x v="17"/>
    <n v="18"/>
    <m/>
    <n v="72.540000000000006"/>
    <n v="0.71299999999999997"/>
    <n v="51.720999999999997"/>
    <m/>
  </r>
  <r>
    <m/>
    <m/>
    <x v="1"/>
    <x v="0"/>
    <x v="7"/>
    <x v="1"/>
    <x v="0"/>
    <x v="27"/>
    <n v="1"/>
    <n v="2.08"/>
    <n v="2.08"/>
    <n v="0.71299999999999997"/>
    <n v="1.4830000000000001"/>
    <m/>
  </r>
  <r>
    <n v="45.525100000000002"/>
    <m/>
    <x v="1"/>
    <x v="0"/>
    <x v="7"/>
    <x v="2"/>
    <x v="1"/>
    <x v="26"/>
    <n v="3"/>
    <m/>
    <n v="10.95"/>
    <n v="0.70799999999999996"/>
    <n v="7.7526000000000002"/>
    <m/>
  </r>
  <r>
    <m/>
    <m/>
    <x v="1"/>
    <x v="0"/>
    <x v="7"/>
    <x v="2"/>
    <x v="1"/>
    <x v="9"/>
    <n v="4"/>
    <m/>
    <n v="14.4"/>
    <n v="0.70799999999999996"/>
    <n v="10.1952"/>
    <m/>
  </r>
  <r>
    <m/>
    <m/>
    <x v="1"/>
    <x v="0"/>
    <x v="7"/>
    <x v="2"/>
    <x v="1"/>
    <x v="8"/>
    <n v="6"/>
    <m/>
    <n v="21.299999999999997"/>
    <n v="0.70799999999999996"/>
    <n v="15.080399999999999"/>
    <m/>
  </r>
  <r>
    <m/>
    <m/>
    <x v="1"/>
    <x v="0"/>
    <x v="7"/>
    <x v="2"/>
    <x v="1"/>
    <x v="7"/>
    <n v="4"/>
    <m/>
    <n v="14"/>
    <n v="0.70799999999999996"/>
    <n v="9.9120000000000008"/>
    <m/>
  </r>
  <r>
    <m/>
    <m/>
    <x v="1"/>
    <x v="0"/>
    <x v="7"/>
    <x v="2"/>
    <x v="1"/>
    <x v="11"/>
    <n v="1"/>
    <n v="2.64"/>
    <n v="2.64"/>
    <n v="0.70799999999999996"/>
    <n v="1.869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showDrill="0" itemPrintTitles="1" createdVersion="5" indent="0" compact="0" compactData="0" multipleFieldFilters="0">
  <location ref="B11:T94" firstHeaderRow="0" firstDataRow="1" firstDataCol="6"/>
  <pivotFields count="21"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nonAutoSortDefault="1">
      <items count="9">
        <item x="0"/>
        <item x="2"/>
        <item x="3"/>
        <item x="4"/>
        <item x="5"/>
        <item x="6"/>
        <item x="1"/>
        <item x="7"/>
        <item t="default"/>
      </items>
    </pivotField>
    <pivotField axis="axisRow" compact="0" outline="0" showAll="0" defaultSubtotal="0">
      <items count="3">
        <item x="2"/>
        <item x="1"/>
        <item x="0"/>
      </items>
    </pivotField>
    <pivotField axis="axisRow" compact="0" outline="0" showAll="0" defaultSubtotal="0">
      <items count="10">
        <item m="1" x="5"/>
        <item m="1" x="6"/>
        <item x="2"/>
        <item x="0"/>
        <item m="1" x="8"/>
        <item x="1"/>
        <item m="1" x="7"/>
        <item m="1" x="9"/>
        <item m="1" x="4"/>
        <item m="1" x="3"/>
      </items>
    </pivotField>
    <pivotField axis="axisRow" compact="0" outline="0" showAll="0" defaultSubtotal="0">
      <items count="30">
        <item x="9"/>
        <item x="7"/>
        <item x="5"/>
        <item x="13"/>
        <item x="12"/>
        <item x="22"/>
        <item m="1" x="28"/>
        <item m="1" x="29"/>
        <item x="4"/>
        <item x="3"/>
        <item x="23"/>
        <item x="0"/>
        <item x="1"/>
        <item x="2"/>
        <item x="27"/>
        <item x="25"/>
        <item x="17"/>
        <item x="8"/>
        <item x="26"/>
        <item x="14"/>
        <item x="21"/>
        <item x="10"/>
        <item x="15"/>
        <item x="24"/>
        <item x="6"/>
        <item x="18"/>
        <item x="19"/>
        <item x="20"/>
        <item x="11"/>
        <item x="16"/>
      </items>
    </pivotField>
    <pivotField dataField="1" compact="0" outline="0" showAll="0" defaultSubtotal="0"/>
    <pivotField dataField="1" compact="0" outline="0" showAll="0" defaultSubtotal="0"/>
    <pivotField dataField="1" compact="0" numFmtId="2" outline="0" showAll="0" defaultSubtotal="0"/>
    <pivotField dataField="1" compact="0" numFmtId="10" outline="0" showAll="0" defaultSubtotal="0"/>
    <pivotField dataField="1" compact="0" numFmtId="165" outline="0" showAll="0" defaultSubtotal="0"/>
    <pivotField dataField="1" compact="0" outlin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  <pivotField compact="0" outline="0" dragToRow="0" dragToCol="0" dragToPage="0" showAll="0" defaultSubtotal="0"/>
    <pivotField dataField="1" compact="0" outline="0" dragToRow="0" dragToCol="0" dragToPage="0" showAll="0" defaultSubtotal="0"/>
    <pivotField compact="0" outline="0" dragToRow="0" dragToCol="0" dragToPage="0" showAll="0" defaultSubtotal="0"/>
  </pivotFields>
  <rowFields count="6">
    <field x="2"/>
    <field x="3"/>
    <field x="4"/>
    <field x="5"/>
    <field x="6"/>
    <field x="7"/>
  </rowFields>
  <rowItems count="83">
    <i>
      <x/>
      <x/>
      <x/>
      <x v="2"/>
      <x v="3"/>
      <x v="11"/>
    </i>
    <i t="default" r="2">
      <x/>
    </i>
    <i r="2">
      <x v="1"/>
      <x v="1"/>
      <x v="3"/>
      <x v="13"/>
    </i>
    <i t="default" r="2">
      <x v="1"/>
    </i>
    <i r="2">
      <x v="2"/>
      <x v="1"/>
      <x v="3"/>
      <x v="2"/>
    </i>
    <i r="5">
      <x v="8"/>
    </i>
    <i r="5">
      <x v="9"/>
    </i>
    <i r="5">
      <x v="13"/>
    </i>
    <i t="default" r="2">
      <x v="2"/>
    </i>
    <i r="2">
      <x v="3"/>
      <x/>
      <x v="5"/>
      <x v="24"/>
    </i>
    <i r="3">
      <x v="1"/>
      <x v="3"/>
      <x v="24"/>
    </i>
    <i t="default" r="2">
      <x v="3"/>
    </i>
    <i r="2">
      <x v="4"/>
      <x/>
      <x v="5"/>
      <x/>
    </i>
    <i r="5">
      <x v="1"/>
    </i>
    <i r="5">
      <x v="17"/>
    </i>
    <i r="5">
      <x v="21"/>
    </i>
    <i r="5">
      <x v="28"/>
    </i>
    <i r="3">
      <x v="1"/>
      <x v="3"/>
      <x v="24"/>
    </i>
    <i t="default" r="2">
      <x v="4"/>
    </i>
    <i r="2">
      <x v="5"/>
      <x/>
      <x v="5"/>
      <x v="1"/>
    </i>
    <i r="5">
      <x v="17"/>
    </i>
    <i r="5">
      <x v="22"/>
    </i>
    <i r="5">
      <x v="29"/>
    </i>
    <i r="3">
      <x v="1"/>
      <x v="3"/>
      <x v="3"/>
    </i>
    <i r="5">
      <x v="4"/>
    </i>
    <i r="5">
      <x v="9"/>
    </i>
    <i r="5">
      <x v="13"/>
    </i>
    <i r="5">
      <x v="19"/>
    </i>
    <i t="default" r="2">
      <x v="5"/>
    </i>
    <i r="2">
      <x v="6"/>
      <x v="2"/>
      <x v="3"/>
      <x v="12"/>
    </i>
    <i t="default" r="2">
      <x v="6"/>
    </i>
    <i r="2">
      <x v="7"/>
      <x/>
      <x v="3"/>
      <x v="16"/>
    </i>
    <i r="4">
      <x v="5"/>
      <x/>
    </i>
    <i r="5">
      <x v="1"/>
    </i>
    <i r="5">
      <x v="17"/>
    </i>
    <i r="3">
      <x v="1"/>
      <x v="3"/>
      <x v="9"/>
    </i>
    <i r="5">
      <x v="16"/>
    </i>
    <i r="5">
      <x v="25"/>
    </i>
    <i r="5">
      <x v="26"/>
    </i>
    <i r="5">
      <x v="27"/>
    </i>
    <i t="default" r="2">
      <x v="7"/>
    </i>
    <i>
      <x v="1"/>
      <x/>
      <x v="2"/>
      <x/>
      <x v="3"/>
      <x v="13"/>
    </i>
    <i t="default" r="2">
      <x v="2"/>
    </i>
    <i r="2">
      <x v="3"/>
      <x/>
      <x v="5"/>
      <x v="24"/>
    </i>
    <i t="default" r="2">
      <x v="3"/>
    </i>
    <i r="2">
      <x v="4"/>
      <x/>
      <x v="5"/>
      <x/>
    </i>
    <i r="5">
      <x v="1"/>
    </i>
    <i r="5">
      <x v="15"/>
    </i>
    <i r="5">
      <x v="17"/>
    </i>
    <i r="5">
      <x v="18"/>
    </i>
    <i r="5">
      <x v="23"/>
    </i>
    <i t="default" r="2">
      <x v="4"/>
    </i>
    <i r="2">
      <x v="5"/>
      <x/>
      <x v="5"/>
      <x v="1"/>
    </i>
    <i r="5">
      <x v="17"/>
    </i>
    <i r="5">
      <x v="22"/>
    </i>
    <i r="5">
      <x v="28"/>
    </i>
    <i t="default" r="2">
      <x v="5"/>
    </i>
    <i r="2">
      <x v="7"/>
      <x/>
      <x v="5"/>
      <x/>
    </i>
    <i r="5">
      <x v="1"/>
    </i>
    <i r="5">
      <x v="17"/>
    </i>
    <i r="5">
      <x v="18"/>
    </i>
    <i r="5">
      <x v="28"/>
    </i>
    <i r="3">
      <x v="1"/>
      <x v="3"/>
      <x v="14"/>
    </i>
    <i r="5">
      <x v="16"/>
    </i>
    <i t="default" r="2">
      <x v="7"/>
    </i>
    <i r="1">
      <x v="1"/>
      <x v="1"/>
      <x v="1"/>
      <x v="2"/>
      <x v="20"/>
    </i>
    <i t="default" r="2">
      <x v="1"/>
    </i>
    <i r="2">
      <x v="2"/>
      <x v="1"/>
      <x v="2"/>
      <x v="1"/>
    </i>
    <i r="5">
      <x v="4"/>
    </i>
    <i r="5">
      <x v="5"/>
    </i>
    <i r="5">
      <x v="10"/>
    </i>
    <i r="5">
      <x v="11"/>
    </i>
    <i t="default" r="2">
      <x v="2"/>
    </i>
    <i r="2">
      <x v="3"/>
      <x v="1"/>
      <x v="2"/>
      <x v="24"/>
    </i>
    <i t="default" r="2">
      <x v="3"/>
    </i>
    <i r="2">
      <x v="4"/>
      <x v="1"/>
      <x v="2"/>
      <x v="4"/>
    </i>
    <i r="5">
      <x v="9"/>
    </i>
    <i r="5">
      <x v="13"/>
    </i>
    <i t="default" r="2">
      <x v="4"/>
    </i>
    <i r="2">
      <x v="5"/>
      <x v="1"/>
      <x v="2"/>
      <x v="4"/>
    </i>
    <i r="5">
      <x v="14"/>
    </i>
    <i t="default" r="2">
      <x v="5"/>
    </i>
    <i t="grand">
      <x/>
    </i>
  </rowItems>
  <colFields count="1">
    <field x="-2"/>
  </colFields>
  <colItems count="1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</colItems>
  <dataFields count="13">
    <dataField name="Nbre " fld="8" baseField="5" baseItem="8"/>
    <dataField name="Vidange " fld="9" baseField="4" baseItem="5" numFmtId="2"/>
    <dataField name="Vol total  (HL) " fld="10" baseField="4" baseItem="5" numFmtId="2"/>
    <dataField name="Degré " fld="11" subtotal="average" baseField="5" baseItem="3" numFmtId="167"/>
    <dataField name="Doit rester " fld="0" baseField="0" baseItem="0"/>
    <dataField name="Total AP" fld="12" baseField="0" baseItem="0" numFmtId="165"/>
    <dataField name="Manquants (avec RG) " fld="14" baseField="0" baseItem="0" numFmtId="165"/>
    <dataField name="Doit rester (-RG) " fld="16" baseField="0" baseItem="0" numFmtId="165"/>
    <dataField name="Total AP (-RG) " fld="15" baseField="0" baseItem="0" numFmtId="165"/>
    <dataField name="Manquants (-RG) " fld="17" baseField="0" baseItem="0" numFmtId="165"/>
    <dataField name="RG N-1 " fld="1" baseField="7" baseItem="5" numFmtId="165"/>
    <dataField name="RG " fld="13" baseField="7" baseItem="13"/>
    <dataField name="Manquants RG " fld="19" baseField="0" baseItem="0" numFmtId="165"/>
  </dataFields>
  <formats count="259">
    <format dxfId="323">
      <pivotArea dataOnly="0" labelOnly="1" outline="0" fieldPosition="0">
        <references count="1">
          <reference field="4294967294" count="3">
            <x v="1"/>
            <x v="2"/>
            <x v="3"/>
          </reference>
        </references>
      </pivotArea>
    </format>
    <format dxfId="322">
      <pivotArea outline="0" fieldPosition="0">
        <references count="1">
          <reference field="4294967294" count="1">
            <x v="1"/>
          </reference>
        </references>
      </pivotArea>
    </format>
    <format dxfId="321">
      <pivotArea outline="0" fieldPosition="0">
        <references count="1">
          <reference field="4294967294" count="1">
            <x v="2"/>
          </reference>
        </references>
      </pivotArea>
    </format>
    <format dxfId="320">
      <pivotArea outline="0" collapsedLevelsAreSubtotals="1" fieldPosition="0"/>
    </format>
    <format dxfId="319">
      <pivotArea type="all" dataOnly="0" outline="0" fieldPosition="0"/>
    </format>
    <format dxfId="318">
      <pivotArea dataOnly="0" labelOnly="1" outline="0" fieldPosition="0">
        <references count="3">
          <reference field="2" count="0" selected="0"/>
          <reference field="4" count="1" selected="0">
            <x v="1"/>
          </reference>
          <reference field="5" count="2">
            <x v="0"/>
            <x v="1"/>
          </reference>
        </references>
      </pivotArea>
    </format>
    <format dxfId="317">
      <pivotArea dataOnly="0" labelOnly="1" outline="0" fieldPosition="0">
        <references count="3">
          <reference field="2" count="0" selected="0"/>
          <reference field="4" count="1" selected="0">
            <x v="2"/>
          </reference>
          <reference field="5" count="2">
            <x v="0"/>
            <x v="1"/>
          </reference>
        </references>
      </pivotArea>
    </format>
    <format dxfId="316">
      <pivotArea type="all" dataOnly="0" outline="0" fieldPosition="0"/>
    </format>
    <format dxfId="315">
      <pivotArea outline="0" collapsedLevelsAreSubtotals="1" fieldPosition="0"/>
    </format>
    <format dxfId="314">
      <pivotArea dataOnly="0" labelOnly="1" outline="0" fieldPosition="0">
        <references count="1">
          <reference field="2" count="0"/>
        </references>
      </pivotArea>
    </format>
    <format dxfId="313">
      <pivotArea dataOnly="0" labelOnly="1" grandRow="1" outline="0" fieldPosition="0"/>
    </format>
    <format dxfId="312">
      <pivotArea dataOnly="0" labelOnly="1" outline="0" fieldPosition="0">
        <references count="2">
          <reference field="2" count="0" selected="0"/>
          <reference field="4" count="0"/>
        </references>
      </pivotArea>
    </format>
    <format dxfId="311">
      <pivotArea dataOnly="0" labelOnly="1" outline="0" fieldPosition="0">
        <references count="3">
          <reference field="2" count="0" selected="0"/>
          <reference field="4" count="1" selected="0">
            <x v="1"/>
          </reference>
          <reference field="5" count="2">
            <x v="0"/>
            <x v="1"/>
          </reference>
        </references>
      </pivotArea>
    </format>
    <format dxfId="310">
      <pivotArea dataOnly="0" labelOnly="1" outline="0" fieldPosition="0">
        <references count="3">
          <reference field="2" count="0" selected="0"/>
          <reference field="4" count="1" selected="0">
            <x v="2"/>
          </reference>
          <reference field="5" count="2">
            <x v="0"/>
            <x v="1"/>
          </reference>
        </references>
      </pivotArea>
    </format>
    <format dxfId="309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08">
      <pivotArea type="all" dataOnly="0" outline="0" fieldPosition="0"/>
    </format>
    <format dxfId="307">
      <pivotArea outline="0" collapsedLevelsAreSubtotals="1" fieldPosition="0"/>
    </format>
    <format dxfId="306">
      <pivotArea dataOnly="0" labelOnly="1" outline="0" fieldPosition="0">
        <references count="1">
          <reference field="2" count="0"/>
        </references>
      </pivotArea>
    </format>
    <format dxfId="305">
      <pivotArea dataOnly="0" labelOnly="1" outline="0" fieldPosition="0">
        <references count="2">
          <reference field="2" count="0" selected="0"/>
          <reference field="4" count="0"/>
        </references>
      </pivotArea>
    </format>
    <format dxfId="304">
      <pivotArea dataOnly="0" labelOnly="1" outline="0" fieldPosition="0">
        <references count="3">
          <reference field="2" count="0" selected="0"/>
          <reference field="4" count="1" selected="0">
            <x v="1"/>
          </reference>
          <reference field="5" count="2">
            <x v="0"/>
            <x v="1"/>
          </reference>
        </references>
      </pivotArea>
    </format>
    <format dxfId="303">
      <pivotArea dataOnly="0" labelOnly="1" outline="0" fieldPosition="0">
        <references count="3">
          <reference field="2" count="0" selected="0"/>
          <reference field="4" count="1" selected="0">
            <x v="2"/>
          </reference>
          <reference field="5" count="2">
            <x v="0"/>
            <x v="1"/>
          </reference>
        </references>
      </pivotArea>
    </format>
    <format dxfId="302">
      <pivotArea dataOnly="0" outline="0" fieldPosition="0">
        <references count="1">
          <reference field="4294967294" count="1">
            <x v="2"/>
          </reference>
        </references>
      </pivotArea>
    </format>
    <format dxfId="301">
      <pivotArea grandRow="1" outline="0" collapsedLevelsAreSubtotals="1" fieldPosition="0"/>
    </format>
    <format dxfId="300">
      <pivotArea dataOnly="0" labelOnly="1" grandRow="1" outline="0" fieldPosition="0"/>
    </format>
    <format dxfId="299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98">
      <pivotArea outline="0" collapsedLevelsAreSubtotals="1" fieldPosition="0"/>
    </format>
    <format dxfId="297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96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295">
      <pivotArea grandRow="1" outline="0" collapsedLevelsAreSubtotals="1" fieldPosition="0"/>
    </format>
    <format dxfId="294">
      <pivotArea dataOnly="0" labelOnly="1" grandRow="1" outline="0" fieldPosition="0"/>
    </format>
    <format dxfId="293">
      <pivotArea grandRow="1" outline="0" collapsedLevelsAreSubtotals="1" fieldPosition="0"/>
    </format>
    <format dxfId="292">
      <pivotArea dataOnly="0" labelOnly="1" grandRow="1" outline="0" fieldPosition="0"/>
    </format>
    <format dxfId="29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290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289">
      <pivotArea field="2" type="button" dataOnly="0" labelOnly="1" outline="0" axis="axisRow" fieldPosition="0"/>
    </format>
    <format dxfId="288">
      <pivotArea field="4" type="button" dataOnly="0" labelOnly="1" outline="0" axis="axisRow" fieldPosition="2"/>
    </format>
    <format dxfId="287">
      <pivotArea field="5" type="button" dataOnly="0" labelOnly="1" outline="0" axis="axisRow" fieldPosition="3"/>
    </format>
    <format dxfId="286">
      <pivotArea field="6" type="button" dataOnly="0" labelOnly="1" outline="0" axis="axisRow" fieldPosition="4"/>
    </format>
    <format dxfId="285">
      <pivotArea field="2" type="button" dataOnly="0" labelOnly="1" outline="0" axis="axisRow" fieldPosition="0"/>
    </format>
    <format dxfId="284">
      <pivotArea field="4" type="button" dataOnly="0" labelOnly="1" outline="0" axis="axisRow" fieldPosition="2"/>
    </format>
    <format dxfId="283">
      <pivotArea field="5" type="button" dataOnly="0" labelOnly="1" outline="0" axis="axisRow" fieldPosition="3"/>
    </format>
    <format dxfId="282">
      <pivotArea field="6" type="button" dataOnly="0" labelOnly="1" outline="0" axis="axisRow" fieldPosition="4"/>
    </format>
    <format dxfId="281">
      <pivotArea field="3" type="button" dataOnly="0" labelOnly="1" outline="0" axis="axisRow" fieldPosition="1"/>
    </format>
    <format dxfId="280">
      <pivotArea field="3" type="button" dataOnly="0" labelOnly="1" outline="0" axis="axisRow" fieldPosition="1"/>
    </format>
    <format dxfId="279">
      <pivotArea field="3" type="button" dataOnly="0" labelOnly="1" outline="0" axis="axisRow" fieldPosition="1"/>
    </format>
    <format dxfId="278">
      <pivotArea field="2" type="button" dataOnly="0" labelOnly="1" outline="0" axis="axisRow" fieldPosition="0"/>
    </format>
    <format dxfId="277">
      <pivotArea field="3" type="button" dataOnly="0" labelOnly="1" outline="0" axis="axisRow" fieldPosition="1"/>
    </format>
    <format dxfId="276">
      <pivotArea field="4" type="button" dataOnly="0" labelOnly="1" outline="0" axis="axisRow" fieldPosition="2"/>
    </format>
    <format dxfId="275">
      <pivotArea field="5" type="button" dataOnly="0" labelOnly="1" outline="0" axis="axisRow" fieldPosition="3"/>
    </format>
    <format dxfId="274">
      <pivotArea field="6" type="button" dataOnly="0" labelOnly="1" outline="0" axis="axisRow" fieldPosition="4"/>
    </format>
    <format dxfId="273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27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71">
      <pivotArea type="all" dataOnly="0" outline="0" fieldPosition="0"/>
    </format>
    <format dxfId="270">
      <pivotArea outline="0" collapsedLevelsAreSubtotals="1" fieldPosition="0"/>
    </format>
    <format dxfId="269">
      <pivotArea dataOnly="0" labelOnly="1" outline="0" fieldPosition="0">
        <references count="1">
          <reference field="2" count="0"/>
        </references>
      </pivotArea>
    </format>
    <format dxfId="268">
      <pivotArea dataOnly="0" labelOnly="1" grandRow="1" outline="0" fieldPosition="0"/>
    </format>
    <format dxfId="267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266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265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264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263">
      <pivotArea field="7" type="button" dataOnly="0" labelOnly="1" outline="0" axis="axisRow" fieldPosition="5"/>
    </format>
    <format dxfId="262">
      <pivotArea field="7" type="button" dataOnly="0" labelOnly="1" outline="0" axis="axisRow" fieldPosition="5"/>
    </format>
    <format dxfId="261">
      <pivotArea field="7" type="button" dataOnly="0" labelOnly="1" outline="0" axis="axisRow" fieldPosition="5"/>
    </format>
    <format dxfId="260">
      <pivotArea field="7" type="button" dataOnly="0" labelOnly="1" outline="0" axis="axisRow" fieldPosition="5"/>
    </format>
    <format dxfId="259">
      <pivotArea dataOnly="0" outline="0" fieldPosition="0">
        <references count="1">
          <reference field="4294967294" count="1">
            <x v="5"/>
          </reference>
        </references>
      </pivotArea>
    </format>
    <format dxfId="258">
      <pivotArea field="2" type="button" dataOnly="0" labelOnly="1" outline="0" axis="axisRow" fieldPosition="0"/>
    </format>
    <format dxfId="257">
      <pivotArea field="3" type="button" dataOnly="0" labelOnly="1" outline="0" axis="axisRow" fieldPosition="1"/>
    </format>
    <format dxfId="256">
      <pivotArea field="4" type="button" dataOnly="0" labelOnly="1" outline="0" axis="axisRow" fieldPosition="2"/>
    </format>
    <format dxfId="255">
      <pivotArea field="5" type="button" dataOnly="0" labelOnly="1" outline="0" axis="axisRow" fieldPosition="3"/>
    </format>
    <format dxfId="254">
      <pivotArea field="6" type="button" dataOnly="0" labelOnly="1" outline="0" axis="axisRow" fieldPosition="4"/>
    </format>
    <format dxfId="253">
      <pivotArea field="7" type="button" dataOnly="0" labelOnly="1" outline="0" axis="axisRow" fieldPosition="5"/>
    </format>
    <format dxfId="252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251">
      <pivotArea type="all" dataOnly="0" outline="0" fieldPosition="0"/>
    </format>
    <format dxfId="250">
      <pivotArea dataOnly="0" outline="0" fieldPosition="0">
        <references count="1">
          <reference field="4294967294" count="1">
            <x v="0"/>
          </reference>
        </references>
      </pivotArea>
    </format>
    <format dxfId="249">
      <pivotArea dataOnly="0" outline="0" fieldPosition="0">
        <references count="1">
          <reference field="4294967294" count="1">
            <x v="0"/>
          </reference>
        </references>
      </pivotArea>
    </format>
    <format dxfId="248">
      <pivotArea dataOnly="0" labelOnly="1" outline="0" fieldPosition="0">
        <references count="1">
          <reference field="2" count="0"/>
        </references>
      </pivotArea>
    </format>
    <format dxfId="247">
      <pivotArea dataOnly="0" labelOnly="1" grandRow="1" outline="0" fieldPosition="0"/>
    </format>
    <format dxfId="246">
      <pivotArea outline="0" collapsedLevelsAreSubtotals="1" fieldPosition="0">
        <references count="1">
          <reference field="4294967294" count="5" selected="0">
            <x v="0"/>
            <x v="1"/>
            <x v="2"/>
            <x v="3"/>
            <x v="5"/>
          </reference>
        </references>
      </pivotArea>
    </format>
    <format dxfId="245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244">
      <pivotArea field="2" type="button" dataOnly="0" labelOnly="1" outline="0" axis="axisRow" fieldPosition="0"/>
    </format>
    <format dxfId="243">
      <pivotArea field="3" type="button" dataOnly="0" labelOnly="1" outline="0" axis="axisRow" fieldPosition="1"/>
    </format>
    <format dxfId="242">
      <pivotArea field="4" type="button" dataOnly="0" labelOnly="1" outline="0" axis="axisRow" fieldPosition="2"/>
    </format>
    <format dxfId="241">
      <pivotArea field="5" type="button" dataOnly="0" labelOnly="1" outline="0" axis="axisRow" fieldPosition="3"/>
    </format>
    <format dxfId="240">
      <pivotArea field="6" type="button" dataOnly="0" labelOnly="1" outline="0" axis="axisRow" fieldPosition="4"/>
    </format>
    <format dxfId="239">
      <pivotArea field="7" type="button" dataOnly="0" labelOnly="1" outline="0" axis="axisRow" fieldPosition="5"/>
    </format>
    <format dxfId="238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237">
      <pivotArea field="2" type="button" dataOnly="0" labelOnly="1" outline="0" axis="axisRow" fieldPosition="0"/>
    </format>
    <format dxfId="236">
      <pivotArea field="3" type="button" dataOnly="0" labelOnly="1" outline="0" axis="axisRow" fieldPosition="1"/>
    </format>
    <format dxfId="235">
      <pivotArea field="4" type="button" dataOnly="0" labelOnly="1" outline="0" axis="axisRow" fieldPosition="2"/>
    </format>
    <format dxfId="234">
      <pivotArea field="5" type="button" dataOnly="0" labelOnly="1" outline="0" axis="axisRow" fieldPosition="3"/>
    </format>
    <format dxfId="233">
      <pivotArea field="6" type="button" dataOnly="0" labelOnly="1" outline="0" axis="axisRow" fieldPosition="4"/>
    </format>
    <format dxfId="232">
      <pivotArea field="7" type="button" dataOnly="0" labelOnly="1" outline="0" axis="axisRow" fieldPosition="5"/>
    </format>
    <format dxfId="231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230">
      <pivotArea field="2" type="button" dataOnly="0" labelOnly="1" outline="0" axis="axisRow" fieldPosition="0"/>
    </format>
    <format dxfId="229">
      <pivotArea field="3" type="button" dataOnly="0" labelOnly="1" outline="0" axis="axisRow" fieldPosition="1"/>
    </format>
    <format dxfId="228">
      <pivotArea field="4" type="button" dataOnly="0" labelOnly="1" outline="0" axis="axisRow" fieldPosition="2"/>
    </format>
    <format dxfId="227">
      <pivotArea field="5" type="button" dataOnly="0" labelOnly="1" outline="0" axis="axisRow" fieldPosition="3"/>
    </format>
    <format dxfId="226">
      <pivotArea field="6" type="button" dataOnly="0" labelOnly="1" outline="0" axis="axisRow" fieldPosition="4"/>
    </format>
    <format dxfId="225">
      <pivotArea field="7" type="button" dataOnly="0" labelOnly="1" outline="0" axis="axisRow" fieldPosition="5"/>
    </format>
    <format dxfId="224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223">
      <pivotArea dataOnly="0" outline="0" fieldPosition="0">
        <references count="1">
          <reference field="4" count="0" defaultSubtotal="1"/>
        </references>
      </pivotArea>
    </format>
    <format dxfId="222">
      <pivotArea dataOnly="0" outline="0" fieldPosition="0">
        <references count="1">
          <reference field="4294967294" count="1">
            <x v="4"/>
          </reference>
        </references>
      </pivotArea>
    </format>
    <format dxfId="221">
      <pivotArea dataOnly="0" outline="0" fieldPosition="0">
        <references count="1">
          <reference field="4294967294" count="1">
            <x v="4"/>
          </reference>
        </references>
      </pivotArea>
    </format>
    <format dxfId="220">
      <pivotArea dataOnly="0" outline="0" fieldPosition="0">
        <references count="1">
          <reference field="4" count="0" defaultSubtotal="1"/>
        </references>
      </pivotArea>
    </format>
    <format dxfId="219">
      <pivotArea type="all" dataOnly="0" outline="0" fieldPosition="0"/>
    </format>
    <format dxfId="218">
      <pivotArea dataOnly="0" outline="0" fieldPosition="0">
        <references count="1">
          <reference field="4" count="0" defaultSubtotal="1"/>
        </references>
      </pivotArea>
    </format>
    <format dxfId="217">
      <pivotArea dataOnly="0" grandRow="1" outline="0" fieldPosition="0"/>
    </format>
    <format dxfId="216">
      <pivotArea dataOnly="0" outline="0" fieldPosition="0">
        <references count="1">
          <reference field="4" count="0" defaultSubtotal="1"/>
        </references>
      </pivotArea>
    </format>
    <format dxfId="215">
      <pivotArea outline="0" fieldPosition="0">
        <references count="1">
          <reference field="4294967294" count="1">
            <x v="5"/>
          </reference>
        </references>
      </pivotArea>
    </format>
    <format dxfId="214">
      <pivotArea dataOnly="0" outline="0" fieldPosition="0">
        <references count="1">
          <reference field="4294967294" count="1">
            <x v="6"/>
          </reference>
        </references>
      </pivotArea>
    </format>
    <format dxfId="213">
      <pivotArea dataOnly="0" outline="0" fieldPosition="0">
        <references count="1">
          <reference field="4294967294" count="1">
            <x v="6"/>
          </reference>
        </references>
      </pivotArea>
    </format>
    <format dxfId="212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211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210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209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208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207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206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205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204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203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202">
      <pivotArea dataOnly="0" labelOnly="1" outline="0" fieldPosition="0">
        <references count="1">
          <reference field="4294967294" count="2">
            <x v="4"/>
            <x v="6"/>
          </reference>
        </references>
      </pivotArea>
    </format>
    <format dxfId="201">
      <pivotArea dataOnly="0" outline="0" fieldPosition="0">
        <references count="1">
          <reference field="4294967294" count="1">
            <x v="8"/>
          </reference>
        </references>
      </pivotArea>
    </format>
    <format dxfId="200">
      <pivotArea dataOnly="0" outline="0" fieldPosition="0">
        <references count="1">
          <reference field="4294967294" count="3">
            <x v="4"/>
            <x v="6"/>
            <x v="8"/>
          </reference>
        </references>
      </pivotArea>
    </format>
    <format dxfId="199">
      <pivotArea dataOnly="0" grandRow="1" outline="0" fieldPosition="0"/>
    </format>
    <format dxfId="198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8"/>
          </reference>
        </references>
      </pivotArea>
    </format>
    <format dxfId="197">
      <pivotArea outline="0" fieldPosition="0">
        <references count="1">
          <reference field="4294967294" count="1">
            <x v="8"/>
          </reference>
        </references>
      </pivotArea>
    </format>
    <format dxfId="196">
      <pivotArea dataOnly="0" outline="0" fieldPosition="0">
        <references count="1">
          <reference field="4294967294" count="3">
            <x v="4"/>
            <x v="6"/>
            <x v="8"/>
          </reference>
        </references>
      </pivotArea>
    </format>
    <format dxfId="195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8"/>
          </reference>
        </references>
      </pivotArea>
    </format>
    <format dxfId="194">
      <pivotArea grandRow="1" outline="0" collapsedLevelsAreSubtotals="1" fieldPosition="0"/>
    </format>
    <format dxfId="193">
      <pivotArea dataOnly="0" labelOnly="1" grandRow="1" outline="0" fieldPosition="0"/>
    </format>
    <format dxfId="192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8"/>
          </reference>
        </references>
      </pivotArea>
    </format>
    <format dxfId="191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90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89">
      <pivotArea dataOnly="0" outline="0" fieldPosition="0">
        <references count="1">
          <reference field="4" count="0" defaultSubtotal="1"/>
        </references>
      </pivotArea>
    </format>
    <format dxfId="188">
      <pivotArea outline="0" fieldPosition="0">
        <references count="1">
          <reference field="4294967294" count="1">
            <x v="6"/>
          </reference>
        </references>
      </pivotArea>
    </format>
    <format dxfId="187">
      <pivotArea field="7" type="button" dataOnly="0" labelOnly="1" outline="0" axis="axisRow" fieldPosition="5"/>
    </format>
    <format dxfId="186">
      <pivotArea dataOnly="0" labelOnly="1" outline="0" fieldPosition="0">
        <references count="1">
          <reference field="7" count="0"/>
        </references>
      </pivotArea>
    </format>
    <format dxfId="185">
      <pivotArea dataOnly="0" outline="0" fieldPosition="0">
        <references count="1">
          <reference field="4294967294" count="1">
            <x v="3"/>
          </reference>
        </references>
      </pivotArea>
    </format>
    <format dxfId="184">
      <pivotArea dataOnly="0" outline="0" fieldPosition="0">
        <references count="1">
          <reference field="4" count="0" defaultSubtotal="1"/>
        </references>
      </pivotArea>
    </format>
    <format dxfId="183">
      <pivotArea dataOnly="0" outline="0" fieldPosition="0">
        <references count="1">
          <reference field="4294967294" count="1">
            <x v="4"/>
          </reference>
        </references>
      </pivotArea>
    </format>
    <format dxfId="182">
      <pivotArea dataOnly="0" outline="0" fieldPosition="0">
        <references count="1">
          <reference field="4294967294" count="2">
            <x v="4"/>
            <x v="5"/>
          </reference>
        </references>
      </pivotArea>
    </format>
    <format dxfId="181">
      <pivotArea dataOnly="0" outline="0" fieldPosition="0">
        <references count="1">
          <reference field="4294967294" count="1">
            <x v="5"/>
          </reference>
        </references>
      </pivotArea>
    </format>
    <format dxfId="180">
      <pivotArea dataOnly="0" labelOnly="1" outline="0" fieldPosition="0">
        <references count="1">
          <reference field="4294967294" count="2">
            <x v="7"/>
            <x v="10"/>
          </reference>
        </references>
      </pivotArea>
    </format>
    <format dxfId="179">
      <pivotArea dataOnly="0" labelOnly="1" outline="0" fieldPosition="0">
        <references count="1">
          <reference field="4294967294" count="2">
            <x v="7"/>
            <x v="10"/>
          </reference>
        </references>
      </pivotArea>
    </format>
    <format dxfId="178">
      <pivotArea dataOnly="0" labelOnly="1" outline="0" fieldPosition="0">
        <references count="1">
          <reference field="4294967294" count="2">
            <x v="7"/>
            <x v="10"/>
          </reference>
        </references>
      </pivotArea>
    </format>
    <format dxfId="177">
      <pivotArea dataOnly="0" labelOnly="1" outline="0" fieldPosition="0">
        <references count="1">
          <reference field="4294967294" count="2">
            <x v="7"/>
            <x v="10"/>
          </reference>
        </references>
      </pivotArea>
    </format>
    <format dxfId="176">
      <pivotArea dataOnly="0" labelOnly="1" outline="0" fieldPosition="0">
        <references count="1">
          <reference field="4294967294" count="2">
            <x v="7"/>
            <x v="10"/>
          </reference>
        </references>
      </pivotArea>
    </format>
    <format dxfId="175">
      <pivotArea dataOnly="0" outline="0" fieldPosition="0">
        <references count="1">
          <reference field="4294967294" count="2">
            <x v="7"/>
            <x v="10"/>
          </reference>
        </references>
      </pivotArea>
    </format>
    <format dxfId="174">
      <pivotArea outline="0" collapsedLevelsAreSubtotals="1" fieldPosition="0">
        <references count="7">
          <reference field="4294967294" count="2" selected="0">
            <x v="7"/>
            <x v="1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2" selected="0">
            <x v="0"/>
            <x v="1"/>
          </reference>
          <reference field="6" count="3" selected="0">
            <x v="3"/>
            <x v="4"/>
            <x v="5"/>
          </reference>
          <reference field="7" count="5" selected="0">
            <x v="0"/>
            <x v="1"/>
            <x v="3"/>
            <x v="4"/>
            <x v="9"/>
          </reference>
        </references>
      </pivotArea>
    </format>
    <format dxfId="173">
      <pivotArea outline="0" collapsedLevelsAreSubtotals="1" fieldPosition="0">
        <references count="7">
          <reference field="4294967294" count="2" selected="0">
            <x v="7"/>
            <x v="1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3"/>
          </reference>
          <reference field="5" count="2" selected="0">
            <x v="0"/>
            <x v="1"/>
          </reference>
          <reference field="6" count="4" selected="0">
            <x v="3"/>
            <x v="5"/>
            <x v="6"/>
            <x v="7"/>
          </reference>
          <reference field="7" count="5" selected="0">
            <x v="1"/>
            <x v="2"/>
            <x v="3"/>
            <x v="4"/>
            <x v="9"/>
          </reference>
        </references>
      </pivotArea>
    </format>
    <format dxfId="172">
      <pivotArea outline="0" collapsedLevelsAreSubtotals="1" fieldPosition="0">
        <references count="7">
          <reference field="4294967294" count="2" selected="0">
            <x v="7"/>
            <x v="1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  <reference field="5" count="2" selected="0">
            <x v="0"/>
            <x v="1"/>
          </reference>
          <reference field="6" count="4" selected="0">
            <x v="0"/>
            <x v="3"/>
            <x v="5"/>
            <x v="8"/>
          </reference>
          <reference field="7" count="6" selected="0">
            <x v="0"/>
            <x v="1"/>
            <x v="2"/>
            <x v="4"/>
            <x v="7"/>
            <x v="8"/>
          </reference>
        </references>
      </pivotArea>
    </format>
    <format dxfId="171">
      <pivotArea outline="0" collapsedLevelsAreSubtotals="1" fieldPosition="0">
        <references count="7">
          <reference field="4294967294" count="2" selected="0">
            <x v="7"/>
            <x v="10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7" count="1" selected="0">
            <x v="0"/>
          </reference>
        </references>
      </pivotArea>
    </format>
    <format dxfId="170">
      <pivotArea outline="0" collapsedLevelsAreSubtotals="1" fieldPosition="0">
        <references count="7">
          <reference field="4294967294" count="2" selected="0">
            <x v="7"/>
            <x v="10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5"/>
          </reference>
          <reference field="7" count="2" selected="0">
            <x v="0"/>
            <x v="6"/>
          </reference>
        </references>
      </pivotArea>
    </format>
    <format dxfId="169">
      <pivotArea outline="0" collapsedLevelsAreSubtotals="1" fieldPosition="0">
        <references count="7">
          <reference field="4294967294" count="2" selected="0">
            <x v="7"/>
            <x v="10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5"/>
          </reference>
          <reference field="7" count="2" selected="0">
            <x v="0"/>
            <x v="1"/>
          </reference>
        </references>
      </pivotArea>
    </format>
    <format dxfId="168">
      <pivotArea outline="0" collapsedLevelsAreSubtotals="1" fieldPosition="0">
        <references count="7">
          <reference field="4294967294" count="2" selected="0">
            <x v="7"/>
            <x v="10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7" count="1" selected="0">
            <x v="1"/>
          </reference>
        </references>
      </pivotArea>
    </format>
    <format dxfId="167">
      <pivotArea outline="0" collapsedLevelsAreSubtotals="1" fieldPosition="0">
        <references count="7">
          <reference field="4294967294" count="2" selected="0">
            <x v="7"/>
            <x v="10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1"/>
          </reference>
          <reference field="7" count="1" selected="0">
            <x v="3"/>
          </reference>
        </references>
      </pivotArea>
    </format>
    <format dxfId="166">
      <pivotArea outline="0" collapsedLevelsAreSubtotals="1" fieldPosition="0">
        <references count="7">
          <reference field="4294967294" count="2" selected="0">
            <x v="7"/>
            <x v="10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 selected="0">
            <x v="1"/>
          </reference>
          <reference field="6" count="1" selected="0">
            <x v="2"/>
          </reference>
          <reference field="7" count="5" selected="0">
            <x v="3"/>
            <x v="4"/>
            <x v="5"/>
            <x v="9"/>
            <x v="10"/>
          </reference>
        </references>
      </pivotArea>
    </format>
    <format dxfId="165">
      <pivotArea outline="0" collapsedLevelsAreSubtotals="1" fieldPosition="0">
        <references count="7">
          <reference field="4294967294" count="2" selected="0">
            <x v="7"/>
            <x v="10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3"/>
          </reference>
          <reference field="5" count="1" selected="0">
            <x v="1"/>
          </reference>
          <reference field="6" count="2" selected="0">
            <x v="1"/>
            <x v="2"/>
          </reference>
          <reference field="7" count="2" selected="0">
            <x v="4"/>
            <x v="9"/>
          </reference>
        </references>
      </pivotArea>
    </format>
    <format dxfId="164">
      <pivotArea outline="0" collapsedLevelsAreSubtotals="1" fieldPosition="0">
        <references count="7">
          <reference field="4294967294" count="2" selected="0">
            <x v="7"/>
            <x v="10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"/>
          </reference>
          <reference field="5" count="1" selected="0">
            <x v="1"/>
          </reference>
          <reference field="6" count="1" selected="0">
            <x v="2"/>
          </reference>
          <reference field="7" count="2" selected="0">
            <x v="4"/>
            <x v="9"/>
          </reference>
        </references>
      </pivotArea>
    </format>
    <format dxfId="163">
      <pivotArea outline="0" fieldPosition="0">
        <references count="1">
          <reference field="4294967294" count="1">
            <x v="7"/>
          </reference>
        </references>
      </pivotArea>
    </format>
    <format dxfId="162">
      <pivotArea dataOnly="0" outline="0" fieldPosition="0">
        <references count="1">
          <reference field="4294967294" count="1">
            <x v="7"/>
          </reference>
        </references>
      </pivotArea>
    </format>
    <format dxfId="161">
      <pivotArea dataOnly="0" outline="0" fieldPosition="0">
        <references count="1">
          <reference field="4294967294" count="1">
            <x v="11"/>
          </reference>
        </references>
      </pivotArea>
    </format>
    <format dxfId="160">
      <pivotArea outline="0" collapsedLevelsAreSubtotals="1" fieldPosition="0">
        <references count="7">
          <reference field="4294967294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2" selected="0">
            <x v="0"/>
            <x v="1"/>
          </reference>
          <reference field="6" count="3" selected="0">
            <x v="3"/>
            <x v="4"/>
            <x v="5"/>
          </reference>
          <reference field="7" count="5" selected="0">
            <x v="0"/>
            <x v="1"/>
            <x v="3"/>
            <x v="4"/>
            <x v="9"/>
          </reference>
        </references>
      </pivotArea>
    </format>
    <format dxfId="159">
      <pivotArea outline="0" collapsedLevelsAreSubtotals="1" fieldPosition="0">
        <references count="7">
          <reference field="4294967294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3"/>
          </reference>
          <reference field="5" count="2" selected="0">
            <x v="0"/>
            <x v="1"/>
          </reference>
          <reference field="6" count="4" selected="0">
            <x v="3"/>
            <x v="5"/>
            <x v="6"/>
            <x v="7"/>
          </reference>
          <reference field="7" count="5" selected="0">
            <x v="1"/>
            <x v="2"/>
            <x v="3"/>
            <x v="4"/>
            <x v="9"/>
          </reference>
        </references>
      </pivotArea>
    </format>
    <format dxfId="158">
      <pivotArea outline="0" collapsedLevelsAreSubtotals="1" fieldPosition="0">
        <references count="7">
          <reference field="4294967294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  <reference field="5" count="2" selected="0">
            <x v="0"/>
            <x v="1"/>
          </reference>
          <reference field="6" count="4" selected="0">
            <x v="0"/>
            <x v="3"/>
            <x v="5"/>
            <x v="8"/>
          </reference>
          <reference field="7" count="6" selected="0">
            <x v="0"/>
            <x v="1"/>
            <x v="2"/>
            <x v="4"/>
            <x v="7"/>
            <x v="8"/>
          </reference>
        </references>
      </pivotArea>
    </format>
    <format dxfId="157">
      <pivotArea outline="0" collapsedLevelsAreSubtotals="1" fieldPosition="0">
        <references count="7">
          <reference field="4294967294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7" count="1" selected="0">
            <x v="0"/>
          </reference>
        </references>
      </pivotArea>
    </format>
    <format dxfId="156">
      <pivotArea outline="0" collapsedLevelsAreSubtotals="1" fieldPosition="0">
        <references count="7">
          <reference field="4294967294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5"/>
          </reference>
          <reference field="7" count="2" selected="0">
            <x v="0"/>
            <x v="6"/>
          </reference>
        </references>
      </pivotArea>
    </format>
    <format dxfId="155">
      <pivotArea outline="0" collapsedLevelsAreSubtotals="1" fieldPosition="0">
        <references count="7">
          <reference field="4294967294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5"/>
          </reference>
          <reference field="7" count="2" selected="0">
            <x v="0"/>
            <x v="1"/>
          </reference>
        </references>
      </pivotArea>
    </format>
    <format dxfId="154">
      <pivotArea outline="0" collapsedLevelsAreSubtotals="1" fieldPosition="0">
        <references count="7">
          <reference field="4294967294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7" count="1" selected="0">
            <x v="1"/>
          </reference>
        </references>
      </pivotArea>
    </format>
    <format dxfId="153">
      <pivotArea outline="0" collapsedLevelsAreSubtotals="1" fieldPosition="0">
        <references count="7">
          <reference field="4294967294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1"/>
          </reference>
          <reference field="7" count="1" selected="0">
            <x v="3"/>
          </reference>
        </references>
      </pivotArea>
    </format>
    <format dxfId="152">
      <pivotArea outline="0" collapsedLevelsAreSubtotals="1" fieldPosition="0">
        <references count="7">
          <reference field="4294967294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 selected="0">
            <x v="1"/>
          </reference>
          <reference field="6" count="1" selected="0">
            <x v="2"/>
          </reference>
          <reference field="7" count="5" selected="0">
            <x v="3"/>
            <x v="4"/>
            <x v="5"/>
            <x v="9"/>
            <x v="10"/>
          </reference>
        </references>
      </pivotArea>
    </format>
    <format dxfId="151">
      <pivotArea outline="0" collapsedLevelsAreSubtotals="1" fieldPosition="0">
        <references count="7">
          <reference field="4294967294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3"/>
          </reference>
          <reference field="5" count="1" selected="0">
            <x v="1"/>
          </reference>
          <reference field="6" count="2" selected="0">
            <x v="1"/>
            <x v="2"/>
          </reference>
          <reference field="7" count="2" selected="0">
            <x v="4"/>
            <x v="9"/>
          </reference>
        </references>
      </pivotArea>
    </format>
    <format dxfId="150">
      <pivotArea outline="0" collapsedLevelsAreSubtotals="1" fieldPosition="0">
        <references count="7">
          <reference field="4294967294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"/>
          </reference>
          <reference field="5" count="1" selected="0">
            <x v="1"/>
          </reference>
          <reference field="6" count="1" selected="0">
            <x v="2"/>
          </reference>
          <reference field="7" count="2" selected="0">
            <x v="4"/>
            <x v="9"/>
          </reference>
        </references>
      </pivotArea>
    </format>
    <format dxfId="149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148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147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146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145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144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143">
      <pivotArea dataOnly="0" outline="0" fieldPosition="0">
        <references count="1">
          <reference field="4294967294" count="1">
            <x v="10"/>
          </reference>
        </references>
      </pivotArea>
    </format>
    <format dxfId="142">
      <pivotArea dataOnly="0" labelOnly="1" outline="0" fieldPosition="0">
        <references count="1">
          <reference field="4294967294" count="1">
            <x v="7"/>
          </reference>
        </references>
      </pivotArea>
    </format>
    <format dxfId="141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140">
      <pivotArea dataOnly="0" labelOnly="1" outline="0" fieldPosition="0">
        <references count="1">
          <reference field="4294967294" count="1">
            <x v="12"/>
          </reference>
        </references>
      </pivotArea>
    </format>
    <format dxfId="139">
      <pivotArea dataOnly="0" labelOnly="1" outline="0" fieldPosition="0">
        <references count="1">
          <reference field="4294967294" count="1">
            <x v="12"/>
          </reference>
        </references>
      </pivotArea>
    </format>
    <format dxfId="138">
      <pivotArea dataOnly="0" outline="0" fieldPosition="0">
        <references count="1">
          <reference field="4294967294" count="1">
            <x v="12"/>
          </reference>
        </references>
      </pivotArea>
    </format>
    <format dxfId="137">
      <pivotArea outline="0" collapsedLevelsAreSubtotals="1" fieldPosition="0">
        <references count="7">
          <reference field="4294967294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2" selected="0">
            <x v="0"/>
            <x v="1"/>
          </reference>
          <reference field="6" count="3" selected="0">
            <x v="3"/>
            <x v="4"/>
            <x v="5"/>
          </reference>
          <reference field="7" count="5" selected="0">
            <x v="0"/>
            <x v="1"/>
            <x v="3"/>
            <x v="4"/>
            <x v="9"/>
          </reference>
        </references>
      </pivotArea>
    </format>
    <format dxfId="136">
      <pivotArea outline="0" collapsedLevelsAreSubtotals="1" fieldPosition="0">
        <references count="7">
          <reference field="4294967294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3"/>
          </reference>
          <reference field="5" count="2" selected="0">
            <x v="0"/>
            <x v="1"/>
          </reference>
          <reference field="6" count="4" selected="0">
            <x v="3"/>
            <x v="5"/>
            <x v="6"/>
            <x v="7"/>
          </reference>
          <reference field="7" count="5" selected="0">
            <x v="1"/>
            <x v="2"/>
            <x v="3"/>
            <x v="4"/>
            <x v="9"/>
          </reference>
        </references>
      </pivotArea>
    </format>
    <format dxfId="135">
      <pivotArea outline="0" collapsedLevelsAreSubtotals="1" fieldPosition="0">
        <references count="7">
          <reference field="4294967294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  <reference field="5" count="2" selected="0">
            <x v="0"/>
            <x v="1"/>
          </reference>
          <reference field="6" count="4" selected="0">
            <x v="0"/>
            <x v="3"/>
            <x v="5"/>
            <x v="8"/>
          </reference>
          <reference field="7" count="6" selected="0">
            <x v="0"/>
            <x v="1"/>
            <x v="2"/>
            <x v="4"/>
            <x v="7"/>
            <x v="8"/>
          </reference>
        </references>
      </pivotArea>
    </format>
    <format dxfId="134">
      <pivotArea outline="0" collapsedLevelsAreSubtotals="1" fieldPosition="0">
        <references count="7">
          <reference field="4294967294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7" count="1" selected="0">
            <x v="0"/>
          </reference>
        </references>
      </pivotArea>
    </format>
    <format dxfId="133">
      <pivotArea outline="0" collapsedLevelsAreSubtotals="1" fieldPosition="0">
        <references count="7">
          <reference field="4294967294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"/>
          </reference>
          <reference field="5" count="1" selected="0">
            <x v="0"/>
          </reference>
          <reference field="6" count="1" selected="0">
            <x v="5"/>
          </reference>
          <reference field="7" count="2" selected="0">
            <x v="0"/>
            <x v="6"/>
          </reference>
        </references>
      </pivotArea>
    </format>
    <format dxfId="132">
      <pivotArea outline="0" collapsedLevelsAreSubtotals="1" fieldPosition="0">
        <references count="7">
          <reference field="4294967294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"/>
          </reference>
          <reference field="5" count="1" selected="0">
            <x v="0"/>
          </reference>
          <reference field="6" count="1" selected="0">
            <x v="5"/>
          </reference>
          <reference field="7" count="2" selected="0">
            <x v="0"/>
            <x v="1"/>
          </reference>
        </references>
      </pivotArea>
    </format>
    <format dxfId="131">
      <pivotArea outline="0" collapsedLevelsAreSubtotals="1" fieldPosition="0">
        <references count="7">
          <reference field="4294967294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"/>
          </reference>
          <reference field="5" count="1" selected="0">
            <x v="0"/>
          </reference>
          <reference field="6" count="1" selected="0">
            <x v="0"/>
          </reference>
          <reference field="7" count="1" selected="0">
            <x v="1"/>
          </reference>
        </references>
      </pivotArea>
    </format>
    <format dxfId="130">
      <pivotArea outline="0" collapsedLevelsAreSubtotals="1" fieldPosition="0">
        <references count="7">
          <reference field="4294967294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1"/>
          </reference>
          <reference field="7" count="1" selected="0">
            <x v="3"/>
          </reference>
        </references>
      </pivotArea>
    </format>
    <format dxfId="129">
      <pivotArea outline="0" collapsedLevelsAreSubtotals="1" fieldPosition="0">
        <references count="7">
          <reference field="4294967294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 selected="0">
            <x v="1"/>
          </reference>
          <reference field="6" count="1" selected="0">
            <x v="2"/>
          </reference>
          <reference field="7" count="5" selected="0">
            <x v="3"/>
            <x v="4"/>
            <x v="5"/>
            <x v="9"/>
            <x v="10"/>
          </reference>
        </references>
      </pivotArea>
    </format>
    <format dxfId="128">
      <pivotArea outline="0" collapsedLevelsAreSubtotals="1" fieldPosition="0">
        <references count="7">
          <reference field="4294967294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3"/>
          </reference>
          <reference field="5" count="1" selected="0">
            <x v="1"/>
          </reference>
          <reference field="6" count="2" selected="0">
            <x v="1"/>
            <x v="2"/>
          </reference>
          <reference field="7" count="2" selected="0">
            <x v="4"/>
            <x v="9"/>
          </reference>
        </references>
      </pivotArea>
    </format>
    <format dxfId="127">
      <pivotArea outline="0" collapsedLevelsAreSubtotals="1" fieldPosition="0">
        <references count="7">
          <reference field="4294967294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"/>
          </reference>
          <reference field="5" count="1" selected="0">
            <x v="1"/>
          </reference>
          <reference field="6" count="1" selected="0">
            <x v="2"/>
          </reference>
          <reference field="7" count="2" selected="0">
            <x v="4"/>
            <x v="9"/>
          </reference>
        </references>
      </pivotArea>
    </format>
    <format dxfId="126">
      <pivotArea dataOnly="0" outline="0" fieldPosition="0">
        <references count="1">
          <reference field="4294967294" count="1">
            <x v="7"/>
          </reference>
        </references>
      </pivotArea>
    </format>
    <format dxfId="125">
      <pivotArea dataOnly="0" outline="0" fieldPosition="0">
        <references count="1">
          <reference field="4294967294" count="1">
            <x v="7"/>
          </reference>
        </references>
      </pivotArea>
    </format>
    <format dxfId="124">
      <pivotArea dataOnly="0" outline="0" fieldPosition="0">
        <references count="1">
          <reference field="4294967294" count="1">
            <x v="4"/>
          </reference>
        </references>
      </pivotArea>
    </format>
    <format dxfId="123">
      <pivotArea dataOnly="0" outline="0" fieldPosition="0">
        <references count="1">
          <reference field="4294967294" count="1">
            <x v="8"/>
          </reference>
        </references>
      </pivotArea>
    </format>
    <format dxfId="122">
      <pivotArea dataOnly="0" outline="0" fieldPosition="0">
        <references count="1">
          <reference field="4294967294" count="1">
            <x v="8"/>
          </reference>
        </references>
      </pivotArea>
    </format>
    <format dxfId="121">
      <pivotArea outline="0" fieldPosition="0">
        <references count="1">
          <reference field="4294967294" count="1">
            <x v="12"/>
          </reference>
        </references>
      </pivotArea>
    </format>
    <format dxfId="120">
      <pivotArea dataOnly="0" labelOnly="1" outline="0" fieldPosition="0">
        <references count="1">
          <reference field="4294967294" count="1">
            <x v="12"/>
          </reference>
        </references>
      </pivotArea>
    </format>
    <format dxfId="119">
      <pivotArea dataOnly="0" outline="0" fieldPosition="0">
        <references count="1">
          <reference field="4294967294" count="5">
            <x v="7"/>
            <x v="8"/>
            <x v="10"/>
            <x v="11"/>
            <x v="12"/>
          </reference>
        </references>
      </pivotArea>
    </format>
    <format dxfId="118">
      <pivotArea dataOnly="0" labelOnly="1" outline="0" fieldPosition="0">
        <references count="1">
          <reference field="4294967294" count="5">
            <x v="7"/>
            <x v="8"/>
            <x v="10"/>
            <x v="11"/>
            <x v="12"/>
          </reference>
        </references>
      </pivotArea>
    </format>
    <format dxfId="117">
      <pivotArea field="2" grandRow="1" outline="0" collapsedLevelsAreSubtotals="1" axis="axisRow" fieldPosition="0">
        <references count="1">
          <reference field="4294967294" count="5" selected="0">
            <x v="7"/>
            <x v="8"/>
            <x v="10"/>
            <x v="11"/>
            <x v="12"/>
          </reference>
        </references>
      </pivotArea>
    </format>
    <format dxfId="116">
      <pivotArea dataOnly="0" outline="0" fieldPosition="0">
        <references count="1">
          <reference field="4294967294" count="3">
            <x v="10"/>
            <x v="11"/>
            <x v="12"/>
          </reference>
        </references>
      </pivotArea>
    </format>
    <format dxfId="115">
      <pivotArea dataOnly="0" outline="0" fieldPosition="0">
        <references count="1">
          <reference field="4294967294" count="3">
            <x v="10"/>
            <x v="11"/>
            <x v="12"/>
          </reference>
        </references>
      </pivotArea>
    </format>
    <format dxfId="114">
      <pivotArea dataOnly="0" outline="0" fieldPosition="0">
        <references count="1">
          <reference field="4294967294" count="3">
            <x v="10"/>
            <x v="11"/>
            <x v="12"/>
          </reference>
        </references>
      </pivotArea>
    </format>
    <format dxfId="113">
      <pivotArea field="2" grandRow="1" outline="0" collapsedLevelsAreSubtotals="1" axis="axisRow" fieldPosition="0">
        <references count="1">
          <reference field="4294967294" count="3" selected="0">
            <x v="10"/>
            <x v="11"/>
            <x v="12"/>
          </reference>
        </references>
      </pivotArea>
    </format>
    <format dxfId="112">
      <pivotArea outline="0" collapsedLevelsAreSubtotals="1" fieldPosition="0">
        <references count="4">
          <reference field="4294967294" count="3" selected="0">
            <x v="10"/>
            <x v="11"/>
            <x v="1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 defaultSubtotal="1">
            <x v="4"/>
          </reference>
        </references>
      </pivotArea>
    </format>
    <format dxfId="111">
      <pivotArea outline="0" collapsedLevelsAreSubtotals="1" fieldPosition="0">
        <references count="4">
          <reference field="4294967294" count="3" selected="0">
            <x v="10"/>
            <x v="11"/>
            <x v="1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 defaultSubtotal="1">
            <x v="3"/>
          </reference>
        </references>
      </pivotArea>
    </format>
    <format dxfId="110">
      <pivotArea outline="0" collapsedLevelsAreSubtotals="1" fieldPosition="0">
        <references count="4">
          <reference field="4294967294" count="3" selected="0">
            <x v="10"/>
            <x v="11"/>
            <x v="1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 defaultSubtotal="1">
            <x v="2"/>
          </reference>
        </references>
      </pivotArea>
    </format>
    <format dxfId="109">
      <pivotArea outline="0" collapsedLevelsAreSubtotals="1" fieldPosition="0">
        <references count="4">
          <reference field="4294967294" count="3" selected="0">
            <x v="10"/>
            <x v="11"/>
            <x v="1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 defaultSubtotal="1">
            <x v="1"/>
          </reference>
        </references>
      </pivotArea>
    </format>
    <format dxfId="108">
      <pivotArea dataOnly="0" labelOnly="1" outline="0" fieldPosition="0">
        <references count="1">
          <reference field="4294967294" count="3">
            <x v="10"/>
            <x v="11"/>
            <x v="12"/>
          </reference>
        </references>
      </pivotArea>
    </format>
    <format dxfId="107">
      <pivotArea dataOnly="0" outline="0" fieldPosition="0">
        <references count="1">
          <reference field="4294967294" count="3">
            <x v="10"/>
            <x v="11"/>
            <x v="12"/>
          </reference>
        </references>
      </pivotArea>
    </format>
    <format dxfId="106">
      <pivotArea dataOnly="0" labelOnly="1" outline="0" fieldPosition="0">
        <references count="1">
          <reference field="4294967294" count="3">
            <x v="10"/>
            <x v="11"/>
            <x v="12"/>
          </reference>
        </references>
      </pivotArea>
    </format>
    <format dxfId="105">
      <pivotArea field="2" grandRow="1" outline="0" collapsedLevelsAreSubtotals="1" axis="axisRow" fieldPosition="0">
        <references count="1">
          <reference field="4294967294" count="3" selected="0">
            <x v="10"/>
            <x v="11"/>
            <x v="12"/>
          </reference>
        </references>
      </pivotArea>
    </format>
    <format dxfId="104">
      <pivotArea outline="0" fieldPosition="0">
        <references count="1">
          <reference field="4294967294" count="1">
            <x v="10"/>
          </reference>
        </references>
      </pivotArea>
    </format>
    <format dxfId="103">
      <pivotArea outline="0" collapsedLevelsAreSubtotals="1" fieldPosition="0">
        <references count="4">
          <reference field="4294967294" count="3" selected="0">
            <x v="10"/>
            <x v="11"/>
            <x v="1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 defaultSubtotal="1">
            <x v="5"/>
          </reference>
        </references>
      </pivotArea>
    </format>
    <format dxfId="102">
      <pivotArea outline="0" collapsedLevelsAreSubtotals="1" fieldPosition="0">
        <references count="4">
          <reference field="4294967294" count="3" selected="0">
            <x v="10"/>
            <x v="11"/>
            <x v="12"/>
          </reference>
          <reference field="2" count="1" selected="0">
            <x v="0"/>
          </reference>
          <reference field="3" count="1" selected="0">
            <x v="0"/>
          </reference>
          <reference field="4" count="0" selected="0" defaultSubtotal="1"/>
        </references>
      </pivotArea>
    </format>
    <format dxfId="101">
      <pivotArea outline="0" collapsedLevelsAreSubtotals="1" fieldPosition="0">
        <references count="4">
          <reference field="4294967294" count="3" selected="0">
            <x v="10"/>
            <x v="11"/>
            <x v="12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 defaultSubtotal="1"/>
        </references>
      </pivotArea>
    </format>
    <format dxfId="100">
      <pivotArea dataOnly="0" labelOnly="1" outline="0" fieldPosition="0">
        <references count="1">
          <reference field="4294967294" count="1">
            <x v="9"/>
          </reference>
        </references>
      </pivotArea>
    </format>
    <format dxfId="99">
      <pivotArea dataOnly="0" labelOnly="1" outline="0" fieldPosition="0">
        <references count="1">
          <reference field="4294967294" count="1">
            <x v="9"/>
          </reference>
        </references>
      </pivotArea>
    </format>
    <format dxfId="98">
      <pivotArea dataOnly="0" labelOnly="1" outline="0" fieldPosition="0">
        <references count="1">
          <reference field="4294967294" count="1">
            <x v="9"/>
          </reference>
        </references>
      </pivotArea>
    </format>
    <format dxfId="97">
      <pivotArea dataOnly="0" labelOnly="1" outline="0" fieldPosition="0">
        <references count="1">
          <reference field="4294967294" count="1">
            <x v="9"/>
          </reference>
        </references>
      </pivotArea>
    </format>
    <format dxfId="96">
      <pivotArea dataOnly="0" labelOnly="1" outline="0" fieldPosition="0">
        <references count="1">
          <reference field="4294967294" count="1">
            <x v="9"/>
          </reference>
        </references>
      </pivotArea>
    </format>
    <format dxfId="95">
      <pivotArea dataOnly="0" labelOnly="1" outline="0" fieldPosition="0">
        <references count="1">
          <reference field="4294967294" count="1">
            <x v="9"/>
          </reference>
        </references>
      </pivotArea>
    </format>
    <format dxfId="94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0"/>
          </reference>
          <reference field="3" count="1" selected="0">
            <x v="0"/>
          </reference>
          <reference field="4" count="0" selected="0" defaultSubtotal="1"/>
        </references>
      </pivotArea>
    </format>
    <format dxfId="93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1"/>
          </reference>
          <reference field="3" count="1" selected="0">
            <x v="0"/>
          </reference>
          <reference field="4" count="5" selected="0" defaultSubtotal="1">
            <x v="2"/>
            <x v="3"/>
            <x v="4"/>
            <x v="5"/>
            <x v="7"/>
          </reference>
        </references>
      </pivotArea>
    </format>
    <format dxfId="92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1"/>
          </reference>
          <reference field="3" count="1" selected="0">
            <x v="1"/>
          </reference>
          <reference field="4" count="4" selected="0" defaultSubtotal="1">
            <x v="1"/>
            <x v="2"/>
            <x v="3"/>
            <x v="4"/>
          </reference>
        </references>
      </pivotArea>
    </format>
    <format dxfId="91">
      <pivotArea outline="0" collapsedLevelsAreSubtotals="1" fieldPosition="0">
        <references count="7">
          <reference field="4294967294" count="3" selected="0">
            <x v="7"/>
            <x v="8"/>
            <x v="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1"/>
          </reference>
          <reference field="6" count="2" selected="0">
            <x v="1"/>
            <x v="2"/>
          </reference>
          <reference field="7" count="2" selected="0">
            <x v="4"/>
            <x v="14"/>
          </reference>
        </references>
      </pivotArea>
    </format>
    <format dxfId="90">
      <pivotArea dataOnly="0" outline="0" fieldPosition="0">
        <references count="1">
          <reference field="4294967294" count="1">
            <x v="12"/>
          </reference>
        </references>
      </pivotArea>
    </format>
    <format dxfId="89">
      <pivotArea dataOnly="0" outline="0" fieldPosition="0">
        <references count="1">
          <reference field="4294967294" count="1">
            <x v="9"/>
          </reference>
        </references>
      </pivotArea>
    </format>
    <format dxfId="88">
      <pivotArea dataOnly="0" labelOnly="1" outline="0" fieldPosition="0">
        <references count="1">
          <reference field="4294967294" count="1">
            <x v="9"/>
          </reference>
        </references>
      </pivotArea>
    </format>
    <format dxfId="87">
      <pivotArea dataOnly="0" outline="0" fieldPosition="0">
        <references count="1">
          <reference field="4" count="0" defaultSubtotal="1"/>
        </references>
      </pivotArea>
    </format>
    <format dxfId="86">
      <pivotArea field="2" grandRow="1" outline="0" collapsedLevelsAreSubtotals="1" axis="axisRow" fieldPosition="0">
        <references count="1">
          <reference field="4294967294" count="1" selected="0">
            <x v="9"/>
          </reference>
        </references>
      </pivotArea>
    </format>
    <format dxfId="85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84">
      <pivotArea dataOnly="0" labelOnly="1" outline="0" fieldPosition="0">
        <references count="1">
          <reference field="4294967294" count="3">
            <x v="7"/>
            <x v="8"/>
            <x v="9"/>
          </reference>
        </references>
      </pivotArea>
    </format>
    <format dxfId="83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 defaultSubtotal="1">
            <x v="0"/>
          </reference>
        </references>
      </pivotArea>
    </format>
    <format dxfId="82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 defaultSubtotal="1">
            <x v="1"/>
          </reference>
        </references>
      </pivotArea>
    </format>
    <format dxfId="81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 defaultSubtotal="1">
            <x v="2"/>
          </reference>
        </references>
      </pivotArea>
    </format>
    <format dxfId="80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 defaultSubtotal="1">
            <x v="3"/>
          </reference>
        </references>
      </pivotArea>
    </format>
    <format dxfId="79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 defaultSubtotal="1">
            <x v="4"/>
          </reference>
        </references>
      </pivotArea>
    </format>
    <format dxfId="78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 defaultSubtotal="1">
            <x v="5"/>
          </reference>
        </references>
      </pivotArea>
    </format>
    <format dxfId="77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 defaultSubtotal="1">
            <x v="6"/>
          </reference>
        </references>
      </pivotArea>
    </format>
    <format dxfId="76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 defaultSubtotal="1">
            <x v="7"/>
          </reference>
        </references>
      </pivotArea>
    </format>
    <format dxfId="75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 defaultSubtotal="1">
            <x v="2"/>
          </reference>
        </references>
      </pivotArea>
    </format>
    <format dxfId="74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 defaultSubtotal="1">
            <x v="3"/>
          </reference>
        </references>
      </pivotArea>
    </format>
    <format dxfId="73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 defaultSubtotal="1">
            <x v="4"/>
          </reference>
        </references>
      </pivotArea>
    </format>
    <format dxfId="72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 defaultSubtotal="1">
            <x v="5"/>
          </reference>
        </references>
      </pivotArea>
    </format>
    <format dxfId="71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 defaultSubtotal="1">
            <x v="7"/>
          </reference>
        </references>
      </pivotArea>
    </format>
    <format dxfId="70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 defaultSubtotal="1">
            <x v="1"/>
          </reference>
        </references>
      </pivotArea>
    </format>
    <format dxfId="69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 defaultSubtotal="1">
            <x v="2"/>
          </reference>
        </references>
      </pivotArea>
    </format>
    <format dxfId="68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 defaultSubtotal="1">
            <x v="3"/>
          </reference>
        </references>
      </pivotArea>
    </format>
    <format dxfId="67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 defaultSubtotal="1">
            <x v="4"/>
          </reference>
        </references>
      </pivotArea>
    </format>
    <format dxfId="66">
      <pivotArea outline="0" collapsedLevelsAreSubtotals="1" fieldPosition="0">
        <references count="4">
          <reference field="4294967294" count="3" selected="0">
            <x v="7"/>
            <x v="8"/>
            <x v="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 defaultSubtotal="1">
            <x v="5"/>
          </reference>
        </references>
      </pivotArea>
    </format>
    <format dxfId="65">
      <pivotArea field="2" grandRow="1" outline="0" collapsedLevelsAreSubtotals="1" axis="axisRow" fieldPosition="0">
        <references count="1">
          <reference field="4294967294" count="3" selected="0">
            <x v="7"/>
            <x v="8"/>
            <x v="9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écolte" sourceName="Récolte">
  <pivotTables>
    <pivotTable tabId="7" name="Tableau croisé dynamique2"/>
  </pivotTables>
  <data>
    <tabular pivotCacheId="6">
      <items count="8">
        <i x="2" s="1"/>
        <i x="3" s="1"/>
        <i x="4" s="1"/>
        <i x="5" s="1"/>
        <i x="6" s="1"/>
        <i x="7" s="1"/>
        <i x="0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ot" sourceName="Lot">
  <pivotTables>
    <pivotTable tabId="7" name="Tableau croisé dynamique2"/>
  </pivotTables>
  <data>
    <tabular pivotCacheId="6" showMissing="0">
      <items count="3">
        <i x="0" s="1"/>
        <i x="1" s="1"/>
        <i x="2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_Chai" sourceName="N° Chai">
  <pivotTables>
    <pivotTable tabId="7" name="Tableau croisé dynamique2"/>
  </pivotTables>
  <data>
    <tabular pivotCacheId="6" showMissing="0">
      <items count="10">
        <i x="2" s="1"/>
        <i x="1" s="1"/>
        <i x="0" s="1"/>
        <i x="3" s="1" nd="1"/>
        <i x="6" s="1" nd="1"/>
        <i x="4" s="1" nd="1"/>
        <i x="8" s="1" nd="1"/>
        <i x="7" s="1" nd="1"/>
        <i x="9" s="1" nd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ru" sourceName="Cru">
  <pivotTables>
    <pivotTable tabId="7" name="Tableau croisé dynamique2"/>
  </pivotTables>
  <data>
    <tabular pivotCacheId="6" showMissing="0">
      <items count="2">
        <i x="1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eu" sourceName="Lieu">
  <pivotTables>
    <pivotTable tabId="7" name="Tableau croisé dynamique2"/>
  </pivotTables>
  <data>
    <tabular pivotCacheId="6" customListSort="0">
      <items count="2">
        <i x="1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écolte" cache="Segment_Récolte" caption="Récolte" startItem="1" rowHeight="209550"/>
  <slicer name="Lot" cache="Segment_Lot" caption="Lot" rowHeight="209550"/>
  <slicer name="N° Chai" cache="Segment_N°_Chai" caption="N° Chai" columnCount="2" rowHeight="209550"/>
  <slicer name="Cru" cache="Segment_Cru" caption="Cru" rowHeight="209550"/>
  <slicer name="Lieu" cache="Segment_Lieu" caption="Lieu" rowHeight="2095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écolte 18" cache="Segment_Récolte" caption="Récolte" startItem="1" rowHeight="209550"/>
  <slicer name="Lot 18" cache="Segment_Lot" caption="Lot" rowHeight="209550"/>
  <slicer name="N° Chai 18" cache="Segment_N°_Chai" caption="N° Chai" columnCount="2" rowHeight="209550"/>
  <slicer name="Cru 18" cache="Segment_Cru" caption="Cru" rowHeight="209550"/>
  <slicer name="Lieu 18" cache="Segment_Lieu" caption="Lieu" rowHeight="209550"/>
</slicers>
</file>

<file path=xl/tables/table1.xml><?xml version="1.0" encoding="utf-8"?>
<table xmlns="http://schemas.openxmlformats.org/spreadsheetml/2006/main" id="14" name="EDV_11_2016" displayName="EDV_11_2016" ref="B11:O79" totalsRowCount="1" headerRowDxfId="29" totalsRowDxfId="28">
  <autoFilter ref="B11:O78"/>
  <sortState ref="B12:O78">
    <sortCondition descending="1" ref="D12:D78"/>
    <sortCondition ref="F12:F78"/>
    <sortCondition ref="E12:E78"/>
    <sortCondition ref="G12:G78"/>
    <sortCondition ref="K12:K78"/>
  </sortState>
  <tableColumns count="14">
    <tableColumn id="12" name="Doit rester" totalsRowFunction="sum" dataDxfId="27" totalsRowDxfId="13"/>
    <tableColumn id="13" name="RG N-1" dataDxfId="26" totalsRowDxfId="12"/>
    <tableColumn id="1" name="Cru" dataDxfId="25" totalsRowDxfId="11"/>
    <tableColumn id="16" name="Lieu" dataDxfId="24" totalsRowDxfId="10"/>
    <tableColumn id="2" name="Récolte" dataDxfId="23" totalsRowDxfId="9"/>
    <tableColumn id="3" name="Lot" dataDxfId="22" totalsRowDxfId="8"/>
    <tableColumn id="10" name="N° Chai" dataDxfId="21" totalsRowDxfId="7"/>
    <tableColumn id="4" name="Capacité des fûts" dataDxfId="20" totalsRowDxfId="6"/>
    <tableColumn id="5" name="Nombre" totalsRowFunction="sum" dataDxfId="19" totalsRowDxfId="5"/>
    <tableColumn id="6" name="Vidange" dataDxfId="18" totalsRowDxfId="4" dataCellStyle="Milliers"/>
    <tableColumn id="11" name="Vol total  (HL)" totalsRowFunction="sum" dataDxfId="17" totalsRowDxfId="3" dataCellStyle="Milliers">
      <calculatedColumnFormula>IF(EDV_11_2016[Vidange]="",EDV_11_2016[Capacité des fûts]*EDV_11_2016[Nombre],EDV_11_2016[[#This Row],[Vidange]])</calculatedColumnFormula>
    </tableColumn>
    <tableColumn id="8" name="Degré" dataDxfId="16" totalsRowDxfId="2" dataCellStyle="Pourcentage"/>
    <tableColumn id="9" name="Sous-total AP" totalsRowFunction="sum" dataDxfId="15" totalsRowDxfId="1">
      <calculatedColumnFormula>ROUND(EDV_11_2016[Vol total  (HL)]*EDV_11_2016[Degré],4)</calculatedColumnFormula>
    </tableColumn>
    <tableColumn id="14" name="RG" totalsRowFunction="sum" dataDxfId="14" totalsRowDxfId="0"/>
  </tableColumns>
  <tableStyleInfo name="TableStyleMedium12" showFirstColumn="0" showLastColumn="0" showRowStripes="1" showColumnStripes="0"/>
  <extLst>
    <ext xmlns:x14="http://schemas.microsoft.com/office/spreadsheetml/2009/9/main" uri="{504A1905-F514-4f6f-8877-14C23A59335A}">
      <x14:table altText="Articles d’inventaire" altTextSummary="Entrez les détails relatifs à l’inventaire : N° d’inventaire, Nom, Description, Prix unitaire, Quantité en stock, Valeur du stock (champ calculé), Seuil de réapprovisionnement, Délai de réapprovisionnement en jours, Quantité de réapprovisionnement et Fin de série."/>
    </ext>
  </extLst>
</table>
</file>

<file path=xl/theme/theme1.xml><?xml version="1.0" encoding="utf-8"?>
<a:theme xmlns:a="http://schemas.openxmlformats.org/drawingml/2006/main" name="Office Theme">
  <a:themeElements>
    <a:clrScheme name="Inventory List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191C1F"/>
      </a:accent1>
      <a:accent2>
        <a:srgbClr val="456185"/>
      </a:accent2>
      <a:accent3>
        <a:srgbClr val="5B9EA4"/>
      </a:accent3>
      <a:accent4>
        <a:srgbClr val="F79646"/>
      </a:accent4>
      <a:accent5>
        <a:srgbClr val="CC3300"/>
      </a:accent5>
      <a:accent6>
        <a:srgbClr val="FFCC00"/>
      </a:accent6>
      <a:hlink>
        <a:srgbClr val="859EBF"/>
      </a:hlink>
      <a:folHlink>
        <a:srgbClr val="5B9EA4"/>
      </a:folHlink>
    </a:clrScheme>
    <a:fontScheme name="44 Inventory Lis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5"/>
  <sheetViews>
    <sheetView workbookViewId="0">
      <selection activeCell="C16" sqref="C16"/>
    </sheetView>
  </sheetViews>
  <sheetFormatPr baseColWidth="10" defaultRowHeight="12.75" x14ac:dyDescent="0.2"/>
  <cols>
    <col min="1" max="1" width="16.7109375" bestFit="1" customWidth="1"/>
    <col min="2" max="2" width="10.28515625" bestFit="1" customWidth="1"/>
    <col min="3" max="3" width="26.140625" bestFit="1" customWidth="1"/>
  </cols>
  <sheetData>
    <row r="1" spans="1:3" x14ac:dyDescent="0.2">
      <c r="A1" s="26" t="s">
        <v>36</v>
      </c>
    </row>
    <row r="2" spans="1:3" x14ac:dyDescent="0.2">
      <c r="A2" s="27" t="s">
        <v>37</v>
      </c>
      <c r="B2" s="27" t="s">
        <v>38</v>
      </c>
      <c r="C2" s="27" t="s">
        <v>39</v>
      </c>
    </row>
    <row r="3" spans="1:3" x14ac:dyDescent="0.2">
      <c r="A3">
        <v>2</v>
      </c>
      <c r="B3" t="s">
        <v>42</v>
      </c>
      <c r="C3" t="s">
        <v>43</v>
      </c>
    </row>
    <row r="4" spans="1:3" x14ac:dyDescent="0.2">
      <c r="A4">
        <v>5</v>
      </c>
      <c r="B4" t="s">
        <v>45</v>
      </c>
      <c r="C4" t="s">
        <v>44</v>
      </c>
    </row>
    <row r="5" spans="1:3" x14ac:dyDescent="0.2">
      <c r="A5">
        <v>8</v>
      </c>
      <c r="B5" t="s">
        <v>46</v>
      </c>
      <c r="C5" t="s">
        <v>47</v>
      </c>
    </row>
    <row r="7" spans="1:3" x14ac:dyDescent="0.2">
      <c r="A7" s="26" t="s">
        <v>40</v>
      </c>
    </row>
    <row r="8" spans="1:3" x14ac:dyDescent="0.2">
      <c r="A8" s="27" t="s">
        <v>37</v>
      </c>
      <c r="B8" s="27" t="s">
        <v>41</v>
      </c>
      <c r="C8" s="27" t="s">
        <v>39</v>
      </c>
    </row>
    <row r="11" spans="1:3" x14ac:dyDescent="0.2">
      <c r="A11" s="26" t="s">
        <v>48</v>
      </c>
      <c r="B11" t="s">
        <v>49</v>
      </c>
    </row>
    <row r="12" spans="1:3" x14ac:dyDescent="0.2">
      <c r="B12" t="s">
        <v>50</v>
      </c>
    </row>
    <row r="14" spans="1:3" x14ac:dyDescent="0.2">
      <c r="B14" t="s">
        <v>51</v>
      </c>
    </row>
    <row r="15" spans="1:3" x14ac:dyDescent="0.2">
      <c r="B15" t="s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W104"/>
  <sheetViews>
    <sheetView showGridLines="0" zoomScale="80" zoomScaleNormal="80" workbookViewId="0">
      <selection activeCell="P19" sqref="P19"/>
    </sheetView>
  </sheetViews>
  <sheetFormatPr baseColWidth="10" defaultColWidth="11.42578125" defaultRowHeight="12.75" outlineLevelCol="1" x14ac:dyDescent="0.2"/>
  <cols>
    <col min="1" max="1" width="0.7109375" style="1" customWidth="1"/>
    <col min="2" max="2" width="5.28515625" style="1" customWidth="1"/>
    <col min="3" max="3" width="5.7109375" style="1" customWidth="1"/>
    <col min="4" max="4" width="7.7109375" style="1" customWidth="1"/>
    <col min="5" max="5" width="8.42578125" style="1" customWidth="1"/>
    <col min="6" max="6" width="8.28515625" style="1" customWidth="1"/>
    <col min="7" max="7" width="9.42578125" style="1" customWidth="1"/>
    <col min="8" max="8" width="8.28515625" style="1" customWidth="1"/>
    <col min="9" max="9" width="8.42578125" style="1" customWidth="1"/>
    <col min="10" max="10" width="8.85546875" style="1" customWidth="1"/>
    <col min="11" max="11" width="8.42578125" style="1" customWidth="1"/>
    <col min="12" max="12" width="11.140625" style="1" customWidth="1" outlineLevel="1"/>
    <col min="13" max="13" width="10.85546875" style="1" customWidth="1" outlineLevel="1"/>
    <col min="14" max="14" width="12.5703125" style="1" customWidth="1" outlineLevel="1"/>
    <col min="15" max="15" width="12" style="1" customWidth="1"/>
    <col min="16" max="16" width="11.140625" style="1" customWidth="1"/>
    <col min="17" max="17" width="12" style="1" customWidth="1"/>
    <col min="18" max="20" width="10.28515625" style="1" customWidth="1" outlineLevel="1"/>
    <col min="21" max="21" width="11.42578125" style="1"/>
    <col min="22" max="22" width="13.140625" style="1" customWidth="1"/>
    <col min="23" max="16384" width="11.42578125" style="1"/>
  </cols>
  <sheetData>
    <row r="1" spans="2:23" ht="18" customHeight="1" thickBot="1" x14ac:dyDescent="0.25">
      <c r="B1" s="171" t="s">
        <v>73</v>
      </c>
      <c r="C1" s="172"/>
      <c r="D1" s="172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2"/>
      <c r="P1" s="172"/>
      <c r="Q1" s="172"/>
      <c r="R1" s="172"/>
      <c r="S1" s="172"/>
      <c r="T1" s="173"/>
    </row>
    <row r="2" spans="2:23" ht="12.75" customHeight="1" thickBot="1" x14ac:dyDescent="0.3">
      <c r="B2" s="19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</row>
    <row r="3" spans="2:23" ht="14.1" customHeight="1" x14ac:dyDescent="0.2">
      <c r="B3" s="176" t="s">
        <v>65</v>
      </c>
      <c r="C3" s="177"/>
      <c r="D3" s="177"/>
      <c r="E3" s="193" t="s">
        <v>91</v>
      </c>
      <c r="F3" s="193"/>
      <c r="G3" s="60"/>
      <c r="H3" s="61"/>
      <c r="I3" s="62"/>
      <c r="J3" s="62"/>
      <c r="K3" s="62"/>
      <c r="M3" s="2"/>
      <c r="Q3" s="48"/>
      <c r="U3" s="181" t="s">
        <v>71</v>
      </c>
      <c r="V3" s="182"/>
      <c r="W3" s="49"/>
    </row>
    <row r="4" spans="2:23" ht="14.1" customHeight="1" x14ac:dyDescent="0.2">
      <c r="B4" s="176" t="s">
        <v>32</v>
      </c>
      <c r="C4" s="177"/>
      <c r="D4" s="177"/>
      <c r="E4" s="177"/>
      <c r="F4" s="177"/>
      <c r="G4" s="177"/>
      <c r="H4" s="177"/>
      <c r="I4" s="177"/>
      <c r="J4" s="177"/>
      <c r="K4" s="179"/>
      <c r="Q4" s="45"/>
      <c r="U4" s="183"/>
      <c r="V4" s="184"/>
      <c r="W4" s="49"/>
    </row>
    <row r="5" spans="2:23" ht="14.1" customHeight="1" x14ac:dyDescent="0.2">
      <c r="B5" s="180" t="s">
        <v>34</v>
      </c>
      <c r="C5" s="180"/>
      <c r="D5" s="180"/>
      <c r="E5" s="180"/>
      <c r="F5" s="175" t="s">
        <v>30</v>
      </c>
      <c r="G5" s="175"/>
      <c r="H5" s="175"/>
      <c r="I5" s="178" t="s">
        <v>74</v>
      </c>
      <c r="J5" s="178"/>
      <c r="K5" s="178"/>
      <c r="Q5" s="46"/>
      <c r="U5" s="185"/>
      <c r="V5" s="186"/>
      <c r="W5" s="46"/>
    </row>
    <row r="6" spans="2:23" ht="14.1" customHeight="1" x14ac:dyDescent="0.2">
      <c r="B6" s="170">
        <f>GETPIVOTDATA("Total AP",$B$11)</f>
        <v>867.25240000000031</v>
      </c>
      <c r="C6" s="170"/>
      <c r="D6" s="170"/>
      <c r="E6" s="170"/>
      <c r="F6" s="170">
        <f>GETPIVOTDATA("Total AP (-RG) ",$B$11)</f>
        <v>854.99810000000025</v>
      </c>
      <c r="G6" s="170"/>
      <c r="H6" s="170"/>
      <c r="I6" s="170">
        <f>GETPIVOTDATA("RG ",$B$11)</f>
        <v>12.254300000000001</v>
      </c>
      <c r="J6" s="170"/>
      <c r="K6" s="170"/>
      <c r="Q6" s="47"/>
      <c r="U6" s="52" t="s">
        <v>72</v>
      </c>
      <c r="V6" s="53">
        <v>3.6499999999999998E-2</v>
      </c>
      <c r="W6" s="50"/>
    </row>
    <row r="7" spans="2:23" ht="14.1" customHeight="1" x14ac:dyDescent="0.2">
      <c r="B7" s="198"/>
      <c r="C7" s="199"/>
      <c r="D7" s="199"/>
      <c r="E7" s="199"/>
      <c r="F7" s="194" t="s">
        <v>33</v>
      </c>
      <c r="G7" s="195"/>
      <c r="H7" s="196"/>
      <c r="I7" s="195"/>
      <c r="J7" s="195"/>
      <c r="K7" s="197"/>
      <c r="Q7" s="48"/>
      <c r="U7" s="192" t="s">
        <v>54</v>
      </c>
      <c r="V7" s="187" t="s">
        <v>70</v>
      </c>
      <c r="W7" s="47"/>
    </row>
    <row r="8" spans="2:23" ht="14.1" customHeight="1" x14ac:dyDescent="0.2">
      <c r="B8" s="174" t="s">
        <v>54</v>
      </c>
      <c r="C8" s="174"/>
      <c r="D8" s="174"/>
      <c r="E8" s="63" t="s">
        <v>18</v>
      </c>
      <c r="F8" s="175" t="s">
        <v>54</v>
      </c>
      <c r="G8" s="175"/>
      <c r="H8" s="101" t="s">
        <v>18</v>
      </c>
      <c r="I8" s="178" t="s">
        <v>54</v>
      </c>
      <c r="J8" s="178"/>
      <c r="K8" s="56" t="s">
        <v>18</v>
      </c>
      <c r="Q8" s="47"/>
      <c r="U8" s="192"/>
      <c r="V8" s="188"/>
      <c r="W8" s="47"/>
    </row>
    <row r="9" spans="2:23" ht="14.1" customHeight="1" thickBot="1" x14ac:dyDescent="0.25">
      <c r="B9" s="170">
        <f>GETPIVOTDATA("Manquants (avec RG) ",$B$11)</f>
        <v>15.534599999999614</v>
      </c>
      <c r="C9" s="170"/>
      <c r="D9" s="170"/>
      <c r="E9" s="64">
        <f>SUM(B9/GETPIVOTDATA("Doit rester ",$B$11))</f>
        <v>1.7597223339264868E-2</v>
      </c>
      <c r="F9" s="170">
        <f>GETPIVOTDATA("Manquants (-RG) ",$B$11)</f>
        <v>15.534599999999728</v>
      </c>
      <c r="G9" s="170"/>
      <c r="H9" s="65">
        <f>F9/GETPIVOTDATA("Doit rester (-RG) ",$B$11)</f>
        <v>1.7844935635387076E-2</v>
      </c>
      <c r="I9" s="170">
        <f>GETPIVOTDATA("Manquants RG ",$B$11)</f>
        <v>0</v>
      </c>
      <c r="J9" s="170"/>
      <c r="K9" s="57">
        <f>I9/GETPIVOTDATA("RG N-1 ",$B$11)</f>
        <v>0</v>
      </c>
      <c r="U9" s="54">
        <f>GETPIVOTDATA("RG N-1 ",$B$11)*V6</f>
        <v>0.44728194999999998</v>
      </c>
      <c r="V9" s="55">
        <f>GETPIVOTDATA("RG N-1 ",$B$11)-U9</f>
        <v>11.80701805</v>
      </c>
      <c r="W9" s="51"/>
    </row>
    <row r="10" spans="2:23" ht="16.5" thickBot="1" x14ac:dyDescent="0.3">
      <c r="B10" s="3" t="s">
        <v>35</v>
      </c>
      <c r="C10" s="4"/>
      <c r="G10" s="5"/>
      <c r="L10" s="190" t="s">
        <v>62</v>
      </c>
      <c r="M10" s="190"/>
      <c r="N10" s="190"/>
      <c r="O10" s="189" t="s">
        <v>61</v>
      </c>
      <c r="P10" s="189"/>
      <c r="Q10" s="189"/>
      <c r="R10" s="191" t="s">
        <v>63</v>
      </c>
      <c r="S10" s="191"/>
      <c r="T10" s="191"/>
    </row>
    <row r="11" spans="2:23" ht="47.25" x14ac:dyDescent="0.2">
      <c r="B11" s="40" t="s">
        <v>0</v>
      </c>
      <c r="C11" s="102" t="s">
        <v>24</v>
      </c>
      <c r="D11" s="102" t="s">
        <v>1</v>
      </c>
      <c r="E11" s="102" t="s">
        <v>12</v>
      </c>
      <c r="F11" s="102" t="s">
        <v>6</v>
      </c>
      <c r="G11" s="122" t="s">
        <v>28</v>
      </c>
      <c r="H11" s="23" t="s">
        <v>29</v>
      </c>
      <c r="I11" s="24" t="s">
        <v>15</v>
      </c>
      <c r="J11" s="25" t="s">
        <v>16</v>
      </c>
      <c r="K11" s="35" t="s">
        <v>17</v>
      </c>
      <c r="L11" s="39" t="s">
        <v>19</v>
      </c>
      <c r="M11" s="38" t="s">
        <v>32</v>
      </c>
      <c r="N11" s="37" t="s">
        <v>55</v>
      </c>
      <c r="O11" s="98" t="s">
        <v>58</v>
      </c>
      <c r="P11" s="99" t="s">
        <v>31</v>
      </c>
      <c r="Q11" s="100" t="s">
        <v>56</v>
      </c>
      <c r="R11" s="42" t="s">
        <v>59</v>
      </c>
      <c r="S11" s="43" t="s">
        <v>60</v>
      </c>
      <c r="T11" s="44" t="s">
        <v>64</v>
      </c>
      <c r="U11"/>
      <c r="V11"/>
    </row>
    <row r="12" spans="2:23" ht="15" x14ac:dyDescent="0.25">
      <c r="B12" s="103" t="s">
        <v>9</v>
      </c>
      <c r="C12" s="104" t="s">
        <v>26</v>
      </c>
      <c r="D12" s="104">
        <v>93</v>
      </c>
      <c r="E12" s="104" t="s">
        <v>13</v>
      </c>
      <c r="F12" s="104" t="s">
        <v>22</v>
      </c>
      <c r="G12" s="123" t="s">
        <v>67</v>
      </c>
      <c r="H12" s="105">
        <v>1</v>
      </c>
      <c r="I12" s="106">
        <v>2.2599999999999998</v>
      </c>
      <c r="J12" s="106">
        <v>2.2599999999999998</v>
      </c>
      <c r="K12" s="107">
        <v>0.42</v>
      </c>
      <c r="L12" s="125">
        <v>0.94920000000000004</v>
      </c>
      <c r="M12" s="127">
        <v>0.94920000000000004</v>
      </c>
      <c r="N12" s="121">
        <v>0</v>
      </c>
      <c r="O12" s="130">
        <v>0.94920000000000004</v>
      </c>
      <c r="P12" s="131">
        <v>0.94920000000000004</v>
      </c>
      <c r="Q12" s="121">
        <v>0</v>
      </c>
      <c r="R12" s="138"/>
      <c r="S12" s="139"/>
      <c r="T12" s="140">
        <v>0</v>
      </c>
      <c r="U12"/>
      <c r="V12"/>
    </row>
    <row r="13" spans="2:23" ht="15" x14ac:dyDescent="0.25">
      <c r="B13" s="108"/>
      <c r="C13" s="109"/>
      <c r="D13" s="141" t="s">
        <v>84</v>
      </c>
      <c r="E13" s="142"/>
      <c r="F13" s="142"/>
      <c r="G13" s="142"/>
      <c r="H13" s="143">
        <v>1</v>
      </c>
      <c r="I13" s="144">
        <v>2.2599999999999998</v>
      </c>
      <c r="J13" s="144">
        <v>2.2599999999999998</v>
      </c>
      <c r="K13" s="145">
        <v>0.42</v>
      </c>
      <c r="L13" s="146">
        <v>0.94920000000000004</v>
      </c>
      <c r="M13" s="147">
        <v>0.94920000000000004</v>
      </c>
      <c r="N13" s="148">
        <v>0</v>
      </c>
      <c r="O13" s="149">
        <v>0.94920000000000004</v>
      </c>
      <c r="P13" s="150">
        <v>0.94920000000000004</v>
      </c>
      <c r="Q13" s="151">
        <v>0</v>
      </c>
      <c r="R13" s="135"/>
      <c r="S13" s="136"/>
      <c r="T13" s="137">
        <v>0</v>
      </c>
      <c r="U13"/>
      <c r="V13"/>
    </row>
    <row r="14" spans="2:23" ht="15" x14ac:dyDescent="0.25">
      <c r="B14" s="108"/>
      <c r="C14" s="109"/>
      <c r="D14" s="104">
        <v>10</v>
      </c>
      <c r="E14" s="110" t="s">
        <v>8</v>
      </c>
      <c r="F14" s="104" t="s">
        <v>22</v>
      </c>
      <c r="G14" s="123" t="s">
        <v>66</v>
      </c>
      <c r="H14" s="105">
        <v>0</v>
      </c>
      <c r="I14" s="106">
        <v>0</v>
      </c>
      <c r="J14" s="106">
        <v>0</v>
      </c>
      <c r="K14" s="107"/>
      <c r="L14" s="125">
        <v>0</v>
      </c>
      <c r="M14" s="127">
        <v>0</v>
      </c>
      <c r="N14" s="121">
        <v>0</v>
      </c>
      <c r="O14" s="130">
        <v>0</v>
      </c>
      <c r="P14" s="131">
        <v>0</v>
      </c>
      <c r="Q14" s="121">
        <v>0</v>
      </c>
      <c r="R14" s="138"/>
      <c r="S14" s="139"/>
      <c r="T14" s="140">
        <v>0</v>
      </c>
      <c r="U14"/>
      <c r="V14"/>
    </row>
    <row r="15" spans="2:23" ht="15" x14ac:dyDescent="0.25">
      <c r="B15" s="108"/>
      <c r="C15" s="109"/>
      <c r="D15" s="141" t="s">
        <v>85</v>
      </c>
      <c r="E15" s="142"/>
      <c r="F15" s="142"/>
      <c r="G15" s="142"/>
      <c r="H15" s="143">
        <v>0</v>
      </c>
      <c r="I15" s="144">
        <v>0</v>
      </c>
      <c r="J15" s="144">
        <v>0</v>
      </c>
      <c r="K15" s="145"/>
      <c r="L15" s="146">
        <v>0</v>
      </c>
      <c r="M15" s="147">
        <v>0</v>
      </c>
      <c r="N15" s="148">
        <v>0</v>
      </c>
      <c r="O15" s="149">
        <v>0</v>
      </c>
      <c r="P15" s="150">
        <v>0</v>
      </c>
      <c r="Q15" s="151">
        <v>0</v>
      </c>
      <c r="R15" s="135"/>
      <c r="S15" s="136"/>
      <c r="T15" s="137">
        <v>0</v>
      </c>
      <c r="U15"/>
      <c r="V15"/>
    </row>
    <row r="16" spans="2:23" ht="15" x14ac:dyDescent="0.25">
      <c r="B16" s="108"/>
      <c r="C16" s="109"/>
      <c r="D16" s="104">
        <v>11</v>
      </c>
      <c r="E16" s="110" t="s">
        <v>8</v>
      </c>
      <c r="F16" s="104" t="s">
        <v>22</v>
      </c>
      <c r="G16" s="123">
        <v>5.0999999999999996</v>
      </c>
      <c r="H16" s="105">
        <v>2</v>
      </c>
      <c r="I16" s="106"/>
      <c r="J16" s="106">
        <v>10.199999999999999</v>
      </c>
      <c r="K16" s="107">
        <v>0.68799999999999994</v>
      </c>
      <c r="L16" s="125"/>
      <c r="M16" s="127">
        <v>7.0175999999999998</v>
      </c>
      <c r="N16" s="121">
        <v>-7.0175999999999998</v>
      </c>
      <c r="O16" s="130">
        <v>0</v>
      </c>
      <c r="P16" s="131">
        <v>7.0175999999999998</v>
      </c>
      <c r="Q16" s="121">
        <v>-7.0175999999999998</v>
      </c>
      <c r="R16" s="138"/>
      <c r="S16" s="139"/>
      <c r="T16" s="140">
        <v>0</v>
      </c>
      <c r="U16"/>
      <c r="V16"/>
    </row>
    <row r="17" spans="2:22" ht="15" x14ac:dyDescent="0.25">
      <c r="B17" s="108"/>
      <c r="C17" s="109"/>
      <c r="D17" s="109"/>
      <c r="E17" s="111"/>
      <c r="F17" s="109"/>
      <c r="G17" s="124">
        <v>5</v>
      </c>
      <c r="H17" s="112">
        <v>5</v>
      </c>
      <c r="I17" s="113"/>
      <c r="J17" s="113">
        <v>25</v>
      </c>
      <c r="K17" s="114">
        <v>0.68799999999999994</v>
      </c>
      <c r="L17" s="86"/>
      <c r="M17" s="128">
        <v>17.2</v>
      </c>
      <c r="N17" s="85">
        <v>-17.2</v>
      </c>
      <c r="O17" s="87">
        <v>0</v>
      </c>
      <c r="P17" s="88">
        <v>17.2</v>
      </c>
      <c r="Q17" s="85">
        <v>-17.2</v>
      </c>
      <c r="R17" s="89"/>
      <c r="S17" s="90"/>
      <c r="T17" s="91">
        <v>0</v>
      </c>
      <c r="U17"/>
      <c r="V17"/>
    </row>
    <row r="18" spans="2:22" ht="15" x14ac:dyDescent="0.25">
      <c r="B18" s="108"/>
      <c r="C18" s="109"/>
      <c r="D18" s="109"/>
      <c r="E18" s="111"/>
      <c r="F18" s="109"/>
      <c r="G18" s="124">
        <v>4.0999999999999996</v>
      </c>
      <c r="H18" s="112">
        <v>1</v>
      </c>
      <c r="I18" s="113"/>
      <c r="J18" s="113">
        <v>4.0999999999999996</v>
      </c>
      <c r="K18" s="114">
        <v>0.68799999999999994</v>
      </c>
      <c r="L18" s="86">
        <v>27.864000000000001</v>
      </c>
      <c r="M18" s="128">
        <v>2.8208000000000002</v>
      </c>
      <c r="N18" s="85">
        <v>25.043199999999999</v>
      </c>
      <c r="O18" s="87">
        <v>19.841100000000001</v>
      </c>
      <c r="P18" s="88">
        <v>-5.2020999999999997</v>
      </c>
      <c r="Q18" s="85">
        <v>25.043199999999999</v>
      </c>
      <c r="R18" s="89">
        <v>8.0228999999999999</v>
      </c>
      <c r="S18" s="90">
        <v>8.0228999999999999</v>
      </c>
      <c r="T18" s="91">
        <v>0</v>
      </c>
      <c r="U18"/>
      <c r="V18"/>
    </row>
    <row r="19" spans="2:22" ht="15" x14ac:dyDescent="0.25">
      <c r="B19" s="108"/>
      <c r="C19" s="109"/>
      <c r="D19" s="109"/>
      <c r="E19" s="111"/>
      <c r="F19" s="109"/>
      <c r="G19" s="124" t="s">
        <v>66</v>
      </c>
      <c r="H19" s="112">
        <v>1</v>
      </c>
      <c r="I19" s="113">
        <v>1.2</v>
      </c>
      <c r="J19" s="113">
        <v>1.2</v>
      </c>
      <c r="K19" s="114">
        <v>0.68799999999999994</v>
      </c>
      <c r="L19" s="86"/>
      <c r="M19" s="128">
        <v>0.8256</v>
      </c>
      <c r="N19" s="85">
        <v>-0.8256</v>
      </c>
      <c r="O19" s="87">
        <v>0</v>
      </c>
      <c r="P19" s="88">
        <v>0.8256</v>
      </c>
      <c r="Q19" s="85">
        <v>-0.8256</v>
      </c>
      <c r="R19" s="89"/>
      <c r="S19" s="90"/>
      <c r="T19" s="91">
        <v>0</v>
      </c>
      <c r="U19"/>
      <c r="V19"/>
    </row>
    <row r="20" spans="2:22" ht="15" x14ac:dyDescent="0.25">
      <c r="B20" s="108"/>
      <c r="C20" s="109"/>
      <c r="D20" s="141" t="s">
        <v>86</v>
      </c>
      <c r="E20" s="142"/>
      <c r="F20" s="142"/>
      <c r="G20" s="142"/>
      <c r="H20" s="143">
        <v>9</v>
      </c>
      <c r="I20" s="144">
        <v>1.2</v>
      </c>
      <c r="J20" s="144">
        <v>40.500000000000007</v>
      </c>
      <c r="K20" s="145">
        <v>0.68799999999999994</v>
      </c>
      <c r="L20" s="146">
        <v>27.864000000000001</v>
      </c>
      <c r="M20" s="147">
        <v>27.863999999999997</v>
      </c>
      <c r="N20" s="148">
        <v>0</v>
      </c>
      <c r="O20" s="149">
        <v>19.841100000000001</v>
      </c>
      <c r="P20" s="150">
        <v>19.841099999999997</v>
      </c>
      <c r="Q20" s="151">
        <v>0</v>
      </c>
      <c r="R20" s="135">
        <v>8.0228999999999999</v>
      </c>
      <c r="S20" s="136">
        <v>8.0228999999999999</v>
      </c>
      <c r="T20" s="137">
        <v>0</v>
      </c>
      <c r="U20"/>
      <c r="V20"/>
    </row>
    <row r="21" spans="2:22" ht="15" x14ac:dyDescent="0.25">
      <c r="B21" s="108"/>
      <c r="C21" s="109"/>
      <c r="D21" s="104">
        <v>12</v>
      </c>
      <c r="E21" s="104" t="s">
        <v>7</v>
      </c>
      <c r="F21" s="104" t="s">
        <v>53</v>
      </c>
      <c r="G21" s="123" t="s">
        <v>75</v>
      </c>
      <c r="H21" s="105">
        <v>0</v>
      </c>
      <c r="I21" s="106">
        <v>0</v>
      </c>
      <c r="J21" s="106">
        <v>0</v>
      </c>
      <c r="K21" s="107">
        <v>0.7</v>
      </c>
      <c r="L21" s="125">
        <v>2.2345000000000002</v>
      </c>
      <c r="M21" s="127">
        <v>0</v>
      </c>
      <c r="N21" s="121">
        <v>2.2345000000000002</v>
      </c>
      <c r="O21" s="130">
        <v>2.2345000000000002</v>
      </c>
      <c r="P21" s="131">
        <v>0</v>
      </c>
      <c r="Q21" s="121">
        <v>2.2345000000000002</v>
      </c>
      <c r="R21" s="138"/>
      <c r="S21" s="139"/>
      <c r="T21" s="140">
        <v>0</v>
      </c>
      <c r="U21"/>
      <c r="V21"/>
    </row>
    <row r="22" spans="2:22" ht="15" x14ac:dyDescent="0.25">
      <c r="B22" s="108"/>
      <c r="C22" s="109"/>
      <c r="D22" s="109"/>
      <c r="E22" s="104" t="s">
        <v>8</v>
      </c>
      <c r="F22" s="104" t="s">
        <v>22</v>
      </c>
      <c r="G22" s="123" t="s">
        <v>75</v>
      </c>
      <c r="H22" s="105">
        <v>0</v>
      </c>
      <c r="I22" s="106"/>
      <c r="J22" s="106">
        <v>0</v>
      </c>
      <c r="K22" s="107">
        <v>0.67500000000000004</v>
      </c>
      <c r="L22" s="125">
        <v>0</v>
      </c>
      <c r="M22" s="127">
        <v>0</v>
      </c>
      <c r="N22" s="121">
        <v>0</v>
      </c>
      <c r="O22" s="130">
        <v>0</v>
      </c>
      <c r="P22" s="131">
        <v>0</v>
      </c>
      <c r="Q22" s="121">
        <v>0</v>
      </c>
      <c r="R22" s="138"/>
      <c r="S22" s="139"/>
      <c r="T22" s="140">
        <v>0</v>
      </c>
      <c r="U22"/>
      <c r="V22"/>
    </row>
    <row r="23" spans="2:22" ht="15" x14ac:dyDescent="0.25">
      <c r="B23" s="108"/>
      <c r="C23" s="109"/>
      <c r="D23" s="141" t="s">
        <v>87</v>
      </c>
      <c r="E23" s="142"/>
      <c r="F23" s="142"/>
      <c r="G23" s="142"/>
      <c r="H23" s="143">
        <v>0</v>
      </c>
      <c r="I23" s="144">
        <v>0</v>
      </c>
      <c r="J23" s="144">
        <v>0</v>
      </c>
      <c r="K23" s="145">
        <v>0.6875</v>
      </c>
      <c r="L23" s="146">
        <v>2.2345000000000002</v>
      </c>
      <c r="M23" s="147">
        <v>0</v>
      </c>
      <c r="N23" s="148">
        <v>2.2345000000000002</v>
      </c>
      <c r="O23" s="149">
        <v>2.2345000000000002</v>
      </c>
      <c r="P23" s="150">
        <v>0</v>
      </c>
      <c r="Q23" s="151">
        <v>2.2345000000000002</v>
      </c>
      <c r="R23" s="135"/>
      <c r="S23" s="136"/>
      <c r="T23" s="137">
        <v>0</v>
      </c>
      <c r="U23"/>
      <c r="V23"/>
    </row>
    <row r="24" spans="2:22" ht="15" x14ac:dyDescent="0.25">
      <c r="B24" s="108"/>
      <c r="C24" s="109"/>
      <c r="D24" s="104">
        <v>13</v>
      </c>
      <c r="E24" s="104" t="s">
        <v>7</v>
      </c>
      <c r="F24" s="104" t="s">
        <v>53</v>
      </c>
      <c r="G24" s="123">
        <v>3.6</v>
      </c>
      <c r="H24" s="105">
        <v>11</v>
      </c>
      <c r="I24" s="106"/>
      <c r="J24" s="106">
        <v>39.6</v>
      </c>
      <c r="K24" s="107">
        <v>0.70299999999999996</v>
      </c>
      <c r="L24" s="125"/>
      <c r="M24" s="127">
        <v>27.838799999999999</v>
      </c>
      <c r="N24" s="121">
        <v>-27.838799999999999</v>
      </c>
      <c r="O24" s="130">
        <v>0</v>
      </c>
      <c r="P24" s="131">
        <v>27.838799999999999</v>
      </c>
      <c r="Q24" s="121">
        <v>-27.838799999999999</v>
      </c>
      <c r="R24" s="138"/>
      <c r="S24" s="139"/>
      <c r="T24" s="140">
        <v>0</v>
      </c>
      <c r="U24"/>
      <c r="V24"/>
    </row>
    <row r="25" spans="2:22" ht="15" x14ac:dyDescent="0.25">
      <c r="B25" s="108"/>
      <c r="C25" s="109"/>
      <c r="D25" s="109"/>
      <c r="E25" s="109"/>
      <c r="F25" s="109"/>
      <c r="G25" s="124">
        <v>3.5</v>
      </c>
      <c r="H25" s="112">
        <v>4</v>
      </c>
      <c r="I25" s="113"/>
      <c r="J25" s="113">
        <v>14</v>
      </c>
      <c r="K25" s="114">
        <v>0.70299999999999996</v>
      </c>
      <c r="L25" s="86">
        <v>75.033900000000003</v>
      </c>
      <c r="M25" s="128">
        <v>9.8420000000000005</v>
      </c>
      <c r="N25" s="85">
        <v>65.191900000000004</v>
      </c>
      <c r="O25" s="87">
        <v>75.033900000000003</v>
      </c>
      <c r="P25" s="88">
        <v>9.8420000000000005</v>
      </c>
      <c r="Q25" s="85">
        <v>65.191900000000004</v>
      </c>
      <c r="R25" s="89"/>
      <c r="S25" s="90"/>
      <c r="T25" s="91">
        <v>0</v>
      </c>
      <c r="U25"/>
      <c r="V25"/>
    </row>
    <row r="26" spans="2:22" ht="15" x14ac:dyDescent="0.25">
      <c r="B26" s="108"/>
      <c r="C26" s="109"/>
      <c r="D26" s="109"/>
      <c r="E26" s="109"/>
      <c r="F26" s="109"/>
      <c r="G26" s="124">
        <v>3.55</v>
      </c>
      <c r="H26" s="112">
        <v>13</v>
      </c>
      <c r="I26" s="113"/>
      <c r="J26" s="113">
        <v>46.15</v>
      </c>
      <c r="K26" s="114">
        <v>0.70299999999999996</v>
      </c>
      <c r="L26" s="86"/>
      <c r="M26" s="128">
        <v>32.4435</v>
      </c>
      <c r="N26" s="85">
        <v>-32.4435</v>
      </c>
      <c r="O26" s="87">
        <v>0</v>
      </c>
      <c r="P26" s="88">
        <v>32.4435</v>
      </c>
      <c r="Q26" s="85">
        <v>-32.4435</v>
      </c>
      <c r="R26" s="89"/>
      <c r="S26" s="90"/>
      <c r="T26" s="91">
        <v>0</v>
      </c>
      <c r="U26"/>
      <c r="V26"/>
    </row>
    <row r="27" spans="2:22" ht="15" x14ac:dyDescent="0.25">
      <c r="B27" s="108"/>
      <c r="C27" s="109"/>
      <c r="D27" s="109"/>
      <c r="E27" s="109"/>
      <c r="F27" s="109"/>
      <c r="G27" s="124">
        <v>3.75</v>
      </c>
      <c r="H27" s="112">
        <v>1</v>
      </c>
      <c r="I27" s="113"/>
      <c r="J27" s="113">
        <v>3.75</v>
      </c>
      <c r="K27" s="114">
        <v>0.70299999999999996</v>
      </c>
      <c r="L27" s="86"/>
      <c r="M27" s="128">
        <v>2.6362999999999999</v>
      </c>
      <c r="N27" s="85">
        <v>-2.6362999999999999</v>
      </c>
      <c r="O27" s="87">
        <v>0</v>
      </c>
      <c r="P27" s="88">
        <v>2.6362999999999999</v>
      </c>
      <c r="Q27" s="85">
        <v>-2.6362999999999999</v>
      </c>
      <c r="R27" s="89"/>
      <c r="S27" s="90"/>
      <c r="T27" s="91">
        <v>0</v>
      </c>
      <c r="U27"/>
      <c r="V27"/>
    </row>
    <row r="28" spans="2:22" ht="15" x14ac:dyDescent="0.25">
      <c r="B28" s="108"/>
      <c r="C28" s="109"/>
      <c r="D28" s="109"/>
      <c r="E28" s="109"/>
      <c r="F28" s="109"/>
      <c r="G28" s="124" t="s">
        <v>82</v>
      </c>
      <c r="H28" s="112">
        <v>1</v>
      </c>
      <c r="I28" s="113">
        <v>0.25</v>
      </c>
      <c r="J28" s="113">
        <v>0.25</v>
      </c>
      <c r="K28" s="114">
        <v>0.70299999999999996</v>
      </c>
      <c r="L28" s="86"/>
      <c r="M28" s="128">
        <v>0.17580000000000001</v>
      </c>
      <c r="N28" s="85">
        <v>-0.17580000000000001</v>
      </c>
      <c r="O28" s="87">
        <v>0</v>
      </c>
      <c r="P28" s="88">
        <v>0.17580000000000001</v>
      </c>
      <c r="Q28" s="85">
        <v>-0.17580000000000001</v>
      </c>
      <c r="R28" s="89"/>
      <c r="S28" s="90"/>
      <c r="T28" s="91">
        <v>0</v>
      </c>
      <c r="U28"/>
      <c r="V28"/>
    </row>
    <row r="29" spans="2:22" ht="15" x14ac:dyDescent="0.25">
      <c r="B29" s="108"/>
      <c r="C29" s="109"/>
      <c r="D29" s="109"/>
      <c r="E29" s="104" t="s">
        <v>8</v>
      </c>
      <c r="F29" s="104" t="s">
        <v>22</v>
      </c>
      <c r="G29" s="123" t="s">
        <v>75</v>
      </c>
      <c r="H29" s="105">
        <v>0</v>
      </c>
      <c r="I29" s="106">
        <v>0</v>
      </c>
      <c r="J29" s="106">
        <v>0</v>
      </c>
      <c r="K29" s="107">
        <v>0.68799999999999994</v>
      </c>
      <c r="L29" s="125">
        <v>16.8613</v>
      </c>
      <c r="M29" s="127">
        <v>16.8613</v>
      </c>
      <c r="N29" s="121">
        <v>0</v>
      </c>
      <c r="O29" s="130">
        <v>16.8613</v>
      </c>
      <c r="P29" s="131">
        <v>16.8613</v>
      </c>
      <c r="Q29" s="121">
        <v>0</v>
      </c>
      <c r="R29" s="138"/>
      <c r="S29" s="139"/>
      <c r="T29" s="140">
        <v>0</v>
      </c>
      <c r="U29"/>
      <c r="V29"/>
    </row>
    <row r="30" spans="2:22" ht="15" x14ac:dyDescent="0.25">
      <c r="B30" s="108"/>
      <c r="C30" s="109"/>
      <c r="D30" s="141" t="s">
        <v>88</v>
      </c>
      <c r="E30" s="142"/>
      <c r="F30" s="142"/>
      <c r="G30" s="142"/>
      <c r="H30" s="143">
        <v>30</v>
      </c>
      <c r="I30" s="144">
        <v>0.25</v>
      </c>
      <c r="J30" s="144">
        <v>103.75</v>
      </c>
      <c r="K30" s="145">
        <v>0.7004999999999999</v>
      </c>
      <c r="L30" s="146">
        <v>91.895200000000003</v>
      </c>
      <c r="M30" s="147">
        <v>89.797700000000006</v>
      </c>
      <c r="N30" s="148">
        <v>2.0974999999999966</v>
      </c>
      <c r="O30" s="149">
        <v>91.895200000000003</v>
      </c>
      <c r="P30" s="150">
        <v>89.797700000000006</v>
      </c>
      <c r="Q30" s="151">
        <v>2.0974999999999966</v>
      </c>
      <c r="R30" s="135"/>
      <c r="S30" s="136"/>
      <c r="T30" s="137">
        <v>0</v>
      </c>
      <c r="U30"/>
      <c r="V30"/>
    </row>
    <row r="31" spans="2:22" ht="15" x14ac:dyDescent="0.25">
      <c r="B31" s="108"/>
      <c r="C31" s="109"/>
      <c r="D31" s="104">
        <v>14</v>
      </c>
      <c r="E31" s="104" t="s">
        <v>7</v>
      </c>
      <c r="F31" s="104" t="s">
        <v>53</v>
      </c>
      <c r="G31" s="123">
        <v>3.5</v>
      </c>
      <c r="H31" s="105">
        <v>15</v>
      </c>
      <c r="I31" s="106"/>
      <c r="J31" s="106">
        <v>52.5</v>
      </c>
      <c r="K31" s="107">
        <v>0.70699999999999996</v>
      </c>
      <c r="L31" s="125"/>
      <c r="M31" s="127">
        <v>37.1175</v>
      </c>
      <c r="N31" s="121">
        <v>-37.1175</v>
      </c>
      <c r="O31" s="130">
        <v>0</v>
      </c>
      <c r="P31" s="131">
        <v>37.1175</v>
      </c>
      <c r="Q31" s="121">
        <v>-37.1175</v>
      </c>
      <c r="R31" s="138"/>
      <c r="S31" s="139"/>
      <c r="T31" s="140">
        <v>0</v>
      </c>
      <c r="U31"/>
      <c r="V31"/>
    </row>
    <row r="32" spans="2:22" ht="15" x14ac:dyDescent="0.25">
      <c r="B32" s="108"/>
      <c r="C32" s="109"/>
      <c r="D32" s="109"/>
      <c r="E32" s="109"/>
      <c r="F32" s="109"/>
      <c r="G32" s="124">
        <v>3.55</v>
      </c>
      <c r="H32" s="112">
        <v>2</v>
      </c>
      <c r="I32" s="113"/>
      <c r="J32" s="113">
        <v>7.1</v>
      </c>
      <c r="K32" s="114">
        <v>0.70699999999999996</v>
      </c>
      <c r="L32" s="86"/>
      <c r="M32" s="128">
        <v>5.0197000000000003</v>
      </c>
      <c r="N32" s="85">
        <v>-5.0197000000000003</v>
      </c>
      <c r="O32" s="87">
        <v>0</v>
      </c>
      <c r="P32" s="88">
        <v>5.0197000000000003</v>
      </c>
      <c r="Q32" s="85">
        <v>-5.0197000000000003</v>
      </c>
      <c r="R32" s="89"/>
      <c r="S32" s="90"/>
      <c r="T32" s="91">
        <v>0</v>
      </c>
      <c r="U32"/>
      <c r="V32"/>
    </row>
    <row r="33" spans="2:22" ht="15" x14ac:dyDescent="0.25">
      <c r="B33" s="108"/>
      <c r="C33" s="109"/>
      <c r="D33" s="109"/>
      <c r="E33" s="109"/>
      <c r="F33" s="109"/>
      <c r="G33" s="124">
        <v>3.45</v>
      </c>
      <c r="H33" s="112">
        <v>12</v>
      </c>
      <c r="I33" s="113"/>
      <c r="J33" s="113">
        <v>41.400000000000006</v>
      </c>
      <c r="K33" s="114">
        <v>0.70699999999999996</v>
      </c>
      <c r="L33" s="86">
        <v>75.757000000000005</v>
      </c>
      <c r="M33" s="128">
        <v>29.2698</v>
      </c>
      <c r="N33" s="85">
        <v>46.487200000000001</v>
      </c>
      <c r="O33" s="87">
        <v>75.757000000000005</v>
      </c>
      <c r="P33" s="88">
        <v>29.2698</v>
      </c>
      <c r="Q33" s="85">
        <v>46.487200000000001</v>
      </c>
      <c r="R33" s="89"/>
      <c r="S33" s="90"/>
      <c r="T33" s="91">
        <v>0</v>
      </c>
      <c r="U33"/>
      <c r="V33"/>
    </row>
    <row r="34" spans="2:22" ht="15" x14ac:dyDescent="0.25">
      <c r="B34" s="108"/>
      <c r="C34" s="109"/>
      <c r="D34" s="109"/>
      <c r="E34" s="109"/>
      <c r="F34" s="109"/>
      <c r="G34" s="124" t="s">
        <v>83</v>
      </c>
      <c r="H34" s="112">
        <v>1</v>
      </c>
      <c r="I34" s="113">
        <v>1.44</v>
      </c>
      <c r="J34" s="113">
        <v>1.44</v>
      </c>
      <c r="K34" s="114">
        <v>0.70699999999999996</v>
      </c>
      <c r="L34" s="86"/>
      <c r="M34" s="128">
        <v>1.0181</v>
      </c>
      <c r="N34" s="85">
        <v>-1.0181</v>
      </c>
      <c r="O34" s="87">
        <v>0</v>
      </c>
      <c r="P34" s="88">
        <v>1.0181</v>
      </c>
      <c r="Q34" s="85">
        <v>-1.0181</v>
      </c>
      <c r="R34" s="89"/>
      <c r="S34" s="90"/>
      <c r="T34" s="91">
        <v>0</v>
      </c>
      <c r="U34"/>
      <c r="V34"/>
    </row>
    <row r="35" spans="2:22" ht="15" x14ac:dyDescent="0.25">
      <c r="B35" s="108"/>
      <c r="C35" s="109"/>
      <c r="D35" s="109"/>
      <c r="E35" s="104" t="s">
        <v>8</v>
      </c>
      <c r="F35" s="104" t="s">
        <v>22</v>
      </c>
      <c r="G35" s="123">
        <v>5.2</v>
      </c>
      <c r="H35" s="105">
        <v>10</v>
      </c>
      <c r="I35" s="106"/>
      <c r="J35" s="106">
        <v>52</v>
      </c>
      <c r="K35" s="107">
        <v>0.70699999999999996</v>
      </c>
      <c r="L35" s="125"/>
      <c r="M35" s="127">
        <v>36.764000000000003</v>
      </c>
      <c r="N35" s="121">
        <v>-36.764000000000003</v>
      </c>
      <c r="O35" s="130">
        <v>0</v>
      </c>
      <c r="P35" s="131">
        <v>36.764000000000003</v>
      </c>
      <c r="Q35" s="121">
        <v>-36.764000000000003</v>
      </c>
      <c r="R35" s="138"/>
      <c r="S35" s="139"/>
      <c r="T35" s="140">
        <v>0</v>
      </c>
      <c r="U35"/>
      <c r="V35"/>
    </row>
    <row r="36" spans="2:22" ht="15" x14ac:dyDescent="0.25">
      <c r="B36" s="108"/>
      <c r="C36" s="109"/>
      <c r="D36" s="109"/>
      <c r="E36" s="109"/>
      <c r="F36" s="109"/>
      <c r="G36" s="124">
        <v>4</v>
      </c>
      <c r="H36" s="112">
        <v>29</v>
      </c>
      <c r="I36" s="113"/>
      <c r="J36" s="113">
        <v>116</v>
      </c>
      <c r="K36" s="114">
        <v>0.70699999999999996</v>
      </c>
      <c r="L36" s="86">
        <v>148.16499999999999</v>
      </c>
      <c r="M36" s="128">
        <v>82.012</v>
      </c>
      <c r="N36" s="85">
        <v>66.152999999999992</v>
      </c>
      <c r="O36" s="87">
        <v>148.16499999999999</v>
      </c>
      <c r="P36" s="88">
        <v>82.012</v>
      </c>
      <c r="Q36" s="85">
        <v>66.152999999999992</v>
      </c>
      <c r="R36" s="89"/>
      <c r="S36" s="90"/>
      <c r="T36" s="91">
        <v>0</v>
      </c>
      <c r="U36"/>
      <c r="V36"/>
    </row>
    <row r="37" spans="2:22" ht="15" x14ac:dyDescent="0.25">
      <c r="B37" s="108"/>
      <c r="C37" s="109"/>
      <c r="D37" s="109"/>
      <c r="E37" s="109"/>
      <c r="F37" s="109"/>
      <c r="G37" s="124">
        <v>4.0999999999999996</v>
      </c>
      <c r="H37" s="112">
        <v>9</v>
      </c>
      <c r="I37" s="113"/>
      <c r="J37" s="113">
        <v>36.9</v>
      </c>
      <c r="K37" s="114">
        <v>0.70699999999999996</v>
      </c>
      <c r="L37" s="86"/>
      <c r="M37" s="128">
        <v>26.0883</v>
      </c>
      <c r="N37" s="85">
        <v>-26.0883</v>
      </c>
      <c r="O37" s="87">
        <v>0</v>
      </c>
      <c r="P37" s="88">
        <v>26.0883</v>
      </c>
      <c r="Q37" s="85">
        <v>-26.0883</v>
      </c>
      <c r="R37" s="89"/>
      <c r="S37" s="90"/>
      <c r="T37" s="91">
        <v>0</v>
      </c>
      <c r="U37"/>
      <c r="V37"/>
    </row>
    <row r="38" spans="2:22" ht="15" x14ac:dyDescent="0.25">
      <c r="B38" s="108"/>
      <c r="C38" s="109"/>
      <c r="D38" s="109"/>
      <c r="E38" s="109"/>
      <c r="F38" s="109"/>
      <c r="G38" s="124" t="s">
        <v>66</v>
      </c>
      <c r="H38" s="112">
        <v>1</v>
      </c>
      <c r="I38" s="113">
        <v>2.5299999999999998</v>
      </c>
      <c r="J38" s="113">
        <v>2.5299999999999998</v>
      </c>
      <c r="K38" s="114">
        <v>0.70699999999999996</v>
      </c>
      <c r="L38" s="86"/>
      <c r="M38" s="128">
        <v>1.7887</v>
      </c>
      <c r="N38" s="85">
        <v>-1.7887</v>
      </c>
      <c r="O38" s="87">
        <v>0</v>
      </c>
      <c r="P38" s="88">
        <v>1.7887</v>
      </c>
      <c r="Q38" s="85">
        <v>-1.7887</v>
      </c>
      <c r="R38" s="89"/>
      <c r="S38" s="90"/>
      <c r="T38" s="91">
        <v>0</v>
      </c>
      <c r="U38"/>
      <c r="V38"/>
    </row>
    <row r="39" spans="2:22" ht="15" x14ac:dyDescent="0.25">
      <c r="B39" s="108"/>
      <c r="C39" s="109"/>
      <c r="D39" s="109"/>
      <c r="E39" s="109"/>
      <c r="F39" s="109"/>
      <c r="G39" s="124" t="s">
        <v>77</v>
      </c>
      <c r="H39" s="112">
        <v>1</v>
      </c>
      <c r="I39" s="113">
        <v>4</v>
      </c>
      <c r="J39" s="113">
        <v>4</v>
      </c>
      <c r="K39" s="114">
        <v>0.378</v>
      </c>
      <c r="L39" s="86"/>
      <c r="M39" s="128">
        <v>1.512</v>
      </c>
      <c r="N39" s="85">
        <v>-1.512</v>
      </c>
      <c r="O39" s="87">
        <v>0</v>
      </c>
      <c r="P39" s="88">
        <v>1.512</v>
      </c>
      <c r="Q39" s="85">
        <v>-1.512</v>
      </c>
      <c r="R39" s="89"/>
      <c r="S39" s="90"/>
      <c r="T39" s="91">
        <v>0</v>
      </c>
      <c r="U39"/>
      <c r="V39"/>
    </row>
    <row r="40" spans="2:22" ht="15" x14ac:dyDescent="0.25">
      <c r="B40" s="108"/>
      <c r="C40" s="109"/>
      <c r="D40" s="141" t="s">
        <v>89</v>
      </c>
      <c r="E40" s="142"/>
      <c r="F40" s="142"/>
      <c r="G40" s="142"/>
      <c r="H40" s="143">
        <v>80</v>
      </c>
      <c r="I40" s="144">
        <v>7.97</v>
      </c>
      <c r="J40" s="144">
        <v>313.86999999999995</v>
      </c>
      <c r="K40" s="145">
        <v>0.6704444444444444</v>
      </c>
      <c r="L40" s="146">
        <v>223.922</v>
      </c>
      <c r="M40" s="147">
        <v>220.59010000000001</v>
      </c>
      <c r="N40" s="148">
        <v>3.3318999999999903</v>
      </c>
      <c r="O40" s="149">
        <v>223.922</v>
      </c>
      <c r="P40" s="150">
        <v>220.59010000000001</v>
      </c>
      <c r="Q40" s="151">
        <v>3.3318999999999903</v>
      </c>
      <c r="R40" s="135"/>
      <c r="S40" s="136"/>
      <c r="T40" s="137">
        <v>0</v>
      </c>
      <c r="U40"/>
      <c r="V40"/>
    </row>
    <row r="41" spans="2:22" ht="15" x14ac:dyDescent="0.25">
      <c r="B41" s="108"/>
      <c r="C41" s="109"/>
      <c r="D41" s="104">
        <v>94</v>
      </c>
      <c r="E41" s="104" t="s">
        <v>13</v>
      </c>
      <c r="F41" s="104" t="s">
        <v>22</v>
      </c>
      <c r="G41" s="123" t="s">
        <v>68</v>
      </c>
      <c r="H41" s="105">
        <v>1</v>
      </c>
      <c r="I41" s="106">
        <v>2.65</v>
      </c>
      <c r="J41" s="106">
        <v>2.65</v>
      </c>
      <c r="K41" s="107">
        <v>0.57399999999999995</v>
      </c>
      <c r="L41" s="125">
        <v>1.5210999999999999</v>
      </c>
      <c r="M41" s="127">
        <v>1.5210999999999999</v>
      </c>
      <c r="N41" s="121">
        <v>0</v>
      </c>
      <c r="O41" s="130">
        <v>1.5210999999999999</v>
      </c>
      <c r="P41" s="131">
        <v>1.5210999999999999</v>
      </c>
      <c r="Q41" s="121">
        <v>0</v>
      </c>
      <c r="R41" s="138"/>
      <c r="S41" s="139"/>
      <c r="T41" s="140">
        <v>0</v>
      </c>
      <c r="U41"/>
      <c r="V41"/>
    </row>
    <row r="42" spans="2:22" ht="15" x14ac:dyDescent="0.25">
      <c r="B42" s="108"/>
      <c r="C42" s="109"/>
      <c r="D42" s="141" t="s">
        <v>90</v>
      </c>
      <c r="E42" s="142"/>
      <c r="F42" s="142"/>
      <c r="G42" s="142"/>
      <c r="H42" s="143">
        <v>1</v>
      </c>
      <c r="I42" s="144">
        <v>2.65</v>
      </c>
      <c r="J42" s="144">
        <v>2.65</v>
      </c>
      <c r="K42" s="145">
        <v>0.57399999999999995</v>
      </c>
      <c r="L42" s="146">
        <v>1.5210999999999999</v>
      </c>
      <c r="M42" s="147">
        <v>1.5210999999999999</v>
      </c>
      <c r="N42" s="148">
        <v>0</v>
      </c>
      <c r="O42" s="149">
        <v>1.5210999999999999</v>
      </c>
      <c r="P42" s="150">
        <v>1.5210999999999999</v>
      </c>
      <c r="Q42" s="151">
        <v>0</v>
      </c>
      <c r="R42" s="135"/>
      <c r="S42" s="136"/>
      <c r="T42" s="137">
        <v>0</v>
      </c>
      <c r="U42"/>
      <c r="V42"/>
    </row>
    <row r="43" spans="2:22" ht="15" x14ac:dyDescent="0.25">
      <c r="B43" s="108"/>
      <c r="C43" s="109"/>
      <c r="D43" s="104">
        <v>15</v>
      </c>
      <c r="E43" s="104" t="s">
        <v>7</v>
      </c>
      <c r="F43" s="104" t="s">
        <v>22</v>
      </c>
      <c r="G43" s="123">
        <v>4.03</v>
      </c>
      <c r="H43" s="105">
        <v>4</v>
      </c>
      <c r="I43" s="106"/>
      <c r="J43" s="106">
        <v>16.12</v>
      </c>
      <c r="K43" s="107">
        <v>0.70299999999999996</v>
      </c>
      <c r="L43" s="125"/>
      <c r="M43" s="127">
        <v>11.3324</v>
      </c>
      <c r="N43" s="121">
        <v>-11.3324</v>
      </c>
      <c r="O43" s="130">
        <v>0</v>
      </c>
      <c r="P43" s="131">
        <v>11.3324</v>
      </c>
      <c r="Q43" s="121">
        <v>-11.3324</v>
      </c>
      <c r="R43" s="138"/>
      <c r="S43" s="139"/>
      <c r="T43" s="140">
        <v>0</v>
      </c>
      <c r="U43"/>
      <c r="V43"/>
    </row>
    <row r="44" spans="2:22" ht="15" x14ac:dyDescent="0.25">
      <c r="B44" s="108"/>
      <c r="C44" s="109"/>
      <c r="D44" s="109"/>
      <c r="E44" s="109"/>
      <c r="F44" s="104" t="s">
        <v>53</v>
      </c>
      <c r="G44" s="123">
        <v>3.6</v>
      </c>
      <c r="H44" s="105">
        <v>1</v>
      </c>
      <c r="I44" s="106"/>
      <c r="J44" s="106">
        <v>3.6</v>
      </c>
      <c r="K44" s="107">
        <v>0.70299999999999996</v>
      </c>
      <c r="L44" s="125">
        <v>77.430000000000007</v>
      </c>
      <c r="M44" s="127">
        <v>2.5308000000000002</v>
      </c>
      <c r="N44" s="121">
        <v>74.899200000000008</v>
      </c>
      <c r="O44" s="130">
        <v>77.430000000000007</v>
      </c>
      <c r="P44" s="131">
        <v>2.5308000000000002</v>
      </c>
      <c r="Q44" s="121">
        <v>74.899200000000008</v>
      </c>
      <c r="R44" s="138"/>
      <c r="S44" s="139"/>
      <c r="T44" s="140">
        <v>0</v>
      </c>
      <c r="U44"/>
      <c r="V44"/>
    </row>
    <row r="45" spans="2:22" ht="15" x14ac:dyDescent="0.25">
      <c r="B45" s="108"/>
      <c r="C45" s="109"/>
      <c r="D45" s="109"/>
      <c r="E45" s="109"/>
      <c r="F45" s="109"/>
      <c r="G45" s="124">
        <v>3.5</v>
      </c>
      <c r="H45" s="112">
        <v>5</v>
      </c>
      <c r="I45" s="113"/>
      <c r="J45" s="113">
        <v>17.5</v>
      </c>
      <c r="K45" s="114">
        <v>0.70299999999999996</v>
      </c>
      <c r="L45" s="86"/>
      <c r="M45" s="128">
        <v>12.3025</v>
      </c>
      <c r="N45" s="85">
        <v>-12.3025</v>
      </c>
      <c r="O45" s="87">
        <v>0</v>
      </c>
      <c r="P45" s="88">
        <v>12.3025</v>
      </c>
      <c r="Q45" s="85">
        <v>-12.3025</v>
      </c>
      <c r="R45" s="89"/>
      <c r="S45" s="90"/>
      <c r="T45" s="91">
        <v>0</v>
      </c>
      <c r="U45"/>
      <c r="V45"/>
    </row>
    <row r="46" spans="2:22" ht="15" x14ac:dyDescent="0.25">
      <c r="B46" s="108"/>
      <c r="C46" s="109"/>
      <c r="D46" s="109"/>
      <c r="E46" s="109"/>
      <c r="F46" s="109"/>
      <c r="G46" s="124">
        <v>3.55</v>
      </c>
      <c r="H46" s="112">
        <v>20</v>
      </c>
      <c r="I46" s="113"/>
      <c r="J46" s="113">
        <v>71</v>
      </c>
      <c r="K46" s="114">
        <v>0.70299999999999996</v>
      </c>
      <c r="L46" s="86"/>
      <c r="M46" s="128">
        <v>49.912999999999997</v>
      </c>
      <c r="N46" s="85">
        <v>-49.912999999999997</v>
      </c>
      <c r="O46" s="87">
        <v>0</v>
      </c>
      <c r="P46" s="88">
        <v>49.912999999999997</v>
      </c>
      <c r="Q46" s="85">
        <v>-49.912999999999997</v>
      </c>
      <c r="R46" s="89"/>
      <c r="S46" s="90"/>
      <c r="T46" s="91">
        <v>0</v>
      </c>
      <c r="U46"/>
      <c r="V46"/>
    </row>
    <row r="47" spans="2:22" ht="15" x14ac:dyDescent="0.25">
      <c r="B47" s="108"/>
      <c r="C47" s="109"/>
      <c r="D47" s="109"/>
      <c r="E47" s="104" t="s">
        <v>8</v>
      </c>
      <c r="F47" s="104" t="s">
        <v>22</v>
      </c>
      <c r="G47" s="123">
        <v>4.0999999999999996</v>
      </c>
      <c r="H47" s="105">
        <v>6</v>
      </c>
      <c r="I47" s="106"/>
      <c r="J47" s="106">
        <v>24.599999999999998</v>
      </c>
      <c r="K47" s="107">
        <v>0.71199999999999997</v>
      </c>
      <c r="L47" s="125">
        <v>130.44120000000001</v>
      </c>
      <c r="M47" s="127">
        <v>17.5152</v>
      </c>
      <c r="N47" s="121">
        <v>112.92600000000002</v>
      </c>
      <c r="O47" s="130">
        <v>130.44120000000001</v>
      </c>
      <c r="P47" s="131">
        <v>17.5152</v>
      </c>
      <c r="Q47" s="121">
        <v>112.92600000000002</v>
      </c>
      <c r="R47" s="138"/>
      <c r="S47" s="139"/>
      <c r="T47" s="140">
        <v>0</v>
      </c>
      <c r="U47"/>
      <c r="V47"/>
    </row>
    <row r="48" spans="2:22" ht="15" x14ac:dyDescent="0.25">
      <c r="B48" s="108"/>
      <c r="C48" s="109"/>
      <c r="D48" s="109"/>
      <c r="E48" s="109"/>
      <c r="F48" s="109"/>
      <c r="G48" s="124">
        <v>4.03</v>
      </c>
      <c r="H48" s="112">
        <v>37</v>
      </c>
      <c r="I48" s="113"/>
      <c r="J48" s="113">
        <v>149.11000000000001</v>
      </c>
      <c r="K48" s="114">
        <v>0.71199999999999997</v>
      </c>
      <c r="L48" s="86"/>
      <c r="M48" s="128">
        <v>106.16630000000001</v>
      </c>
      <c r="N48" s="85">
        <v>-106.16630000000001</v>
      </c>
      <c r="O48" s="87">
        <v>0</v>
      </c>
      <c r="P48" s="88">
        <v>106.16630000000001</v>
      </c>
      <c r="Q48" s="85">
        <v>-106.16630000000001</v>
      </c>
      <c r="R48" s="89"/>
      <c r="S48" s="90"/>
      <c r="T48" s="91">
        <v>0</v>
      </c>
      <c r="U48"/>
      <c r="V48"/>
    </row>
    <row r="49" spans="2:22" ht="15" x14ac:dyDescent="0.25">
      <c r="B49" s="108"/>
      <c r="C49" s="109"/>
      <c r="D49" s="109"/>
      <c r="E49" s="109"/>
      <c r="F49" s="109"/>
      <c r="G49" s="124" t="s">
        <v>78</v>
      </c>
      <c r="H49" s="112"/>
      <c r="I49" s="113">
        <v>4.04</v>
      </c>
      <c r="J49" s="113">
        <v>4.04</v>
      </c>
      <c r="K49" s="114">
        <v>0.71199999999999997</v>
      </c>
      <c r="L49" s="86"/>
      <c r="M49" s="128">
        <v>2.8765000000000001</v>
      </c>
      <c r="N49" s="85">
        <v>-2.8765000000000001</v>
      </c>
      <c r="O49" s="87">
        <v>0</v>
      </c>
      <c r="P49" s="88">
        <v>2.8765000000000001</v>
      </c>
      <c r="Q49" s="85">
        <v>-2.8765000000000001</v>
      </c>
      <c r="R49" s="89"/>
      <c r="S49" s="90"/>
      <c r="T49" s="91">
        <v>0</v>
      </c>
      <c r="U49"/>
      <c r="V49"/>
    </row>
    <row r="50" spans="2:22" ht="15" x14ac:dyDescent="0.25">
      <c r="B50" s="108"/>
      <c r="C50" s="109"/>
      <c r="D50" s="109"/>
      <c r="E50" s="109"/>
      <c r="F50" s="109"/>
      <c r="G50" s="124" t="s">
        <v>79</v>
      </c>
      <c r="H50" s="112"/>
      <c r="I50" s="113">
        <v>3.34</v>
      </c>
      <c r="J50" s="113">
        <v>3.34</v>
      </c>
      <c r="K50" s="114">
        <v>0.71199999999999997</v>
      </c>
      <c r="L50" s="86"/>
      <c r="M50" s="128">
        <v>2.3780999999999999</v>
      </c>
      <c r="N50" s="85">
        <v>-2.3780999999999999</v>
      </c>
      <c r="O50" s="87">
        <v>0</v>
      </c>
      <c r="P50" s="88">
        <v>2.3780999999999999</v>
      </c>
      <c r="Q50" s="85">
        <v>-2.3780999999999999</v>
      </c>
      <c r="R50" s="89"/>
      <c r="S50" s="90"/>
      <c r="T50" s="91">
        <v>0</v>
      </c>
      <c r="U50"/>
      <c r="V50"/>
    </row>
    <row r="51" spans="2:22" ht="15" x14ac:dyDescent="0.25">
      <c r="B51" s="108"/>
      <c r="C51" s="109"/>
      <c r="D51" s="109"/>
      <c r="E51" s="109"/>
      <c r="F51" s="109"/>
      <c r="G51" s="124" t="s">
        <v>80</v>
      </c>
      <c r="H51" s="112"/>
      <c r="I51" s="113">
        <v>2.2599999999999998</v>
      </c>
      <c r="J51" s="113">
        <v>2.2599999999999998</v>
      </c>
      <c r="K51" s="114">
        <v>0.71199999999999997</v>
      </c>
      <c r="L51" s="86"/>
      <c r="M51" s="128">
        <v>1.6091</v>
      </c>
      <c r="N51" s="85">
        <v>-1.6091</v>
      </c>
      <c r="O51" s="87">
        <v>0</v>
      </c>
      <c r="P51" s="88">
        <v>1.6091</v>
      </c>
      <c r="Q51" s="85">
        <v>-1.6091</v>
      </c>
      <c r="R51" s="89"/>
      <c r="S51" s="90"/>
      <c r="T51" s="91">
        <v>0</v>
      </c>
      <c r="U51"/>
      <c r="V51"/>
    </row>
    <row r="52" spans="2:22" ht="15" x14ac:dyDescent="0.25">
      <c r="B52" s="108"/>
      <c r="C52" s="109"/>
      <c r="D52" s="141" t="s">
        <v>81</v>
      </c>
      <c r="E52" s="142"/>
      <c r="F52" s="142"/>
      <c r="G52" s="142"/>
      <c r="H52" s="143">
        <v>73</v>
      </c>
      <c r="I52" s="144">
        <v>9.64</v>
      </c>
      <c r="J52" s="144">
        <v>291.57</v>
      </c>
      <c r="K52" s="145">
        <v>0.70799999999999985</v>
      </c>
      <c r="L52" s="146">
        <v>207.87120000000002</v>
      </c>
      <c r="M52" s="147">
        <v>206.62389999999999</v>
      </c>
      <c r="N52" s="148">
        <v>1.2473000000000241</v>
      </c>
      <c r="O52" s="149">
        <v>207.87120000000002</v>
      </c>
      <c r="P52" s="150">
        <v>206.62389999999999</v>
      </c>
      <c r="Q52" s="151">
        <v>1.2473000000000241</v>
      </c>
      <c r="R52" s="135"/>
      <c r="S52" s="136"/>
      <c r="T52" s="137">
        <v>0</v>
      </c>
      <c r="U52"/>
      <c r="V52"/>
    </row>
    <row r="53" spans="2:22" ht="15" x14ac:dyDescent="0.25">
      <c r="B53" s="103" t="s">
        <v>21</v>
      </c>
      <c r="C53" s="104" t="s">
        <v>26</v>
      </c>
      <c r="D53" s="104">
        <v>11</v>
      </c>
      <c r="E53" s="110" t="s">
        <v>7</v>
      </c>
      <c r="F53" s="104" t="s">
        <v>22</v>
      </c>
      <c r="G53" s="123" t="s">
        <v>66</v>
      </c>
      <c r="H53" s="105">
        <v>0</v>
      </c>
      <c r="I53" s="106">
        <v>0</v>
      </c>
      <c r="J53" s="106">
        <v>0</v>
      </c>
      <c r="K53" s="107"/>
      <c r="L53" s="125">
        <v>0</v>
      </c>
      <c r="M53" s="127">
        <v>0</v>
      </c>
      <c r="N53" s="121">
        <v>0</v>
      </c>
      <c r="O53" s="130">
        <v>0</v>
      </c>
      <c r="P53" s="131">
        <v>0</v>
      </c>
      <c r="Q53" s="121">
        <v>0</v>
      </c>
      <c r="R53" s="138"/>
      <c r="S53" s="139"/>
      <c r="T53" s="140">
        <v>0</v>
      </c>
      <c r="U53"/>
      <c r="V53"/>
    </row>
    <row r="54" spans="2:22" ht="15" x14ac:dyDescent="0.25">
      <c r="B54" s="108"/>
      <c r="C54" s="109"/>
      <c r="D54" s="141" t="s">
        <v>86</v>
      </c>
      <c r="E54" s="142"/>
      <c r="F54" s="142"/>
      <c r="G54" s="142"/>
      <c r="H54" s="143">
        <v>0</v>
      </c>
      <c r="I54" s="144">
        <v>0</v>
      </c>
      <c r="J54" s="144">
        <v>0</v>
      </c>
      <c r="K54" s="145"/>
      <c r="L54" s="146">
        <v>0</v>
      </c>
      <c r="M54" s="147">
        <v>0</v>
      </c>
      <c r="N54" s="148">
        <v>0</v>
      </c>
      <c r="O54" s="149">
        <v>0</v>
      </c>
      <c r="P54" s="150">
        <v>0</v>
      </c>
      <c r="Q54" s="151">
        <v>0</v>
      </c>
      <c r="R54" s="135"/>
      <c r="S54" s="136"/>
      <c r="T54" s="137">
        <v>0</v>
      </c>
      <c r="U54"/>
      <c r="V54"/>
    </row>
    <row r="55" spans="2:22" ht="15" x14ac:dyDescent="0.25">
      <c r="B55" s="108"/>
      <c r="C55" s="109"/>
      <c r="D55" s="104">
        <v>12</v>
      </c>
      <c r="E55" s="104" t="s">
        <v>7</v>
      </c>
      <c r="F55" s="104" t="s">
        <v>53</v>
      </c>
      <c r="G55" s="123" t="s">
        <v>75</v>
      </c>
      <c r="H55" s="105">
        <v>0</v>
      </c>
      <c r="I55" s="106">
        <v>0</v>
      </c>
      <c r="J55" s="106">
        <v>0</v>
      </c>
      <c r="K55" s="107">
        <v>0.70299999999999996</v>
      </c>
      <c r="L55" s="125">
        <v>1.4601</v>
      </c>
      <c r="M55" s="127">
        <v>0</v>
      </c>
      <c r="N55" s="121">
        <v>1.4601</v>
      </c>
      <c r="O55" s="130">
        <v>1.4601</v>
      </c>
      <c r="P55" s="131">
        <v>0</v>
      </c>
      <c r="Q55" s="121">
        <v>1.4601</v>
      </c>
      <c r="R55" s="138"/>
      <c r="S55" s="139"/>
      <c r="T55" s="140">
        <v>0</v>
      </c>
      <c r="U55"/>
      <c r="V55"/>
    </row>
    <row r="56" spans="2:22" ht="15" x14ac:dyDescent="0.25">
      <c r="B56" s="108"/>
      <c r="C56" s="109"/>
      <c r="D56" s="141" t="s">
        <v>87</v>
      </c>
      <c r="E56" s="142"/>
      <c r="F56" s="142"/>
      <c r="G56" s="142"/>
      <c r="H56" s="143">
        <v>0</v>
      </c>
      <c r="I56" s="144">
        <v>0</v>
      </c>
      <c r="J56" s="144">
        <v>0</v>
      </c>
      <c r="K56" s="145">
        <v>0.70299999999999996</v>
      </c>
      <c r="L56" s="146">
        <v>1.4601</v>
      </c>
      <c r="M56" s="147">
        <v>0</v>
      </c>
      <c r="N56" s="148">
        <v>1.4601</v>
      </c>
      <c r="O56" s="149">
        <v>1.4601</v>
      </c>
      <c r="P56" s="150">
        <v>0</v>
      </c>
      <c r="Q56" s="151">
        <v>1.4601</v>
      </c>
      <c r="R56" s="135"/>
      <c r="S56" s="136"/>
      <c r="T56" s="137">
        <v>0</v>
      </c>
      <c r="U56"/>
      <c r="V56"/>
    </row>
    <row r="57" spans="2:22" ht="15" x14ac:dyDescent="0.25">
      <c r="B57" s="108"/>
      <c r="C57" s="109"/>
      <c r="D57" s="104">
        <v>13</v>
      </c>
      <c r="E57" s="104" t="s">
        <v>7</v>
      </c>
      <c r="F57" s="104" t="s">
        <v>53</v>
      </c>
      <c r="G57" s="123">
        <v>3.6</v>
      </c>
      <c r="H57" s="105">
        <v>6</v>
      </c>
      <c r="I57" s="106"/>
      <c r="J57" s="106">
        <v>21.6</v>
      </c>
      <c r="K57" s="107">
        <v>0.70099999999999996</v>
      </c>
      <c r="L57" s="125"/>
      <c r="M57" s="127">
        <v>15.1416</v>
      </c>
      <c r="N57" s="121">
        <v>-15.1416</v>
      </c>
      <c r="O57" s="130">
        <v>0</v>
      </c>
      <c r="P57" s="131">
        <v>15.1416</v>
      </c>
      <c r="Q57" s="121">
        <v>-15.1416</v>
      </c>
      <c r="R57" s="138"/>
      <c r="S57" s="139"/>
      <c r="T57" s="140">
        <v>0</v>
      </c>
      <c r="U57"/>
      <c r="V57"/>
    </row>
    <row r="58" spans="2:22" ht="15" x14ac:dyDescent="0.25">
      <c r="B58" s="108"/>
      <c r="C58" s="109"/>
      <c r="D58" s="109"/>
      <c r="E58" s="109"/>
      <c r="F58" s="109"/>
      <c r="G58" s="124">
        <v>3.5</v>
      </c>
      <c r="H58" s="112">
        <v>2</v>
      </c>
      <c r="I58" s="113"/>
      <c r="J58" s="113">
        <v>7</v>
      </c>
      <c r="K58" s="114">
        <v>0.70099999999999996</v>
      </c>
      <c r="L58" s="86"/>
      <c r="M58" s="128">
        <v>4.907</v>
      </c>
      <c r="N58" s="85">
        <v>-4.907</v>
      </c>
      <c r="O58" s="87">
        <v>0</v>
      </c>
      <c r="P58" s="88">
        <v>4.907</v>
      </c>
      <c r="Q58" s="85">
        <v>-4.907</v>
      </c>
      <c r="R58" s="89"/>
      <c r="S58" s="90"/>
      <c r="T58" s="91">
        <v>0</v>
      </c>
      <c r="U58"/>
      <c r="V58"/>
    </row>
    <row r="59" spans="2:22" ht="15" x14ac:dyDescent="0.25">
      <c r="B59" s="108"/>
      <c r="C59" s="109"/>
      <c r="D59" s="109"/>
      <c r="E59" s="109"/>
      <c r="F59" s="109"/>
      <c r="G59" s="124">
        <v>3.2</v>
      </c>
      <c r="H59" s="112">
        <v>1</v>
      </c>
      <c r="I59" s="113"/>
      <c r="J59" s="113">
        <v>3.2</v>
      </c>
      <c r="K59" s="114">
        <v>0.70099999999999996</v>
      </c>
      <c r="L59" s="86"/>
      <c r="M59" s="128">
        <v>2.2431999999999999</v>
      </c>
      <c r="N59" s="85">
        <v>-2.2431999999999999</v>
      </c>
      <c r="O59" s="87">
        <v>0</v>
      </c>
      <c r="P59" s="88">
        <v>2.2431999999999999</v>
      </c>
      <c r="Q59" s="85">
        <v>-2.2431999999999999</v>
      </c>
      <c r="R59" s="89"/>
      <c r="S59" s="90"/>
      <c r="T59" s="91">
        <v>0</v>
      </c>
      <c r="U59"/>
      <c r="V59"/>
    </row>
    <row r="60" spans="2:22" ht="15" x14ac:dyDescent="0.25">
      <c r="B60" s="108"/>
      <c r="C60" s="109"/>
      <c r="D60" s="109"/>
      <c r="E60" s="109"/>
      <c r="F60" s="109"/>
      <c r="G60" s="124">
        <v>3.55</v>
      </c>
      <c r="H60" s="112">
        <v>6</v>
      </c>
      <c r="I60" s="113"/>
      <c r="J60" s="113">
        <v>21.299999999999997</v>
      </c>
      <c r="K60" s="114">
        <v>0.70099999999999996</v>
      </c>
      <c r="L60" s="86"/>
      <c r="M60" s="128">
        <v>14.9313</v>
      </c>
      <c r="N60" s="85">
        <v>-14.9313</v>
      </c>
      <c r="O60" s="87">
        <v>0</v>
      </c>
      <c r="P60" s="88">
        <v>14.9313</v>
      </c>
      <c r="Q60" s="85">
        <v>-14.9313</v>
      </c>
      <c r="R60" s="89"/>
      <c r="S60" s="90"/>
      <c r="T60" s="91">
        <v>0</v>
      </c>
      <c r="U60"/>
      <c r="V60"/>
    </row>
    <row r="61" spans="2:22" ht="15" x14ac:dyDescent="0.25">
      <c r="B61" s="108"/>
      <c r="C61" s="109"/>
      <c r="D61" s="109"/>
      <c r="E61" s="109"/>
      <c r="F61" s="109"/>
      <c r="G61" s="124">
        <v>3.65</v>
      </c>
      <c r="H61" s="112">
        <v>1</v>
      </c>
      <c r="I61" s="113"/>
      <c r="J61" s="113">
        <v>3.65</v>
      </c>
      <c r="K61" s="114">
        <v>0.70099999999999996</v>
      </c>
      <c r="L61" s="86"/>
      <c r="M61" s="128">
        <v>2.5587</v>
      </c>
      <c r="N61" s="85">
        <v>-2.5587</v>
      </c>
      <c r="O61" s="87">
        <v>0</v>
      </c>
      <c r="P61" s="88">
        <v>2.5587</v>
      </c>
      <c r="Q61" s="85">
        <v>-2.5587</v>
      </c>
      <c r="R61" s="89"/>
      <c r="S61" s="90"/>
      <c r="T61" s="91">
        <v>0</v>
      </c>
      <c r="U61"/>
      <c r="V61"/>
    </row>
    <row r="62" spans="2:22" ht="15" x14ac:dyDescent="0.25">
      <c r="B62" s="108"/>
      <c r="C62" s="109"/>
      <c r="D62" s="109"/>
      <c r="E62" s="109"/>
      <c r="F62" s="109"/>
      <c r="G62" s="124">
        <v>2</v>
      </c>
      <c r="H62" s="112">
        <v>1</v>
      </c>
      <c r="I62" s="113"/>
      <c r="J62" s="113">
        <v>2</v>
      </c>
      <c r="K62" s="114">
        <v>0.70099999999999996</v>
      </c>
      <c r="L62" s="86">
        <v>42.781999999999996</v>
      </c>
      <c r="M62" s="128">
        <v>1.4019999999999999</v>
      </c>
      <c r="N62" s="85">
        <v>41.379999999999995</v>
      </c>
      <c r="O62" s="87">
        <v>42.781999999999996</v>
      </c>
      <c r="P62" s="88">
        <v>1.4019999999999999</v>
      </c>
      <c r="Q62" s="85">
        <v>41.379999999999995</v>
      </c>
      <c r="R62" s="89"/>
      <c r="S62" s="90"/>
      <c r="T62" s="91">
        <v>0</v>
      </c>
      <c r="U62"/>
      <c r="V62"/>
    </row>
    <row r="63" spans="2:22" ht="15" x14ac:dyDescent="0.25">
      <c r="B63" s="108"/>
      <c r="C63" s="109"/>
      <c r="D63" s="141" t="s">
        <v>88</v>
      </c>
      <c r="E63" s="142"/>
      <c r="F63" s="142"/>
      <c r="G63" s="142"/>
      <c r="H63" s="143">
        <v>17</v>
      </c>
      <c r="I63" s="144"/>
      <c r="J63" s="144">
        <v>58.749999999999993</v>
      </c>
      <c r="K63" s="145">
        <v>0.70099999999999996</v>
      </c>
      <c r="L63" s="146">
        <v>42.781999999999996</v>
      </c>
      <c r="M63" s="147">
        <v>41.183800000000005</v>
      </c>
      <c r="N63" s="148">
        <v>1.5981999999999914</v>
      </c>
      <c r="O63" s="149">
        <v>42.781999999999996</v>
      </c>
      <c r="P63" s="150">
        <v>41.183800000000005</v>
      </c>
      <c r="Q63" s="151">
        <v>1.5981999999999914</v>
      </c>
      <c r="R63" s="135"/>
      <c r="S63" s="136"/>
      <c r="T63" s="137">
        <v>0</v>
      </c>
      <c r="U63"/>
      <c r="V63"/>
    </row>
    <row r="64" spans="2:22" ht="15" x14ac:dyDescent="0.25">
      <c r="B64" s="108"/>
      <c r="C64" s="109"/>
      <c r="D64" s="104">
        <v>14</v>
      </c>
      <c r="E64" s="104" t="s">
        <v>7</v>
      </c>
      <c r="F64" s="104" t="s">
        <v>53</v>
      </c>
      <c r="G64" s="123">
        <v>3.5</v>
      </c>
      <c r="H64" s="105">
        <v>11</v>
      </c>
      <c r="I64" s="106"/>
      <c r="J64" s="106">
        <v>38.5</v>
      </c>
      <c r="K64" s="107">
        <v>0.70699999999999996</v>
      </c>
      <c r="L64" s="125"/>
      <c r="M64" s="127">
        <v>27.2195</v>
      </c>
      <c r="N64" s="121">
        <v>-27.2195</v>
      </c>
      <c r="O64" s="130">
        <v>0</v>
      </c>
      <c r="P64" s="131">
        <v>27.2195</v>
      </c>
      <c r="Q64" s="121">
        <v>-27.2195</v>
      </c>
      <c r="R64" s="138"/>
      <c r="S64" s="139"/>
      <c r="T64" s="140">
        <v>0</v>
      </c>
      <c r="U64"/>
      <c r="V64"/>
    </row>
    <row r="65" spans="2:22" ht="15" x14ac:dyDescent="0.25">
      <c r="B65" s="108"/>
      <c r="C65" s="109"/>
      <c r="D65" s="109"/>
      <c r="E65" s="109"/>
      <c r="F65" s="109"/>
      <c r="G65" s="124">
        <v>3.55</v>
      </c>
      <c r="H65" s="112">
        <v>2</v>
      </c>
      <c r="I65" s="113"/>
      <c r="J65" s="113">
        <v>7.1</v>
      </c>
      <c r="K65" s="114">
        <v>0.70699999999999996</v>
      </c>
      <c r="L65" s="86"/>
      <c r="M65" s="128">
        <v>5.0197000000000003</v>
      </c>
      <c r="N65" s="85">
        <v>-5.0197000000000003</v>
      </c>
      <c r="O65" s="87">
        <v>0</v>
      </c>
      <c r="P65" s="88">
        <v>5.0197000000000003</v>
      </c>
      <c r="Q65" s="85">
        <v>-5.0197000000000003</v>
      </c>
      <c r="R65" s="89"/>
      <c r="S65" s="90"/>
      <c r="T65" s="91">
        <v>0</v>
      </c>
      <c r="U65"/>
      <c r="V65"/>
    </row>
    <row r="66" spans="2:22" ht="15" x14ac:dyDescent="0.25">
      <c r="B66" s="108"/>
      <c r="C66" s="109"/>
      <c r="D66" s="109"/>
      <c r="E66" s="109"/>
      <c r="F66" s="109"/>
      <c r="G66" s="124">
        <v>3.45</v>
      </c>
      <c r="H66" s="112">
        <v>4</v>
      </c>
      <c r="I66" s="113"/>
      <c r="J66" s="113">
        <v>13.8</v>
      </c>
      <c r="K66" s="114">
        <v>0.70699999999999996</v>
      </c>
      <c r="L66" s="86">
        <v>43.627000000000002</v>
      </c>
      <c r="M66" s="128">
        <v>9.7566000000000006</v>
      </c>
      <c r="N66" s="85">
        <v>33.870400000000004</v>
      </c>
      <c r="O66" s="87">
        <v>43.627000000000002</v>
      </c>
      <c r="P66" s="88">
        <v>9.7566000000000006</v>
      </c>
      <c r="Q66" s="85">
        <v>33.870400000000004</v>
      </c>
      <c r="R66" s="89"/>
      <c r="S66" s="90"/>
      <c r="T66" s="91">
        <v>0</v>
      </c>
      <c r="U66"/>
      <c r="V66"/>
    </row>
    <row r="67" spans="2:22" ht="15" x14ac:dyDescent="0.25">
      <c r="B67" s="108"/>
      <c r="C67" s="109"/>
      <c r="D67" s="109"/>
      <c r="E67" s="109"/>
      <c r="F67" s="109"/>
      <c r="G67" s="124" t="s">
        <v>82</v>
      </c>
      <c r="H67" s="112">
        <v>1</v>
      </c>
      <c r="I67" s="113">
        <v>1.44</v>
      </c>
      <c r="J67" s="113">
        <v>1.44</v>
      </c>
      <c r="K67" s="114">
        <v>0.70699999999999996</v>
      </c>
      <c r="L67" s="86"/>
      <c r="M67" s="128">
        <v>1.0181</v>
      </c>
      <c r="N67" s="85">
        <v>-1.0181</v>
      </c>
      <c r="O67" s="87">
        <v>0</v>
      </c>
      <c r="P67" s="88">
        <v>1.0181</v>
      </c>
      <c r="Q67" s="85">
        <v>-1.0181</v>
      </c>
      <c r="R67" s="89"/>
      <c r="S67" s="90"/>
      <c r="T67" s="91">
        <v>0</v>
      </c>
      <c r="U67"/>
      <c r="V67"/>
    </row>
    <row r="68" spans="2:22" ht="15" x14ac:dyDescent="0.25">
      <c r="B68" s="108"/>
      <c r="C68" s="109"/>
      <c r="D68" s="141" t="s">
        <v>89</v>
      </c>
      <c r="E68" s="142"/>
      <c r="F68" s="142"/>
      <c r="G68" s="142"/>
      <c r="H68" s="143">
        <v>18</v>
      </c>
      <c r="I68" s="144">
        <v>1.44</v>
      </c>
      <c r="J68" s="144">
        <v>60.84</v>
      </c>
      <c r="K68" s="145">
        <v>0.70699999999999996</v>
      </c>
      <c r="L68" s="146">
        <v>43.627000000000002</v>
      </c>
      <c r="M68" s="147">
        <v>43.013899999999992</v>
      </c>
      <c r="N68" s="148">
        <v>0.61310000000000997</v>
      </c>
      <c r="O68" s="149">
        <v>43.627000000000002</v>
      </c>
      <c r="P68" s="150">
        <v>43.013899999999992</v>
      </c>
      <c r="Q68" s="151">
        <v>0.61310000000000997</v>
      </c>
      <c r="R68" s="135"/>
      <c r="S68" s="136"/>
      <c r="T68" s="137">
        <v>0</v>
      </c>
      <c r="U68"/>
      <c r="V68"/>
    </row>
    <row r="69" spans="2:22" ht="15" x14ac:dyDescent="0.25">
      <c r="B69" s="108"/>
      <c r="C69" s="109"/>
      <c r="D69" s="104">
        <v>15</v>
      </c>
      <c r="E69" s="104" t="s">
        <v>7</v>
      </c>
      <c r="F69" s="104" t="s">
        <v>53</v>
      </c>
      <c r="G69" s="123">
        <v>3.6</v>
      </c>
      <c r="H69" s="105">
        <v>4</v>
      </c>
      <c r="I69" s="106"/>
      <c r="J69" s="106">
        <v>14.4</v>
      </c>
      <c r="K69" s="107">
        <v>0.70799999999999996</v>
      </c>
      <c r="L69" s="125"/>
      <c r="M69" s="127">
        <v>10.1952</v>
      </c>
      <c r="N69" s="121">
        <v>-10.1952</v>
      </c>
      <c r="O69" s="130">
        <v>0</v>
      </c>
      <c r="P69" s="131">
        <v>10.1952</v>
      </c>
      <c r="Q69" s="121">
        <v>-10.1952</v>
      </c>
      <c r="R69" s="138"/>
      <c r="S69" s="139"/>
      <c r="T69" s="140">
        <v>0</v>
      </c>
      <c r="U69"/>
      <c r="V69"/>
    </row>
    <row r="70" spans="2:22" ht="15" x14ac:dyDescent="0.25">
      <c r="B70" s="108"/>
      <c r="C70" s="109"/>
      <c r="D70" s="109"/>
      <c r="E70" s="109"/>
      <c r="F70" s="109"/>
      <c r="G70" s="124">
        <v>3.5</v>
      </c>
      <c r="H70" s="112">
        <v>4</v>
      </c>
      <c r="I70" s="113"/>
      <c r="J70" s="113">
        <v>14</v>
      </c>
      <c r="K70" s="114">
        <v>0.70799999999999996</v>
      </c>
      <c r="L70" s="86"/>
      <c r="M70" s="128">
        <v>9.9120000000000008</v>
      </c>
      <c r="N70" s="85">
        <v>-9.9120000000000008</v>
      </c>
      <c r="O70" s="87">
        <v>0</v>
      </c>
      <c r="P70" s="88">
        <v>9.9120000000000008</v>
      </c>
      <c r="Q70" s="85">
        <v>-9.9120000000000008</v>
      </c>
      <c r="R70" s="89"/>
      <c r="S70" s="90"/>
      <c r="T70" s="91">
        <v>0</v>
      </c>
      <c r="U70"/>
      <c r="V70"/>
    </row>
    <row r="71" spans="2:22" ht="15" x14ac:dyDescent="0.25">
      <c r="B71" s="108"/>
      <c r="C71" s="109"/>
      <c r="D71" s="109"/>
      <c r="E71" s="109"/>
      <c r="F71" s="109"/>
      <c r="G71" s="124">
        <v>3.55</v>
      </c>
      <c r="H71" s="112">
        <v>6</v>
      </c>
      <c r="I71" s="113"/>
      <c r="J71" s="113">
        <v>21.299999999999997</v>
      </c>
      <c r="K71" s="114">
        <v>0.70799999999999996</v>
      </c>
      <c r="L71" s="86"/>
      <c r="M71" s="128">
        <v>15.080399999999999</v>
      </c>
      <c r="N71" s="85">
        <v>-15.080399999999999</v>
      </c>
      <c r="O71" s="87">
        <v>0</v>
      </c>
      <c r="P71" s="88">
        <v>15.080399999999999</v>
      </c>
      <c r="Q71" s="85">
        <v>-15.080399999999999</v>
      </c>
      <c r="R71" s="89"/>
      <c r="S71" s="90"/>
      <c r="T71" s="91">
        <v>0</v>
      </c>
      <c r="U71"/>
      <c r="V71"/>
    </row>
    <row r="72" spans="2:22" ht="15" x14ac:dyDescent="0.25">
      <c r="B72" s="108"/>
      <c r="C72" s="109"/>
      <c r="D72" s="109"/>
      <c r="E72" s="109"/>
      <c r="F72" s="109"/>
      <c r="G72" s="124">
        <v>3.65</v>
      </c>
      <c r="H72" s="112">
        <v>3</v>
      </c>
      <c r="I72" s="113"/>
      <c r="J72" s="113">
        <v>10.95</v>
      </c>
      <c r="K72" s="114">
        <v>0.70799999999999996</v>
      </c>
      <c r="L72" s="86">
        <v>45.525100000000002</v>
      </c>
      <c r="M72" s="128">
        <v>7.7526000000000002</v>
      </c>
      <c r="N72" s="85">
        <v>37.772500000000001</v>
      </c>
      <c r="O72" s="87">
        <v>45.525100000000002</v>
      </c>
      <c r="P72" s="88">
        <v>7.7526000000000002</v>
      </c>
      <c r="Q72" s="85">
        <v>37.772500000000001</v>
      </c>
      <c r="R72" s="89"/>
      <c r="S72" s="90"/>
      <c r="T72" s="91">
        <v>0</v>
      </c>
      <c r="U72"/>
      <c r="V72"/>
    </row>
    <row r="73" spans="2:22" ht="15" x14ac:dyDescent="0.25">
      <c r="B73" s="108"/>
      <c r="C73" s="109"/>
      <c r="D73" s="109"/>
      <c r="E73" s="109"/>
      <c r="F73" s="109"/>
      <c r="G73" s="124" t="s">
        <v>82</v>
      </c>
      <c r="H73" s="112">
        <v>1</v>
      </c>
      <c r="I73" s="113">
        <v>2.64</v>
      </c>
      <c r="J73" s="113">
        <v>2.64</v>
      </c>
      <c r="K73" s="114">
        <v>0.70799999999999996</v>
      </c>
      <c r="L73" s="86"/>
      <c r="M73" s="128">
        <v>1.8691</v>
      </c>
      <c r="N73" s="85">
        <v>-1.8691</v>
      </c>
      <c r="O73" s="87">
        <v>0</v>
      </c>
      <c r="P73" s="88">
        <v>1.8691</v>
      </c>
      <c r="Q73" s="85">
        <v>-1.8691</v>
      </c>
      <c r="R73" s="89"/>
      <c r="S73" s="90"/>
      <c r="T73" s="91">
        <v>0</v>
      </c>
      <c r="U73"/>
      <c r="V73"/>
    </row>
    <row r="74" spans="2:22" ht="15" x14ac:dyDescent="0.25">
      <c r="B74" s="108"/>
      <c r="C74" s="109"/>
      <c r="D74" s="109"/>
      <c r="E74" s="104" t="s">
        <v>8</v>
      </c>
      <c r="F74" s="104" t="s">
        <v>22</v>
      </c>
      <c r="G74" s="123" t="s">
        <v>69</v>
      </c>
      <c r="H74" s="105">
        <v>1</v>
      </c>
      <c r="I74" s="106">
        <v>2.08</v>
      </c>
      <c r="J74" s="106">
        <v>2.08</v>
      </c>
      <c r="K74" s="107">
        <v>0.71299999999999997</v>
      </c>
      <c r="L74" s="125"/>
      <c r="M74" s="127">
        <v>1.4830000000000001</v>
      </c>
      <c r="N74" s="121">
        <v>-1.4830000000000001</v>
      </c>
      <c r="O74" s="130">
        <v>0</v>
      </c>
      <c r="P74" s="131">
        <v>1.4830000000000001</v>
      </c>
      <c r="Q74" s="121">
        <v>-1.4830000000000001</v>
      </c>
      <c r="R74" s="138"/>
      <c r="S74" s="139"/>
      <c r="T74" s="140">
        <v>0</v>
      </c>
      <c r="U74"/>
      <c r="V74"/>
    </row>
    <row r="75" spans="2:22" ht="15" x14ac:dyDescent="0.25">
      <c r="B75" s="108"/>
      <c r="C75" s="109"/>
      <c r="D75" s="109"/>
      <c r="E75" s="109"/>
      <c r="F75" s="109"/>
      <c r="G75" s="124">
        <v>4.03</v>
      </c>
      <c r="H75" s="112">
        <v>18</v>
      </c>
      <c r="I75" s="113"/>
      <c r="J75" s="113">
        <v>72.540000000000006</v>
      </c>
      <c r="K75" s="114">
        <v>0.71299999999999997</v>
      </c>
      <c r="L75" s="86">
        <v>53.207999999999998</v>
      </c>
      <c r="M75" s="128">
        <v>51.720999999999997</v>
      </c>
      <c r="N75" s="85">
        <v>1.4870000000000019</v>
      </c>
      <c r="O75" s="87">
        <v>53.207999999999998</v>
      </c>
      <c r="P75" s="88">
        <v>51.720999999999997</v>
      </c>
      <c r="Q75" s="85">
        <v>1.4870000000000019</v>
      </c>
      <c r="R75" s="89"/>
      <c r="S75" s="90"/>
      <c r="T75" s="91">
        <v>0</v>
      </c>
      <c r="U75"/>
      <c r="V75"/>
    </row>
    <row r="76" spans="2:22" ht="15" x14ac:dyDescent="0.25">
      <c r="B76" s="108"/>
      <c r="C76" s="109"/>
      <c r="D76" s="141" t="s">
        <v>81</v>
      </c>
      <c r="E76" s="142"/>
      <c r="F76" s="142"/>
      <c r="G76" s="142"/>
      <c r="H76" s="143">
        <v>37</v>
      </c>
      <c r="I76" s="144">
        <v>4.7200000000000006</v>
      </c>
      <c r="J76" s="144">
        <v>137.91</v>
      </c>
      <c r="K76" s="145">
        <v>0.70942857142857141</v>
      </c>
      <c r="L76" s="146">
        <v>98.733100000000007</v>
      </c>
      <c r="M76" s="147">
        <v>98.013299999999987</v>
      </c>
      <c r="N76" s="148">
        <v>0.71980000000002065</v>
      </c>
      <c r="O76" s="149">
        <v>98.733100000000007</v>
      </c>
      <c r="P76" s="150">
        <v>98.013299999999987</v>
      </c>
      <c r="Q76" s="151">
        <v>0.71980000000002065</v>
      </c>
      <c r="R76" s="135"/>
      <c r="S76" s="136"/>
      <c r="T76" s="137">
        <v>0</v>
      </c>
      <c r="U76"/>
      <c r="V76"/>
    </row>
    <row r="77" spans="2:22" ht="15" x14ac:dyDescent="0.25">
      <c r="B77" s="108"/>
      <c r="C77" s="104" t="s">
        <v>25</v>
      </c>
      <c r="D77" s="104">
        <v>10</v>
      </c>
      <c r="E77" s="110" t="s">
        <v>8</v>
      </c>
      <c r="F77" s="104" t="s">
        <v>23</v>
      </c>
      <c r="G77" s="123" t="s">
        <v>76</v>
      </c>
      <c r="H77" s="105">
        <v>0</v>
      </c>
      <c r="I77" s="106">
        <v>0</v>
      </c>
      <c r="J77" s="106">
        <v>0</v>
      </c>
      <c r="K77" s="107">
        <v>0.67200000000000004</v>
      </c>
      <c r="L77" s="125">
        <v>6.9999999999999999E-4</v>
      </c>
      <c r="M77" s="127">
        <v>6.9999999999999999E-4</v>
      </c>
      <c r="N77" s="121">
        <v>0</v>
      </c>
      <c r="O77" s="130">
        <v>6.9999999999999999E-4</v>
      </c>
      <c r="P77" s="131">
        <v>6.9999999999999999E-4</v>
      </c>
      <c r="Q77" s="121">
        <v>0</v>
      </c>
      <c r="R77" s="138"/>
      <c r="S77" s="139"/>
      <c r="T77" s="140">
        <v>0</v>
      </c>
      <c r="U77"/>
      <c r="V77"/>
    </row>
    <row r="78" spans="2:22" ht="15" x14ac:dyDescent="0.25">
      <c r="B78" s="108"/>
      <c r="C78" s="109"/>
      <c r="D78" s="141" t="s">
        <v>85</v>
      </c>
      <c r="E78" s="142"/>
      <c r="F78" s="142"/>
      <c r="G78" s="142"/>
      <c r="H78" s="143">
        <v>0</v>
      </c>
      <c r="I78" s="144">
        <v>0</v>
      </c>
      <c r="J78" s="144">
        <v>0</v>
      </c>
      <c r="K78" s="145">
        <v>0.67200000000000004</v>
      </c>
      <c r="L78" s="146">
        <v>6.9999999999999999E-4</v>
      </c>
      <c r="M78" s="147">
        <v>6.9999999999999999E-4</v>
      </c>
      <c r="N78" s="148">
        <v>0</v>
      </c>
      <c r="O78" s="149">
        <v>6.9999999999999999E-4</v>
      </c>
      <c r="P78" s="150">
        <v>6.9999999999999999E-4</v>
      </c>
      <c r="Q78" s="151">
        <v>0</v>
      </c>
      <c r="R78" s="135"/>
      <c r="S78" s="136"/>
      <c r="T78" s="137">
        <v>0</v>
      </c>
      <c r="U78"/>
      <c r="V78"/>
    </row>
    <row r="79" spans="2:22" ht="15" x14ac:dyDescent="0.25">
      <c r="B79" s="108"/>
      <c r="C79" s="109"/>
      <c r="D79" s="104">
        <v>11</v>
      </c>
      <c r="E79" s="110" t="s">
        <v>8</v>
      </c>
      <c r="F79" s="104" t="s">
        <v>23</v>
      </c>
      <c r="G79" s="123">
        <v>3.5</v>
      </c>
      <c r="H79" s="105">
        <v>1</v>
      </c>
      <c r="I79" s="106"/>
      <c r="J79" s="106">
        <v>3.5</v>
      </c>
      <c r="K79" s="107">
        <v>0.66700000000000004</v>
      </c>
      <c r="L79" s="125"/>
      <c r="M79" s="127">
        <v>2.3344999999999998</v>
      </c>
      <c r="N79" s="121">
        <v>-2.3344999999999998</v>
      </c>
      <c r="O79" s="130">
        <v>0</v>
      </c>
      <c r="P79" s="131">
        <v>2.3344999999999998</v>
      </c>
      <c r="Q79" s="121">
        <v>-2.3344999999999998</v>
      </c>
      <c r="R79" s="138"/>
      <c r="S79" s="139"/>
      <c r="T79" s="140">
        <v>0</v>
      </c>
      <c r="U79"/>
      <c r="V79"/>
    </row>
    <row r="80" spans="2:22" ht="15" x14ac:dyDescent="0.25">
      <c r="B80" s="108"/>
      <c r="C80" s="109"/>
      <c r="D80" s="109"/>
      <c r="E80" s="111"/>
      <c r="F80" s="109"/>
      <c r="G80" s="124">
        <v>4</v>
      </c>
      <c r="H80" s="112">
        <v>2</v>
      </c>
      <c r="I80" s="113"/>
      <c r="J80" s="113">
        <v>8</v>
      </c>
      <c r="K80" s="114">
        <v>0.66700000000000004</v>
      </c>
      <c r="L80" s="86"/>
      <c r="M80" s="128">
        <v>5.3360000000000003</v>
      </c>
      <c r="N80" s="85">
        <v>-5.3360000000000003</v>
      </c>
      <c r="O80" s="87">
        <v>0</v>
      </c>
      <c r="P80" s="88">
        <v>5.3360000000000003</v>
      </c>
      <c r="Q80" s="85">
        <v>-5.3360000000000003</v>
      </c>
      <c r="R80" s="89"/>
      <c r="S80" s="90"/>
      <c r="T80" s="91">
        <v>0</v>
      </c>
      <c r="U80"/>
      <c r="V80"/>
    </row>
    <row r="81" spans="2:22" ht="15" x14ac:dyDescent="0.25">
      <c r="B81" s="108"/>
      <c r="C81" s="109"/>
      <c r="D81" s="109"/>
      <c r="E81" s="111"/>
      <c r="F81" s="109"/>
      <c r="G81" s="124">
        <v>4.4000000000000004</v>
      </c>
      <c r="H81" s="112">
        <v>4</v>
      </c>
      <c r="I81" s="113"/>
      <c r="J81" s="113">
        <v>17.600000000000001</v>
      </c>
      <c r="K81" s="114">
        <v>0.66700000000000004</v>
      </c>
      <c r="L81" s="86">
        <v>23.316700000000001</v>
      </c>
      <c r="M81" s="128">
        <v>11.7392</v>
      </c>
      <c r="N81" s="85">
        <v>11.577500000000001</v>
      </c>
      <c r="O81" s="87">
        <v>19.0853</v>
      </c>
      <c r="P81" s="88">
        <v>7.5078000000000005</v>
      </c>
      <c r="Q81" s="85">
        <v>11.577500000000001</v>
      </c>
      <c r="R81" s="89">
        <v>4.2313999999999998</v>
      </c>
      <c r="S81" s="90">
        <v>4.2313999999999998</v>
      </c>
      <c r="T81" s="91">
        <v>0</v>
      </c>
      <c r="U81"/>
      <c r="V81"/>
    </row>
    <row r="82" spans="2:22" ht="15" x14ac:dyDescent="0.25">
      <c r="B82" s="108"/>
      <c r="C82" s="109"/>
      <c r="D82" s="109"/>
      <c r="E82" s="111"/>
      <c r="F82" s="109"/>
      <c r="G82" s="124">
        <v>4.3</v>
      </c>
      <c r="H82" s="112">
        <v>1</v>
      </c>
      <c r="I82" s="113"/>
      <c r="J82" s="113">
        <v>4.3</v>
      </c>
      <c r="K82" s="114">
        <v>0.66700000000000004</v>
      </c>
      <c r="L82" s="86"/>
      <c r="M82" s="128">
        <v>2.8681000000000001</v>
      </c>
      <c r="N82" s="85">
        <v>-2.8681000000000001</v>
      </c>
      <c r="O82" s="87">
        <v>0</v>
      </c>
      <c r="P82" s="88">
        <v>2.8681000000000001</v>
      </c>
      <c r="Q82" s="85">
        <v>-2.8681000000000001</v>
      </c>
      <c r="R82" s="89"/>
      <c r="S82" s="90"/>
      <c r="T82" s="91">
        <v>0</v>
      </c>
      <c r="U82"/>
      <c r="V82"/>
    </row>
    <row r="83" spans="2:22" ht="15" x14ac:dyDescent="0.25">
      <c r="B83" s="108"/>
      <c r="C83" s="109"/>
      <c r="D83" s="109"/>
      <c r="E83" s="111"/>
      <c r="F83" s="109"/>
      <c r="G83" s="124" t="s">
        <v>67</v>
      </c>
      <c r="H83" s="112">
        <v>1</v>
      </c>
      <c r="I83" s="113">
        <v>1.05</v>
      </c>
      <c r="J83" s="113">
        <v>1.05</v>
      </c>
      <c r="K83" s="114">
        <v>0.66700000000000004</v>
      </c>
      <c r="L83" s="86"/>
      <c r="M83" s="128">
        <v>0.70040000000000002</v>
      </c>
      <c r="N83" s="85">
        <v>-0.70040000000000002</v>
      </c>
      <c r="O83" s="87">
        <v>0</v>
      </c>
      <c r="P83" s="88">
        <v>0.70040000000000002</v>
      </c>
      <c r="Q83" s="85">
        <v>-0.70040000000000002</v>
      </c>
      <c r="R83" s="89"/>
      <c r="S83" s="90"/>
      <c r="T83" s="91">
        <v>0</v>
      </c>
      <c r="U83"/>
      <c r="V83"/>
    </row>
    <row r="84" spans="2:22" ht="15" x14ac:dyDescent="0.25">
      <c r="B84" s="108"/>
      <c r="C84" s="109"/>
      <c r="D84" s="141" t="s">
        <v>86</v>
      </c>
      <c r="E84" s="142"/>
      <c r="F84" s="142"/>
      <c r="G84" s="142"/>
      <c r="H84" s="143">
        <v>9</v>
      </c>
      <c r="I84" s="144">
        <v>1.05</v>
      </c>
      <c r="J84" s="144">
        <v>34.449999999999996</v>
      </c>
      <c r="K84" s="145">
        <v>0.66700000000000004</v>
      </c>
      <c r="L84" s="146">
        <v>23.316700000000001</v>
      </c>
      <c r="M84" s="147">
        <v>22.978199999999998</v>
      </c>
      <c r="N84" s="148">
        <v>0.33850000000000335</v>
      </c>
      <c r="O84" s="149">
        <v>19.0853</v>
      </c>
      <c r="P84" s="150">
        <v>18.746799999999997</v>
      </c>
      <c r="Q84" s="151">
        <v>0.33850000000000335</v>
      </c>
      <c r="R84" s="135">
        <v>4.2313999999999998</v>
      </c>
      <c r="S84" s="136">
        <v>4.2313999999999998</v>
      </c>
      <c r="T84" s="137">
        <v>0</v>
      </c>
      <c r="U84"/>
      <c r="V84"/>
    </row>
    <row r="85" spans="2:22" ht="15" x14ac:dyDescent="0.25">
      <c r="B85" s="108"/>
      <c r="C85" s="109"/>
      <c r="D85" s="104">
        <v>12</v>
      </c>
      <c r="E85" s="104" t="s">
        <v>8</v>
      </c>
      <c r="F85" s="104" t="s">
        <v>23</v>
      </c>
      <c r="G85" s="123" t="s">
        <v>75</v>
      </c>
      <c r="H85" s="105">
        <v>0</v>
      </c>
      <c r="I85" s="106">
        <v>0</v>
      </c>
      <c r="J85" s="106">
        <v>0</v>
      </c>
      <c r="K85" s="107">
        <v>0.69899999999999995</v>
      </c>
      <c r="L85" s="125">
        <v>0.49659999999999999</v>
      </c>
      <c r="M85" s="127">
        <v>0.49659999999999999</v>
      </c>
      <c r="N85" s="121">
        <v>0</v>
      </c>
      <c r="O85" s="130">
        <v>0.49659999999999999</v>
      </c>
      <c r="P85" s="131">
        <v>0.49659999999999999</v>
      </c>
      <c r="Q85" s="121">
        <v>0</v>
      </c>
      <c r="R85" s="138"/>
      <c r="S85" s="139"/>
      <c r="T85" s="140">
        <v>0</v>
      </c>
      <c r="U85"/>
      <c r="V85"/>
    </row>
    <row r="86" spans="2:22" ht="15" x14ac:dyDescent="0.25">
      <c r="B86" s="108"/>
      <c r="C86" s="109"/>
      <c r="D86" s="141" t="s">
        <v>87</v>
      </c>
      <c r="E86" s="142"/>
      <c r="F86" s="142"/>
      <c r="G86" s="142"/>
      <c r="H86" s="143">
        <v>0</v>
      </c>
      <c r="I86" s="144">
        <v>0</v>
      </c>
      <c r="J86" s="144">
        <v>0</v>
      </c>
      <c r="K86" s="145">
        <v>0.69899999999999995</v>
      </c>
      <c r="L86" s="146">
        <v>0.49659999999999999</v>
      </c>
      <c r="M86" s="147">
        <v>0.49659999999999999</v>
      </c>
      <c r="N86" s="148">
        <v>0</v>
      </c>
      <c r="O86" s="149">
        <v>0.49659999999999999</v>
      </c>
      <c r="P86" s="150">
        <v>0.49659999999999999</v>
      </c>
      <c r="Q86" s="151">
        <v>0</v>
      </c>
      <c r="R86" s="135"/>
      <c r="S86" s="136"/>
      <c r="T86" s="137">
        <v>0</v>
      </c>
      <c r="U86"/>
      <c r="V86"/>
    </row>
    <row r="87" spans="2:22" ht="15" x14ac:dyDescent="0.25">
      <c r="B87" s="108"/>
      <c r="C87" s="109"/>
      <c r="D87" s="104">
        <v>13</v>
      </c>
      <c r="E87" s="104" t="s">
        <v>8</v>
      </c>
      <c r="F87" s="104" t="s">
        <v>23</v>
      </c>
      <c r="G87" s="123">
        <v>4</v>
      </c>
      <c r="H87" s="105">
        <v>12</v>
      </c>
      <c r="I87" s="106"/>
      <c r="J87" s="106">
        <v>48</v>
      </c>
      <c r="K87" s="107">
        <v>0.69299999999999995</v>
      </c>
      <c r="L87" s="125"/>
      <c r="M87" s="127">
        <v>33.264000000000003</v>
      </c>
      <c r="N87" s="121">
        <v>-33.264000000000003</v>
      </c>
      <c r="O87" s="130">
        <v>0</v>
      </c>
      <c r="P87" s="131">
        <v>33.264000000000003</v>
      </c>
      <c r="Q87" s="121">
        <v>-33.264000000000003</v>
      </c>
      <c r="R87" s="138"/>
      <c r="S87" s="139"/>
      <c r="T87" s="140">
        <v>0</v>
      </c>
      <c r="U87"/>
      <c r="V87"/>
    </row>
    <row r="88" spans="2:22" ht="15" x14ac:dyDescent="0.25">
      <c r="B88" s="108"/>
      <c r="C88" s="109"/>
      <c r="D88" s="109"/>
      <c r="E88" s="109"/>
      <c r="F88" s="109"/>
      <c r="G88" s="124">
        <v>4.0999999999999996</v>
      </c>
      <c r="H88" s="112">
        <v>8</v>
      </c>
      <c r="I88" s="113"/>
      <c r="J88" s="113">
        <v>32.799999999999997</v>
      </c>
      <c r="K88" s="114">
        <v>0.69299999999999995</v>
      </c>
      <c r="L88" s="86">
        <v>58.220399999999998</v>
      </c>
      <c r="M88" s="128">
        <v>22.730399999999999</v>
      </c>
      <c r="N88" s="85">
        <v>35.489999999999995</v>
      </c>
      <c r="O88" s="87">
        <v>58.220399999999998</v>
      </c>
      <c r="P88" s="88">
        <v>22.730399999999999</v>
      </c>
      <c r="Q88" s="85">
        <v>35.489999999999995</v>
      </c>
      <c r="R88" s="89"/>
      <c r="S88" s="90"/>
      <c r="T88" s="91">
        <v>0</v>
      </c>
      <c r="U88"/>
      <c r="V88"/>
    </row>
    <row r="89" spans="2:22" ht="15" x14ac:dyDescent="0.25">
      <c r="B89" s="108"/>
      <c r="C89" s="109"/>
      <c r="D89" s="109"/>
      <c r="E89" s="109"/>
      <c r="F89" s="109"/>
      <c r="G89" s="124" t="s">
        <v>66</v>
      </c>
      <c r="H89" s="112">
        <v>1</v>
      </c>
      <c r="I89" s="113">
        <v>1.8</v>
      </c>
      <c r="J89" s="113">
        <v>1.8</v>
      </c>
      <c r="K89" s="114">
        <v>0.69299999999999995</v>
      </c>
      <c r="L89" s="86"/>
      <c r="M89" s="128">
        <v>1.2474000000000001</v>
      </c>
      <c r="N89" s="85">
        <v>-1.2474000000000001</v>
      </c>
      <c r="O89" s="87">
        <v>0</v>
      </c>
      <c r="P89" s="88">
        <v>1.2474000000000001</v>
      </c>
      <c r="Q89" s="85">
        <v>-1.2474000000000001</v>
      </c>
      <c r="R89" s="89"/>
      <c r="S89" s="90"/>
      <c r="T89" s="91">
        <v>0</v>
      </c>
      <c r="U89"/>
      <c r="V89"/>
    </row>
    <row r="90" spans="2:22" ht="15" x14ac:dyDescent="0.25">
      <c r="B90" s="108"/>
      <c r="C90" s="109"/>
      <c r="D90" s="141" t="s">
        <v>88</v>
      </c>
      <c r="E90" s="142"/>
      <c r="F90" s="142"/>
      <c r="G90" s="142"/>
      <c r="H90" s="143">
        <v>21</v>
      </c>
      <c r="I90" s="144">
        <v>1.8</v>
      </c>
      <c r="J90" s="144">
        <v>82.6</v>
      </c>
      <c r="K90" s="145">
        <v>0.69299999999999995</v>
      </c>
      <c r="L90" s="146">
        <v>58.220399999999998</v>
      </c>
      <c r="M90" s="147">
        <v>57.241799999999998</v>
      </c>
      <c r="N90" s="148">
        <v>0.97860000000000014</v>
      </c>
      <c r="O90" s="149">
        <v>58.220399999999998</v>
      </c>
      <c r="P90" s="150">
        <v>57.241799999999998</v>
      </c>
      <c r="Q90" s="151">
        <v>0.97860000000000014</v>
      </c>
      <c r="R90" s="135"/>
      <c r="S90" s="136"/>
      <c r="T90" s="137">
        <v>0</v>
      </c>
      <c r="U90"/>
      <c r="V90"/>
    </row>
    <row r="91" spans="2:22" ht="15" x14ac:dyDescent="0.25">
      <c r="B91" s="108"/>
      <c r="C91" s="109"/>
      <c r="D91" s="104">
        <v>14</v>
      </c>
      <c r="E91" s="104" t="s">
        <v>8</v>
      </c>
      <c r="F91" s="104" t="s">
        <v>23</v>
      </c>
      <c r="G91" s="123">
        <v>4</v>
      </c>
      <c r="H91" s="105">
        <v>20</v>
      </c>
      <c r="I91" s="106"/>
      <c r="J91" s="106">
        <v>80</v>
      </c>
      <c r="K91" s="107">
        <v>0.70499999999999996</v>
      </c>
      <c r="L91" s="125">
        <v>57.8932</v>
      </c>
      <c r="M91" s="127">
        <v>56.4</v>
      </c>
      <c r="N91" s="121">
        <v>1.4932000000000016</v>
      </c>
      <c r="O91" s="130">
        <v>57.8932</v>
      </c>
      <c r="P91" s="131">
        <v>56.4</v>
      </c>
      <c r="Q91" s="121">
        <v>1.4932000000000016</v>
      </c>
      <c r="R91" s="138"/>
      <c r="S91" s="139"/>
      <c r="T91" s="140">
        <v>0</v>
      </c>
    </row>
    <row r="92" spans="2:22" ht="15" x14ac:dyDescent="0.25">
      <c r="B92" s="108"/>
      <c r="C92" s="109"/>
      <c r="D92" s="109"/>
      <c r="E92" s="109"/>
      <c r="F92" s="109"/>
      <c r="G92" s="124" t="s">
        <v>69</v>
      </c>
      <c r="H92" s="112">
        <v>1</v>
      </c>
      <c r="I92" s="113">
        <v>0.82</v>
      </c>
      <c r="J92" s="113">
        <v>0.82</v>
      </c>
      <c r="K92" s="114">
        <v>0.70499999999999996</v>
      </c>
      <c r="L92" s="86"/>
      <c r="M92" s="128">
        <v>0.57809999999999995</v>
      </c>
      <c r="N92" s="85">
        <v>-0.57809999999999995</v>
      </c>
      <c r="O92" s="87">
        <v>0</v>
      </c>
      <c r="P92" s="88">
        <v>0.57809999999999995</v>
      </c>
      <c r="Q92" s="85">
        <v>-0.57809999999999995</v>
      </c>
      <c r="R92" s="89"/>
      <c r="S92" s="90"/>
      <c r="T92" s="91">
        <v>0</v>
      </c>
    </row>
    <row r="93" spans="2:22" ht="15" x14ac:dyDescent="0.25">
      <c r="B93" s="108"/>
      <c r="C93" s="109"/>
      <c r="D93" s="141" t="s">
        <v>89</v>
      </c>
      <c r="E93" s="142"/>
      <c r="F93" s="142"/>
      <c r="G93" s="142"/>
      <c r="H93" s="143">
        <v>21</v>
      </c>
      <c r="I93" s="144">
        <v>0.82</v>
      </c>
      <c r="J93" s="144">
        <v>80.819999999999993</v>
      </c>
      <c r="K93" s="145">
        <v>0.70499999999999996</v>
      </c>
      <c r="L93" s="146">
        <v>57.8932</v>
      </c>
      <c r="M93" s="147">
        <v>56.978099999999998</v>
      </c>
      <c r="N93" s="148">
        <v>0.91510000000000247</v>
      </c>
      <c r="O93" s="149">
        <v>57.8932</v>
      </c>
      <c r="P93" s="150">
        <v>56.978099999999998</v>
      </c>
      <c r="Q93" s="151">
        <v>0.91510000000000247</v>
      </c>
      <c r="R93" s="135"/>
      <c r="S93" s="136"/>
      <c r="T93" s="137">
        <v>0</v>
      </c>
    </row>
    <row r="94" spans="2:22" ht="16.5" thickBot="1" x14ac:dyDescent="0.3">
      <c r="B94" s="116" t="s">
        <v>14</v>
      </c>
      <c r="C94" s="117"/>
      <c r="D94" s="117"/>
      <c r="E94" s="117"/>
      <c r="F94" s="117"/>
      <c r="G94" s="117"/>
      <c r="H94" s="118">
        <v>317</v>
      </c>
      <c r="I94" s="119">
        <v>33.800000000000004</v>
      </c>
      <c r="J94" s="119">
        <v>1209.9699999999998</v>
      </c>
      <c r="K94" s="120">
        <v>0.68754838709677424</v>
      </c>
      <c r="L94" s="126">
        <v>882.78699999999992</v>
      </c>
      <c r="M94" s="129">
        <v>867.25240000000031</v>
      </c>
      <c r="N94" s="115">
        <v>15.534599999999614</v>
      </c>
      <c r="O94" s="152">
        <v>870.53269999999998</v>
      </c>
      <c r="P94" s="153">
        <v>854.99810000000025</v>
      </c>
      <c r="Q94" s="154">
        <v>15.534599999999728</v>
      </c>
      <c r="R94" s="132">
        <v>12.254300000000001</v>
      </c>
      <c r="S94" s="133">
        <v>12.254300000000001</v>
      </c>
      <c r="T94" s="134">
        <v>0</v>
      </c>
    </row>
    <row r="95" spans="2:22" x14ac:dyDescent="0.2"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</row>
    <row r="96" spans="2:22" ht="13.5" thickBot="1" x14ac:dyDescent="0.25"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</row>
    <row r="97" spans="2:20" x14ac:dyDescent="0.2"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</row>
    <row r="98" spans="2:20" x14ac:dyDescent="0.2"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</row>
    <row r="99" spans="2:20" x14ac:dyDescent="0.2"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</row>
    <row r="100" spans="2:20" x14ac:dyDescent="0.2"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</row>
    <row r="101" spans="2:20" x14ac:dyDescent="0.2"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</row>
    <row r="102" spans="2:20" x14ac:dyDescent="0.2"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</row>
    <row r="103" spans="2:20" ht="13.5" thickBot="1" x14ac:dyDescent="0.25"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</row>
    <row r="104" spans="2:20" x14ac:dyDescent="0.2"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</row>
  </sheetData>
  <sheetProtection formatCells="0" insertRows="0" deleteRows="0" sort="0" pivotTables="0"/>
  <mergeCells count="26">
    <mergeCell ref="U3:V4"/>
    <mergeCell ref="U5:V5"/>
    <mergeCell ref="V7:V8"/>
    <mergeCell ref="F5:H5"/>
    <mergeCell ref="O10:Q10"/>
    <mergeCell ref="L10:N10"/>
    <mergeCell ref="R10:T10"/>
    <mergeCell ref="U7:U8"/>
    <mergeCell ref="F9:G9"/>
    <mergeCell ref="F6:H6"/>
    <mergeCell ref="I9:J9"/>
    <mergeCell ref="E3:F3"/>
    <mergeCell ref="F7:H7"/>
    <mergeCell ref="I7:K7"/>
    <mergeCell ref="B7:E7"/>
    <mergeCell ref="B9:D9"/>
    <mergeCell ref="B6:E6"/>
    <mergeCell ref="B1:T1"/>
    <mergeCell ref="B8:D8"/>
    <mergeCell ref="F8:G8"/>
    <mergeCell ref="B3:D3"/>
    <mergeCell ref="I5:K5"/>
    <mergeCell ref="B4:K4"/>
    <mergeCell ref="I6:K6"/>
    <mergeCell ref="I8:J8"/>
    <mergeCell ref="B5:E5"/>
  </mergeCells>
  <conditionalFormatting sqref="H9">
    <cfRule type="cellIs" dxfId="325" priority="2" operator="notBetween">
      <formula>1%</formula>
      <formula>3%</formula>
    </cfRule>
  </conditionalFormatting>
  <conditionalFormatting sqref="E9">
    <cfRule type="cellIs" dxfId="324" priority="1" operator="notBetween">
      <formula>1%</formula>
      <formula>3%</formula>
    </cfRule>
  </conditionalFormatting>
  <dataValidations xWindow="445" yWindow="171" count="1">
    <dataValidation type="list" allowBlank="1" showInputMessage="1" showErrorMessage="1" promptTitle="Historique" prompt="Pour ajouter un tableau à l'historique, aller dans &quot;Validation de données&quot;_x000a_&gt;&quot;Options&quot;&gt;&quot;Source&quot;, Ajouter le tableau sous le format EDV_Mois_Année" sqref="E3:F3">
      <formula1>"EDV_11_2016"</formula1>
    </dataValidation>
  </dataValidations>
  <printOptions horizontalCentered="1"/>
  <pageMargins left="0.70866141732283472" right="0.70866141732283472" top="0.19685039370078741" bottom="0.19685039370078741" header="0.31496062992125984" footer="0.11811023622047245"/>
  <pageSetup paperSize="9" scale="81" fitToHeight="0" orientation="landscape" horizontalDpi="300" verticalDpi="300" r:id="rId2"/>
  <headerFooter>
    <oddFooter>&amp;L&amp;D&amp;C&amp;P&amp;REARL DU MESNIL</oddFooter>
  </headerFooter>
  <cellWatches>
    <cellWatch r="U3"/>
    <cellWatch r="U5"/>
    <cellWatch r="U6"/>
    <cellWatch r="V6"/>
    <cellWatch r="U7"/>
    <cellWatch r="V7"/>
    <cellWatch r="U9"/>
    <cellWatch r="V9"/>
  </cellWatches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5" tint="0.59999389629810485"/>
    <pageSetUpPr fitToPage="1"/>
  </sheetPr>
  <dimension ref="A1:Q81"/>
  <sheetViews>
    <sheetView showGridLines="0" tabSelected="1" zoomScale="85" zoomScaleNormal="85" zoomScaleSheetLayoutView="100" workbookViewId="0">
      <pane ySplit="11" topLeftCell="A12" activePane="bottomLeft" state="frozen"/>
      <selection pane="bottomLeft" activeCell="S14" sqref="S14"/>
    </sheetView>
  </sheetViews>
  <sheetFormatPr baseColWidth="10" defaultColWidth="9.28515625" defaultRowHeight="17.25" customHeight="1" x14ac:dyDescent="0.25"/>
  <cols>
    <col min="1" max="1" width="1.7109375" style="6" customWidth="1"/>
    <col min="2" max="2" width="12.28515625" style="6" customWidth="1"/>
    <col min="3" max="3" width="10.7109375" style="6" customWidth="1"/>
    <col min="4" max="4" width="6.28515625" style="6" customWidth="1"/>
    <col min="5" max="5" width="8.7109375" style="6" customWidth="1"/>
    <col min="6" max="6" width="11.7109375" style="8" customWidth="1"/>
    <col min="7" max="7" width="8.85546875" style="8" customWidth="1"/>
    <col min="8" max="8" width="7.7109375" style="8" customWidth="1"/>
    <col min="9" max="9" width="11" style="8" customWidth="1"/>
    <col min="10" max="10" width="10.7109375" style="8" customWidth="1"/>
    <col min="11" max="11" width="11" style="94" customWidth="1"/>
    <col min="12" max="12" width="10.42578125" style="6" customWidth="1"/>
    <col min="13" max="13" width="10.28515625" style="6" customWidth="1"/>
    <col min="14" max="14" width="11.5703125" style="6" customWidth="1"/>
    <col min="15" max="15" width="10.7109375" style="6" customWidth="1"/>
    <col min="16" max="16" width="8.5703125" style="6" customWidth="1"/>
    <col min="17" max="17" width="9.5703125" style="6" bestFit="1" customWidth="1"/>
    <col min="18" max="16384" width="9.28515625" style="6"/>
  </cols>
  <sheetData>
    <row r="1" spans="2:17" ht="31.5" customHeight="1" thickTop="1" thickBot="1" x14ac:dyDescent="0.3">
      <c r="B1" s="210" t="s">
        <v>27</v>
      </c>
      <c r="C1" s="211"/>
      <c r="D1" s="211"/>
      <c r="E1" s="211"/>
      <c r="F1" s="211"/>
      <c r="G1" s="211"/>
      <c r="H1" s="211"/>
      <c r="I1" s="211"/>
      <c r="J1" s="211"/>
      <c r="K1" s="211"/>
      <c r="L1" s="211"/>
      <c r="M1" s="211"/>
      <c r="N1" s="211"/>
      <c r="O1" s="212"/>
      <c r="P1" s="30"/>
      <c r="Q1" s="30"/>
    </row>
    <row r="2" spans="2:17" ht="25.9" customHeight="1" thickTop="1" x14ac:dyDescent="0.25">
      <c r="B2" s="28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</row>
    <row r="3" spans="2:17" s="1" customFormat="1" ht="14.1" customHeight="1" x14ac:dyDescent="0.2">
      <c r="B3" s="176" t="s">
        <v>65</v>
      </c>
      <c r="C3" s="177"/>
      <c r="D3" s="213" t="str">
        <f>Choix</f>
        <v>EDV_11_2016</v>
      </c>
      <c r="E3" s="213"/>
      <c r="F3" s="214"/>
      <c r="G3"/>
      <c r="H3"/>
      <c r="I3" s="2"/>
      <c r="J3" s="2"/>
      <c r="K3" s="2"/>
      <c r="L3" s="2"/>
      <c r="M3" s="2"/>
    </row>
    <row r="4" spans="2:17" s="1" customFormat="1" ht="14.1" customHeight="1" x14ac:dyDescent="0.2">
      <c r="B4" s="176" t="s">
        <v>32</v>
      </c>
      <c r="C4" s="177"/>
      <c r="D4" s="177"/>
      <c r="E4" s="177"/>
      <c r="F4" s="177"/>
      <c r="G4" s="177"/>
      <c r="H4" s="177"/>
      <c r="I4" s="179"/>
    </row>
    <row r="5" spans="2:17" s="1" customFormat="1" ht="14.1" customHeight="1" x14ac:dyDescent="0.2">
      <c r="B5" s="215" t="s">
        <v>34</v>
      </c>
      <c r="C5" s="216"/>
      <c r="D5" s="215" t="s">
        <v>30</v>
      </c>
      <c r="E5" s="217"/>
      <c r="F5" s="216"/>
      <c r="G5" s="178" t="s">
        <v>74</v>
      </c>
      <c r="H5" s="178"/>
      <c r="I5" s="178"/>
    </row>
    <row r="6" spans="2:17" s="1" customFormat="1" ht="14.1" customHeight="1" x14ac:dyDescent="0.2">
      <c r="B6" s="205">
        <f>Stock!B6</f>
        <v>867.25240000000031</v>
      </c>
      <c r="C6" s="206"/>
      <c r="D6" s="205">
        <f>Stock!F6</f>
        <v>854.99810000000025</v>
      </c>
      <c r="E6" s="207"/>
      <c r="F6" s="206"/>
      <c r="G6" s="170">
        <f>Stock!I6</f>
        <v>12.254300000000001</v>
      </c>
      <c r="H6" s="170"/>
      <c r="I6" s="170"/>
    </row>
    <row r="7" spans="2:17" s="1" customFormat="1" ht="14.1" customHeight="1" x14ac:dyDescent="0.2">
      <c r="B7" s="176" t="s">
        <v>33</v>
      </c>
      <c r="C7" s="177"/>
      <c r="D7" s="177"/>
      <c r="E7" s="177"/>
      <c r="F7" s="177"/>
      <c r="G7" s="177"/>
      <c r="H7" s="177"/>
      <c r="I7" s="179"/>
    </row>
    <row r="8" spans="2:17" s="1" customFormat="1" ht="14.1" customHeight="1" x14ac:dyDescent="0.2">
      <c r="B8" s="93" t="s">
        <v>54</v>
      </c>
      <c r="C8" s="36" t="s">
        <v>18</v>
      </c>
      <c r="D8" s="208" t="s">
        <v>54</v>
      </c>
      <c r="E8" s="209"/>
      <c r="F8" s="36" t="s">
        <v>18</v>
      </c>
      <c r="G8" s="178" t="s">
        <v>54</v>
      </c>
      <c r="H8" s="178"/>
      <c r="I8" s="56" t="s">
        <v>18</v>
      </c>
    </row>
    <row r="9" spans="2:17" s="1" customFormat="1" ht="14.1" customHeight="1" x14ac:dyDescent="0.2">
      <c r="B9" s="92">
        <f>Stock!B9</f>
        <v>15.534599999999614</v>
      </c>
      <c r="C9" s="59">
        <f>Stock!E9</f>
        <v>1.7597223339264868E-2</v>
      </c>
      <c r="D9" s="200">
        <f>Stock!F9</f>
        <v>15.534599999999728</v>
      </c>
      <c r="E9" s="201"/>
      <c r="F9" s="59">
        <f>Stock!H9</f>
        <v>1.7844935635387076E-2</v>
      </c>
      <c r="G9" s="202">
        <f>Stock!I9</f>
        <v>0</v>
      </c>
      <c r="H9" s="202"/>
      <c r="I9" s="57">
        <f>Stock!K9</f>
        <v>0</v>
      </c>
    </row>
    <row r="10" spans="2:17" ht="12" customHeight="1" x14ac:dyDescent="0.25"/>
    <row r="11" spans="2:17" ht="49.5" customHeight="1" x14ac:dyDescent="0.25">
      <c r="B11" s="21" t="s">
        <v>11</v>
      </c>
      <c r="C11" s="58" t="s">
        <v>57</v>
      </c>
      <c r="D11" s="9" t="s">
        <v>0</v>
      </c>
      <c r="E11" s="9" t="s">
        <v>24</v>
      </c>
      <c r="F11" s="9" t="s">
        <v>1</v>
      </c>
      <c r="G11" s="9" t="s">
        <v>12</v>
      </c>
      <c r="H11" s="10" t="s">
        <v>6</v>
      </c>
      <c r="I11" s="9" t="s">
        <v>28</v>
      </c>
      <c r="J11" s="9" t="s">
        <v>2</v>
      </c>
      <c r="K11" s="32" t="s">
        <v>3</v>
      </c>
      <c r="L11" s="9" t="s">
        <v>10</v>
      </c>
      <c r="M11" s="9" t="s">
        <v>4</v>
      </c>
      <c r="N11" s="9" t="s">
        <v>5</v>
      </c>
      <c r="O11" s="66" t="s">
        <v>20</v>
      </c>
      <c r="P11" s="76"/>
    </row>
    <row r="12" spans="2:17" ht="17.25" customHeight="1" x14ac:dyDescent="0.25">
      <c r="B12" s="70"/>
      <c r="C12" s="156"/>
      <c r="D12" s="11" t="s">
        <v>9</v>
      </c>
      <c r="E12" s="157" t="s">
        <v>26</v>
      </c>
      <c r="F12" s="11">
        <v>9</v>
      </c>
      <c r="G12" s="11" t="s">
        <v>7</v>
      </c>
      <c r="H12" s="158" t="s">
        <v>53</v>
      </c>
      <c r="I12" s="41" t="s">
        <v>92</v>
      </c>
      <c r="J12" s="22">
        <v>7</v>
      </c>
      <c r="K12" s="33">
        <v>2.5299999999999998</v>
      </c>
      <c r="L12" s="159">
        <f>IF(EDV_11_2016[Vidange]="",EDV_11_2016[Capacité des fûts]*EDV_11_2016[Nombre],EDV_11_2016[[#This Row],[Vidange]])</f>
        <v>2.5299999999999998</v>
      </c>
      <c r="M12" s="34">
        <v>0.8</v>
      </c>
      <c r="N12" s="17">
        <f>ROUND(EDV_11_2016[Vol total  (HL)]*EDV_11_2016[Degré],4)</f>
        <v>2.024</v>
      </c>
      <c r="O12" s="73"/>
      <c r="P12"/>
    </row>
    <row r="13" spans="2:17" ht="17.25" customHeight="1" x14ac:dyDescent="0.25">
      <c r="B13" s="70"/>
      <c r="C13" s="156"/>
      <c r="D13" s="11" t="s">
        <v>9</v>
      </c>
      <c r="E13" s="157" t="s">
        <v>26</v>
      </c>
      <c r="F13" s="11">
        <v>9</v>
      </c>
      <c r="G13" s="11" t="s">
        <v>7</v>
      </c>
      <c r="H13" s="158" t="s">
        <v>53</v>
      </c>
      <c r="I13" s="41">
        <v>3.6</v>
      </c>
      <c r="J13" s="22">
        <v>8</v>
      </c>
      <c r="K13" s="33"/>
      <c r="L13" s="159">
        <f>IF(EDV_11_2016[Vidange]="",EDV_11_2016[Capacité des fûts]*EDV_11_2016[Nombre],EDV_11_2016[[#This Row],[Vidange]])</f>
        <v>28.8</v>
      </c>
      <c r="M13" s="34">
        <v>0.8</v>
      </c>
      <c r="N13" s="17">
        <f>ROUND(EDV_11_2016[Vol total  (HL)]*EDV_11_2016[Degré],4)</f>
        <v>23.04</v>
      </c>
      <c r="O13" s="73"/>
      <c r="P13"/>
    </row>
    <row r="14" spans="2:17" ht="17.25" customHeight="1" x14ac:dyDescent="0.25">
      <c r="B14" s="70"/>
      <c r="C14" s="156"/>
      <c r="D14" s="11" t="s">
        <v>9</v>
      </c>
      <c r="E14" s="157" t="s">
        <v>26</v>
      </c>
      <c r="F14" s="11">
        <v>9</v>
      </c>
      <c r="G14" s="11" t="s">
        <v>7</v>
      </c>
      <c r="H14" s="158" t="s">
        <v>53</v>
      </c>
      <c r="I14" s="41">
        <v>3.5</v>
      </c>
      <c r="J14" s="22">
        <v>10</v>
      </c>
      <c r="K14" s="33"/>
      <c r="L14" s="159">
        <f>IF(EDV_11_2016[Vidange]="",EDV_11_2016[Capacité des fûts]*EDV_11_2016[Nombre],EDV_11_2016[[#This Row],[Vidange]])</f>
        <v>35</v>
      </c>
      <c r="M14" s="34">
        <v>0.8</v>
      </c>
      <c r="N14" s="17">
        <f>ROUND(EDV_11_2016[Vol total  (HL)]*EDV_11_2016[Degré],4)</f>
        <v>28</v>
      </c>
      <c r="O14" s="73"/>
      <c r="P14"/>
    </row>
    <row r="15" spans="2:17" ht="17.25" customHeight="1" x14ac:dyDescent="0.25">
      <c r="B15" s="69">
        <v>0</v>
      </c>
      <c r="C15" s="79"/>
      <c r="D15" s="11" t="s">
        <v>9</v>
      </c>
      <c r="E15" s="11" t="s">
        <v>26</v>
      </c>
      <c r="F15" s="11">
        <v>10</v>
      </c>
      <c r="G15" s="11" t="s">
        <v>8</v>
      </c>
      <c r="H15" s="12" t="s">
        <v>22</v>
      </c>
      <c r="I15" s="41" t="s">
        <v>66</v>
      </c>
      <c r="J15" s="22">
        <v>0</v>
      </c>
      <c r="K15" s="33">
        <v>0</v>
      </c>
      <c r="L15" s="68">
        <f>IF(EDV_11_2016[Vidange]="",EDV_11_2016[Capacité des fûts]*EDV_11_2016[Nombre],EDV_11_2016[[#This Row],[Vidange]])</f>
        <v>0</v>
      </c>
      <c r="M15" s="34"/>
      <c r="N15" s="17">
        <f>ROUND(EDV_11_2016[Vol total  (HL)]*EDV_11_2016[Degré],4)</f>
        <v>0</v>
      </c>
      <c r="O15" s="73"/>
      <c r="P15"/>
    </row>
    <row r="16" spans="2:17" ht="17.25" customHeight="1" x14ac:dyDescent="0.25">
      <c r="B16" s="70"/>
      <c r="C16" s="79"/>
      <c r="D16" s="11" t="s">
        <v>9</v>
      </c>
      <c r="E16" s="11" t="s">
        <v>26</v>
      </c>
      <c r="F16" s="11">
        <v>11</v>
      </c>
      <c r="G16" s="11" t="s">
        <v>8</v>
      </c>
      <c r="H16" s="12" t="s">
        <v>22</v>
      </c>
      <c r="I16" s="41" t="s">
        <v>66</v>
      </c>
      <c r="J16" s="22">
        <v>1</v>
      </c>
      <c r="K16" s="33">
        <v>1.2</v>
      </c>
      <c r="L16" s="68">
        <f>IF(EDV_11_2016[Vidange]="",EDV_11_2016[Capacité des fûts]*EDV_11_2016[Nombre],EDV_11_2016[[#This Row],[Vidange]])</f>
        <v>1.2</v>
      </c>
      <c r="M16" s="34">
        <v>0.68799999999999994</v>
      </c>
      <c r="N16" s="17">
        <f>ROUND(EDV_11_2016[Vol total  (HL)]*EDV_11_2016[Degré],4)</f>
        <v>0.8256</v>
      </c>
      <c r="O16" s="73"/>
      <c r="P16"/>
    </row>
    <row r="17" spans="2:17" ht="17.25" customHeight="1" x14ac:dyDescent="0.25">
      <c r="B17" s="70">
        <v>27.864000000000001</v>
      </c>
      <c r="C17" s="80">
        <v>8.0228999999999999</v>
      </c>
      <c r="D17" s="11" t="s">
        <v>9</v>
      </c>
      <c r="E17" s="11" t="s">
        <v>26</v>
      </c>
      <c r="F17" s="11">
        <v>11</v>
      </c>
      <c r="G17" s="11" t="s">
        <v>8</v>
      </c>
      <c r="H17" s="12" t="s">
        <v>22</v>
      </c>
      <c r="I17" s="41">
        <v>4.0999999999999996</v>
      </c>
      <c r="J17" s="22">
        <v>1</v>
      </c>
      <c r="K17" s="33"/>
      <c r="L17" s="16">
        <f>IF(EDV_11_2016[Vidange]="",EDV_11_2016[Capacité des fûts]*EDV_11_2016[Nombre],EDV_11_2016[[#This Row],[Vidange]])</f>
        <v>4.0999999999999996</v>
      </c>
      <c r="M17" s="34">
        <v>0.68799999999999994</v>
      </c>
      <c r="N17" s="17">
        <f>ROUND(EDV_11_2016[Vol total  (HL)]*EDV_11_2016[Degré],4)</f>
        <v>2.8208000000000002</v>
      </c>
      <c r="O17" s="73">
        <v>8.0228999999999999</v>
      </c>
      <c r="P17"/>
    </row>
    <row r="18" spans="2:17" ht="17.25" customHeight="1" x14ac:dyDescent="0.25">
      <c r="B18" s="70"/>
      <c r="C18" s="80"/>
      <c r="D18" s="11" t="s">
        <v>9</v>
      </c>
      <c r="E18" s="11" t="s">
        <v>26</v>
      </c>
      <c r="F18" s="11">
        <v>11</v>
      </c>
      <c r="G18" s="11" t="s">
        <v>8</v>
      </c>
      <c r="H18" s="74" t="s">
        <v>22</v>
      </c>
      <c r="I18" s="41">
        <v>5</v>
      </c>
      <c r="J18" s="22">
        <v>5</v>
      </c>
      <c r="K18" s="33"/>
      <c r="L18" s="16">
        <f>IF(EDV_11_2016[Vidange]="",EDV_11_2016[Capacité des fûts]*EDV_11_2016[Nombre],EDV_11_2016[[#This Row],[Vidange]])</f>
        <v>25</v>
      </c>
      <c r="M18" s="34">
        <v>0.68799999999999994</v>
      </c>
      <c r="N18" s="17">
        <f>ROUND(EDV_11_2016[Vol total  (HL)]*EDV_11_2016[Degré],4)</f>
        <v>17.2</v>
      </c>
      <c r="O18" s="73"/>
      <c r="P18"/>
    </row>
    <row r="19" spans="2:17" ht="17.25" customHeight="1" x14ac:dyDescent="0.25">
      <c r="B19" s="70"/>
      <c r="C19" s="81"/>
      <c r="D19" s="11" t="s">
        <v>9</v>
      </c>
      <c r="E19" s="11" t="s">
        <v>26</v>
      </c>
      <c r="F19" s="11">
        <v>11</v>
      </c>
      <c r="G19" s="11" t="s">
        <v>8</v>
      </c>
      <c r="H19" s="74" t="s">
        <v>22</v>
      </c>
      <c r="I19" s="41">
        <v>5.0999999999999996</v>
      </c>
      <c r="J19" s="22">
        <v>2</v>
      </c>
      <c r="K19" s="33"/>
      <c r="L19" s="75">
        <f>IF(EDV_11_2016[Vidange]="",EDV_11_2016[Capacité des fûts]*EDV_11_2016[Nombre],EDV_11_2016[[#This Row],[Vidange]])</f>
        <v>10.199999999999999</v>
      </c>
      <c r="M19" s="34">
        <v>0.68799999999999994</v>
      </c>
      <c r="N19" s="17">
        <f>ROUND(EDV_11_2016[Vol total  (HL)]*EDV_11_2016[Degré],4)</f>
        <v>7.0175999999999998</v>
      </c>
      <c r="O19" s="73"/>
      <c r="P19" s="203"/>
      <c r="Q19" s="203"/>
    </row>
    <row r="20" spans="2:17" ht="17.25" customHeight="1" x14ac:dyDescent="0.25">
      <c r="B20" s="70">
        <v>0</v>
      </c>
      <c r="C20" s="80"/>
      <c r="D20" s="11" t="s">
        <v>9</v>
      </c>
      <c r="E20" s="11" t="s">
        <v>26</v>
      </c>
      <c r="F20" s="11">
        <v>12</v>
      </c>
      <c r="G20" s="11" t="s">
        <v>8</v>
      </c>
      <c r="H20" s="12" t="s">
        <v>22</v>
      </c>
      <c r="I20" s="41" t="s">
        <v>75</v>
      </c>
      <c r="J20" s="22">
        <v>0</v>
      </c>
      <c r="K20" s="33"/>
      <c r="L20" s="16">
        <v>0</v>
      </c>
      <c r="M20" s="34">
        <v>0.67500000000000004</v>
      </c>
      <c r="N20" s="17">
        <f>ROUND(EDV_11_2016[Vol total  (HL)]*EDV_11_2016[Degré],4)</f>
        <v>0</v>
      </c>
      <c r="O20" s="73"/>
      <c r="P20" s="203"/>
      <c r="Q20" s="203"/>
    </row>
    <row r="21" spans="2:17" ht="17.25" customHeight="1" x14ac:dyDescent="0.25">
      <c r="B21" s="70">
        <v>2.2345000000000002</v>
      </c>
      <c r="C21" s="80"/>
      <c r="D21" s="11" t="s">
        <v>9</v>
      </c>
      <c r="E21" s="11" t="s">
        <v>26</v>
      </c>
      <c r="F21" s="11">
        <v>12</v>
      </c>
      <c r="G21" s="11" t="s">
        <v>7</v>
      </c>
      <c r="H21" s="12" t="s">
        <v>53</v>
      </c>
      <c r="I21" s="41" t="s">
        <v>75</v>
      </c>
      <c r="J21" s="22">
        <v>0</v>
      </c>
      <c r="K21" s="33">
        <v>0</v>
      </c>
      <c r="L21" s="16">
        <v>0</v>
      </c>
      <c r="M21" s="34">
        <v>0.7</v>
      </c>
      <c r="N21" s="17">
        <v>0</v>
      </c>
      <c r="O21" s="73"/>
      <c r="P21"/>
    </row>
    <row r="22" spans="2:17" ht="17.25" customHeight="1" x14ac:dyDescent="0.25">
      <c r="B22" s="70">
        <v>16.8613</v>
      </c>
      <c r="C22" s="82"/>
      <c r="D22" s="11" t="s">
        <v>9</v>
      </c>
      <c r="E22" s="11" t="s">
        <v>26</v>
      </c>
      <c r="F22" s="11">
        <v>13</v>
      </c>
      <c r="G22" s="11" t="s">
        <v>8</v>
      </c>
      <c r="H22" s="12" t="s">
        <v>22</v>
      </c>
      <c r="I22" s="41" t="s">
        <v>75</v>
      </c>
      <c r="J22" s="22">
        <v>0</v>
      </c>
      <c r="K22" s="33">
        <v>0</v>
      </c>
      <c r="L22" s="29">
        <f>IF(EDV_11_2016[Vidange]="",EDV_11_2016[Capacité des fûts]*EDV_11_2016[Nombre],EDV_11_2016[[#This Row],[Vidange]])</f>
        <v>0</v>
      </c>
      <c r="M22" s="34">
        <v>0.68799999999999994</v>
      </c>
      <c r="N22" s="17">
        <v>16.8613</v>
      </c>
      <c r="O22" s="73"/>
      <c r="P22"/>
    </row>
    <row r="23" spans="2:17" ht="17.25" customHeight="1" x14ac:dyDescent="0.25">
      <c r="B23" s="70"/>
      <c r="C23" s="80"/>
      <c r="D23" s="11" t="s">
        <v>9</v>
      </c>
      <c r="E23" s="11" t="s">
        <v>26</v>
      </c>
      <c r="F23" s="11">
        <v>13</v>
      </c>
      <c r="G23" s="11" t="s">
        <v>7</v>
      </c>
      <c r="H23" s="12" t="s">
        <v>53</v>
      </c>
      <c r="I23" s="41" t="s">
        <v>82</v>
      </c>
      <c r="J23" s="22">
        <v>1</v>
      </c>
      <c r="K23" s="33">
        <v>0.25</v>
      </c>
      <c r="L23" s="16">
        <f>IF(EDV_11_2016[Vidange]="",EDV_11_2016[Capacité des fûts]*EDV_11_2016[Nombre],EDV_11_2016[[#This Row],[Vidange]])</f>
        <v>0.25</v>
      </c>
      <c r="M23" s="34">
        <v>0.70299999999999996</v>
      </c>
      <c r="N23" s="17">
        <f>ROUND(EDV_11_2016[Vol total  (HL)]*EDV_11_2016[Degré],4)</f>
        <v>0.17580000000000001</v>
      </c>
      <c r="O23" s="73"/>
      <c r="P23"/>
    </row>
    <row r="24" spans="2:17" ht="17.25" customHeight="1" x14ac:dyDescent="0.25">
      <c r="B24" s="70">
        <v>75.033900000000003</v>
      </c>
      <c r="C24" s="80"/>
      <c r="D24" s="11" t="s">
        <v>9</v>
      </c>
      <c r="E24" s="11" t="s">
        <v>26</v>
      </c>
      <c r="F24" s="11">
        <v>13</v>
      </c>
      <c r="G24" s="11" t="s">
        <v>7</v>
      </c>
      <c r="H24" s="12" t="s">
        <v>53</v>
      </c>
      <c r="I24" s="41">
        <v>3.5</v>
      </c>
      <c r="J24" s="22">
        <v>4</v>
      </c>
      <c r="K24" s="33"/>
      <c r="L24" s="16">
        <f>IF(EDV_11_2016[Vidange]="",EDV_11_2016[Capacité des fûts]*EDV_11_2016[Nombre],EDV_11_2016[[#This Row],[Vidange]])</f>
        <v>14</v>
      </c>
      <c r="M24" s="34">
        <v>0.70299999999999996</v>
      </c>
      <c r="N24" s="17">
        <f>ROUND(EDV_11_2016[Vol total  (HL)]*EDV_11_2016[Degré],4)</f>
        <v>9.8420000000000005</v>
      </c>
      <c r="O24" s="73"/>
      <c r="P24"/>
    </row>
    <row r="25" spans="2:17" ht="17.25" customHeight="1" x14ac:dyDescent="0.25">
      <c r="B25" s="70"/>
      <c r="C25" s="80"/>
      <c r="D25" s="11" t="s">
        <v>9</v>
      </c>
      <c r="E25" s="11" t="s">
        <v>26</v>
      </c>
      <c r="F25" s="11">
        <v>13</v>
      </c>
      <c r="G25" s="11" t="s">
        <v>7</v>
      </c>
      <c r="H25" s="12" t="s">
        <v>53</v>
      </c>
      <c r="I25" s="41">
        <v>3.55</v>
      </c>
      <c r="J25" s="22">
        <v>13</v>
      </c>
      <c r="K25" s="33"/>
      <c r="L25" s="16">
        <f>IF(EDV_11_2016[Vidange]="",EDV_11_2016[Capacité des fûts]*EDV_11_2016[Nombre],EDV_11_2016[[#This Row],[Vidange]])</f>
        <v>46.15</v>
      </c>
      <c r="M25" s="34">
        <v>0.70299999999999996</v>
      </c>
      <c r="N25" s="17">
        <f>ROUND(EDV_11_2016[Vol total  (HL)]*EDV_11_2016[Degré],4)</f>
        <v>32.4435</v>
      </c>
      <c r="O25" s="73"/>
      <c r="P25"/>
    </row>
    <row r="26" spans="2:17" ht="17.25" customHeight="1" x14ac:dyDescent="0.25">
      <c r="B26" s="70"/>
      <c r="C26" s="79"/>
      <c r="D26" s="11" t="s">
        <v>9</v>
      </c>
      <c r="E26" s="11" t="s">
        <v>26</v>
      </c>
      <c r="F26" s="11">
        <v>13</v>
      </c>
      <c r="G26" s="11" t="s">
        <v>7</v>
      </c>
      <c r="H26" s="12" t="s">
        <v>53</v>
      </c>
      <c r="I26" s="41">
        <v>3.6</v>
      </c>
      <c r="J26" s="22">
        <v>11</v>
      </c>
      <c r="K26" s="33"/>
      <c r="L26" s="68">
        <f>IF(EDV_11_2016[Vidange]="",EDV_11_2016[Capacité des fûts]*EDV_11_2016[Nombre],EDV_11_2016[[#This Row],[Vidange]])</f>
        <v>39.6</v>
      </c>
      <c r="M26" s="34">
        <v>0.70299999999999996</v>
      </c>
      <c r="N26" s="17">
        <f>ROUND(EDV_11_2016[Vol total  (HL)]*EDV_11_2016[Degré],4)</f>
        <v>27.838799999999999</v>
      </c>
      <c r="O26" s="73"/>
      <c r="P26" s="77"/>
    </row>
    <row r="27" spans="2:17" ht="17.25" customHeight="1" x14ac:dyDescent="0.25">
      <c r="B27" s="70"/>
      <c r="C27" s="96"/>
      <c r="D27" s="11" t="s">
        <v>9</v>
      </c>
      <c r="E27" s="11" t="s">
        <v>26</v>
      </c>
      <c r="F27" s="11">
        <v>13</v>
      </c>
      <c r="G27" s="11" t="s">
        <v>7</v>
      </c>
      <c r="H27" s="12" t="s">
        <v>53</v>
      </c>
      <c r="I27" s="41">
        <v>3.75</v>
      </c>
      <c r="J27" s="22">
        <v>1</v>
      </c>
      <c r="K27" s="33"/>
      <c r="L27" s="97">
        <f>IF(EDV_11_2016[Vidange]="",EDV_11_2016[Capacité des fûts]*EDV_11_2016[Nombre],EDV_11_2016[[#This Row],[Vidange]])</f>
        <v>3.75</v>
      </c>
      <c r="M27" s="34">
        <v>0.70299999999999996</v>
      </c>
      <c r="N27" s="17">
        <f>ROUND(EDV_11_2016[Vol total  (HL)]*EDV_11_2016[Degré],4)</f>
        <v>2.6362999999999999</v>
      </c>
      <c r="O27" s="73"/>
      <c r="P27"/>
    </row>
    <row r="28" spans="2:17" s="31" customFormat="1" ht="17.25" customHeight="1" x14ac:dyDescent="0.25">
      <c r="B28" s="70"/>
      <c r="C28" s="82"/>
      <c r="D28" s="11" t="s">
        <v>9</v>
      </c>
      <c r="E28" s="11" t="s">
        <v>26</v>
      </c>
      <c r="F28" s="11">
        <v>14</v>
      </c>
      <c r="G28" s="11" t="s">
        <v>8</v>
      </c>
      <c r="H28" s="12" t="s">
        <v>22</v>
      </c>
      <c r="I28" s="41" t="s">
        <v>66</v>
      </c>
      <c r="J28" s="22">
        <v>1</v>
      </c>
      <c r="K28" s="33">
        <v>2.5299999999999998</v>
      </c>
      <c r="L28" s="29">
        <f>IF(EDV_11_2016[Vidange]="",EDV_11_2016[Capacité des fûts]*EDV_11_2016[Nombre],EDV_11_2016[[#This Row],[Vidange]])</f>
        <v>2.5299999999999998</v>
      </c>
      <c r="M28" s="34">
        <v>0.70699999999999996</v>
      </c>
      <c r="N28" s="17">
        <f>ROUND(EDV_11_2016[Vol total  (HL)]*EDV_11_2016[Degré],4)</f>
        <v>1.7887</v>
      </c>
      <c r="O28" s="73"/>
      <c r="P28"/>
    </row>
    <row r="29" spans="2:17" s="31" customFormat="1" ht="17.25" customHeight="1" x14ac:dyDescent="0.25">
      <c r="B29" s="70"/>
      <c r="C29" s="82"/>
      <c r="D29" s="11" t="s">
        <v>9</v>
      </c>
      <c r="E29" s="11" t="s">
        <v>26</v>
      </c>
      <c r="F29" s="11">
        <v>14</v>
      </c>
      <c r="G29" s="11" t="s">
        <v>8</v>
      </c>
      <c r="H29" s="12" t="s">
        <v>22</v>
      </c>
      <c r="I29" s="41" t="s">
        <v>77</v>
      </c>
      <c r="J29" s="22">
        <v>1</v>
      </c>
      <c r="K29" s="33">
        <v>4</v>
      </c>
      <c r="L29" s="29">
        <f>IF(EDV_11_2016[Vidange]="",EDV_11_2016[Capacité des fûts]*EDV_11_2016[Nombre],EDV_11_2016[[#This Row],[Vidange]])</f>
        <v>4</v>
      </c>
      <c r="M29" s="34">
        <v>0.378</v>
      </c>
      <c r="N29" s="17">
        <f>ROUND(EDV_11_2016[Vol total  (HL)]*EDV_11_2016[Degré],4)</f>
        <v>1.512</v>
      </c>
      <c r="O29" s="73"/>
      <c r="P29"/>
    </row>
    <row r="30" spans="2:17" s="31" customFormat="1" ht="17.25" customHeight="1" x14ac:dyDescent="0.25">
      <c r="B30" s="70">
        <v>148.16499999999999</v>
      </c>
      <c r="C30" s="82"/>
      <c r="D30" s="11" t="s">
        <v>9</v>
      </c>
      <c r="E30" s="11" t="s">
        <v>26</v>
      </c>
      <c r="F30" s="11">
        <v>14</v>
      </c>
      <c r="G30" s="11" t="s">
        <v>8</v>
      </c>
      <c r="H30" s="12" t="s">
        <v>22</v>
      </c>
      <c r="I30" s="41">
        <v>4</v>
      </c>
      <c r="J30" s="22">
        <v>29</v>
      </c>
      <c r="K30" s="33"/>
      <c r="L30" s="29">
        <f>IF(EDV_11_2016[Vidange]="",EDV_11_2016[Capacité des fûts]*EDV_11_2016[Nombre],EDV_11_2016[[#This Row],[Vidange]])</f>
        <v>116</v>
      </c>
      <c r="M30" s="34">
        <v>0.70699999999999996</v>
      </c>
      <c r="N30" s="17">
        <f>ROUND(EDV_11_2016[Vol total  (HL)]*EDV_11_2016[Degré],4)</f>
        <v>82.012</v>
      </c>
      <c r="O30" s="73"/>
      <c r="P30"/>
    </row>
    <row r="31" spans="2:17" s="31" customFormat="1" ht="17.25" customHeight="1" x14ac:dyDescent="0.25">
      <c r="B31" s="70"/>
      <c r="C31" s="82"/>
      <c r="D31" s="11" t="s">
        <v>9</v>
      </c>
      <c r="E31" s="11" t="s">
        <v>26</v>
      </c>
      <c r="F31" s="11">
        <v>14</v>
      </c>
      <c r="G31" s="11" t="s">
        <v>8</v>
      </c>
      <c r="H31" s="12" t="s">
        <v>22</v>
      </c>
      <c r="I31" s="41">
        <v>4.0999999999999996</v>
      </c>
      <c r="J31" s="22">
        <v>9</v>
      </c>
      <c r="K31" s="33"/>
      <c r="L31" s="29">
        <f>IF(EDV_11_2016[Vidange]="",EDV_11_2016[Capacité des fûts]*EDV_11_2016[Nombre],EDV_11_2016[[#This Row],[Vidange]])</f>
        <v>36.9</v>
      </c>
      <c r="M31" s="34">
        <v>0.70699999999999996</v>
      </c>
      <c r="N31" s="17">
        <f>ROUND(EDV_11_2016[Vol total  (HL)]*EDV_11_2016[Degré],4)</f>
        <v>26.0883</v>
      </c>
      <c r="O31" s="73"/>
      <c r="P31"/>
    </row>
    <row r="32" spans="2:17" s="31" customFormat="1" ht="17.25" customHeight="1" x14ac:dyDescent="0.25">
      <c r="B32" s="70"/>
      <c r="C32" s="82"/>
      <c r="D32" s="11" t="s">
        <v>9</v>
      </c>
      <c r="E32" s="11" t="s">
        <v>26</v>
      </c>
      <c r="F32" s="11">
        <v>14</v>
      </c>
      <c r="G32" s="11" t="s">
        <v>8</v>
      </c>
      <c r="H32" s="12" t="s">
        <v>22</v>
      </c>
      <c r="I32" s="41">
        <v>5.2</v>
      </c>
      <c r="J32" s="22">
        <v>10</v>
      </c>
      <c r="K32" s="33"/>
      <c r="L32" s="29">
        <f>IF(EDV_11_2016[Vidange]="",EDV_11_2016[Capacité des fûts]*EDV_11_2016[Nombre],EDV_11_2016[[#This Row],[Vidange]])</f>
        <v>52</v>
      </c>
      <c r="M32" s="34">
        <v>0.70699999999999996</v>
      </c>
      <c r="N32" s="17">
        <f>ROUND(EDV_11_2016[Vol total  (HL)]*EDV_11_2016[Degré],4)</f>
        <v>36.764000000000003</v>
      </c>
      <c r="O32" s="73"/>
      <c r="P32"/>
    </row>
    <row r="33" spans="2:16" ht="17.25" customHeight="1" x14ac:dyDescent="0.25">
      <c r="B33" s="70"/>
      <c r="C33" s="79"/>
      <c r="D33" s="11" t="s">
        <v>9</v>
      </c>
      <c r="E33" s="11" t="s">
        <v>26</v>
      </c>
      <c r="F33" s="11">
        <v>14</v>
      </c>
      <c r="G33" s="11" t="s">
        <v>7</v>
      </c>
      <c r="H33" s="12" t="s">
        <v>53</v>
      </c>
      <c r="I33" s="41" t="s">
        <v>83</v>
      </c>
      <c r="J33" s="22">
        <v>1</v>
      </c>
      <c r="K33" s="33">
        <v>1.44</v>
      </c>
      <c r="L33" s="68">
        <f>IF(EDV_11_2016[Vidange]="",EDV_11_2016[Capacité des fûts]*EDV_11_2016[Nombre],EDV_11_2016[[#This Row],[Vidange]])</f>
        <v>1.44</v>
      </c>
      <c r="M33" s="34">
        <v>0.70699999999999996</v>
      </c>
      <c r="N33" s="17">
        <f>ROUND(EDV_11_2016[Vol total  (HL)]*EDV_11_2016[Degré],4)</f>
        <v>1.0181</v>
      </c>
      <c r="O33" s="73"/>
      <c r="P33"/>
    </row>
    <row r="34" spans="2:16" ht="17.25" customHeight="1" x14ac:dyDescent="0.25">
      <c r="B34" s="70">
        <v>75.757000000000005</v>
      </c>
      <c r="C34" s="79"/>
      <c r="D34" s="11" t="s">
        <v>9</v>
      </c>
      <c r="E34" s="11" t="s">
        <v>26</v>
      </c>
      <c r="F34" s="11">
        <v>14</v>
      </c>
      <c r="G34" s="11" t="s">
        <v>7</v>
      </c>
      <c r="H34" s="12" t="s">
        <v>53</v>
      </c>
      <c r="I34" s="41">
        <v>3.45</v>
      </c>
      <c r="J34" s="22">
        <v>12</v>
      </c>
      <c r="K34" s="33"/>
      <c r="L34" s="68">
        <f>IF(EDV_11_2016[Vidange]="",EDV_11_2016[Capacité des fûts]*EDV_11_2016[Nombre],EDV_11_2016[[#This Row],[Vidange]])</f>
        <v>41.400000000000006</v>
      </c>
      <c r="M34" s="34">
        <v>0.70699999999999996</v>
      </c>
      <c r="N34" s="17">
        <f>ROUND(EDV_11_2016[Vol total  (HL)]*EDV_11_2016[Degré],4)</f>
        <v>29.2698</v>
      </c>
      <c r="O34" s="73"/>
      <c r="P34"/>
    </row>
    <row r="35" spans="2:16" ht="17.25" customHeight="1" x14ac:dyDescent="0.25">
      <c r="B35" s="70"/>
      <c r="C35" s="79"/>
      <c r="D35" s="11" t="s">
        <v>9</v>
      </c>
      <c r="E35" s="11" t="s">
        <v>26</v>
      </c>
      <c r="F35" s="11">
        <v>14</v>
      </c>
      <c r="G35" s="11" t="s">
        <v>7</v>
      </c>
      <c r="H35" s="12" t="s">
        <v>53</v>
      </c>
      <c r="I35" s="41">
        <v>3.5</v>
      </c>
      <c r="J35" s="22">
        <v>15</v>
      </c>
      <c r="K35" s="33"/>
      <c r="L35" s="68">
        <f>IF(EDV_11_2016[Vidange]="",EDV_11_2016[Capacité des fûts]*EDV_11_2016[Nombre],EDV_11_2016[[#This Row],[Vidange]])</f>
        <v>52.5</v>
      </c>
      <c r="M35" s="34">
        <v>0.70699999999999996</v>
      </c>
      <c r="N35" s="17">
        <f>ROUND(EDV_11_2016[Vol total  (HL)]*EDV_11_2016[Degré],4)</f>
        <v>37.1175</v>
      </c>
      <c r="O35" s="73"/>
      <c r="P35"/>
    </row>
    <row r="36" spans="2:16" ht="17.25" customHeight="1" x14ac:dyDescent="0.25">
      <c r="B36" s="70"/>
      <c r="C36" s="79"/>
      <c r="D36" s="11" t="s">
        <v>9</v>
      </c>
      <c r="E36" s="11" t="s">
        <v>26</v>
      </c>
      <c r="F36" s="11">
        <v>14</v>
      </c>
      <c r="G36" s="11" t="s">
        <v>7</v>
      </c>
      <c r="H36" s="12" t="s">
        <v>53</v>
      </c>
      <c r="I36" s="41">
        <v>3.55</v>
      </c>
      <c r="J36" s="22">
        <v>2</v>
      </c>
      <c r="K36" s="33"/>
      <c r="L36" s="68">
        <f>IF(EDV_11_2016[Vidange]="",EDV_11_2016[Capacité des fûts]*EDV_11_2016[Nombre],EDV_11_2016[[#This Row],[Vidange]])</f>
        <v>7.1</v>
      </c>
      <c r="M36" s="34">
        <v>0.70699999999999996</v>
      </c>
      <c r="N36" s="17">
        <f>ROUND(EDV_11_2016[Vol total  (HL)]*EDV_11_2016[Degré],4)</f>
        <v>5.0197000000000003</v>
      </c>
      <c r="O36" s="73"/>
      <c r="P36"/>
    </row>
    <row r="37" spans="2:16" ht="17.25" customHeight="1" x14ac:dyDescent="0.25">
      <c r="B37" s="70"/>
      <c r="C37" s="81"/>
      <c r="D37" s="11" t="s">
        <v>9</v>
      </c>
      <c r="E37" s="11" t="s">
        <v>26</v>
      </c>
      <c r="F37" s="11">
        <v>15</v>
      </c>
      <c r="G37" s="11" t="s">
        <v>8</v>
      </c>
      <c r="H37" s="71" t="s">
        <v>22</v>
      </c>
      <c r="I37" s="41" t="s">
        <v>80</v>
      </c>
      <c r="J37" s="22"/>
      <c r="K37" s="33">
        <v>2.2599999999999998</v>
      </c>
      <c r="L37" s="75">
        <f>IF(EDV_11_2016[Vidange]="",EDV_11_2016[Capacité des fûts]*EDV_11_2016[Nombre],EDV_11_2016[[#This Row],[Vidange]])</f>
        <v>2.2599999999999998</v>
      </c>
      <c r="M37" s="34">
        <v>0.71199999999999997</v>
      </c>
      <c r="N37" s="17">
        <f>ROUND(EDV_11_2016[Vol total  (HL)]*EDV_11_2016[Degré],4)</f>
        <v>1.6091</v>
      </c>
      <c r="O37" s="73"/>
      <c r="P37"/>
    </row>
    <row r="38" spans="2:16" ht="17.25" customHeight="1" x14ac:dyDescent="0.25">
      <c r="B38" s="70"/>
      <c r="C38" s="81"/>
      <c r="D38" s="11" t="s">
        <v>9</v>
      </c>
      <c r="E38" s="11" t="s">
        <v>26</v>
      </c>
      <c r="F38" s="11">
        <v>15</v>
      </c>
      <c r="G38" s="11" t="s">
        <v>8</v>
      </c>
      <c r="H38" s="71" t="s">
        <v>22</v>
      </c>
      <c r="I38" s="41" t="s">
        <v>79</v>
      </c>
      <c r="J38" s="22"/>
      <c r="K38" s="33">
        <v>3.34</v>
      </c>
      <c r="L38" s="75">
        <f>IF(EDV_11_2016[Vidange]="",EDV_11_2016[Capacité des fûts]*EDV_11_2016[Nombre],EDV_11_2016[[#This Row],[Vidange]])</f>
        <v>3.34</v>
      </c>
      <c r="M38" s="34">
        <v>0.71199999999999997</v>
      </c>
      <c r="N38" s="17">
        <f>ROUND(EDV_11_2016[Vol total  (HL)]*EDV_11_2016[Degré],4)</f>
        <v>2.3780999999999999</v>
      </c>
      <c r="O38" s="73"/>
      <c r="P38"/>
    </row>
    <row r="39" spans="2:16" ht="17.25" customHeight="1" x14ac:dyDescent="0.25">
      <c r="B39" s="70"/>
      <c r="C39" s="83"/>
      <c r="D39" s="11" t="s">
        <v>9</v>
      </c>
      <c r="E39" s="11" t="s">
        <v>26</v>
      </c>
      <c r="F39" s="11">
        <v>15</v>
      </c>
      <c r="G39" s="11" t="s">
        <v>8</v>
      </c>
      <c r="H39" s="71" t="s">
        <v>22</v>
      </c>
      <c r="I39" s="41" t="s">
        <v>78</v>
      </c>
      <c r="J39" s="22"/>
      <c r="K39" s="33">
        <v>4.04</v>
      </c>
      <c r="L39" s="72">
        <f>IF(EDV_11_2016[Vidange]="",EDV_11_2016[Capacité des fûts]*EDV_11_2016[Nombre],EDV_11_2016[[#This Row],[Vidange]])</f>
        <v>4.04</v>
      </c>
      <c r="M39" s="34">
        <v>0.71199999999999997</v>
      </c>
      <c r="N39" s="17">
        <f>ROUND(EDV_11_2016[Vol total  (HL)]*EDV_11_2016[Degré],4)</f>
        <v>2.8765000000000001</v>
      </c>
      <c r="O39" s="73"/>
      <c r="P39"/>
    </row>
    <row r="40" spans="2:16" ht="17.25" customHeight="1" x14ac:dyDescent="0.25">
      <c r="B40" s="70">
        <v>130.44120000000001</v>
      </c>
      <c r="C40" s="83"/>
      <c r="D40" s="11" t="s">
        <v>9</v>
      </c>
      <c r="E40" s="11" t="s">
        <v>26</v>
      </c>
      <c r="F40" s="11">
        <v>15</v>
      </c>
      <c r="G40" s="11" t="s">
        <v>8</v>
      </c>
      <c r="H40" s="71" t="s">
        <v>22</v>
      </c>
      <c r="I40" s="41">
        <v>4.0999999999999996</v>
      </c>
      <c r="J40" s="22">
        <v>6</v>
      </c>
      <c r="K40" s="33"/>
      <c r="L40" s="72">
        <f>IF(EDV_11_2016[Vidange]="",EDV_11_2016[Capacité des fûts]*EDV_11_2016[Nombre],EDV_11_2016[[#This Row],[Vidange]])</f>
        <v>24.599999999999998</v>
      </c>
      <c r="M40" s="34">
        <v>0.71199999999999997</v>
      </c>
      <c r="N40" s="17">
        <f>ROUND(EDV_11_2016[Vol total  (HL)]*EDV_11_2016[Degré],4)</f>
        <v>17.5152</v>
      </c>
      <c r="O40" s="73"/>
      <c r="P40"/>
    </row>
    <row r="41" spans="2:16" ht="17.25" customHeight="1" x14ac:dyDescent="0.25">
      <c r="B41" s="70"/>
      <c r="C41" s="83"/>
      <c r="D41" s="11" t="s">
        <v>9</v>
      </c>
      <c r="E41" s="11" t="s">
        <v>26</v>
      </c>
      <c r="F41" s="11">
        <v>15</v>
      </c>
      <c r="G41" s="11" t="s">
        <v>8</v>
      </c>
      <c r="H41" s="71" t="s">
        <v>22</v>
      </c>
      <c r="I41" s="41">
        <v>4.03</v>
      </c>
      <c r="J41" s="22">
        <v>37</v>
      </c>
      <c r="K41" s="33"/>
      <c r="L41" s="72">
        <f>IF(EDV_11_2016[Vidange]="",EDV_11_2016[Capacité des fûts]*EDV_11_2016[Nombre],EDV_11_2016[[#This Row],[Vidange]])</f>
        <v>149.11000000000001</v>
      </c>
      <c r="M41" s="34">
        <v>0.71199999999999997</v>
      </c>
      <c r="N41" s="17">
        <f>ROUND(EDV_11_2016[Vol total  (HL)]*EDV_11_2016[Degré],4)</f>
        <v>106.16630000000001</v>
      </c>
      <c r="O41" s="73"/>
      <c r="P41"/>
    </row>
    <row r="42" spans="2:16" ht="17.25" customHeight="1" x14ac:dyDescent="0.25">
      <c r="B42" s="70">
        <v>77.430000000000007</v>
      </c>
      <c r="C42" s="83"/>
      <c r="D42" s="11" t="s">
        <v>9</v>
      </c>
      <c r="E42" s="11" t="s">
        <v>26</v>
      </c>
      <c r="F42" s="11">
        <v>15</v>
      </c>
      <c r="G42" s="11" t="s">
        <v>7</v>
      </c>
      <c r="H42" s="71" t="s">
        <v>53</v>
      </c>
      <c r="I42" s="41">
        <v>3.6</v>
      </c>
      <c r="J42" s="22">
        <v>1</v>
      </c>
      <c r="K42" s="33"/>
      <c r="L42" s="72">
        <f>IF(EDV_11_2016[Vidange]="",EDV_11_2016[Capacité des fûts]*EDV_11_2016[Nombre],EDV_11_2016[[#This Row],[Vidange]])</f>
        <v>3.6</v>
      </c>
      <c r="M42" s="34">
        <v>0.70299999999999996</v>
      </c>
      <c r="N42" s="17">
        <f>ROUND(EDV_11_2016[Vol total  (HL)]*EDV_11_2016[Degré],4)</f>
        <v>2.5308000000000002</v>
      </c>
      <c r="O42" s="73"/>
      <c r="P42"/>
    </row>
    <row r="43" spans="2:16" ht="17.25" customHeight="1" x14ac:dyDescent="0.25">
      <c r="B43" s="70"/>
      <c r="C43" s="83"/>
      <c r="D43" s="11" t="s">
        <v>9</v>
      </c>
      <c r="E43" s="11" t="s">
        <v>26</v>
      </c>
      <c r="F43" s="11">
        <v>15</v>
      </c>
      <c r="G43" s="11" t="s">
        <v>7</v>
      </c>
      <c r="H43" s="71" t="s">
        <v>53</v>
      </c>
      <c r="I43" s="41">
        <v>3.55</v>
      </c>
      <c r="J43" s="22">
        <v>20</v>
      </c>
      <c r="K43" s="33"/>
      <c r="L43" s="72">
        <f>IF(EDV_11_2016[Vidange]="",EDV_11_2016[Capacité des fûts]*EDV_11_2016[Nombre],EDV_11_2016[[#This Row],[Vidange]])</f>
        <v>71</v>
      </c>
      <c r="M43" s="34">
        <v>0.70299999999999996</v>
      </c>
      <c r="N43" s="17">
        <f>ROUND(EDV_11_2016[Vol total  (HL)]*EDV_11_2016[Degré],4)</f>
        <v>49.912999999999997</v>
      </c>
      <c r="O43" s="73"/>
      <c r="P43"/>
    </row>
    <row r="44" spans="2:16" ht="17.25" customHeight="1" x14ac:dyDescent="0.25">
      <c r="B44" s="70"/>
      <c r="C44" s="83"/>
      <c r="D44" s="11" t="s">
        <v>9</v>
      </c>
      <c r="E44" s="11" t="s">
        <v>26</v>
      </c>
      <c r="F44" s="11">
        <v>15</v>
      </c>
      <c r="G44" s="11" t="s">
        <v>7</v>
      </c>
      <c r="H44" s="71" t="s">
        <v>53</v>
      </c>
      <c r="I44" s="41">
        <v>3.5</v>
      </c>
      <c r="J44" s="22">
        <v>5</v>
      </c>
      <c r="K44" s="33"/>
      <c r="L44" s="72">
        <f>IF(EDV_11_2016[Vidange]="",EDV_11_2016[Capacité des fûts]*EDV_11_2016[Nombre],EDV_11_2016[[#This Row],[Vidange]])</f>
        <v>17.5</v>
      </c>
      <c r="M44" s="34">
        <v>0.70299999999999996</v>
      </c>
      <c r="N44" s="17">
        <f>ROUND(EDV_11_2016[Vol total  (HL)]*EDV_11_2016[Degré],4)</f>
        <v>12.3025</v>
      </c>
      <c r="O44" s="73"/>
      <c r="P44"/>
    </row>
    <row r="45" spans="2:16" ht="17.25" customHeight="1" x14ac:dyDescent="0.25">
      <c r="B45" s="70"/>
      <c r="C45" s="83"/>
      <c r="D45" s="11" t="s">
        <v>9</v>
      </c>
      <c r="E45" s="11" t="s">
        <v>26</v>
      </c>
      <c r="F45" s="11">
        <v>15</v>
      </c>
      <c r="G45" s="11" t="s">
        <v>7</v>
      </c>
      <c r="H45" s="71" t="s">
        <v>22</v>
      </c>
      <c r="I45" s="41">
        <v>4.03</v>
      </c>
      <c r="J45" s="22">
        <v>4</v>
      </c>
      <c r="K45" s="33"/>
      <c r="L45" s="72">
        <f>IF(EDV_11_2016[Vidange]="",EDV_11_2016[Capacité des fûts]*EDV_11_2016[Nombre],EDV_11_2016[[#This Row],[Vidange]])</f>
        <v>16.12</v>
      </c>
      <c r="M45" s="34">
        <v>0.70299999999999996</v>
      </c>
      <c r="N45" s="17">
        <f>ROUND(EDV_11_2016[Vol total  (HL)]*EDV_11_2016[Degré],4)</f>
        <v>11.3324</v>
      </c>
      <c r="O45" s="73"/>
      <c r="P45"/>
    </row>
    <row r="46" spans="2:16" ht="17.25" customHeight="1" x14ac:dyDescent="0.25">
      <c r="B46" s="69">
        <v>0.94920000000000004</v>
      </c>
      <c r="C46" s="78"/>
      <c r="D46" s="11" t="s">
        <v>9</v>
      </c>
      <c r="E46" s="11" t="s">
        <v>26</v>
      </c>
      <c r="F46" s="11">
        <v>93</v>
      </c>
      <c r="G46" s="11" t="s">
        <v>13</v>
      </c>
      <c r="H46" s="12" t="s">
        <v>22</v>
      </c>
      <c r="I46" s="41" t="s">
        <v>67</v>
      </c>
      <c r="J46" s="22">
        <v>1</v>
      </c>
      <c r="K46" s="33">
        <v>2.2599999999999998</v>
      </c>
      <c r="L46" s="16">
        <f>IF(EDV_11_2016[Vidange]="",EDV_11_2016[Capacité des fûts]*EDV_11_2016[Nombre],EDV_11_2016[[#This Row],[Vidange]])</f>
        <v>2.2599999999999998</v>
      </c>
      <c r="M46" s="34">
        <v>0.42</v>
      </c>
      <c r="N46" s="17">
        <f>ROUND(EDV_11_2016[Vol total  (HL)]*EDV_11_2016[Degré],4)</f>
        <v>0.94920000000000004</v>
      </c>
      <c r="O46" s="73"/>
      <c r="P46"/>
    </row>
    <row r="47" spans="2:16" ht="17.25" customHeight="1" x14ac:dyDescent="0.25">
      <c r="B47" s="69">
        <v>1.5210999999999999</v>
      </c>
      <c r="C47" s="78"/>
      <c r="D47" s="11" t="s">
        <v>9</v>
      </c>
      <c r="E47" s="11" t="s">
        <v>26</v>
      </c>
      <c r="F47" s="11">
        <v>94</v>
      </c>
      <c r="G47" s="11" t="s">
        <v>13</v>
      </c>
      <c r="H47" s="12" t="s">
        <v>22</v>
      </c>
      <c r="I47" s="41" t="s">
        <v>68</v>
      </c>
      <c r="J47" s="22">
        <v>1</v>
      </c>
      <c r="K47" s="33">
        <v>2.65</v>
      </c>
      <c r="L47" s="16">
        <f>IF(EDV_11_2016[Vidange]="",EDV_11_2016[Capacité des fûts]*EDV_11_2016[Nombre],EDV_11_2016[[#This Row],[Vidange]])</f>
        <v>2.65</v>
      </c>
      <c r="M47" s="34">
        <v>0.57399999999999995</v>
      </c>
      <c r="N47" s="17">
        <f>ROUND(EDV_11_2016[Vol total  (HL)]*EDV_11_2016[Degré],4)</f>
        <v>1.5210999999999999</v>
      </c>
      <c r="O47" s="73"/>
      <c r="P47"/>
    </row>
    <row r="48" spans="2:16" ht="17.25" customHeight="1" x14ac:dyDescent="0.25">
      <c r="B48" s="70">
        <v>6.9999999999999999E-4</v>
      </c>
      <c r="C48" s="80"/>
      <c r="D48" s="11" t="s">
        <v>21</v>
      </c>
      <c r="E48" s="11" t="s">
        <v>25</v>
      </c>
      <c r="F48" s="11">
        <v>10</v>
      </c>
      <c r="G48" s="11" t="s">
        <v>8</v>
      </c>
      <c r="H48" s="12" t="s">
        <v>23</v>
      </c>
      <c r="I48" s="41" t="s">
        <v>76</v>
      </c>
      <c r="J48" s="22">
        <v>0</v>
      </c>
      <c r="K48" s="33">
        <v>0</v>
      </c>
      <c r="L48" s="72">
        <f>IF(EDV_11_2016[Vidange]="",EDV_11_2016[Capacité des fûts]*EDV_11_2016[Nombre],EDV_11_2016[[#This Row],[Vidange]])</f>
        <v>0</v>
      </c>
      <c r="M48" s="34">
        <v>0.67200000000000004</v>
      </c>
      <c r="N48" s="17">
        <v>6.9999999999999999E-4</v>
      </c>
      <c r="O48" s="73"/>
      <c r="P48"/>
    </row>
    <row r="49" spans="1:16" ht="17.25" customHeight="1" x14ac:dyDescent="0.25">
      <c r="B49" s="70"/>
      <c r="C49" s="82"/>
      <c r="D49" s="11" t="s">
        <v>21</v>
      </c>
      <c r="E49" s="11" t="s">
        <v>25</v>
      </c>
      <c r="F49" s="11">
        <v>11</v>
      </c>
      <c r="G49" s="11" t="s">
        <v>8</v>
      </c>
      <c r="H49" s="12" t="s">
        <v>23</v>
      </c>
      <c r="I49" s="41" t="s">
        <v>67</v>
      </c>
      <c r="J49" s="22">
        <v>1</v>
      </c>
      <c r="K49" s="33">
        <v>1.05</v>
      </c>
      <c r="L49" s="29">
        <f>IF(EDV_11_2016[Vidange]="",EDV_11_2016[Capacité des fûts]*EDV_11_2016[Nombre],EDV_11_2016[[#This Row],[Vidange]])</f>
        <v>1.05</v>
      </c>
      <c r="M49" s="34">
        <v>0.66700000000000004</v>
      </c>
      <c r="N49" s="17">
        <f>ROUND(EDV_11_2016[Vol total  (HL)]*EDV_11_2016[Degré],4)</f>
        <v>0.70040000000000002</v>
      </c>
      <c r="O49" s="73"/>
      <c r="P49"/>
    </row>
    <row r="50" spans="1:16" s="31" customFormat="1" ht="17.25" customHeight="1" x14ac:dyDescent="0.25">
      <c r="B50" s="70">
        <v>23.316700000000001</v>
      </c>
      <c r="C50" s="80">
        <v>4.2313999999999998</v>
      </c>
      <c r="D50" s="11" t="s">
        <v>21</v>
      </c>
      <c r="E50" s="11" t="s">
        <v>25</v>
      </c>
      <c r="F50" s="11">
        <v>11</v>
      </c>
      <c r="G50" s="11" t="s">
        <v>8</v>
      </c>
      <c r="H50" s="12" t="s">
        <v>23</v>
      </c>
      <c r="I50" s="41">
        <v>4.4000000000000004</v>
      </c>
      <c r="J50" s="22">
        <v>4</v>
      </c>
      <c r="K50" s="33"/>
      <c r="L50" s="16">
        <f>IF(EDV_11_2016[Vidange]="",EDV_11_2016[Capacité des fûts]*EDV_11_2016[Nombre],EDV_11_2016[[#This Row],[Vidange]])</f>
        <v>17.600000000000001</v>
      </c>
      <c r="M50" s="34">
        <v>0.66700000000000004</v>
      </c>
      <c r="N50" s="17">
        <f>ROUND(EDV_11_2016[Vol total  (HL)]*EDV_11_2016[Degré],4)</f>
        <v>11.7392</v>
      </c>
      <c r="O50" s="73">
        <v>4.2313999999999998</v>
      </c>
      <c r="P50"/>
    </row>
    <row r="51" spans="1:16" ht="17.25" customHeight="1" x14ac:dyDescent="0.25">
      <c r="A51" s="6">
        <v>1</v>
      </c>
      <c r="B51" s="70"/>
      <c r="C51" s="80"/>
      <c r="D51" s="11" t="s">
        <v>21</v>
      </c>
      <c r="E51" s="11" t="s">
        <v>25</v>
      </c>
      <c r="F51" s="11">
        <v>11</v>
      </c>
      <c r="G51" s="11" t="s">
        <v>8</v>
      </c>
      <c r="H51" s="12" t="s">
        <v>23</v>
      </c>
      <c r="I51" s="95">
        <v>4.3</v>
      </c>
      <c r="J51" s="13">
        <v>1</v>
      </c>
      <c r="K51" s="33"/>
      <c r="L51" s="16">
        <f>IF(EDV_11_2016[Vidange]="",EDV_11_2016[Capacité des fûts]*EDV_11_2016[Nombre],EDV_11_2016[[#This Row],[Vidange]])</f>
        <v>4.3</v>
      </c>
      <c r="M51" s="34">
        <v>0.66700000000000004</v>
      </c>
      <c r="N51" s="17">
        <f>ROUND(EDV_11_2016[Vol total  (HL)]*EDV_11_2016[Degré],4)</f>
        <v>2.8681000000000001</v>
      </c>
      <c r="O51" s="73"/>
      <c r="P51" s="77"/>
    </row>
    <row r="52" spans="1:16" ht="17.25" customHeight="1" x14ac:dyDescent="0.25">
      <c r="B52" s="70"/>
      <c r="C52" s="80"/>
      <c r="D52" s="11" t="s">
        <v>21</v>
      </c>
      <c r="E52" s="11" t="s">
        <v>25</v>
      </c>
      <c r="F52" s="11">
        <v>11</v>
      </c>
      <c r="G52" s="11" t="s">
        <v>8</v>
      </c>
      <c r="H52" s="12" t="s">
        <v>23</v>
      </c>
      <c r="I52" s="41">
        <v>4</v>
      </c>
      <c r="J52" s="22">
        <v>2</v>
      </c>
      <c r="K52" s="33"/>
      <c r="L52" s="16">
        <f>IF(EDV_11_2016[Vidange]="",EDV_11_2016[Capacité des fûts]*EDV_11_2016[Nombre],EDV_11_2016[[#This Row],[Vidange]])</f>
        <v>8</v>
      </c>
      <c r="M52" s="34">
        <v>0.66700000000000004</v>
      </c>
      <c r="N52" s="17">
        <f>ROUND(EDV_11_2016[Vol total  (HL)]*EDV_11_2016[Degré],4)</f>
        <v>5.3360000000000003</v>
      </c>
      <c r="O52" s="73"/>
    </row>
    <row r="53" spans="1:16" ht="17.25" customHeight="1" x14ac:dyDescent="0.25">
      <c r="B53" s="70"/>
      <c r="C53" s="96"/>
      <c r="D53" s="11" t="s">
        <v>21</v>
      </c>
      <c r="E53" s="11" t="s">
        <v>25</v>
      </c>
      <c r="F53" s="11">
        <v>11</v>
      </c>
      <c r="G53" s="11" t="s">
        <v>8</v>
      </c>
      <c r="H53" s="12" t="s">
        <v>23</v>
      </c>
      <c r="I53" s="41">
        <v>3.5</v>
      </c>
      <c r="J53" s="22">
        <v>1</v>
      </c>
      <c r="K53" s="33"/>
      <c r="L53" s="97">
        <f>IF(EDV_11_2016[Vidange]="",EDV_11_2016[Capacité des fûts]*EDV_11_2016[Nombre],EDV_11_2016[[#This Row],[Vidange]])</f>
        <v>3.5</v>
      </c>
      <c r="M53" s="34">
        <v>0.66700000000000004</v>
      </c>
      <c r="N53" s="17">
        <f>ROUND(EDV_11_2016[Vol total  (HL)]*EDV_11_2016[Degré],4)</f>
        <v>2.3344999999999998</v>
      </c>
      <c r="O53" s="73"/>
      <c r="P53"/>
    </row>
    <row r="54" spans="1:16" ht="17.25" customHeight="1" x14ac:dyDescent="0.25">
      <c r="B54" s="70">
        <v>0</v>
      </c>
      <c r="C54" s="82"/>
      <c r="D54" s="11" t="s">
        <v>21</v>
      </c>
      <c r="E54" s="11" t="s">
        <v>26</v>
      </c>
      <c r="F54" s="11">
        <v>11</v>
      </c>
      <c r="G54" s="11" t="s">
        <v>7</v>
      </c>
      <c r="H54" s="12" t="s">
        <v>22</v>
      </c>
      <c r="I54" s="41" t="s">
        <v>66</v>
      </c>
      <c r="J54" s="22">
        <v>0</v>
      </c>
      <c r="K54" s="33">
        <v>0</v>
      </c>
      <c r="L54" s="29">
        <f>IF(EDV_11_2016[Vidange]="",EDV_11_2016[Capacité des fûts]*EDV_11_2016[Nombre],EDV_11_2016[[#This Row],[Vidange]])</f>
        <v>0</v>
      </c>
      <c r="M54" s="34"/>
      <c r="N54" s="17">
        <f>ROUND(EDV_11_2016[Vol total  (HL)]*EDV_11_2016[Degré],4)</f>
        <v>0</v>
      </c>
      <c r="O54" s="73"/>
      <c r="P54"/>
    </row>
    <row r="55" spans="1:16" ht="17.25" customHeight="1" x14ac:dyDescent="0.25">
      <c r="B55" s="70">
        <v>0.49659999999999999</v>
      </c>
      <c r="C55" s="80"/>
      <c r="D55" s="11" t="s">
        <v>21</v>
      </c>
      <c r="E55" s="11" t="s">
        <v>25</v>
      </c>
      <c r="F55" s="11">
        <v>12</v>
      </c>
      <c r="G55" s="11" t="s">
        <v>8</v>
      </c>
      <c r="H55" s="12" t="s">
        <v>23</v>
      </c>
      <c r="I55" s="41" t="s">
        <v>75</v>
      </c>
      <c r="J55" s="22">
        <v>0</v>
      </c>
      <c r="K55" s="33">
        <v>0</v>
      </c>
      <c r="L55" s="16">
        <f>IF(EDV_11_2016[Vidange]="",EDV_11_2016[Capacité des fûts]*EDV_11_2016[Nombre],EDV_11_2016[[#This Row],[Vidange]])</f>
        <v>0</v>
      </c>
      <c r="M55" s="34">
        <v>0.69899999999999995</v>
      </c>
      <c r="N55" s="17">
        <v>0.49659999999999999</v>
      </c>
      <c r="O55" s="73"/>
      <c r="P55"/>
    </row>
    <row r="56" spans="1:16" ht="17.25" customHeight="1" x14ac:dyDescent="0.25">
      <c r="B56" s="70">
        <v>1.4601</v>
      </c>
      <c r="C56" s="80"/>
      <c r="D56" s="11" t="s">
        <v>21</v>
      </c>
      <c r="E56" s="11" t="s">
        <v>26</v>
      </c>
      <c r="F56" s="11">
        <v>12</v>
      </c>
      <c r="G56" s="11" t="s">
        <v>7</v>
      </c>
      <c r="H56" s="12" t="s">
        <v>53</v>
      </c>
      <c r="I56" s="41" t="s">
        <v>75</v>
      </c>
      <c r="J56" s="22">
        <v>0</v>
      </c>
      <c r="K56" s="33">
        <v>0</v>
      </c>
      <c r="L56" s="29">
        <f>IF(EDV_11_2016[Vidange]="",EDV_11_2016[Capacité des fûts]*EDV_11_2016[Nombre],EDV_11_2016[[#This Row],[Vidange]])</f>
        <v>0</v>
      </c>
      <c r="M56" s="34">
        <v>0.70299999999999996</v>
      </c>
      <c r="N56" s="17">
        <v>0</v>
      </c>
      <c r="O56" s="73"/>
      <c r="P56"/>
    </row>
    <row r="57" spans="1:16" ht="17.25" customHeight="1" x14ac:dyDescent="0.25">
      <c r="B57" s="70"/>
      <c r="C57" s="82"/>
      <c r="D57" s="11" t="s">
        <v>21</v>
      </c>
      <c r="E57" s="11" t="s">
        <v>25</v>
      </c>
      <c r="F57" s="11">
        <v>13</v>
      </c>
      <c r="G57" s="11" t="s">
        <v>8</v>
      </c>
      <c r="H57" s="12" t="s">
        <v>23</v>
      </c>
      <c r="I57" s="41" t="s">
        <v>66</v>
      </c>
      <c r="J57" s="22">
        <v>1</v>
      </c>
      <c r="K57" s="33">
        <v>1.8</v>
      </c>
      <c r="L57" s="29">
        <f>IF(EDV_11_2016[Vidange]="",EDV_11_2016[Capacité des fûts]*EDV_11_2016[Nombre],EDV_11_2016[[#This Row],[Vidange]])</f>
        <v>1.8</v>
      </c>
      <c r="M57" s="34">
        <v>0.69299999999999995</v>
      </c>
      <c r="N57" s="17">
        <f>ROUND(EDV_11_2016[Vol total  (HL)]*EDV_11_2016[Degré],4)</f>
        <v>1.2474000000000001</v>
      </c>
      <c r="O57" s="73"/>
      <c r="P57"/>
    </row>
    <row r="58" spans="1:16" ht="17.25" customHeight="1" x14ac:dyDescent="0.25">
      <c r="B58" s="70">
        <v>58.220399999999998</v>
      </c>
      <c r="C58" s="80"/>
      <c r="D58" s="11" t="s">
        <v>21</v>
      </c>
      <c r="E58" s="11" t="s">
        <v>25</v>
      </c>
      <c r="F58" s="11">
        <v>13</v>
      </c>
      <c r="G58" s="11" t="s">
        <v>8</v>
      </c>
      <c r="H58" s="12" t="s">
        <v>23</v>
      </c>
      <c r="I58" s="41">
        <v>4.0999999999999996</v>
      </c>
      <c r="J58" s="22">
        <v>8</v>
      </c>
      <c r="K58" s="33"/>
      <c r="L58" s="16">
        <f>IF(EDV_11_2016[Vidange]="",EDV_11_2016[Capacité des fûts]*EDV_11_2016[Nombre],EDV_11_2016[[#This Row],[Vidange]])</f>
        <v>32.799999999999997</v>
      </c>
      <c r="M58" s="34">
        <v>0.69299999999999995</v>
      </c>
      <c r="N58" s="17">
        <f>ROUND(EDV_11_2016[Vol total  (HL)]*EDV_11_2016[Degré],4)</f>
        <v>22.730399999999999</v>
      </c>
      <c r="O58" s="73"/>
      <c r="P58"/>
    </row>
    <row r="59" spans="1:16" ht="17.25" customHeight="1" x14ac:dyDescent="0.25">
      <c r="B59" s="70"/>
      <c r="C59" s="80"/>
      <c r="D59" s="11" t="s">
        <v>21</v>
      </c>
      <c r="E59" s="11" t="s">
        <v>25</v>
      </c>
      <c r="F59" s="11">
        <v>13</v>
      </c>
      <c r="G59" s="11" t="s">
        <v>8</v>
      </c>
      <c r="H59" s="12" t="s">
        <v>23</v>
      </c>
      <c r="I59" s="41">
        <v>4</v>
      </c>
      <c r="J59" s="22">
        <v>12</v>
      </c>
      <c r="K59" s="33"/>
      <c r="L59" s="16">
        <f>IF(EDV_11_2016[Vidange]="",EDV_11_2016[Capacité des fûts]*EDV_11_2016[Nombre],EDV_11_2016[[#This Row],[Vidange]])</f>
        <v>48</v>
      </c>
      <c r="M59" s="34">
        <v>0.69299999999999995</v>
      </c>
      <c r="N59" s="17">
        <f>ROUND(EDV_11_2016[Vol total  (HL)]*EDV_11_2016[Degré],4)</f>
        <v>33.264000000000003</v>
      </c>
      <c r="O59" s="73"/>
      <c r="P59"/>
    </row>
    <row r="60" spans="1:16" ht="17.25" customHeight="1" x14ac:dyDescent="0.25">
      <c r="B60" s="70">
        <v>42.781999999999996</v>
      </c>
      <c r="C60" s="80"/>
      <c r="D60" s="11" t="s">
        <v>21</v>
      </c>
      <c r="E60" s="11" t="s">
        <v>26</v>
      </c>
      <c r="F60" s="11">
        <v>13</v>
      </c>
      <c r="G60" s="11" t="s">
        <v>7</v>
      </c>
      <c r="H60" s="12" t="s">
        <v>53</v>
      </c>
      <c r="I60" s="41">
        <v>2</v>
      </c>
      <c r="J60" s="22">
        <v>1</v>
      </c>
      <c r="K60" s="33"/>
      <c r="L60" s="16">
        <f>IF(EDV_11_2016[Vidange]="",EDV_11_2016[Capacité des fûts]*EDV_11_2016[Nombre],EDV_11_2016[[#This Row],[Vidange]])</f>
        <v>2</v>
      </c>
      <c r="M60" s="34">
        <v>0.70099999999999996</v>
      </c>
      <c r="N60" s="17">
        <f>ROUND(EDV_11_2016[Vol total  (HL)]*EDV_11_2016[Degré],4)</f>
        <v>1.4019999999999999</v>
      </c>
      <c r="O60" s="73"/>
      <c r="P60"/>
    </row>
    <row r="61" spans="1:16" ht="17.25" customHeight="1" x14ac:dyDescent="0.25">
      <c r="B61" s="70"/>
      <c r="C61" s="82"/>
      <c r="D61" s="11" t="s">
        <v>21</v>
      </c>
      <c r="E61" s="11" t="s">
        <v>26</v>
      </c>
      <c r="F61" s="11">
        <v>13</v>
      </c>
      <c r="G61" s="11" t="s">
        <v>7</v>
      </c>
      <c r="H61" s="12" t="s">
        <v>53</v>
      </c>
      <c r="I61" s="41">
        <v>3.2</v>
      </c>
      <c r="J61" s="22">
        <v>1</v>
      </c>
      <c r="K61" s="33"/>
      <c r="L61" s="29">
        <f>IF(EDV_11_2016[Vidange]="",EDV_11_2016[Capacité des fûts]*EDV_11_2016[Nombre],EDV_11_2016[[#This Row],[Vidange]])</f>
        <v>3.2</v>
      </c>
      <c r="M61" s="34">
        <v>0.70099999999999996</v>
      </c>
      <c r="N61" s="17">
        <f>ROUND(EDV_11_2016[Vol total  (HL)]*EDV_11_2016[Degré],4)</f>
        <v>2.2431999999999999</v>
      </c>
      <c r="O61" s="73"/>
      <c r="P61"/>
    </row>
    <row r="62" spans="1:16" ht="17.25" customHeight="1" x14ac:dyDescent="0.25">
      <c r="B62" s="70"/>
      <c r="C62" s="82"/>
      <c r="D62" s="11" t="s">
        <v>21</v>
      </c>
      <c r="E62" s="11" t="s">
        <v>26</v>
      </c>
      <c r="F62" s="11">
        <v>13</v>
      </c>
      <c r="G62" s="11" t="s">
        <v>7</v>
      </c>
      <c r="H62" s="12" t="s">
        <v>53</v>
      </c>
      <c r="I62" s="41">
        <v>3.5</v>
      </c>
      <c r="J62" s="22">
        <v>2</v>
      </c>
      <c r="K62" s="33"/>
      <c r="L62" s="29">
        <f>IF(EDV_11_2016[Vidange]="",EDV_11_2016[Capacité des fûts]*EDV_11_2016[Nombre],EDV_11_2016[[#This Row],[Vidange]])</f>
        <v>7</v>
      </c>
      <c r="M62" s="34">
        <v>0.70099999999999996</v>
      </c>
      <c r="N62" s="17">
        <f>ROUND(EDV_11_2016[Vol total  (HL)]*EDV_11_2016[Degré],4)</f>
        <v>4.907</v>
      </c>
      <c r="O62" s="73"/>
      <c r="P62"/>
    </row>
    <row r="63" spans="1:16" s="8" customFormat="1" ht="17.25" customHeight="1" x14ac:dyDescent="0.25">
      <c r="A63" s="6"/>
      <c r="B63" s="70"/>
      <c r="C63" s="82"/>
      <c r="D63" s="11" t="s">
        <v>21</v>
      </c>
      <c r="E63" s="11" t="s">
        <v>26</v>
      </c>
      <c r="F63" s="11">
        <v>13</v>
      </c>
      <c r="G63" s="11" t="s">
        <v>7</v>
      </c>
      <c r="H63" s="12" t="s">
        <v>53</v>
      </c>
      <c r="I63" s="41">
        <v>3.55</v>
      </c>
      <c r="J63" s="22">
        <v>6</v>
      </c>
      <c r="K63" s="33"/>
      <c r="L63" s="29">
        <f>IF(EDV_11_2016[Vidange]="",EDV_11_2016[Capacité des fûts]*EDV_11_2016[Nombre],EDV_11_2016[[#This Row],[Vidange]])</f>
        <v>21.299999999999997</v>
      </c>
      <c r="M63" s="34">
        <v>0.70099999999999996</v>
      </c>
      <c r="N63" s="17">
        <f>ROUND(EDV_11_2016[Vol total  (HL)]*EDV_11_2016[Degré],4)</f>
        <v>14.9313</v>
      </c>
      <c r="O63" s="73"/>
      <c r="P63"/>
    </row>
    <row r="64" spans="1:16" s="8" customFormat="1" ht="17.25" customHeight="1" x14ac:dyDescent="0.25">
      <c r="A64" s="6"/>
      <c r="B64" s="70"/>
      <c r="C64" s="82"/>
      <c r="D64" s="11" t="s">
        <v>21</v>
      </c>
      <c r="E64" s="11" t="s">
        <v>26</v>
      </c>
      <c r="F64" s="11">
        <v>13</v>
      </c>
      <c r="G64" s="11" t="s">
        <v>7</v>
      </c>
      <c r="H64" s="12" t="s">
        <v>53</v>
      </c>
      <c r="I64" s="41">
        <v>3.6</v>
      </c>
      <c r="J64" s="22">
        <v>6</v>
      </c>
      <c r="K64" s="33"/>
      <c r="L64" s="29">
        <f>IF(EDV_11_2016[Vidange]="",EDV_11_2016[Capacité des fûts]*EDV_11_2016[Nombre],EDV_11_2016[[#This Row],[Vidange]])</f>
        <v>21.6</v>
      </c>
      <c r="M64" s="34">
        <v>0.70099999999999996</v>
      </c>
      <c r="N64" s="17">
        <f>ROUND(EDV_11_2016[Vol total  (HL)]*EDV_11_2016[Degré],4)</f>
        <v>15.1416</v>
      </c>
      <c r="O64" s="73"/>
      <c r="P64"/>
    </row>
    <row r="65" spans="1:16" ht="17.25" customHeight="1" x14ac:dyDescent="0.25">
      <c r="B65" s="70"/>
      <c r="C65" s="82"/>
      <c r="D65" s="11" t="s">
        <v>21</v>
      </c>
      <c r="E65" s="11" t="s">
        <v>26</v>
      </c>
      <c r="F65" s="11">
        <v>13</v>
      </c>
      <c r="G65" s="11" t="s">
        <v>7</v>
      </c>
      <c r="H65" s="12" t="s">
        <v>53</v>
      </c>
      <c r="I65" s="41">
        <v>3.65</v>
      </c>
      <c r="J65" s="22">
        <v>1</v>
      </c>
      <c r="K65" s="33"/>
      <c r="L65" s="29">
        <f>IF(EDV_11_2016[Vidange]="",EDV_11_2016[Capacité des fûts]*EDV_11_2016[Nombre],EDV_11_2016[[#This Row],[Vidange]])</f>
        <v>3.65</v>
      </c>
      <c r="M65" s="34">
        <v>0.70099999999999996</v>
      </c>
      <c r="N65" s="17">
        <f>ROUND(EDV_11_2016[Vol total  (HL)]*EDV_11_2016[Degré],4)</f>
        <v>2.5587</v>
      </c>
      <c r="O65" s="73"/>
      <c r="P65"/>
    </row>
    <row r="66" spans="1:16" s="8" customFormat="1" ht="17.25" customHeight="1" x14ac:dyDescent="0.25">
      <c r="A66" s="6"/>
      <c r="B66" s="70"/>
      <c r="C66" s="84"/>
      <c r="D66" s="11" t="s">
        <v>21</v>
      </c>
      <c r="E66" s="11" t="s">
        <v>25</v>
      </c>
      <c r="F66" s="11">
        <v>14</v>
      </c>
      <c r="G66" s="11" t="s">
        <v>8</v>
      </c>
      <c r="H66" s="12" t="s">
        <v>23</v>
      </c>
      <c r="I66" s="41" t="s">
        <v>69</v>
      </c>
      <c r="J66" s="22">
        <v>1</v>
      </c>
      <c r="K66" s="33">
        <v>0.82</v>
      </c>
      <c r="L66" s="67">
        <f>IF(EDV_11_2016[Vidange]="",EDV_11_2016[Capacité des fûts]*EDV_11_2016[Nombre],EDV_11_2016[[#This Row],[Vidange]])</f>
        <v>0.82</v>
      </c>
      <c r="M66" s="34">
        <v>0.70499999999999996</v>
      </c>
      <c r="N66" s="17">
        <f>ROUND(EDV_11_2016[Vol total  (HL)]*EDV_11_2016[Degré],4)</f>
        <v>0.57809999999999995</v>
      </c>
      <c r="O66" s="73"/>
      <c r="P66"/>
    </row>
    <row r="67" spans="1:16" ht="17.25" customHeight="1" x14ac:dyDescent="0.25">
      <c r="B67" s="70">
        <v>57.8932</v>
      </c>
      <c r="C67" s="84"/>
      <c r="D67" s="11" t="s">
        <v>21</v>
      </c>
      <c r="E67" s="11" t="s">
        <v>25</v>
      </c>
      <c r="F67" s="11">
        <v>14</v>
      </c>
      <c r="G67" s="11" t="s">
        <v>8</v>
      </c>
      <c r="H67" s="12" t="s">
        <v>23</v>
      </c>
      <c r="I67" s="41">
        <v>4</v>
      </c>
      <c r="J67" s="22">
        <v>20</v>
      </c>
      <c r="K67" s="33"/>
      <c r="L67" s="67">
        <f>IF(EDV_11_2016[Vidange]="",EDV_11_2016[Capacité des fûts]*EDV_11_2016[Nombre],EDV_11_2016[[#This Row],[Vidange]])</f>
        <v>80</v>
      </c>
      <c r="M67" s="34">
        <v>0.70499999999999996</v>
      </c>
      <c r="N67" s="17">
        <f>ROUND(EDV_11_2016[Vol total  (HL)]*EDV_11_2016[Degré],4)</f>
        <v>56.4</v>
      </c>
      <c r="O67" s="73"/>
      <c r="P67"/>
    </row>
    <row r="68" spans="1:16" ht="17.25" customHeight="1" x14ac:dyDescent="0.25">
      <c r="B68" s="70"/>
      <c r="C68" s="82"/>
      <c r="D68" s="11" t="s">
        <v>21</v>
      </c>
      <c r="E68" s="11" t="s">
        <v>26</v>
      </c>
      <c r="F68" s="11">
        <v>14</v>
      </c>
      <c r="G68" s="11" t="s">
        <v>7</v>
      </c>
      <c r="H68" s="12" t="s">
        <v>53</v>
      </c>
      <c r="I68" s="41" t="s">
        <v>82</v>
      </c>
      <c r="J68" s="22">
        <v>1</v>
      </c>
      <c r="K68" s="33">
        <v>1.44</v>
      </c>
      <c r="L68" s="29">
        <f>IF(EDV_11_2016[Vidange]="",EDV_11_2016[Capacité des fûts]*EDV_11_2016[Nombre],EDV_11_2016[[#This Row],[Vidange]])</f>
        <v>1.44</v>
      </c>
      <c r="M68" s="34">
        <v>0.70699999999999996</v>
      </c>
      <c r="N68" s="17">
        <f>ROUND(EDV_11_2016[Vol total  (HL)]*EDV_11_2016[Degré],4)</f>
        <v>1.0181</v>
      </c>
      <c r="O68" s="73"/>
      <c r="P68"/>
    </row>
    <row r="69" spans="1:16" ht="17.25" customHeight="1" x14ac:dyDescent="0.25">
      <c r="B69" s="70">
        <v>43.627000000000002</v>
      </c>
      <c r="C69" s="84"/>
      <c r="D69" s="11" t="s">
        <v>21</v>
      </c>
      <c r="E69" s="11" t="s">
        <v>26</v>
      </c>
      <c r="F69" s="11">
        <v>14</v>
      </c>
      <c r="G69" s="11" t="s">
        <v>7</v>
      </c>
      <c r="H69" s="12" t="s">
        <v>53</v>
      </c>
      <c r="I69" s="41">
        <v>3.45</v>
      </c>
      <c r="J69" s="22">
        <v>4</v>
      </c>
      <c r="K69" s="33"/>
      <c r="L69" s="67">
        <f>IF(EDV_11_2016[Vidange]="",EDV_11_2016[Capacité des fûts]*EDV_11_2016[Nombre],EDV_11_2016[[#This Row],[Vidange]])</f>
        <v>13.8</v>
      </c>
      <c r="M69" s="34">
        <v>0.70699999999999996</v>
      </c>
      <c r="N69" s="17">
        <f>ROUND(EDV_11_2016[Vol total  (HL)]*EDV_11_2016[Degré],4)</f>
        <v>9.7566000000000006</v>
      </c>
      <c r="O69" s="73"/>
      <c r="P69"/>
    </row>
    <row r="70" spans="1:16" ht="17.25" customHeight="1" x14ac:dyDescent="0.25">
      <c r="B70" s="70"/>
      <c r="C70" s="84"/>
      <c r="D70" s="11" t="s">
        <v>21</v>
      </c>
      <c r="E70" s="11" t="s">
        <v>26</v>
      </c>
      <c r="F70" s="11">
        <v>14</v>
      </c>
      <c r="G70" s="11" t="s">
        <v>7</v>
      </c>
      <c r="H70" s="12" t="s">
        <v>53</v>
      </c>
      <c r="I70" s="41">
        <v>3.5</v>
      </c>
      <c r="J70" s="22">
        <v>11</v>
      </c>
      <c r="K70" s="33"/>
      <c r="L70" s="67">
        <f>IF(EDV_11_2016[Vidange]="",EDV_11_2016[Capacité des fûts]*EDV_11_2016[Nombre],EDV_11_2016[[#This Row],[Vidange]])</f>
        <v>38.5</v>
      </c>
      <c r="M70" s="34">
        <v>0.70699999999999996</v>
      </c>
      <c r="N70" s="17">
        <f>ROUND(EDV_11_2016[Vol total  (HL)]*EDV_11_2016[Degré],4)</f>
        <v>27.2195</v>
      </c>
      <c r="O70" s="73"/>
      <c r="P70"/>
    </row>
    <row r="71" spans="1:16" ht="17.25" customHeight="1" x14ac:dyDescent="0.25">
      <c r="B71" s="70"/>
      <c r="C71" s="84"/>
      <c r="D71" s="11" t="s">
        <v>21</v>
      </c>
      <c r="E71" s="11" t="s">
        <v>26</v>
      </c>
      <c r="F71" s="11">
        <v>14</v>
      </c>
      <c r="G71" s="11" t="s">
        <v>7</v>
      </c>
      <c r="H71" s="12" t="s">
        <v>53</v>
      </c>
      <c r="I71" s="41">
        <v>3.55</v>
      </c>
      <c r="J71" s="22">
        <v>2</v>
      </c>
      <c r="K71" s="33"/>
      <c r="L71" s="67">
        <f>IF(EDV_11_2016[Vidange]="",EDV_11_2016[Capacité des fûts]*EDV_11_2016[Nombre],EDV_11_2016[[#This Row],[Vidange]])</f>
        <v>7.1</v>
      </c>
      <c r="M71" s="34">
        <v>0.70699999999999996</v>
      </c>
      <c r="N71" s="17">
        <f>ROUND(EDV_11_2016[Vol total  (HL)]*EDV_11_2016[Degré],4)</f>
        <v>5.0197000000000003</v>
      </c>
      <c r="O71" s="73"/>
      <c r="P71"/>
    </row>
    <row r="72" spans="1:16" ht="17.25" customHeight="1" x14ac:dyDescent="0.25">
      <c r="B72" s="70"/>
      <c r="C72" s="82"/>
      <c r="D72" s="11" t="s">
        <v>21</v>
      </c>
      <c r="E72" s="11" t="s">
        <v>26</v>
      </c>
      <c r="F72" s="11">
        <v>15</v>
      </c>
      <c r="G72" s="11" t="s">
        <v>8</v>
      </c>
      <c r="H72" s="12" t="s">
        <v>22</v>
      </c>
      <c r="I72" s="41" t="s">
        <v>69</v>
      </c>
      <c r="J72" s="22">
        <v>1</v>
      </c>
      <c r="K72" s="33">
        <v>2.08</v>
      </c>
      <c r="L72" s="29">
        <f>IF(EDV_11_2016[Vidange]="",EDV_11_2016[Capacité des fûts]*EDV_11_2016[Nombre],EDV_11_2016[[#This Row],[Vidange]])</f>
        <v>2.08</v>
      </c>
      <c r="M72" s="34">
        <v>0.71299999999999997</v>
      </c>
      <c r="N72" s="17">
        <f>ROUND(EDV_11_2016[Vol total  (HL)]*EDV_11_2016[Degré],4)</f>
        <v>1.4830000000000001</v>
      </c>
      <c r="O72" s="73"/>
      <c r="P72"/>
    </row>
    <row r="73" spans="1:16" ht="17.25" customHeight="1" x14ac:dyDescent="0.25">
      <c r="B73" s="155">
        <v>53.207999999999998</v>
      </c>
      <c r="C73" s="82"/>
      <c r="D73" s="11" t="s">
        <v>21</v>
      </c>
      <c r="E73" s="11" t="s">
        <v>26</v>
      </c>
      <c r="F73" s="11">
        <v>15</v>
      </c>
      <c r="G73" s="11" t="s">
        <v>8</v>
      </c>
      <c r="H73" s="12" t="s">
        <v>22</v>
      </c>
      <c r="I73" s="41">
        <v>4.03</v>
      </c>
      <c r="J73" s="22">
        <v>18</v>
      </c>
      <c r="K73" s="33"/>
      <c r="L73" s="29">
        <f>IF(EDV_11_2016[Vidange]="",EDV_11_2016[Capacité des fûts]*EDV_11_2016[Nombre],EDV_11_2016[[#This Row],[Vidange]])</f>
        <v>72.540000000000006</v>
      </c>
      <c r="M73" s="34">
        <v>0.71299999999999997</v>
      </c>
      <c r="N73" s="17">
        <f>ROUND(EDV_11_2016[Vol total  (HL)]*EDV_11_2016[Degré],4)</f>
        <v>51.720999999999997</v>
      </c>
      <c r="O73" s="73"/>
    </row>
    <row r="74" spans="1:16" ht="17.25" customHeight="1" x14ac:dyDescent="0.25">
      <c r="B74" s="70"/>
      <c r="C74" s="82"/>
      <c r="D74" s="11" t="s">
        <v>21</v>
      </c>
      <c r="E74" s="11" t="s">
        <v>26</v>
      </c>
      <c r="F74" s="11">
        <v>15</v>
      </c>
      <c r="G74" s="11" t="s">
        <v>7</v>
      </c>
      <c r="H74" s="12" t="s">
        <v>53</v>
      </c>
      <c r="I74" s="41" t="s">
        <v>82</v>
      </c>
      <c r="J74" s="22">
        <v>1</v>
      </c>
      <c r="K74" s="33">
        <v>2.64</v>
      </c>
      <c r="L74" s="29">
        <f>IF(EDV_11_2016[Vidange]="",EDV_11_2016[Capacité des fûts]*EDV_11_2016[Nombre],EDV_11_2016[[#This Row],[Vidange]])</f>
        <v>2.64</v>
      </c>
      <c r="M74" s="34">
        <v>0.70799999999999996</v>
      </c>
      <c r="N74" s="17">
        <f>ROUND(EDV_11_2016[Vol total  (HL)]*EDV_11_2016[Degré],4)</f>
        <v>1.8691</v>
      </c>
      <c r="O74" s="73"/>
    </row>
    <row r="75" spans="1:16" ht="17.25" customHeight="1" x14ac:dyDescent="0.25">
      <c r="B75" s="70">
        <v>45.525100000000002</v>
      </c>
      <c r="C75" s="82"/>
      <c r="D75" s="11" t="s">
        <v>21</v>
      </c>
      <c r="E75" s="11" t="s">
        <v>26</v>
      </c>
      <c r="F75" s="11">
        <v>15</v>
      </c>
      <c r="G75" s="11" t="s">
        <v>7</v>
      </c>
      <c r="H75" s="12" t="s">
        <v>53</v>
      </c>
      <c r="I75" s="41">
        <v>3.65</v>
      </c>
      <c r="J75" s="22">
        <v>3</v>
      </c>
      <c r="K75" s="33"/>
      <c r="L75" s="29">
        <f>IF(EDV_11_2016[Vidange]="",EDV_11_2016[Capacité des fûts]*EDV_11_2016[Nombre],EDV_11_2016[[#This Row],[Vidange]])</f>
        <v>10.95</v>
      </c>
      <c r="M75" s="34">
        <v>0.70799999999999996</v>
      </c>
      <c r="N75" s="17">
        <f>ROUND(EDV_11_2016[Vol total  (HL)]*EDV_11_2016[Degré],4)</f>
        <v>7.7526000000000002</v>
      </c>
      <c r="O75" s="73"/>
    </row>
    <row r="76" spans="1:16" ht="17.25" customHeight="1" x14ac:dyDescent="0.25">
      <c r="B76" s="70"/>
      <c r="C76" s="82"/>
      <c r="D76" s="11" t="s">
        <v>21</v>
      </c>
      <c r="E76" s="11" t="s">
        <v>26</v>
      </c>
      <c r="F76" s="11">
        <v>15</v>
      </c>
      <c r="G76" s="11" t="s">
        <v>7</v>
      </c>
      <c r="H76" s="12" t="s">
        <v>53</v>
      </c>
      <c r="I76" s="41">
        <v>3.6</v>
      </c>
      <c r="J76" s="22">
        <v>4</v>
      </c>
      <c r="K76" s="33"/>
      <c r="L76" s="29">
        <f>IF(EDV_11_2016[Vidange]="",EDV_11_2016[Capacité des fûts]*EDV_11_2016[Nombre],EDV_11_2016[[#This Row],[Vidange]])</f>
        <v>14.4</v>
      </c>
      <c r="M76" s="34">
        <v>0.70799999999999996</v>
      </c>
      <c r="N76" s="17">
        <f>ROUND(EDV_11_2016[Vol total  (HL)]*EDV_11_2016[Degré],4)</f>
        <v>10.1952</v>
      </c>
      <c r="O76" s="73"/>
    </row>
    <row r="77" spans="1:16" ht="17.25" customHeight="1" x14ac:dyDescent="0.25">
      <c r="B77" s="70"/>
      <c r="C77" s="82"/>
      <c r="D77" s="11" t="s">
        <v>21</v>
      </c>
      <c r="E77" s="11" t="s">
        <v>26</v>
      </c>
      <c r="F77" s="11">
        <v>15</v>
      </c>
      <c r="G77" s="11" t="s">
        <v>7</v>
      </c>
      <c r="H77" s="12" t="s">
        <v>53</v>
      </c>
      <c r="I77" s="41">
        <v>3.55</v>
      </c>
      <c r="J77" s="22">
        <v>6</v>
      </c>
      <c r="K77" s="33"/>
      <c r="L77" s="29">
        <f>IF(EDV_11_2016[Vidange]="",EDV_11_2016[Capacité des fûts]*EDV_11_2016[Nombre],EDV_11_2016[[#This Row],[Vidange]])</f>
        <v>21.299999999999997</v>
      </c>
      <c r="M77" s="34">
        <v>0.70799999999999996</v>
      </c>
      <c r="N77" s="17">
        <f>ROUND(EDV_11_2016[Vol total  (HL)]*EDV_11_2016[Degré],4)</f>
        <v>15.080399999999999</v>
      </c>
      <c r="O77" s="73"/>
    </row>
    <row r="78" spans="1:16" ht="17.25" customHeight="1" x14ac:dyDescent="0.25">
      <c r="B78" s="70"/>
      <c r="C78" s="82"/>
      <c r="D78" s="11" t="s">
        <v>21</v>
      </c>
      <c r="E78" s="11" t="s">
        <v>26</v>
      </c>
      <c r="F78" s="11">
        <v>15</v>
      </c>
      <c r="G78" s="11" t="s">
        <v>7</v>
      </c>
      <c r="H78" s="12" t="s">
        <v>53</v>
      </c>
      <c r="I78" s="41">
        <v>3.5</v>
      </c>
      <c r="J78" s="22">
        <v>4</v>
      </c>
      <c r="K78" s="33"/>
      <c r="L78" s="29">
        <f>IF(EDV_11_2016[Vidange]="",EDV_11_2016[Capacité des fûts]*EDV_11_2016[Nombre],EDV_11_2016[[#This Row],[Vidange]])</f>
        <v>14</v>
      </c>
      <c r="M78" s="34">
        <v>0.70799999999999996</v>
      </c>
      <c r="N78" s="17">
        <f>ROUND(EDV_11_2016[Vol total  (HL)]*EDV_11_2016[Degré],4)</f>
        <v>9.9120000000000008</v>
      </c>
      <c r="O78" s="73"/>
    </row>
    <row r="79" spans="1:16" ht="17.25" customHeight="1" x14ac:dyDescent="0.25">
      <c r="B79" s="160">
        <f>SUBTOTAL(109,EDV_11_2016[Doit rester])</f>
        <v>882.78700000000003</v>
      </c>
      <c r="C79" s="161"/>
      <c r="D79" s="162"/>
      <c r="E79" s="162"/>
      <c r="F79" s="162"/>
      <c r="G79" s="162"/>
      <c r="H79" s="163"/>
      <c r="I79" s="164"/>
      <c r="J79" s="164">
        <f>SUBTOTAL(109,EDV_11_2016[Nombre])</f>
        <v>342</v>
      </c>
      <c r="K79" s="165"/>
      <c r="L79" s="166">
        <f>SUBTOTAL(109,EDV_11_2016[Vol total  (HL)])</f>
        <v>1276.3</v>
      </c>
      <c r="M79" s="167"/>
      <c r="N79" s="168">
        <f>SUBTOTAL(109,EDV_11_2016[Sous-total AP])</f>
        <v>920.31640000000039</v>
      </c>
      <c r="O79" s="169">
        <f>SUBTOTAL(109,EDV_11_2016[RG])</f>
        <v>12.254300000000001</v>
      </c>
    </row>
    <row r="80" spans="1:16" ht="17.25" customHeight="1" x14ac:dyDescent="0.25">
      <c r="C80" s="204"/>
      <c r="D80" s="204"/>
      <c r="E80" s="94"/>
      <c r="F80" s="15"/>
    </row>
    <row r="81" spans="3:7" ht="17.25" customHeight="1" x14ac:dyDescent="0.25">
      <c r="C81" s="204"/>
      <c r="D81" s="204"/>
      <c r="E81" s="94"/>
      <c r="F81" s="14"/>
      <c r="G81" s="18"/>
    </row>
  </sheetData>
  <sheetProtection formatCells="0" insertRows="0" deleteRows="0" sort="0"/>
  <mergeCells count="18">
    <mergeCell ref="B1:O1"/>
    <mergeCell ref="B3:C3"/>
    <mergeCell ref="D3:F3"/>
    <mergeCell ref="B4:I4"/>
    <mergeCell ref="B5:C5"/>
    <mergeCell ref="D5:F5"/>
    <mergeCell ref="G5:I5"/>
    <mergeCell ref="B6:C6"/>
    <mergeCell ref="D6:F6"/>
    <mergeCell ref="G6:I6"/>
    <mergeCell ref="B7:I7"/>
    <mergeCell ref="D8:E8"/>
    <mergeCell ref="G8:H8"/>
    <mergeCell ref="D9:E9"/>
    <mergeCell ref="G9:H9"/>
    <mergeCell ref="P19:Q20"/>
    <mergeCell ref="C80:D80"/>
    <mergeCell ref="C81:D81"/>
  </mergeCells>
  <conditionalFormatting sqref="C9">
    <cfRule type="cellIs" dxfId="64" priority="18" operator="notBetween">
      <formula>0.01</formula>
      <formula>0.03</formula>
    </cfRule>
  </conditionalFormatting>
  <conditionalFormatting sqref="F9">
    <cfRule type="cellIs" dxfId="63" priority="19" operator="notBetween">
      <formula>1%</formula>
      <formula>3%</formula>
    </cfRule>
  </conditionalFormatting>
  <conditionalFormatting sqref="D46:H47 K46:N46 D48:L50 K47:L47 M47:N50 D12:N45 B12:B78 D51:N78">
    <cfRule type="expression" dxfId="62" priority="17">
      <formula>$G12&lt;&gt;OFFSET($G12,1,0)</formula>
    </cfRule>
  </conditionalFormatting>
  <conditionalFormatting sqref="C28:C40 C12:C17 C19 C42:C49 C51:C52 C22:C24 C26 C71 C67:C68 C75:C77 C55:C58 C60">
    <cfRule type="expression" dxfId="61" priority="12">
      <formula>$C11&lt;&gt;OFFSET($C11,0,1)</formula>
    </cfRule>
  </conditionalFormatting>
  <conditionalFormatting sqref="N28:N40 N12:N17 N19 N42:N49 N51:N52 N22:N24 N26 N71 N67:N68 N75:N77 N55:N58 N60">
    <cfRule type="expression" dxfId="60" priority="11">
      <formula>$N11&lt;&gt;OFFSET($N11,0,1)</formula>
    </cfRule>
  </conditionalFormatting>
  <conditionalFormatting sqref="C18 C50 C25 C62 C69:C70 C78">
    <cfRule type="expression" dxfId="59" priority="20">
      <formula>$C16&lt;&gt;OFFSET($C16,0,1)</formula>
    </cfRule>
  </conditionalFormatting>
  <conditionalFormatting sqref="N18 N50 N25 N62 N69:N70 N78">
    <cfRule type="expression" dxfId="58" priority="21">
      <formula>$N16&lt;&gt;OFFSET($N16,0,1)</formula>
    </cfRule>
  </conditionalFormatting>
  <conditionalFormatting sqref="C27">
    <cfRule type="expression" dxfId="57" priority="22">
      <formula>#REF!&lt;&gt;OFFSET(#REF!,0,1)</formula>
    </cfRule>
  </conditionalFormatting>
  <conditionalFormatting sqref="N27">
    <cfRule type="expression" dxfId="56" priority="23">
      <formula>#REF!&lt;&gt;OFFSET(#REF!,0,1)</formula>
    </cfRule>
  </conditionalFormatting>
  <conditionalFormatting sqref="C41 C63">
    <cfRule type="expression" dxfId="55" priority="24">
      <formula>$C38&lt;&gt;OFFSET($C38,0,1)</formula>
    </cfRule>
  </conditionalFormatting>
  <conditionalFormatting sqref="N41 N63">
    <cfRule type="expression" dxfId="54" priority="25">
      <formula>$N38&lt;&gt;OFFSET($N38,0,1)</formula>
    </cfRule>
  </conditionalFormatting>
  <conditionalFormatting sqref="B46:H47 K46:O46 B48:L50 K47:L47 M47:O50 B12:O45 B51:O78">
    <cfRule type="expression" dxfId="53" priority="13">
      <formula>$L12=0</formula>
    </cfRule>
    <cfRule type="expression" dxfId="52" priority="14">
      <formula>$D12&lt;&gt;OFFSET($D12,1,0)</formula>
    </cfRule>
    <cfRule type="expression" dxfId="51" priority="15">
      <formula>$E12&lt;&gt;OFFSET($E12,1,0)</formula>
    </cfRule>
    <cfRule type="expression" dxfId="50" priority="16">
      <formula>$F12&lt;&gt;OFFSET($F12,1,0)</formula>
    </cfRule>
  </conditionalFormatting>
  <conditionalFormatting sqref="C53">
    <cfRule type="expression" dxfId="49" priority="9">
      <formula>#REF!&lt;&gt;OFFSET(#REF!,0,1)</formula>
    </cfRule>
  </conditionalFormatting>
  <conditionalFormatting sqref="N53">
    <cfRule type="expression" dxfId="48" priority="10">
      <formula>#REF!&lt;&gt;OFFSET(#REF!,0,1)</formula>
    </cfRule>
  </conditionalFormatting>
  <conditionalFormatting sqref="C20">
    <cfRule type="expression" dxfId="47" priority="26">
      <formula>#REF!&lt;&gt;OFFSET(#REF!,0,1)</formula>
    </cfRule>
  </conditionalFormatting>
  <conditionalFormatting sqref="N20">
    <cfRule type="expression" dxfId="46" priority="27">
      <formula>#REF!&lt;&gt;OFFSET(#REF!,0,1)</formula>
    </cfRule>
  </conditionalFormatting>
  <conditionalFormatting sqref="I46:J46">
    <cfRule type="expression" dxfId="45" priority="28">
      <formula>$G47&lt;&gt;OFFSET($G47,1,0)</formula>
    </cfRule>
  </conditionalFormatting>
  <conditionalFormatting sqref="I46:J46">
    <cfRule type="expression" dxfId="44" priority="29">
      <formula>$L47=0</formula>
    </cfRule>
    <cfRule type="expression" dxfId="43" priority="30">
      <formula>$D47&lt;&gt;OFFSET($D47,1,0)</formula>
    </cfRule>
    <cfRule type="expression" dxfId="42" priority="31">
      <formula>$E47&lt;&gt;OFFSET($E47,1,0)</formula>
    </cfRule>
    <cfRule type="expression" dxfId="41" priority="32">
      <formula>$F47&lt;&gt;OFFSET($F47,1,0)</formula>
    </cfRule>
  </conditionalFormatting>
  <conditionalFormatting sqref="C72">
    <cfRule type="expression" dxfId="40" priority="33">
      <formula>#REF!&lt;&gt;OFFSET(#REF!,0,1)</formula>
    </cfRule>
  </conditionalFormatting>
  <conditionalFormatting sqref="N72">
    <cfRule type="expression" dxfId="39" priority="34">
      <formula>#REF!&lt;&gt;OFFSET(#REF!,0,1)</formula>
    </cfRule>
  </conditionalFormatting>
  <conditionalFormatting sqref="C61">
    <cfRule type="expression" dxfId="38" priority="170">
      <formula>$C60&lt;&gt;OFFSET($C60,0,1)</formula>
    </cfRule>
  </conditionalFormatting>
  <conditionalFormatting sqref="N61">
    <cfRule type="expression" dxfId="37" priority="171">
      <formula>$N60&lt;&gt;OFFSET($N60,0,1)</formula>
    </cfRule>
  </conditionalFormatting>
  <conditionalFormatting sqref="C64 C59">
    <cfRule type="expression" dxfId="36" priority="178">
      <formula>$C55&lt;&gt;OFFSET($C55,0,1)</formula>
    </cfRule>
  </conditionalFormatting>
  <conditionalFormatting sqref="N64 N59">
    <cfRule type="expression" dxfId="35" priority="179">
      <formula>$N55&lt;&gt;OFFSET($N55,0,1)</formula>
    </cfRule>
  </conditionalFormatting>
  <conditionalFormatting sqref="C66">
    <cfRule type="expression" dxfId="34" priority="185">
      <formula>$C61&lt;&gt;OFFSET($C61,0,1)</formula>
    </cfRule>
  </conditionalFormatting>
  <conditionalFormatting sqref="N66">
    <cfRule type="expression" dxfId="33" priority="187">
      <formula>$N61&lt;&gt;OFFSET($N61,0,1)</formula>
    </cfRule>
  </conditionalFormatting>
  <conditionalFormatting sqref="C65">
    <cfRule type="expression" dxfId="32" priority="193">
      <formula>$C61&lt;&gt;OFFSET($C61,0,1)</formula>
    </cfRule>
  </conditionalFormatting>
  <conditionalFormatting sqref="N65">
    <cfRule type="expression" dxfId="31" priority="195">
      <formula>$N61&lt;&gt;OFFSET($N61,0,1)</formula>
    </cfRule>
  </conditionalFormatting>
  <conditionalFormatting sqref="B72">
    <cfRule type="expression" dxfId="30" priority="1">
      <formula>#REF!&lt;&gt;OFFSET(#REF!,0,1)</formula>
    </cfRule>
  </conditionalFormatting>
  <dataValidations count="2">
    <dataValidation type="list" allowBlank="1" showInputMessage="1" showErrorMessage="1" sqref="H12:H78">
      <formula1>"STE 1,STE 2,J 1,J 2"</formula1>
    </dataValidation>
    <dataValidation type="list" allowBlank="1" showInputMessage="1" sqref="I12:I78">
      <formula1>"VID/3,45,VID/3,50,VID/3,55,VID/3,60,VID/4,00,VID/4,10,VID/5,10,VID/5,20"</formula1>
    </dataValidation>
  </dataValidations>
  <printOptions horizontalCentered="1"/>
  <pageMargins left="0.7" right="0.7" top="0.75" bottom="0.75" header="0.3" footer="0.3"/>
  <pageSetup paperSize="8" scale="94" fitToHeight="2" orientation="landscape" r:id="rId1"/>
  <rowBreaks count="1" manualBreakCount="1">
    <brk id="45" max="14" man="1"/>
  </rowBreaks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0106A1D-B010-428A-9A6A-E68A613F0C2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Stock</vt:lpstr>
      <vt:lpstr>11_2016</vt:lpstr>
      <vt:lpstr>Choix</vt:lpstr>
      <vt:lpstr>'11_2016'!Doit_rester</vt:lpstr>
      <vt:lpstr>'11_2016'!EDV_1_2014</vt:lpstr>
      <vt:lpstr>Stock!Impression_des_titres</vt:lpstr>
      <vt:lpstr>'11_2016'!valHighlight</vt:lpstr>
      <vt:lpstr>'11_2016'!Zone_d_impression</vt:lpstr>
      <vt:lpstr>Stock!Zone_d_impression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2013-11-07T21:43:08Z</dcterms:created>
  <dcterms:modified xsi:type="dcterms:W3CDTF">2016-10-29T19:48:29Z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TC028023499991</vt:lpwstr>
  </property>
</Properties>
</file>