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drawings/drawing3.xml" ContentType="application/vnd.openxmlformats-officedocument.drawing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drawings/drawing4.xml" ContentType="application/vnd.openxmlformats-officedocument.drawing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charts/chart18.xml" ContentType="application/vnd.openxmlformats-officedocument.drawingml.chart+xml"/>
  <Override PartName="/xl/charts/chart19.xml" ContentType="application/vnd.openxmlformats-officedocument.drawingml.chart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-15" yWindow="4275" windowWidth="28830" windowHeight="7650" tabRatio="264" activeTab="5"/>
    <workbookView xWindow="-15" yWindow="-15" windowWidth="28830" windowHeight="5955"/>
  </bookViews>
  <sheets>
    <sheet name="Inventaire 2017" sheetId="1" r:id="rId1"/>
    <sheet name="AT" sheetId="5" r:id="rId2"/>
    <sheet name="ACT" sheetId="4" r:id="rId3"/>
    <sheet name="Graphique" sheetId="6" r:id="rId4"/>
    <sheet name="Feuil1" sheetId="2" r:id="rId5"/>
    <sheet name="Recap" sheetId="7" r:id="rId6"/>
  </sheets>
  <externalReferences>
    <externalReference r:id="rId7"/>
  </externalReferences>
  <definedNames>
    <definedName name="_xlnm._FilterDatabase" localSheetId="0" hidden="1">'Inventaire 2017'!$A$4:$U$176</definedName>
    <definedName name="Accident_de_travail_ou_sur_le_chemin_du_travail">'Inventaire 2017'!$L$5:$L$43</definedName>
    <definedName name="Ancienneté">'Inventaire 2017'!$Q$5:$Q$43</definedName>
    <definedName name="AT_analysé__Recomm_andation">'Inventaire 2017'!$T$5:$T$43</definedName>
    <definedName name="Code_CITP">'Inventaire 2017'!$S$5:$S$43</definedName>
    <definedName name="DAMOISEAUX_Christian" localSheetId="0">'Inventaire 2017'!#REF!</definedName>
    <definedName name="DAMOISEAUX_Christian">'[1]Inventaire 2016'!#REF!</definedName>
    <definedName name="Date_de_l_accident">'Inventaire 2017'!$D$5:$D$43</definedName>
    <definedName name="Date_de_l_encodage">'Inventaire 2017'!$C$5:$C$43</definedName>
    <definedName name="Département">'Inventaire 2017'!$J$5:$J$43</definedName>
    <definedName name="Fonction">'Inventaire 2017'!$I$5:$I$43</definedName>
    <definedName name="Heure">'Inventaire 2017'!$F$5:$F$43</definedName>
    <definedName name="Jour">'Inventaire 2017'!$R$5:$R$43</definedName>
    <definedName name="mois_de_l_année">'Inventaire 2017'!$E$5:$E$43</definedName>
    <definedName name="Nature_d_accident">'Inventaire 2017'!$N$5:$N$43</definedName>
    <definedName name="Nom_Prénom">'Inventaire 2017'!$G$5:$G$43</definedName>
    <definedName name="Nombre_d_accident">'Inventaire 2017'!$P$5:$P$43</definedName>
    <definedName name="Nombre_de_jours_d_incapacité">'Inventaire 2017'!$H$5:$H$43</definedName>
    <definedName name="Présenté_au_CCB">'Inventaire 2017'!$U$5:$U$43</definedName>
    <definedName name="Relation_succincte_de_l_accident">'Inventaire 2017'!$O$5:$O$43</definedName>
    <definedName name="Secteur">'Inventaire 2017'!$A$5:$A$43</definedName>
    <definedName name="Service">'Inventaire 2017'!$K$5:$K$43</definedName>
    <definedName name="Site" localSheetId="0">'Inventaire 2017'!$B$5:$B$43</definedName>
    <definedName name="Site">Feuil1!$A$2:$A$29</definedName>
    <definedName name="Sites">Feuil1!$A$2:$A$29</definedName>
    <definedName name="Type_d_accident">'Inventaire 2017'!$M$5:$M$43</definedName>
  </definedNames>
  <calcPr calcId="145621" calcOnSave="0"/>
  <pivotCaches>
    <pivotCache cacheId="27" r:id="rId8"/>
  </pivotCaches>
</workbook>
</file>

<file path=xl/calcChain.xml><?xml version="1.0" encoding="utf-8"?>
<calcChain xmlns="http://schemas.openxmlformats.org/spreadsheetml/2006/main">
  <c r="D5" i="7" l="1"/>
  <c r="E5" i="7"/>
  <c r="F5" i="7"/>
  <c r="G5" i="7"/>
  <c r="H5" i="7"/>
  <c r="I5" i="7"/>
  <c r="J5" i="7"/>
  <c r="K5" i="7"/>
  <c r="L5" i="7"/>
  <c r="M5" i="7"/>
  <c r="N5" i="7"/>
  <c r="O5" i="7"/>
  <c r="P5" i="7"/>
  <c r="Q5" i="7"/>
  <c r="R5" i="7"/>
  <c r="S5" i="7"/>
  <c r="T5" i="7"/>
  <c r="U5" i="7"/>
  <c r="V5" i="7"/>
  <c r="W5" i="7"/>
  <c r="X5" i="7"/>
  <c r="Y5" i="7"/>
  <c r="Z5" i="7"/>
  <c r="AA5" i="7"/>
  <c r="AB5" i="7"/>
  <c r="AC5" i="7"/>
  <c r="AD5" i="7"/>
  <c r="D6" i="7"/>
  <c r="E6" i="7"/>
  <c r="F6" i="7"/>
  <c r="G6" i="7"/>
  <c r="H6" i="7"/>
  <c r="I6" i="7"/>
  <c r="J6" i="7"/>
  <c r="K6" i="7"/>
  <c r="L6" i="7"/>
  <c r="M6" i="7"/>
  <c r="N6" i="7"/>
  <c r="O6" i="7"/>
  <c r="P6" i="7"/>
  <c r="Q6" i="7"/>
  <c r="R6" i="7"/>
  <c r="S6" i="7"/>
  <c r="T6" i="7"/>
  <c r="U6" i="7"/>
  <c r="V6" i="7"/>
  <c r="W6" i="7"/>
  <c r="X6" i="7"/>
  <c r="Y6" i="7"/>
  <c r="Z6" i="7"/>
  <c r="AA6" i="7"/>
  <c r="AB6" i="7"/>
  <c r="AC6" i="7"/>
  <c r="AD6" i="7"/>
  <c r="D7" i="7"/>
  <c r="E7" i="7"/>
  <c r="F7" i="7"/>
  <c r="G7" i="7"/>
  <c r="H7" i="7"/>
  <c r="I7" i="7"/>
  <c r="J7" i="7"/>
  <c r="K7" i="7"/>
  <c r="L7" i="7"/>
  <c r="M7" i="7"/>
  <c r="N7" i="7"/>
  <c r="O7" i="7"/>
  <c r="P7" i="7"/>
  <c r="Q7" i="7"/>
  <c r="R7" i="7"/>
  <c r="S7" i="7"/>
  <c r="T7" i="7"/>
  <c r="U7" i="7"/>
  <c r="V7" i="7"/>
  <c r="W7" i="7"/>
  <c r="X7" i="7"/>
  <c r="Y7" i="7"/>
  <c r="Z7" i="7"/>
  <c r="AA7" i="7"/>
  <c r="AB7" i="7"/>
  <c r="AC7" i="7"/>
  <c r="AD7" i="7"/>
  <c r="D8" i="7"/>
  <c r="E8" i="7"/>
  <c r="F8" i="7"/>
  <c r="G8" i="7"/>
  <c r="H8" i="7"/>
  <c r="I8" i="7"/>
  <c r="J8" i="7"/>
  <c r="K8" i="7"/>
  <c r="L8" i="7"/>
  <c r="M8" i="7"/>
  <c r="N8" i="7"/>
  <c r="O8" i="7"/>
  <c r="P8" i="7"/>
  <c r="Q8" i="7"/>
  <c r="R8" i="7"/>
  <c r="S8" i="7"/>
  <c r="T8" i="7"/>
  <c r="U8" i="7"/>
  <c r="V8" i="7"/>
  <c r="W8" i="7"/>
  <c r="X8" i="7"/>
  <c r="Y8" i="7"/>
  <c r="Z8" i="7"/>
  <c r="AA8" i="7"/>
  <c r="AB8" i="7"/>
  <c r="AC8" i="7"/>
  <c r="AD8" i="7"/>
  <c r="C6" i="7"/>
  <c r="C7" i="7"/>
  <c r="C8" i="7"/>
  <c r="C5" i="7"/>
  <c r="C13" i="7"/>
  <c r="C12" i="7"/>
  <c r="C11" i="7"/>
  <c r="C10" i="7"/>
  <c r="AC72" i="1"/>
  <c r="H2" i="1"/>
  <c r="P2" i="1"/>
  <c r="O2" i="1"/>
  <c r="M2" i="1"/>
  <c r="J2" i="1"/>
  <c r="H34" i="5" l="1"/>
  <c r="D34" i="5"/>
  <c r="H31" i="5" l="1"/>
  <c r="F36" i="5" l="1"/>
  <c r="H36" i="5" s="1"/>
  <c r="L36" i="5"/>
  <c r="N36" i="5"/>
  <c r="H37" i="5"/>
  <c r="L37" i="5"/>
  <c r="H38" i="5"/>
  <c r="L38" i="5"/>
  <c r="R40" i="5"/>
  <c r="Q40" i="5"/>
  <c r="R41" i="5"/>
  <c r="Q41" i="5"/>
  <c r="R42" i="5"/>
  <c r="Q42" i="5"/>
  <c r="Q47" i="5"/>
  <c r="Q46" i="5"/>
  <c r="Q45" i="5"/>
  <c r="Q44" i="5"/>
  <c r="Q43" i="5"/>
  <c r="Q38" i="5"/>
  <c r="Q37" i="5"/>
  <c r="AJ76" i="1" l="1"/>
  <c r="AH76" i="1" s="1"/>
  <c r="AH77" i="1"/>
  <c r="AH78" i="1"/>
  <c r="AG70" i="1"/>
  <c r="H14" i="4"/>
  <c r="H13" i="4"/>
  <c r="D13" i="4"/>
  <c r="D14" i="4"/>
  <c r="H15" i="4"/>
  <c r="D15" i="4"/>
  <c r="H33" i="5"/>
  <c r="H32" i="5"/>
  <c r="D32" i="5"/>
  <c r="D33" i="5"/>
  <c r="P13" i="4"/>
  <c r="P32" i="5"/>
  <c r="P12" i="4"/>
  <c r="H12" i="4"/>
  <c r="AH75" i="1"/>
  <c r="P31" i="5"/>
  <c r="AG71" i="1"/>
  <c r="AG69" i="1"/>
  <c r="AG67" i="1"/>
  <c r="AG65" i="1"/>
  <c r="AG63" i="1"/>
  <c r="AG62" i="1"/>
  <c r="AG61" i="1"/>
  <c r="AG60" i="1"/>
  <c r="AE63" i="1"/>
  <c r="AE62" i="1"/>
  <c r="AE61" i="1"/>
  <c r="AE60" i="1"/>
  <c r="AC70" i="1"/>
  <c r="AC69" i="1"/>
  <c r="AC68" i="1"/>
  <c r="AC67" i="1"/>
  <c r="AC66" i="1"/>
  <c r="AC65" i="1"/>
  <c r="AC64" i="1"/>
  <c r="AC63" i="1"/>
  <c r="AC62" i="1"/>
  <c r="AC61" i="1"/>
  <c r="AC60" i="1"/>
  <c r="AC73" i="1" l="1"/>
  <c r="AH79" i="1"/>
  <c r="AH74" i="1"/>
  <c r="AG64" i="1"/>
  <c r="AG66" i="1"/>
  <c r="AG68" i="1"/>
  <c r="AE72" i="1"/>
  <c r="AG72" i="1" l="1"/>
  <c r="AH72" i="1" s="1"/>
  <c r="AH73" i="1" s="1"/>
  <c r="U249" i="1" l="1"/>
  <c r="AG95" i="1" l="1"/>
  <c r="AC84" i="1"/>
  <c r="AC85" i="1"/>
  <c r="AC86" i="1"/>
  <c r="AC87" i="1"/>
  <c r="AC88" i="1"/>
  <c r="AC89" i="1"/>
  <c r="AC90" i="1"/>
  <c r="AC91" i="1"/>
  <c r="AC92" i="1"/>
  <c r="AC93" i="1"/>
  <c r="AC94" i="1"/>
  <c r="AE87" i="1" l="1"/>
  <c r="AE86" i="1"/>
  <c r="AG94" i="1" l="1"/>
  <c r="AG93" i="1"/>
  <c r="AG92" i="1"/>
  <c r="AG91" i="1"/>
  <c r="AG90" i="1"/>
  <c r="AG89" i="1"/>
  <c r="AG88" i="1"/>
  <c r="AG87" i="1"/>
  <c r="AG86" i="1"/>
  <c r="AG85" i="1"/>
  <c r="AG84" i="1"/>
  <c r="AE85" i="1"/>
  <c r="AE84" i="1"/>
  <c r="AE96" i="1" l="1"/>
  <c r="AG96" i="1"/>
  <c r="B373" i="1" l="1"/>
  <c r="AC96" i="1"/>
  <c r="AH96" i="1" s="1"/>
  <c r="AC97" i="1" l="1"/>
  <c r="R46" i="5"/>
  <c r="R47" i="5"/>
  <c r="R44" i="5"/>
  <c r="R43" i="5"/>
  <c r="R39" i="5"/>
  <c r="R45" i="5"/>
  <c r="R38" i="5"/>
  <c r="Q39" i="5"/>
  <c r="Q48" i="5" s="1"/>
  <c r="R37" i="5"/>
  <c r="R48" i="5" s="1"/>
</calcChain>
</file>

<file path=xl/comments1.xml><?xml version="1.0" encoding="utf-8"?>
<comments xmlns="http://schemas.openxmlformats.org/spreadsheetml/2006/main">
  <authors>
    <author>DELCOURT Cyril</author>
    <author>LESPAGNARD Xavier</author>
  </authors>
  <commentList>
    <comment ref="G27" authorId="0">
      <text>
        <r>
          <rPr>
            <b/>
            <sz val="9"/>
            <color indexed="81"/>
            <rFont val="Tahoma"/>
            <charset val="1"/>
          </rPr>
          <t>DELCOURT Cyril:</t>
        </r>
        <r>
          <rPr>
            <sz val="9"/>
            <color indexed="81"/>
            <rFont val="Tahoma"/>
            <charset val="1"/>
          </rPr>
          <t xml:space="preserve">
Attention erreure de date sur le compte-rendu et sur la déclaration l'AT a eu lieu le 15/02
</t>
        </r>
      </text>
    </comment>
    <comment ref="T312" authorId="1">
      <text>
        <r>
          <rPr>
            <b/>
            <sz val="9"/>
            <color indexed="81"/>
            <rFont val="Tahoma"/>
            <family val="2"/>
          </rPr>
          <t>LESPAGNARD Xavier:</t>
        </r>
        <r>
          <rPr>
            <sz val="9"/>
            <color indexed="81"/>
            <rFont val="Tahoma"/>
            <family val="2"/>
          </rPr>
          <t xml:space="preserve">
Attente d'une copie de A.M.</t>
        </r>
      </text>
    </comment>
  </commentList>
</comments>
</file>

<file path=xl/comments2.xml><?xml version="1.0" encoding="utf-8"?>
<comments xmlns="http://schemas.openxmlformats.org/spreadsheetml/2006/main">
  <authors>
    <author>DELCOURT Cyril</author>
  </authors>
  <commentList>
    <comment ref="G19" authorId="0">
      <text>
        <r>
          <rPr>
            <b/>
            <sz val="9"/>
            <color indexed="81"/>
            <rFont val="Tahoma"/>
            <charset val="1"/>
          </rPr>
          <t>DELCOURT Cyril:</t>
        </r>
        <r>
          <rPr>
            <sz val="9"/>
            <color indexed="81"/>
            <rFont val="Tahoma"/>
            <charset val="1"/>
          </rPr>
          <t xml:space="preserve">
Attention erreure de date sur le compte-rendu et sur la déclaration l'AT a eu lieu le 15/02
</t>
        </r>
      </text>
    </comment>
  </commentList>
</comments>
</file>

<file path=xl/sharedStrings.xml><?xml version="1.0" encoding="utf-8"?>
<sst xmlns="http://schemas.openxmlformats.org/spreadsheetml/2006/main" count="1152" uniqueCount="229">
  <si>
    <t xml:space="preserve">TOTAL AT </t>
  </si>
  <si>
    <t>OK</t>
  </si>
  <si>
    <t>Présenté au CCB</t>
  </si>
  <si>
    <t>AT analysé+ Recomm-andation</t>
  </si>
  <si>
    <t>Code CITP</t>
  </si>
  <si>
    <t>Jour</t>
  </si>
  <si>
    <t>Ancienneté</t>
  </si>
  <si>
    <t>Nombre d'accident</t>
  </si>
  <si>
    <t>Relation succincte de l'accident</t>
  </si>
  <si>
    <t>Nature d'accident</t>
  </si>
  <si>
    <t>Type d'accident</t>
  </si>
  <si>
    <t>Accident de travail ou sur le chemin du travail</t>
  </si>
  <si>
    <t>Service</t>
  </si>
  <si>
    <t>Département</t>
  </si>
  <si>
    <t>Fonction</t>
  </si>
  <si>
    <t>Nombre de jours d'incapacité</t>
  </si>
  <si>
    <t xml:space="preserve"> Nom Prénom</t>
  </si>
  <si>
    <t>Heure</t>
  </si>
  <si>
    <t>mois de l'année</t>
  </si>
  <si>
    <t>Date de l'accident</t>
  </si>
  <si>
    <t>Date de l'encodage</t>
  </si>
  <si>
    <t>Site</t>
  </si>
  <si>
    <t>Secteur</t>
  </si>
  <si>
    <t>C</t>
  </si>
  <si>
    <t>Chemin de Loncin</t>
  </si>
  <si>
    <t>AT</t>
  </si>
  <si>
    <t>Mercredi</t>
  </si>
  <si>
    <t>Agora</t>
  </si>
  <si>
    <t>Valdor</t>
  </si>
  <si>
    <t>Péri</t>
  </si>
  <si>
    <t>Petit Bourgogne</t>
  </si>
  <si>
    <t>Clean</t>
  </si>
  <si>
    <t>HP</t>
  </si>
  <si>
    <t>Start - Mass</t>
  </si>
  <si>
    <t>Centre Hillier</t>
  </si>
  <si>
    <t>SSM Accolade</t>
  </si>
  <si>
    <t>Pléiades</t>
  </si>
  <si>
    <t>Brasserie</t>
  </si>
  <si>
    <t>Doux Séjour</t>
  </si>
  <si>
    <t>Trois Rois</t>
  </si>
  <si>
    <t>Léonardo Da Vinci</t>
  </si>
  <si>
    <t>Les Orchidées</t>
  </si>
  <si>
    <t>Les Saules</t>
  </si>
  <si>
    <t>Les Hauteurs</t>
  </si>
  <si>
    <t>Les Tournesols</t>
  </si>
  <si>
    <t>Les Blés Dorés</t>
  </si>
  <si>
    <t>Le Tilleul d'Edouard</t>
  </si>
  <si>
    <t>Les murlais</t>
  </si>
  <si>
    <t>Louis Demeuse</t>
  </si>
  <si>
    <t>Maintien à domicile</t>
  </si>
  <si>
    <t>Mardi</t>
  </si>
  <si>
    <t>ACT</t>
  </si>
  <si>
    <t>Vendredi</t>
  </si>
  <si>
    <t>Samedi</t>
  </si>
  <si>
    <t>B</t>
  </si>
  <si>
    <t>Dimanche</t>
  </si>
  <si>
    <t>Lundi</t>
  </si>
  <si>
    <t>Jeudi</t>
  </si>
  <si>
    <t xml:space="preserve">Jour </t>
  </si>
  <si>
    <t>Lierneux</t>
  </si>
  <si>
    <t>A</t>
  </si>
  <si>
    <t>Autre</t>
  </si>
  <si>
    <t>Tête</t>
  </si>
  <si>
    <t>Technique</t>
  </si>
  <si>
    <t>Compte rendu manquant</t>
  </si>
  <si>
    <t>ATG</t>
  </si>
  <si>
    <t>Ouvrier polyvalent</t>
  </si>
  <si>
    <t>Oui</t>
  </si>
  <si>
    <t>EDS Paifve</t>
  </si>
  <si>
    <t>Informatique</t>
  </si>
  <si>
    <t>Total</t>
  </si>
  <si>
    <t>Nombre d'accidents par site</t>
  </si>
  <si>
    <t>Accolade</t>
  </si>
  <si>
    <t>Cèdres</t>
  </si>
  <si>
    <t>Charmilles</t>
  </si>
  <si>
    <t>Start-Mass</t>
  </si>
  <si>
    <t>Blés Dorés</t>
  </si>
  <si>
    <t>Doux séjour</t>
  </si>
  <si>
    <t>Les hauteurs</t>
  </si>
  <si>
    <t>Tournesols</t>
  </si>
  <si>
    <t>Orchidées</t>
  </si>
  <si>
    <t>Saules</t>
  </si>
  <si>
    <t>Tilleul d'edouard</t>
  </si>
  <si>
    <t>MAD</t>
  </si>
  <si>
    <t>Paifve</t>
  </si>
  <si>
    <t xml:space="preserve">Total Secteur A </t>
  </si>
  <si>
    <t xml:space="preserve">Totat Secteur B </t>
  </si>
  <si>
    <t>Total Secteur C</t>
  </si>
  <si>
    <t>Hestia</t>
  </si>
  <si>
    <t>Arcania</t>
  </si>
  <si>
    <t>Sans Lierneux</t>
  </si>
  <si>
    <t>Modifié le 09/01/2018</t>
  </si>
  <si>
    <t xml:space="preserve">Mardi </t>
  </si>
  <si>
    <t>Employé informatique</t>
  </si>
  <si>
    <t>Aide-soignante</t>
  </si>
  <si>
    <t>Nursing</t>
  </si>
  <si>
    <t>Soins</t>
  </si>
  <si>
    <t>Coups reçus des patients</t>
  </si>
  <si>
    <t>Hôtellerie</t>
  </si>
  <si>
    <t>Cuisine</t>
  </si>
  <si>
    <t>Manutention/Faux-Mouvement</t>
  </si>
  <si>
    <t>Poignets</t>
  </si>
  <si>
    <t>Infirmière</t>
  </si>
  <si>
    <t>Dos</t>
  </si>
  <si>
    <t>1,5mois</t>
  </si>
  <si>
    <t>Manutention</t>
  </si>
  <si>
    <t>Cou/dos/épaules</t>
  </si>
  <si>
    <t xml:space="preserve">Secrétaire </t>
  </si>
  <si>
    <t>Administratif</t>
  </si>
  <si>
    <t>Secrétariat direction médicale</t>
  </si>
  <si>
    <t>Chute</t>
  </si>
  <si>
    <t>Sièges multiples</t>
  </si>
  <si>
    <t>Logopède</t>
  </si>
  <si>
    <t>Atelier "Soleil"</t>
  </si>
  <si>
    <t>Chute d'objet</t>
  </si>
  <si>
    <t>Aide-Familiale</t>
  </si>
  <si>
    <t>Mad</t>
  </si>
  <si>
    <t>Ouvrière</t>
  </si>
  <si>
    <t>Bras</t>
  </si>
  <si>
    <t>Éducateur</t>
  </si>
  <si>
    <t>Cuisses/jambes/épaules/etc.</t>
  </si>
  <si>
    <t xml:space="preserve">Jeudi </t>
  </si>
  <si>
    <t>Entretien</t>
  </si>
  <si>
    <t>Cou</t>
  </si>
  <si>
    <t>A'</t>
  </si>
  <si>
    <t>Psychologue</t>
  </si>
  <si>
    <t>Jambes-Genoux</t>
  </si>
  <si>
    <t xml:space="preserve">Employée </t>
  </si>
  <si>
    <t>Facturation</t>
  </si>
  <si>
    <t>Tête-Dos</t>
  </si>
  <si>
    <t>Dos-Bras</t>
  </si>
  <si>
    <t>Chevilles</t>
  </si>
  <si>
    <t>Cou-Dos</t>
  </si>
  <si>
    <t>Educatrice</t>
  </si>
  <si>
    <t>Psychologique</t>
  </si>
  <si>
    <t>Genoux</t>
  </si>
  <si>
    <t>Esthéticienne sociale</t>
  </si>
  <si>
    <t>Paramédicaux</t>
  </si>
  <si>
    <t>Doigts</t>
  </si>
  <si>
    <t>Aide familiale</t>
  </si>
  <si>
    <t>Tête/épaules</t>
  </si>
  <si>
    <t>Aide soignante</t>
  </si>
  <si>
    <t>Coinçage</t>
  </si>
  <si>
    <t>Piqûre d'aiguille</t>
  </si>
  <si>
    <t xml:space="preserve">Vendredi </t>
  </si>
  <si>
    <t>Vigile</t>
  </si>
  <si>
    <t>SIG</t>
  </si>
  <si>
    <t>Dos/épaules/doigts</t>
  </si>
  <si>
    <t>Mecredi</t>
  </si>
  <si>
    <t>Infirmier</t>
  </si>
  <si>
    <t>Diéteticienne</t>
  </si>
  <si>
    <t>Nuque</t>
  </si>
  <si>
    <t>Éducatrice spécialisée</t>
  </si>
  <si>
    <t>Pieds</t>
  </si>
  <si>
    <t>Ouvrier</t>
  </si>
  <si>
    <t>Tête/cou</t>
  </si>
  <si>
    <t>IT</t>
  </si>
  <si>
    <t>Total:</t>
  </si>
  <si>
    <t>Jours d'incapacité</t>
  </si>
  <si>
    <t>Nombre d'accident du travail</t>
  </si>
  <si>
    <t>Nombre d'accident du travail avec IT</t>
  </si>
  <si>
    <t>Nombre d'accident du chemin du travail</t>
  </si>
  <si>
    <t>Nombre d'accident du chemin du travail avec IT</t>
  </si>
  <si>
    <t>Nombre de jours IT AT</t>
  </si>
  <si>
    <t>Nombre de jours IT ATC</t>
  </si>
  <si>
    <t>Nombre d'AT</t>
  </si>
  <si>
    <t>Janvier</t>
  </si>
  <si>
    <t>Février</t>
  </si>
  <si>
    <t>Mars</t>
  </si>
  <si>
    <t>Jours IT Secteur A</t>
  </si>
  <si>
    <t>Jours IT Secteur A'</t>
  </si>
  <si>
    <t>Jours IT Secteur B</t>
  </si>
  <si>
    <t>Jours IT Secteur C</t>
  </si>
  <si>
    <t>AT Secteur A</t>
  </si>
  <si>
    <t>AT Secteur B</t>
  </si>
  <si>
    <t>AT Secteur C</t>
  </si>
  <si>
    <t>AT Secteur A'</t>
  </si>
  <si>
    <t>Nature de l'accident</t>
  </si>
  <si>
    <t>Glissade</t>
  </si>
  <si>
    <t>Faux-mouvement</t>
  </si>
  <si>
    <t>Contact avec chaleur</t>
  </si>
  <si>
    <t>Contact avec substances nocives</t>
  </si>
  <si>
    <t>Nombre</t>
  </si>
  <si>
    <t>Avec IT</t>
  </si>
  <si>
    <t>Assistante sociale</t>
  </si>
  <si>
    <t>Cuisinière</t>
  </si>
  <si>
    <t>Étiquettes de lignes</t>
  </si>
  <si>
    <t>Total général</t>
  </si>
  <si>
    <t>Étiquettes de colonnes</t>
  </si>
  <si>
    <t>Sites</t>
  </si>
  <si>
    <t>Par formules</t>
  </si>
  <si>
    <t>Par TCD</t>
  </si>
  <si>
    <t xml:space="preserve">Zones nommées </t>
  </si>
  <si>
    <t>Accident_de_travail_ou_sur_le_chemin_du_travail</t>
  </si>
  <si>
    <t>='Inventaire 2017'!$L$5:$L$43</t>
  </si>
  <si>
    <t>='Inventaire 2017'!$Q$5:$Q$43</t>
  </si>
  <si>
    <t>AT_analysé__Recomm_andation</t>
  </si>
  <si>
    <t>='Inventaire 2017'!$T$5:$T$43</t>
  </si>
  <si>
    <t>Code_CITP</t>
  </si>
  <si>
    <t>='Inventaire 2017'!$S$5:$S$43</t>
  </si>
  <si>
    <t>DAMOISEAUX_Christian</t>
  </si>
  <si>
    <t>='V:\Sipp\00_SIPP_COMMUN\07_Accidents de Travail\2016\[2016 - Inventaire - Statistiques AT.xls]Inventaire 2016'!#REF!</t>
  </si>
  <si>
    <t>Date_de_l_accident</t>
  </si>
  <si>
    <t>='Inventaire 2017'!$D$5:$D$43</t>
  </si>
  <si>
    <t>Date_de_l_encodage</t>
  </si>
  <si>
    <t>='Inventaire 2017'!$C$5:$C$43</t>
  </si>
  <si>
    <t>='Inventaire 2017'!$J$5:$J$43</t>
  </si>
  <si>
    <t>='Inventaire 2017'!$I$5:$I$43</t>
  </si>
  <si>
    <t>='Inventaire 2017'!$F$5:$F$43</t>
  </si>
  <si>
    <t>='Inventaire 2017'!$R$5:$R$43</t>
  </si>
  <si>
    <t>mois_de_l_année</t>
  </si>
  <si>
    <t>='Inventaire 2017'!$E$5:$E$43</t>
  </si>
  <si>
    <t>Nature_d_accident</t>
  </si>
  <si>
    <t>='Inventaire 2017'!$N$5:$N$43</t>
  </si>
  <si>
    <t>Nom_Prénom</t>
  </si>
  <si>
    <t>='Inventaire 2017'!$G$5:$G$43</t>
  </si>
  <si>
    <t>Nombre_d_accident</t>
  </si>
  <si>
    <t>='Inventaire 2017'!$P$5:$P$43</t>
  </si>
  <si>
    <t>Nombre_de_jours_d_incapacité</t>
  </si>
  <si>
    <t>='Inventaire 2017'!$H$5:$H$43</t>
  </si>
  <si>
    <t>Présenté_au_CCB</t>
  </si>
  <si>
    <t>='Inventaire 2017'!$U$5:$U$43</t>
  </si>
  <si>
    <t>Relation_succincte_de_l_accident</t>
  </si>
  <si>
    <t>='Inventaire 2017'!$O$5:$O$43</t>
  </si>
  <si>
    <t>='Inventaire 2017'!$A$5:$A$43</t>
  </si>
  <si>
    <t>='Inventaire 2017'!$K$5:$K$43</t>
  </si>
  <si>
    <t>=Feuil1!$A$2:$A$29</t>
  </si>
  <si>
    <t>Type_d_accident</t>
  </si>
  <si>
    <t>='Inventaire 2017'!$M$5:$M$43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</si>
</sst>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m/yyyy;@"/>
    <numFmt numFmtId="165" formatCode="dd/mm/yyyy;@"/>
  </numFmts>
  <fonts count="39" x14ac:knownFonts="1">
    <font>
      <sz val="10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0"/>
      <color indexed="12"/>
      <name val="Arial"/>
      <family val="2"/>
    </font>
    <font>
      <u/>
      <sz val="7"/>
      <color indexed="12"/>
      <name val="Arial"/>
      <family val="2"/>
    </font>
    <font>
      <i/>
      <sz val="12"/>
      <name val="Arial"/>
      <family val="2"/>
    </font>
    <font>
      <sz val="10"/>
      <color theme="0"/>
      <name val="Arial"/>
      <family val="2"/>
    </font>
    <font>
      <sz val="10"/>
      <color rgb="FFFF0000"/>
      <name val="Arial"/>
      <family val="2"/>
    </font>
    <font>
      <sz val="10"/>
      <color rgb="FF7030A0"/>
      <name val="Arial"/>
      <family val="2"/>
    </font>
    <font>
      <sz val="11"/>
      <name val="Arial"/>
      <family val="2"/>
    </font>
    <font>
      <sz val="11"/>
      <color indexed="12"/>
      <name val="Arial"/>
      <family val="2"/>
    </font>
    <font>
      <b/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u/>
      <sz val="10"/>
      <color indexed="12"/>
      <name val="Arial"/>
      <family val="2"/>
    </font>
    <font>
      <sz val="11"/>
      <color rgb="FF7030A0"/>
      <name val="Arial"/>
      <family val="2"/>
    </font>
    <font>
      <b/>
      <sz val="11"/>
      <name val="Arial"/>
      <family val="2"/>
    </font>
    <font>
      <b/>
      <sz val="16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sz val="10"/>
      <name val="Arial"/>
    </font>
    <font>
      <sz val="10"/>
      <color theme="0"/>
      <name val="Arial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1"/>
      <color theme="0"/>
      <name val="Arial"/>
      <family val="2"/>
    </font>
    <font>
      <sz val="11"/>
      <color rgb="FF333333"/>
      <name val="Arial"/>
      <family val="2"/>
    </font>
    <font>
      <b/>
      <sz val="16"/>
      <color theme="1"/>
      <name val="Arial"/>
      <family val="2"/>
    </font>
    <font>
      <b/>
      <sz val="12"/>
      <name val="Arial"/>
      <family val="2"/>
    </font>
    <font>
      <b/>
      <sz val="12"/>
      <color theme="0"/>
      <name val="Arial"/>
      <family val="2"/>
    </font>
    <font>
      <sz val="12"/>
      <color indexed="12"/>
      <name val="Arial"/>
      <family val="2"/>
    </font>
    <font>
      <sz val="12"/>
      <color theme="0"/>
      <name val="Arial"/>
      <family val="2"/>
    </font>
    <font>
      <u/>
      <sz val="12"/>
      <color indexed="12"/>
      <name val="Arial"/>
      <family val="2"/>
    </font>
    <font>
      <sz val="12"/>
      <color theme="1"/>
      <name val="Arial"/>
      <family val="2"/>
    </font>
    <font>
      <sz val="14"/>
      <color theme="1"/>
      <name val="Arial"/>
      <family val="2"/>
    </font>
    <font>
      <sz val="14"/>
      <name val="Arial"/>
      <family val="2"/>
    </font>
    <font>
      <b/>
      <sz val="11"/>
      <color theme="1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indexed="1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D5F04E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9" tint="0.39997558519241921"/>
        <bgColor theme="4" tint="0.79998168889431442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0" tint="-0.249977111117893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theme="4" tint="0.3999755851924192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577">
    <xf numFmtId="0" fontId="0" fillId="0" borderId="0" xfId="0"/>
    <xf numFmtId="0" fontId="1" fillId="2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left" vertical="center" wrapText="1"/>
    </xf>
    <xf numFmtId="0" fontId="1" fillId="0" borderId="0" xfId="0" applyFont="1" applyBorder="1" applyAlignment="1">
      <alignment horizontal="left" vertical="center"/>
    </xf>
    <xf numFmtId="1" fontId="1" fillId="0" borderId="0" xfId="0" applyNumberFormat="1" applyFont="1" applyAlignment="1">
      <alignment horizontal="center" vertical="center" wrapText="1"/>
    </xf>
    <xf numFmtId="164" fontId="1" fillId="0" borderId="0" xfId="0" applyNumberFormat="1" applyFont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horizontal="left" vertical="center"/>
    </xf>
    <xf numFmtId="1" fontId="1" fillId="0" borderId="0" xfId="0" applyNumberFormat="1" applyFont="1" applyFill="1" applyAlignment="1">
      <alignment horizontal="center" vertical="center" wrapText="1"/>
    </xf>
    <xf numFmtId="164" fontId="1" fillId="0" borderId="0" xfId="0" applyNumberFormat="1" applyFont="1" applyFill="1" applyBorder="1" applyAlignment="1">
      <alignment horizontal="center" vertical="center" wrapText="1"/>
    </xf>
    <xf numFmtId="14" fontId="1" fillId="0" borderId="0" xfId="0" applyNumberFormat="1" applyFont="1" applyFill="1" applyBorder="1" applyAlignment="1">
      <alignment horizontal="center" vertical="center" wrapText="1"/>
    </xf>
    <xf numFmtId="14" fontId="1" fillId="0" borderId="0" xfId="0" applyNumberFormat="1" applyFont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top" wrapText="1"/>
    </xf>
    <xf numFmtId="0" fontId="1" fillId="4" borderId="0" xfId="0" applyFont="1" applyFill="1" applyBorder="1" applyAlignment="1">
      <alignment horizontal="center" vertical="center" wrapText="1"/>
    </xf>
    <xf numFmtId="1" fontId="1" fillId="0" borderId="0" xfId="0" applyNumberFormat="1" applyFont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left" vertical="center"/>
    </xf>
    <xf numFmtId="1" fontId="1" fillId="0" borderId="1" xfId="0" applyNumberFormat="1" applyFont="1" applyBorder="1" applyAlignment="1">
      <alignment horizontal="center" vertical="center" wrapText="1"/>
    </xf>
    <xf numFmtId="164" fontId="1" fillId="0" borderId="1" xfId="0" applyNumberFormat="1" applyFont="1" applyFill="1" applyBorder="1" applyAlignment="1">
      <alignment horizontal="center" vertical="center" wrapText="1"/>
    </xf>
    <xf numFmtId="20" fontId="1" fillId="0" borderId="1" xfId="0" applyNumberFormat="1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0" fontId="1" fillId="0" borderId="1" xfId="0" applyFont="1" applyFill="1" applyBorder="1" applyAlignment="1">
      <alignment horizontal="left" vertical="center" wrapText="1"/>
    </xf>
    <xf numFmtId="20" fontId="1" fillId="0" borderId="1" xfId="0" applyNumberFormat="1" applyFont="1" applyFill="1" applyBorder="1" applyAlignment="1">
      <alignment horizontal="center" vertical="center" wrapText="1"/>
    </xf>
    <xf numFmtId="14" fontId="1" fillId="0" borderId="1" xfId="0" applyNumberFormat="1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left" vertical="top" wrapText="1"/>
    </xf>
    <xf numFmtId="0" fontId="1" fillId="0" borderId="3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top" wrapText="1"/>
    </xf>
    <xf numFmtId="0" fontId="3" fillId="0" borderId="1" xfId="1" applyFont="1" applyFill="1" applyBorder="1" applyAlignment="1" applyProtection="1">
      <alignment horizontal="center" vertical="center" wrapText="1"/>
    </xf>
    <xf numFmtId="0" fontId="1" fillId="0" borderId="1" xfId="0" applyFont="1" applyFill="1" applyBorder="1" applyAlignment="1">
      <alignment horizontal="left" vertical="center"/>
    </xf>
    <xf numFmtId="164" fontId="1" fillId="0" borderId="4" xfId="0" applyNumberFormat="1" applyFont="1" applyFill="1" applyBorder="1" applyAlignment="1">
      <alignment horizontal="center" vertical="center" wrapText="1"/>
    </xf>
    <xf numFmtId="14" fontId="1" fillId="0" borderId="5" xfId="0" applyNumberFormat="1" applyFont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left" vertical="center" wrapText="1"/>
    </xf>
    <xf numFmtId="0" fontId="1" fillId="0" borderId="5" xfId="0" applyFont="1" applyFill="1" applyBorder="1" applyAlignment="1">
      <alignment horizontal="left" vertical="center"/>
    </xf>
    <xf numFmtId="0" fontId="1" fillId="0" borderId="5" xfId="0" applyFont="1" applyBorder="1" applyAlignment="1">
      <alignment horizontal="left" vertical="center"/>
    </xf>
    <xf numFmtId="20" fontId="1" fillId="0" borderId="5" xfId="0" applyNumberFormat="1" applyFont="1" applyBorder="1" applyAlignment="1">
      <alignment horizontal="center" vertical="center" wrapText="1"/>
    </xf>
    <xf numFmtId="1" fontId="1" fillId="0" borderId="5" xfId="0" applyNumberFormat="1" applyFont="1" applyBorder="1" applyAlignment="1">
      <alignment horizontal="center" vertical="center" wrapText="1"/>
    </xf>
    <xf numFmtId="164" fontId="1" fillId="0" borderId="5" xfId="0" applyNumberFormat="1" applyFont="1" applyFill="1" applyBorder="1" applyAlignment="1">
      <alignment horizontal="center" vertical="center" wrapText="1"/>
    </xf>
    <xf numFmtId="14" fontId="1" fillId="0" borderId="5" xfId="0" applyNumberFormat="1" applyFont="1" applyFill="1" applyBorder="1" applyAlignment="1">
      <alignment horizontal="center" vertical="center" wrapText="1"/>
    </xf>
    <xf numFmtId="0" fontId="1" fillId="0" borderId="1" xfId="0" quotePrefix="1" applyFont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164" fontId="1" fillId="0" borderId="1" xfId="0" quotePrefix="1" applyNumberFormat="1" applyFont="1" applyFill="1" applyBorder="1" applyAlignment="1">
      <alignment horizontal="center" vertical="center" wrapText="1"/>
    </xf>
    <xf numFmtId="165" fontId="1" fillId="3" borderId="1" xfId="0" applyNumberFormat="1" applyFont="1" applyFill="1" applyBorder="1" applyAlignment="1">
      <alignment horizontal="left" vertical="center" wrapText="1"/>
    </xf>
    <xf numFmtId="165" fontId="1" fillId="3" borderId="1" xfId="0" applyNumberFormat="1" applyFont="1" applyFill="1" applyBorder="1" applyAlignment="1">
      <alignment horizontal="center" vertical="center" wrapText="1"/>
    </xf>
    <xf numFmtId="165" fontId="1" fillId="3" borderId="1" xfId="0" applyNumberFormat="1" applyFont="1" applyFill="1" applyBorder="1" applyAlignment="1">
      <alignment horizontal="left" vertical="center"/>
    </xf>
    <xf numFmtId="0" fontId="1" fillId="3" borderId="1" xfId="0" applyNumberFormat="1" applyFont="1" applyFill="1" applyBorder="1" applyAlignment="1">
      <alignment horizontal="center" vertical="center" wrapText="1"/>
    </xf>
    <xf numFmtId="0" fontId="1" fillId="0" borderId="1" xfId="0" applyFont="1" applyBorder="1" applyAlignment="1">
      <alignment wrapText="1"/>
    </xf>
    <xf numFmtId="0" fontId="1" fillId="0" borderId="4" xfId="0" applyFont="1" applyFill="1" applyBorder="1" applyAlignment="1">
      <alignment horizontal="left" vertical="center" wrapText="1"/>
    </xf>
    <xf numFmtId="0" fontId="1" fillId="0" borderId="4" xfId="0" applyFont="1" applyFill="1" applyBorder="1" applyAlignment="1">
      <alignment horizontal="left" vertical="center"/>
    </xf>
    <xf numFmtId="0" fontId="1" fillId="0" borderId="4" xfId="0" applyFont="1" applyBorder="1" applyAlignment="1">
      <alignment horizontal="left" vertical="center"/>
    </xf>
    <xf numFmtId="0" fontId="1" fillId="0" borderId="4" xfId="0" applyFont="1" applyFill="1" applyBorder="1" applyAlignment="1">
      <alignment horizontal="center" vertical="center" wrapText="1"/>
    </xf>
    <xf numFmtId="14" fontId="1" fillId="0" borderId="1" xfId="0" quotePrefix="1" applyNumberFormat="1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left" vertical="top"/>
    </xf>
    <xf numFmtId="0" fontId="8" fillId="0" borderId="1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14" fontId="8" fillId="0" borderId="1" xfId="0" applyNumberFormat="1" applyFont="1" applyBorder="1" applyAlignment="1">
      <alignment horizontal="center" vertical="center" wrapText="1"/>
    </xf>
    <xf numFmtId="0" fontId="8" fillId="0" borderId="1" xfId="0" quotePrefix="1" applyFont="1" applyBorder="1" applyAlignment="1">
      <alignment horizontal="center" vertical="center" wrapText="1"/>
    </xf>
    <xf numFmtId="0" fontId="8" fillId="0" borderId="1" xfId="0" applyFont="1" applyFill="1" applyBorder="1" applyAlignment="1">
      <alignment horizontal="left" vertical="center" wrapText="1"/>
    </xf>
    <xf numFmtId="0" fontId="8" fillId="0" borderId="1" xfId="0" applyFont="1" applyFill="1" applyBorder="1" applyAlignment="1">
      <alignment horizontal="left" vertical="center"/>
    </xf>
    <xf numFmtId="0" fontId="8" fillId="0" borderId="1" xfId="0" applyFont="1" applyBorder="1" applyAlignment="1">
      <alignment horizontal="left" vertical="center"/>
    </xf>
    <xf numFmtId="20" fontId="8" fillId="0" borderId="1" xfId="0" applyNumberFormat="1" applyFont="1" applyBorder="1" applyAlignment="1">
      <alignment horizontal="center" vertical="center" wrapText="1"/>
    </xf>
    <xf numFmtId="1" fontId="8" fillId="0" borderId="1" xfId="0" applyNumberFormat="1" applyFont="1" applyBorder="1" applyAlignment="1">
      <alignment horizontal="center" vertical="center" wrapText="1"/>
    </xf>
    <xf numFmtId="164" fontId="8" fillId="0" borderId="1" xfId="0" quotePrefix="1" applyNumberFormat="1" applyFont="1" applyFill="1" applyBorder="1" applyAlignment="1">
      <alignment horizontal="center" vertical="center" wrapText="1"/>
    </xf>
    <xf numFmtId="14" fontId="8" fillId="0" borderId="1" xfId="0" applyNumberFormat="1" applyFont="1" applyFill="1" applyBorder="1" applyAlignment="1">
      <alignment horizontal="center" vertical="center" wrapText="1"/>
    </xf>
    <xf numFmtId="0" fontId="1" fillId="0" borderId="1" xfId="0" quotePrefix="1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left" vertical="top" wrapText="1"/>
    </xf>
    <xf numFmtId="0" fontId="8" fillId="0" borderId="0" xfId="0" applyFont="1" applyFill="1" applyBorder="1" applyAlignment="1">
      <alignment horizontal="center" vertical="center" wrapText="1"/>
    </xf>
    <xf numFmtId="0" fontId="1" fillId="0" borderId="5" xfId="0" quotePrefix="1" applyFont="1" applyBorder="1" applyAlignment="1">
      <alignment horizontal="center" vertical="center" wrapText="1"/>
    </xf>
    <xf numFmtId="0" fontId="1" fillId="0" borderId="5" xfId="0" applyFont="1" applyFill="1" applyBorder="1" applyAlignment="1">
      <alignment horizontal="left" vertical="top" wrapText="1"/>
    </xf>
    <xf numFmtId="164" fontId="1" fillId="0" borderId="5" xfId="0" quotePrefix="1" applyNumberFormat="1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 wrapText="1"/>
    </xf>
    <xf numFmtId="14" fontId="1" fillId="0" borderId="5" xfId="0" quotePrefix="1" applyNumberFormat="1" applyFont="1" applyFill="1" applyBorder="1" applyAlignment="1">
      <alignment horizontal="center" vertical="center" wrapText="1"/>
    </xf>
    <xf numFmtId="0" fontId="7" fillId="0" borderId="7" xfId="0" applyFont="1" applyFill="1" applyBorder="1" applyAlignment="1">
      <alignment horizontal="center" vertical="center" wrapText="1"/>
    </xf>
    <xf numFmtId="0" fontId="1" fillId="0" borderId="8" xfId="0" applyFont="1" applyFill="1" applyBorder="1" applyAlignment="1">
      <alignment horizontal="center" vertical="center" wrapText="1"/>
    </xf>
    <xf numFmtId="0" fontId="1" fillId="0" borderId="7" xfId="0" applyFont="1" applyFill="1" applyBorder="1" applyAlignment="1">
      <alignment horizontal="center" vertical="center" wrapText="1"/>
    </xf>
    <xf numFmtId="0" fontId="9" fillId="0" borderId="1" xfId="1" applyFont="1" applyFill="1" applyBorder="1" applyAlignment="1" applyProtection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8" fillId="0" borderId="7" xfId="0" applyFont="1" applyFill="1" applyBorder="1" applyAlignment="1">
      <alignment horizontal="center" vertical="center" wrapText="1"/>
    </xf>
    <xf numFmtId="0" fontId="8" fillId="0" borderId="5" xfId="0" applyFont="1" applyFill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14" fontId="8" fillId="0" borderId="5" xfId="0" applyNumberFormat="1" applyFont="1" applyBorder="1" applyAlignment="1">
      <alignment horizontal="center" vertical="center" wrapText="1"/>
    </xf>
    <xf numFmtId="0" fontId="8" fillId="0" borderId="5" xfId="0" applyFont="1" applyFill="1" applyBorder="1" applyAlignment="1">
      <alignment horizontal="left" vertical="top" wrapText="1"/>
    </xf>
    <xf numFmtId="0" fontId="8" fillId="0" borderId="5" xfId="0" applyFont="1" applyFill="1" applyBorder="1" applyAlignment="1">
      <alignment horizontal="left" vertical="center" wrapText="1"/>
    </xf>
    <xf numFmtId="0" fontId="8" fillId="0" borderId="5" xfId="0" applyFont="1" applyFill="1" applyBorder="1" applyAlignment="1">
      <alignment horizontal="left" vertical="center"/>
    </xf>
    <xf numFmtId="0" fontId="8" fillId="0" borderId="5" xfId="0" applyFont="1" applyBorder="1" applyAlignment="1">
      <alignment horizontal="left" vertical="center"/>
    </xf>
    <xf numFmtId="20" fontId="8" fillId="0" borderId="5" xfId="0" applyNumberFormat="1" applyFont="1" applyBorder="1" applyAlignment="1">
      <alignment horizontal="center" vertical="center" wrapText="1"/>
    </xf>
    <xf numFmtId="1" fontId="8" fillId="0" borderId="0" xfId="0" applyNumberFormat="1" applyFont="1" applyBorder="1" applyAlignment="1">
      <alignment horizontal="center" vertical="center" wrapText="1"/>
    </xf>
    <xf numFmtId="164" fontId="8" fillId="0" borderId="5" xfId="0" quotePrefix="1" applyNumberFormat="1" applyFont="1" applyFill="1" applyBorder="1" applyAlignment="1">
      <alignment horizontal="center" vertical="center" wrapText="1"/>
    </xf>
    <xf numFmtId="0" fontId="8" fillId="0" borderId="8" xfId="0" applyFont="1" applyFill="1" applyBorder="1" applyAlignment="1">
      <alignment horizontal="center" vertical="center" wrapText="1"/>
    </xf>
    <xf numFmtId="0" fontId="1" fillId="0" borderId="1" xfId="1" applyFont="1" applyFill="1" applyBorder="1" applyAlignment="1" applyProtection="1">
      <alignment horizontal="center" vertical="center" wrapText="1"/>
    </xf>
    <xf numFmtId="1" fontId="1" fillId="0" borderId="2" xfId="0" applyNumberFormat="1" applyFont="1" applyBorder="1" applyAlignment="1">
      <alignment horizontal="center" vertical="center" wrapText="1"/>
    </xf>
    <xf numFmtId="0" fontId="8" fillId="0" borderId="1" xfId="0" applyFont="1" applyFill="1" applyBorder="1" applyAlignment="1">
      <alignment horizontal="left" vertical="top" wrapText="1"/>
    </xf>
    <xf numFmtId="1" fontId="8" fillId="0" borderId="2" xfId="0" applyNumberFormat="1" applyFont="1" applyBorder="1" applyAlignment="1">
      <alignment horizontal="center" vertical="center" wrapText="1"/>
    </xf>
    <xf numFmtId="14" fontId="8" fillId="0" borderId="1" xfId="0" quotePrefix="1" applyNumberFormat="1" applyFont="1" applyFill="1" applyBorder="1" applyAlignment="1">
      <alignment horizontal="center" vertical="center" wrapText="1"/>
    </xf>
    <xf numFmtId="0" fontId="2" fillId="0" borderId="1" xfId="1" applyFont="1" applyFill="1" applyBorder="1" applyAlignment="1" applyProtection="1">
      <alignment horizontal="center" vertical="center" wrapText="1"/>
    </xf>
    <xf numFmtId="1" fontId="1" fillId="4" borderId="2" xfId="0" applyNumberFormat="1" applyFont="1" applyFill="1" applyBorder="1" applyAlignment="1">
      <alignment horizontal="center" vertical="center" wrapText="1"/>
    </xf>
    <xf numFmtId="0" fontId="1" fillId="0" borderId="1" xfId="1" applyFont="1" applyBorder="1" applyAlignment="1" applyProtection="1">
      <alignment horizontal="center" vertical="center"/>
    </xf>
    <xf numFmtId="1" fontId="1" fillId="0" borderId="0" xfId="0" applyNumberFormat="1" applyFont="1" applyFill="1" applyBorder="1" applyAlignment="1">
      <alignment horizontal="center" vertical="center" wrapText="1"/>
    </xf>
    <xf numFmtId="0" fontId="10" fillId="0" borderId="1" xfId="1" applyFont="1" applyFill="1" applyBorder="1" applyAlignment="1" applyProtection="1">
      <alignment horizontal="center" vertical="center" wrapText="1"/>
    </xf>
    <xf numFmtId="0" fontId="1" fillId="0" borderId="1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 wrapText="1"/>
    </xf>
    <xf numFmtId="165" fontId="1" fillId="3" borderId="4" xfId="0" applyNumberFormat="1" applyFont="1" applyFill="1" applyBorder="1" applyAlignment="1">
      <alignment horizontal="center" vertical="center" wrapText="1"/>
    </xf>
    <xf numFmtId="0" fontId="1" fillId="3" borderId="4" xfId="0" applyNumberFormat="1" applyFont="1" applyFill="1" applyBorder="1" applyAlignment="1">
      <alignment horizontal="center" vertical="center" wrapText="1"/>
    </xf>
    <xf numFmtId="20" fontId="1" fillId="0" borderId="4" xfId="0" applyNumberFormat="1" applyFont="1" applyFill="1" applyBorder="1" applyAlignment="1">
      <alignment horizontal="center" vertical="center" wrapText="1"/>
    </xf>
    <xf numFmtId="164" fontId="1" fillId="0" borderId="4" xfId="0" quotePrefix="1" applyNumberFormat="1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/>
    </xf>
    <xf numFmtId="20" fontId="1" fillId="0" borderId="4" xfId="0" applyNumberFormat="1" applyFont="1" applyBorder="1" applyAlignment="1">
      <alignment horizontal="center" vertical="center" wrapText="1"/>
    </xf>
    <xf numFmtId="14" fontId="1" fillId="0" borderId="4" xfId="0" applyNumberFormat="1" applyFont="1" applyFill="1" applyBorder="1" applyAlignment="1">
      <alignment horizontal="center" vertical="center" wrapText="1"/>
    </xf>
    <xf numFmtId="0" fontId="0" fillId="0" borderId="11" xfId="0" applyFont="1" applyFill="1" applyBorder="1" applyAlignment="1">
      <alignment horizontal="center" vertical="center" wrapText="1"/>
    </xf>
    <xf numFmtId="0" fontId="0" fillId="0" borderId="4" xfId="0" applyFont="1" applyFill="1" applyBorder="1" applyAlignment="1">
      <alignment horizontal="center" vertical="center"/>
    </xf>
    <xf numFmtId="165" fontId="0" fillId="3" borderId="4" xfId="0" applyNumberFormat="1" applyFont="1" applyFill="1" applyBorder="1" applyAlignment="1">
      <alignment horizontal="left" vertical="center"/>
    </xf>
    <xf numFmtId="165" fontId="0" fillId="3" borderId="4" xfId="0" applyNumberFormat="1" applyFont="1" applyFill="1" applyBorder="1" applyAlignment="1">
      <alignment horizontal="center" vertical="center" wrapText="1"/>
    </xf>
    <xf numFmtId="165" fontId="0" fillId="3" borderId="4" xfId="0" applyNumberFormat="1" applyFont="1" applyFill="1" applyBorder="1" applyAlignment="1">
      <alignment horizontal="left" vertical="top" wrapText="1"/>
    </xf>
    <xf numFmtId="0" fontId="1" fillId="0" borderId="0" xfId="0" applyFont="1" applyFill="1" applyBorder="1" applyAlignment="1">
      <alignment horizontal="center" vertical="center" wrapText="1"/>
    </xf>
    <xf numFmtId="165" fontId="0" fillId="3" borderId="4" xfId="0" applyNumberFormat="1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0" fillId="0" borderId="0" xfId="0" applyNumberFormat="1" applyFont="1" applyFill="1" applyBorder="1" applyAlignment="1">
      <alignment horizontal="center" vertical="center" wrapText="1"/>
    </xf>
    <xf numFmtId="0" fontId="0" fillId="3" borderId="4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0" fillId="0" borderId="8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left" vertical="center"/>
    </xf>
    <xf numFmtId="0" fontId="0" fillId="0" borderId="1" xfId="0" applyFont="1" applyBorder="1" applyAlignment="1">
      <alignment horizontal="left" vertical="center"/>
    </xf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Fill="1" applyBorder="1" applyAlignment="1">
      <alignment horizontal="left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165" fontId="0" fillId="3" borderId="1" xfId="0" applyNumberFormat="1" applyFont="1" applyFill="1" applyBorder="1" applyAlignment="1">
      <alignment horizontal="left" vertical="center"/>
    </xf>
    <xf numFmtId="165" fontId="0" fillId="3" borderId="1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20" fontId="0" fillId="0" borderId="1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6" borderId="0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0" fillId="0" borderId="12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left" vertical="top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4" fontId="0" fillId="0" borderId="1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10" fillId="0" borderId="4" xfId="1" applyFont="1" applyFill="1" applyBorder="1" applyAlignment="1" applyProtection="1">
      <alignment horizontal="center" vertical="center" wrapText="1"/>
    </xf>
    <xf numFmtId="0" fontId="10" fillId="0" borderId="1" xfId="1" applyFont="1" applyBorder="1" applyAlignment="1" applyProtection="1">
      <alignment horizontal="center" vertical="center" wrapText="1"/>
    </xf>
    <xf numFmtId="0" fontId="15" fillId="0" borderId="1" xfId="1" applyFont="1" applyFill="1" applyBorder="1" applyAlignment="1" applyProtection="1">
      <alignment horizontal="center" vertical="center" wrapText="1"/>
    </xf>
    <xf numFmtId="0" fontId="10" fillId="0" borderId="5" xfId="1" applyFont="1" applyFill="1" applyBorder="1" applyAlignment="1" applyProtection="1">
      <alignment horizontal="center" vertical="center" wrapText="1"/>
    </xf>
    <xf numFmtId="0" fontId="10" fillId="0" borderId="1" xfId="1" applyFont="1" applyFill="1" applyBorder="1" applyAlignment="1" applyProtection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 wrapText="1"/>
    </xf>
    <xf numFmtId="0" fontId="1" fillId="0" borderId="13" xfId="0" applyFont="1" applyFill="1" applyBorder="1" applyAlignment="1">
      <alignment horizontal="center" vertical="center" wrapText="1"/>
    </xf>
    <xf numFmtId="0" fontId="6" fillId="4" borderId="3" xfId="0" applyFont="1" applyFill="1" applyBorder="1" applyAlignment="1">
      <alignment horizontal="center" vertical="center" wrapText="1"/>
    </xf>
    <xf numFmtId="0" fontId="1" fillId="5" borderId="11" xfId="0" applyFont="1" applyFill="1" applyBorder="1" applyAlignment="1">
      <alignment horizontal="center" vertical="center" textRotation="255"/>
    </xf>
    <xf numFmtId="0" fontId="1" fillId="5" borderId="4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 wrapText="1"/>
    </xf>
    <xf numFmtId="0" fontId="9" fillId="5" borderId="4" xfId="0" applyFont="1" applyFill="1" applyBorder="1" applyAlignment="1">
      <alignment horizontal="center" vertical="center" wrapText="1"/>
    </xf>
    <xf numFmtId="0" fontId="0" fillId="5" borderId="4" xfId="0" applyFont="1" applyFill="1" applyBorder="1" applyAlignment="1">
      <alignment horizontal="center" vertical="center" wrapText="1"/>
    </xf>
    <xf numFmtId="0" fontId="1" fillId="5" borderId="13" xfId="0" applyFont="1" applyFill="1" applyBorder="1" applyAlignment="1">
      <alignment horizontal="center" vertical="center" wrapText="1"/>
    </xf>
    <xf numFmtId="0" fontId="1" fillId="0" borderId="11" xfId="0" applyFont="1" applyFill="1" applyBorder="1" applyAlignment="1">
      <alignment horizontal="center" vertical="center" wrapText="1"/>
    </xf>
    <xf numFmtId="14" fontId="1" fillId="0" borderId="4" xfId="0" applyNumberFormat="1" applyFont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0" fillId="0" borderId="0" xfId="0" applyNumberFormat="1" applyFont="1" applyBorder="1" applyAlignment="1">
      <alignment horizontal="center" vertical="center" wrapText="1"/>
    </xf>
    <xf numFmtId="20" fontId="0" fillId="0" borderId="1" xfId="0" applyNumberFormat="1" applyFont="1" applyBorder="1" applyAlignment="1">
      <alignment horizontal="center" vertical="center" wrapText="1"/>
    </xf>
    <xf numFmtId="0" fontId="0" fillId="0" borderId="1" xfId="0" applyFont="1" applyBorder="1" applyAlignment="1">
      <alignment horizontal="left" vertical="center" wrapText="1"/>
    </xf>
    <xf numFmtId="0" fontId="1" fillId="0" borderId="1" xfId="0" applyFont="1" applyFill="1" applyBorder="1" applyAlignment="1">
      <alignment horizontal="right" vertical="center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1" fillId="0" borderId="3" xfId="0" applyFont="1" applyFill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0" fillId="0" borderId="12" xfId="0" applyFont="1" applyFill="1" applyBorder="1" applyAlignment="1">
      <alignment horizontal="center" vertical="center"/>
    </xf>
    <xf numFmtId="0" fontId="11" fillId="0" borderId="7" xfId="0" applyFont="1" applyFill="1" applyBorder="1" applyAlignment="1">
      <alignment horizontal="center" vertical="center"/>
    </xf>
    <xf numFmtId="0" fontId="0" fillId="0" borderId="8" xfId="0" applyFont="1" applyFill="1" applyBorder="1" applyAlignment="1">
      <alignment horizontal="center" vertical="center"/>
    </xf>
    <xf numFmtId="0" fontId="0" fillId="0" borderId="12" xfId="0" applyFont="1" applyBorder="1" applyAlignment="1">
      <alignment horizontal="center" vertical="center" wrapText="1"/>
    </xf>
    <xf numFmtId="0" fontId="0" fillId="8" borderId="12" xfId="0" applyFont="1" applyFill="1" applyBorder="1" applyAlignment="1">
      <alignment horizontal="center" vertical="center"/>
    </xf>
    <xf numFmtId="0" fontId="1" fillId="8" borderId="12" xfId="0" applyFont="1" applyFill="1" applyBorder="1" applyAlignment="1">
      <alignment horizontal="center" vertical="center"/>
    </xf>
    <xf numFmtId="0" fontId="1" fillId="8" borderId="17" xfId="0" applyFont="1" applyFill="1" applyBorder="1" applyAlignment="1">
      <alignment horizontal="left" vertical="center"/>
    </xf>
    <xf numFmtId="0" fontId="11" fillId="0" borderId="6" xfId="0" applyFont="1" applyFill="1" applyBorder="1" applyAlignment="1">
      <alignment horizontal="center" vertical="center"/>
    </xf>
    <xf numFmtId="0" fontId="0" fillId="0" borderId="17" xfId="0" applyFont="1" applyFill="1" applyBorder="1" applyAlignment="1">
      <alignment horizontal="center" vertical="center" wrapText="1"/>
    </xf>
    <xf numFmtId="0" fontId="10" fillId="8" borderId="7" xfId="1" applyFont="1" applyFill="1" applyBorder="1" applyAlignment="1" applyProtection="1">
      <alignment horizontal="center" vertical="center" wrapText="1"/>
    </xf>
    <xf numFmtId="0" fontId="9" fillId="8" borderId="7" xfId="1" applyFont="1" applyFill="1" applyBorder="1" applyAlignment="1" applyProtection="1">
      <alignment horizontal="center" vertical="center" wrapText="1"/>
    </xf>
    <xf numFmtId="0" fontId="10" fillId="8" borderId="6" xfId="1" applyFont="1" applyFill="1" applyBorder="1" applyAlignment="1" applyProtection="1">
      <alignment horizontal="center" vertical="center" wrapText="1"/>
    </xf>
    <xf numFmtId="0" fontId="0" fillId="0" borderId="7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left" vertical="center"/>
    </xf>
    <xf numFmtId="0" fontId="0" fillId="0" borderId="8" xfId="0" applyFont="1" applyBorder="1" applyAlignment="1">
      <alignment horizontal="center" vertical="center" wrapText="1"/>
    </xf>
    <xf numFmtId="0" fontId="0" fillId="0" borderId="4" xfId="0" applyFont="1" applyBorder="1" applyAlignment="1">
      <alignment horizontal="left" vertical="center" wrapText="1"/>
    </xf>
    <xf numFmtId="0" fontId="16" fillId="0" borderId="10" xfId="1" applyFont="1" applyFill="1" applyBorder="1" applyAlignment="1" applyProtection="1">
      <alignment horizontal="center" vertical="center" wrapText="1"/>
    </xf>
    <xf numFmtId="0" fontId="17" fillId="0" borderId="19" xfId="0" applyFont="1" applyBorder="1" applyAlignment="1">
      <alignment horizontal="center" vertical="center"/>
    </xf>
    <xf numFmtId="0" fontId="1" fillId="0" borderId="4" xfId="0" applyFont="1" applyFill="1" applyBorder="1" applyAlignment="1">
      <alignment horizontal="left" vertical="top" wrapText="1"/>
    </xf>
    <xf numFmtId="0" fontId="1" fillId="0" borderId="4" xfId="0" quotePrefix="1" applyFont="1" applyBorder="1" applyAlignment="1">
      <alignment horizontal="center" vertical="center" wrapText="1"/>
    </xf>
    <xf numFmtId="0" fontId="17" fillId="0" borderId="20" xfId="0" applyFont="1" applyFill="1" applyBorder="1" applyAlignment="1">
      <alignment horizontal="center" vertical="center" wrapText="1"/>
    </xf>
    <xf numFmtId="0" fontId="17" fillId="0" borderId="20" xfId="0" applyFont="1" applyBorder="1" applyAlignment="1">
      <alignment horizontal="center" vertical="center"/>
    </xf>
    <xf numFmtId="0" fontId="1" fillId="8" borderId="19" xfId="0" applyFont="1" applyFill="1" applyBorder="1" applyAlignment="1">
      <alignment horizontal="left" vertical="center" wrapText="1"/>
    </xf>
    <xf numFmtId="0" fontId="1" fillId="8" borderId="12" xfId="0" applyFont="1" applyFill="1" applyBorder="1" applyAlignment="1">
      <alignment horizontal="left" vertical="center" wrapText="1"/>
    </xf>
    <xf numFmtId="0" fontId="1" fillId="8" borderId="12" xfId="0" applyFont="1" applyFill="1" applyBorder="1" applyAlignment="1">
      <alignment horizontal="center" vertical="center" wrapText="1"/>
    </xf>
    <xf numFmtId="0" fontId="11" fillId="0" borderId="7" xfId="0" applyFont="1" applyFill="1" applyBorder="1" applyAlignment="1">
      <alignment horizontal="center" vertical="center" wrapText="1"/>
    </xf>
    <xf numFmtId="0" fontId="11" fillId="0" borderId="6" xfId="0" applyFont="1" applyFill="1" applyBorder="1" applyAlignment="1">
      <alignment horizontal="center" vertical="center" wrapText="1"/>
    </xf>
    <xf numFmtId="0" fontId="1" fillId="0" borderId="25" xfId="0" applyFont="1" applyFill="1" applyBorder="1" applyAlignment="1">
      <alignment horizontal="center" vertical="center" wrapText="1"/>
    </xf>
    <xf numFmtId="0" fontId="1" fillId="0" borderId="10" xfId="0" applyFont="1" applyFill="1" applyBorder="1" applyAlignment="1">
      <alignment horizontal="left" vertical="center"/>
    </xf>
    <xf numFmtId="20" fontId="1" fillId="0" borderId="3" xfId="0" applyNumberFormat="1" applyFont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left" vertical="top" wrapText="1"/>
    </xf>
    <xf numFmtId="0" fontId="4" fillId="8" borderId="6" xfId="1" applyFill="1" applyBorder="1" applyAlignment="1" applyProtection="1">
      <alignment horizontal="center" vertical="center" wrapText="1"/>
    </xf>
    <xf numFmtId="0" fontId="0" fillId="0" borderId="26" xfId="0" applyFont="1" applyFill="1" applyBorder="1" applyAlignment="1">
      <alignment horizontal="center" vertical="center"/>
    </xf>
    <xf numFmtId="0" fontId="0" fillId="8" borderId="17" xfId="0" applyFont="1" applyFill="1" applyBorder="1" applyAlignment="1">
      <alignment horizontal="left" vertical="center" wrapText="1"/>
    </xf>
    <xf numFmtId="0" fontId="18" fillId="9" borderId="30" xfId="0" applyFont="1" applyFill="1" applyBorder="1" applyAlignment="1">
      <alignment horizontal="center" vertical="center" wrapText="1"/>
    </xf>
    <xf numFmtId="0" fontId="18" fillId="9" borderId="21" xfId="0" applyFont="1" applyFill="1" applyBorder="1" applyAlignment="1">
      <alignment horizontal="center" vertical="center"/>
    </xf>
    <xf numFmtId="0" fontId="10" fillId="0" borderId="24" xfId="0" applyFont="1" applyFill="1" applyBorder="1" applyAlignment="1" applyProtection="1">
      <alignment horizontal="center" vertical="center" wrapText="1"/>
    </xf>
    <xf numFmtId="0" fontId="0" fillId="0" borderId="31" xfId="0" applyFont="1" applyFill="1" applyBorder="1" applyAlignment="1">
      <alignment horizontal="center" vertical="center" wrapText="1"/>
    </xf>
    <xf numFmtId="0" fontId="0" fillId="0" borderId="32" xfId="0" applyFont="1" applyFill="1" applyBorder="1" applyAlignment="1">
      <alignment horizontal="center" vertical="center"/>
    </xf>
    <xf numFmtId="0" fontId="0" fillId="0" borderId="31" xfId="0" applyFont="1" applyFill="1" applyBorder="1" applyAlignment="1">
      <alignment horizontal="center" vertical="center"/>
    </xf>
    <xf numFmtId="0" fontId="0" fillId="0" borderId="33" xfId="0" applyFont="1" applyFill="1" applyBorder="1" applyAlignment="1">
      <alignment horizontal="center" vertical="center"/>
    </xf>
    <xf numFmtId="0" fontId="0" fillId="0" borderId="22" xfId="0" applyFont="1" applyFill="1" applyBorder="1" applyAlignment="1">
      <alignment horizontal="center" vertical="center" wrapText="1"/>
    </xf>
    <xf numFmtId="0" fontId="0" fillId="0" borderId="32" xfId="0" applyFont="1" applyFill="1" applyBorder="1" applyAlignment="1">
      <alignment horizontal="center" vertical="center" wrapText="1"/>
    </xf>
    <xf numFmtId="0" fontId="0" fillId="0" borderId="29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1" fillId="0" borderId="10" xfId="0" applyFont="1" applyFill="1" applyBorder="1" applyAlignment="1">
      <alignment horizontal="center" vertical="center"/>
    </xf>
    <xf numFmtId="0" fontId="1" fillId="0" borderId="23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3" fillId="0" borderId="15" xfId="1" applyFont="1" applyFill="1" applyBorder="1" applyAlignment="1" applyProtection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64" fontId="1" fillId="10" borderId="4" xfId="0" quotePrefix="1" applyNumberFormat="1" applyFont="1" applyFill="1" applyBorder="1" applyAlignment="1">
      <alignment horizontal="center" vertical="center" wrapText="1"/>
    </xf>
    <xf numFmtId="165" fontId="3" fillId="3" borderId="4" xfId="1" applyNumberFormat="1" applyFont="1" applyFill="1" applyBorder="1" applyAlignment="1" applyProtection="1">
      <alignment horizontal="center" vertical="center" wrapText="1"/>
    </xf>
    <xf numFmtId="1" fontId="0" fillId="5" borderId="0" xfId="0" applyNumberFormat="1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left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4" fontId="0" fillId="0" borderId="1" xfId="0" quotePrefix="1" applyNumberFormat="1" applyFont="1" applyFill="1" applyBorder="1" applyAlignment="1">
      <alignment horizontal="center" vertical="center" wrapText="1"/>
    </xf>
    <xf numFmtId="0" fontId="0" fillId="0" borderId="1" xfId="0" applyNumberFormat="1" applyFont="1" applyFill="1" applyBorder="1" applyAlignment="1">
      <alignment horizontal="center" vertical="center" wrapText="1"/>
    </xf>
    <xf numFmtId="165" fontId="0" fillId="0" borderId="1" xfId="0" applyNumberFormat="1" applyFont="1" applyFill="1" applyBorder="1" applyAlignment="1">
      <alignment horizontal="left" vertical="center"/>
    </xf>
    <xf numFmtId="165" fontId="0" fillId="0" borderId="1" xfId="0" applyNumberFormat="1" applyFont="1" applyFill="1" applyBorder="1" applyAlignment="1">
      <alignment horizontal="left" vertical="center" wrapText="1"/>
    </xf>
    <xf numFmtId="165" fontId="0" fillId="0" borderId="1" xfId="0" applyNumberFormat="1" applyFont="1" applyFill="1" applyBorder="1" applyAlignment="1">
      <alignment horizontal="left" vertical="top" wrapText="1"/>
    </xf>
    <xf numFmtId="0" fontId="0" fillId="3" borderId="1" xfId="0" applyNumberFormat="1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 wrapText="1"/>
    </xf>
    <xf numFmtId="165" fontId="0" fillId="0" borderId="1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9" fillId="0" borderId="8" xfId="0" applyFont="1" applyFill="1" applyBorder="1" applyAlignment="1">
      <alignment horizontal="center" vertical="center" wrapText="1"/>
    </xf>
    <xf numFmtId="0" fontId="19" fillId="0" borderId="1" xfId="0" applyFont="1" applyFill="1" applyBorder="1" applyAlignment="1">
      <alignment horizontal="center" vertical="center" wrapText="1"/>
    </xf>
    <xf numFmtId="14" fontId="19" fillId="0" borderId="1" xfId="0" quotePrefix="1" applyNumberFormat="1" applyFont="1" applyFill="1" applyBorder="1" applyAlignment="1">
      <alignment horizontal="center" vertical="center" wrapText="1"/>
    </xf>
    <xf numFmtId="1" fontId="19" fillId="0" borderId="0" xfId="0" applyNumberFormat="1" applyFont="1" applyFill="1" applyBorder="1" applyAlignment="1">
      <alignment horizontal="center" vertical="center" wrapText="1"/>
    </xf>
    <xf numFmtId="20" fontId="19" fillId="0" borderId="1" xfId="0" applyNumberFormat="1" applyFont="1" applyFill="1" applyBorder="1" applyAlignment="1">
      <alignment horizontal="center" vertical="center" wrapText="1"/>
    </xf>
    <xf numFmtId="0" fontId="19" fillId="0" borderId="1" xfId="0" applyFont="1" applyFill="1" applyBorder="1" applyAlignment="1">
      <alignment horizontal="left" vertical="center"/>
    </xf>
    <xf numFmtId="0" fontId="19" fillId="0" borderId="1" xfId="0" applyFont="1" applyFill="1" applyBorder="1" applyAlignment="1">
      <alignment horizontal="left" vertical="center" wrapText="1"/>
    </xf>
    <xf numFmtId="0" fontId="19" fillId="0" borderId="1" xfId="0" applyFont="1" applyFill="1" applyBorder="1" applyAlignment="1">
      <alignment horizontal="left" vertical="top" wrapText="1"/>
    </xf>
    <xf numFmtId="14" fontId="19" fillId="0" borderId="1" xfId="0" applyNumberFormat="1" applyFont="1" applyFill="1" applyBorder="1" applyAlignment="1">
      <alignment horizontal="center" vertical="center" wrapText="1"/>
    </xf>
    <xf numFmtId="0" fontId="20" fillId="4" borderId="3" xfId="0" applyFont="1" applyFill="1" applyBorder="1" applyAlignment="1">
      <alignment horizontal="center" vertical="center" wrapText="1"/>
    </xf>
    <xf numFmtId="0" fontId="3" fillId="0" borderId="4" xfId="1" applyFont="1" applyFill="1" applyBorder="1" applyAlignment="1" applyProtection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9" fillId="0" borderId="1" xfId="0" applyNumberFormat="1" applyFont="1" applyFill="1" applyBorder="1" applyAlignment="1">
      <alignment horizontal="center" vertical="center" wrapText="1"/>
    </xf>
    <xf numFmtId="165" fontId="19" fillId="0" borderId="1" xfId="0" applyNumberFormat="1" applyFont="1" applyFill="1" applyBorder="1" applyAlignment="1">
      <alignment horizontal="left" vertical="center"/>
    </xf>
    <xf numFmtId="165" fontId="19" fillId="3" borderId="1" xfId="0" applyNumberFormat="1" applyFont="1" applyFill="1" applyBorder="1" applyAlignment="1">
      <alignment horizontal="left" vertical="center"/>
    </xf>
    <xf numFmtId="165" fontId="19" fillId="3" borderId="1" xfId="0" applyNumberFormat="1" applyFont="1" applyFill="1" applyBorder="1" applyAlignment="1">
      <alignment horizontal="center" vertical="center" wrapText="1"/>
    </xf>
    <xf numFmtId="165" fontId="19" fillId="0" borderId="1" xfId="0" applyNumberFormat="1" applyFont="1" applyFill="1" applyBorder="1" applyAlignment="1">
      <alignment horizontal="left" vertical="center" wrapText="1"/>
    </xf>
    <xf numFmtId="0" fontId="19" fillId="3" borderId="1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21" fillId="0" borderId="8" xfId="0" applyFont="1" applyFill="1" applyBorder="1" applyAlignment="1">
      <alignment horizontal="center" vertical="center" wrapText="1"/>
    </xf>
    <xf numFmtId="0" fontId="21" fillId="0" borderId="1" xfId="0" applyFont="1" applyFill="1" applyBorder="1" applyAlignment="1">
      <alignment horizontal="center" vertical="center" wrapText="1"/>
    </xf>
    <xf numFmtId="14" fontId="21" fillId="0" borderId="1" xfId="0" quotePrefix="1" applyNumberFormat="1" applyFont="1" applyFill="1" applyBorder="1" applyAlignment="1">
      <alignment horizontal="center" vertical="center" wrapText="1"/>
    </xf>
    <xf numFmtId="1" fontId="21" fillId="0" borderId="0" xfId="0" applyNumberFormat="1" applyFont="1" applyFill="1" applyBorder="1" applyAlignment="1">
      <alignment horizontal="center" vertical="center" wrapText="1"/>
    </xf>
    <xf numFmtId="20" fontId="21" fillId="0" borderId="1" xfId="0" applyNumberFormat="1" applyFont="1" applyFill="1" applyBorder="1" applyAlignment="1">
      <alignment horizontal="center" vertical="center" wrapText="1"/>
    </xf>
    <xf numFmtId="0" fontId="22" fillId="4" borderId="3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21" fillId="0" borderId="1" xfId="0" applyFont="1" applyFill="1" applyBorder="1" applyAlignment="1">
      <alignment horizontal="left" vertical="center"/>
    </xf>
    <xf numFmtId="0" fontId="21" fillId="0" borderId="1" xfId="0" applyFont="1" applyFill="1" applyBorder="1" applyAlignment="1">
      <alignment horizontal="left" vertical="center" wrapText="1"/>
    </xf>
    <xf numFmtId="0" fontId="21" fillId="0" borderId="1" xfId="0" applyFont="1" applyFill="1" applyBorder="1" applyAlignment="1">
      <alignment horizontal="left" vertical="top" wrapText="1"/>
    </xf>
    <xf numFmtId="14" fontId="21" fillId="0" borderId="1" xfId="0" applyNumberFormat="1" applyFont="1" applyFill="1" applyBorder="1" applyAlignment="1">
      <alignment horizontal="center" vertical="center" wrapText="1"/>
    </xf>
    <xf numFmtId="164" fontId="1" fillId="11" borderId="4" xfId="0" quotePrefix="1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65" fontId="14" fillId="0" borderId="1" xfId="1" applyNumberFormat="1" applyFont="1" applyFill="1" applyBorder="1" applyAlignment="1" applyProtection="1">
      <alignment horizontal="center" vertical="center" wrapText="1"/>
    </xf>
    <xf numFmtId="165" fontId="14" fillId="3" borderId="4" xfId="1" applyNumberFormat="1" applyFont="1" applyFill="1" applyBorder="1" applyAlignment="1" applyProtection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65" fontId="21" fillId="0" borderId="1" xfId="0" applyNumberFormat="1" applyFont="1" applyFill="1" applyBorder="1" applyAlignment="1">
      <alignment horizontal="left" vertical="center"/>
    </xf>
    <xf numFmtId="165" fontId="21" fillId="3" borderId="1" xfId="0" applyNumberFormat="1" applyFont="1" applyFill="1" applyBorder="1" applyAlignment="1">
      <alignment horizontal="left" vertical="center"/>
    </xf>
    <xf numFmtId="165" fontId="21" fillId="3" borderId="1" xfId="0" applyNumberFormat="1" applyFont="1" applyFill="1" applyBorder="1" applyAlignment="1">
      <alignment horizontal="center" vertical="center" wrapText="1"/>
    </xf>
    <xf numFmtId="165" fontId="21" fillId="0" borderId="1" xfId="0" applyNumberFormat="1" applyFont="1" applyFill="1" applyBorder="1" applyAlignment="1">
      <alignment horizontal="left" vertical="center" wrapText="1"/>
    </xf>
    <xf numFmtId="0" fontId="21" fillId="3" borderId="1" xfId="0" applyNumberFormat="1" applyFont="1" applyFill="1" applyBorder="1" applyAlignment="1">
      <alignment horizontal="center" vertical="center" wrapText="1"/>
    </xf>
    <xf numFmtId="14" fontId="21" fillId="3" borderId="1" xfId="0" applyNumberFormat="1" applyFont="1" applyFill="1" applyBorder="1" applyAlignment="1">
      <alignment horizontal="center" vertical="center" wrapText="1"/>
    </xf>
    <xf numFmtId="165" fontId="21" fillId="0" borderId="1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64" fontId="1" fillId="12" borderId="4" xfId="0" quotePrefix="1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25" fillId="0" borderId="8" xfId="0" applyFont="1" applyBorder="1" applyAlignment="1">
      <alignment horizontal="center" vertical="center" wrapText="1"/>
    </xf>
    <xf numFmtId="0" fontId="25" fillId="0" borderId="1" xfId="0" applyFont="1" applyBorder="1" applyAlignment="1">
      <alignment horizontal="center" vertical="center" wrapText="1"/>
    </xf>
    <xf numFmtId="14" fontId="25" fillId="0" borderId="1" xfId="0" applyNumberFormat="1" applyFont="1" applyBorder="1" applyAlignment="1">
      <alignment horizontal="center" vertical="center" wrapText="1"/>
    </xf>
    <xf numFmtId="1" fontId="25" fillId="0" borderId="35" xfId="0" applyNumberFormat="1" applyFont="1" applyBorder="1" applyAlignment="1">
      <alignment horizontal="center" vertical="center" wrapText="1"/>
    </xf>
    <xf numFmtId="20" fontId="25" fillId="0" borderId="1" xfId="0" applyNumberFormat="1" applyFont="1" applyBorder="1" applyAlignment="1">
      <alignment horizontal="center" vertical="center" wrapText="1"/>
    </xf>
    <xf numFmtId="0" fontId="3" fillId="0" borderId="34" xfId="1" applyFont="1" applyBorder="1" applyAlignment="1" applyProtection="1">
      <alignment horizontal="center" vertical="center" wrapText="1"/>
    </xf>
    <xf numFmtId="0" fontId="25" fillId="0" borderId="1" xfId="0" applyFont="1" applyBorder="1" applyAlignment="1">
      <alignment horizontal="left" vertical="center"/>
    </xf>
    <xf numFmtId="0" fontId="25" fillId="0" borderId="1" xfId="0" applyFont="1" applyBorder="1" applyAlignment="1">
      <alignment horizontal="left" vertical="center" wrapText="1"/>
    </xf>
    <xf numFmtId="0" fontId="25" fillId="0" borderId="1" xfId="0" applyFont="1" applyBorder="1" applyAlignment="1">
      <alignment horizontal="left" vertical="top" wrapText="1"/>
    </xf>
    <xf numFmtId="164" fontId="25" fillId="10" borderId="34" xfId="0" applyNumberFormat="1" applyFont="1" applyFill="1" applyBorder="1" applyAlignment="1">
      <alignment horizontal="center" vertical="center" wrapText="1"/>
    </xf>
    <xf numFmtId="0" fontId="1" fillId="0" borderId="15" xfId="0" applyFont="1" applyFill="1" applyBorder="1" applyAlignment="1">
      <alignment horizontal="center" vertical="center" wrapText="1"/>
    </xf>
    <xf numFmtId="0" fontId="0" fillId="0" borderId="15" xfId="0" applyFont="1" applyFill="1" applyBorder="1" applyAlignment="1">
      <alignment horizontal="left" vertical="center"/>
    </xf>
    <xf numFmtId="0" fontId="0" fillId="0" borderId="15" xfId="0" applyFont="1" applyBorder="1" applyAlignment="1">
      <alignment horizontal="left" vertical="center"/>
    </xf>
    <xf numFmtId="0" fontId="0" fillId="0" borderId="15" xfId="0" applyFont="1" applyFill="1" applyBorder="1" applyAlignment="1">
      <alignment horizontal="left" vertical="center" wrapText="1"/>
    </xf>
    <xf numFmtId="0" fontId="0" fillId="0" borderId="15" xfId="0" applyFont="1" applyBorder="1" applyAlignment="1">
      <alignment horizontal="center" vertical="center" wrapText="1"/>
    </xf>
    <xf numFmtId="1" fontId="21" fillId="0" borderId="0" xfId="0" applyNumberFormat="1" applyFont="1" applyBorder="1" applyAlignment="1">
      <alignment horizontal="center" vertical="center" wrapText="1"/>
    </xf>
    <xf numFmtId="20" fontId="21" fillId="0" borderId="1" xfId="0" applyNumberFormat="1" applyFont="1" applyBorder="1" applyAlignment="1">
      <alignment horizontal="center" vertical="center" wrapText="1"/>
    </xf>
    <xf numFmtId="0" fontId="21" fillId="0" borderId="1" xfId="0" applyFont="1" applyBorder="1" applyAlignment="1">
      <alignment horizontal="left" vertical="center"/>
    </xf>
    <xf numFmtId="0" fontId="21" fillId="0" borderId="1" xfId="0" applyFont="1" applyBorder="1" applyAlignment="1">
      <alignment horizontal="center" vertical="center" wrapText="1"/>
    </xf>
    <xf numFmtId="14" fontId="21" fillId="0" borderId="1" xfId="0" applyNumberFormat="1" applyFont="1" applyBorder="1" applyAlignment="1">
      <alignment horizontal="center" vertical="center" wrapText="1"/>
    </xf>
    <xf numFmtId="0" fontId="11" fillId="0" borderId="4" xfId="0" applyFont="1" applyBorder="1" applyAlignment="1">
      <alignment horizontal="center" vertical="center" wrapText="1"/>
    </xf>
    <xf numFmtId="0" fontId="11" fillId="0" borderId="24" xfId="0" applyFont="1" applyBorder="1" applyAlignment="1">
      <alignment horizontal="center" vertical="center" wrapText="1"/>
    </xf>
    <xf numFmtId="0" fontId="18" fillId="9" borderId="24" xfId="0" applyFont="1" applyFill="1" applyBorder="1" applyAlignment="1">
      <alignment horizontal="center" vertical="center" wrapText="1"/>
    </xf>
    <xf numFmtId="0" fontId="0" fillId="0" borderId="14" xfId="0" applyFont="1" applyFill="1" applyBorder="1" applyAlignment="1">
      <alignment horizontal="center" vertical="center" wrapText="1"/>
    </xf>
    <xf numFmtId="0" fontId="0" fillId="0" borderId="15" xfId="0" applyFont="1" applyFill="1" applyBorder="1" applyAlignment="1">
      <alignment horizontal="center" vertical="center" wrapText="1"/>
    </xf>
    <xf numFmtId="0" fontId="18" fillId="0" borderId="24" xfId="0" applyFont="1" applyBorder="1" applyAlignment="1">
      <alignment horizontal="center" vertical="center" wrapText="1"/>
    </xf>
    <xf numFmtId="165" fontId="18" fillId="0" borderId="24" xfId="0" applyNumberFormat="1" applyFont="1" applyBorder="1" applyAlignment="1">
      <alignment horizontal="center" vertical="center" wrapText="1"/>
    </xf>
    <xf numFmtId="165" fontId="18" fillId="9" borderId="24" xfId="0" applyNumberFormat="1" applyFont="1" applyFill="1" applyBorder="1" applyAlignment="1">
      <alignment horizontal="center" vertical="center" wrapText="1"/>
    </xf>
    <xf numFmtId="0" fontId="25" fillId="0" borderId="7" xfId="0" applyFont="1" applyBorder="1" applyAlignment="1">
      <alignment horizontal="center" vertical="center" wrapText="1"/>
    </xf>
    <xf numFmtId="0" fontId="26" fillId="5" borderId="20" xfId="0" applyFont="1" applyFill="1" applyBorder="1" applyAlignment="1">
      <alignment horizontal="center" vertical="center" textRotation="255"/>
    </xf>
    <xf numFmtId="0" fontId="26" fillId="5" borderId="36" xfId="0" applyFont="1" applyFill="1" applyBorder="1" applyAlignment="1">
      <alignment horizontal="center" vertical="center"/>
    </xf>
    <xf numFmtId="0" fontId="26" fillId="5" borderId="36" xfId="0" applyFont="1" applyFill="1" applyBorder="1" applyAlignment="1">
      <alignment horizontal="center" vertical="center" wrapText="1"/>
    </xf>
    <xf numFmtId="0" fontId="27" fillId="5" borderId="36" xfId="0" applyFont="1" applyFill="1" applyBorder="1" applyAlignment="1">
      <alignment horizontal="center" vertical="center" wrapText="1"/>
    </xf>
    <xf numFmtId="0" fontId="26" fillId="5" borderId="23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4" fontId="1" fillId="0" borderId="15" xfId="0" applyNumberFormat="1" applyFont="1" applyFill="1" applyBorder="1" applyAlignment="1">
      <alignment horizontal="center" vertical="center" wrapText="1"/>
    </xf>
    <xf numFmtId="164" fontId="1" fillId="12" borderId="15" xfId="0" quotePrefix="1" applyNumberFormat="1" applyFont="1" applyFill="1" applyBorder="1" applyAlignment="1">
      <alignment horizontal="center" vertical="center" wrapText="1"/>
    </xf>
    <xf numFmtId="20" fontId="0" fillId="0" borderId="15" xfId="0" applyNumberFormat="1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14" fontId="0" fillId="0" borderId="15" xfId="0" applyNumberFormat="1" applyFont="1" applyBorder="1" applyAlignment="1">
      <alignment horizontal="center" vertical="center" wrapText="1"/>
    </xf>
    <xf numFmtId="0" fontId="1" fillId="0" borderId="16" xfId="0" applyFont="1" applyFill="1" applyBorder="1" applyAlignment="1">
      <alignment horizontal="center" vertical="center" wrapText="1"/>
    </xf>
    <xf numFmtId="0" fontId="11" fillId="13" borderId="1" xfId="0" applyFont="1" applyFill="1" applyBorder="1" applyAlignment="1">
      <alignment horizontal="center"/>
    </xf>
    <xf numFmtId="0" fontId="11" fillId="0" borderId="24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11" fillId="0" borderId="37" xfId="0" applyFont="1" applyBorder="1" applyAlignment="1">
      <alignment horizontal="center" vertical="center"/>
    </xf>
    <xf numFmtId="0" fontId="28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1" fillId="0" borderId="1" xfId="0" applyFont="1" applyBorder="1" applyAlignment="1">
      <alignment horizontal="center" vertical="center" wrapText="1"/>
    </xf>
    <xf numFmtId="0" fontId="28" fillId="0" borderId="4" xfId="0" applyFont="1" applyBorder="1" applyAlignment="1">
      <alignment horizontal="center" vertical="center"/>
    </xf>
    <xf numFmtId="0" fontId="25" fillId="7" borderId="0" xfId="0" applyNumberFormat="1" applyFont="1" applyFill="1" applyBorder="1" applyAlignment="1">
      <alignment horizontal="center" vertical="center" wrapText="1"/>
    </xf>
    <xf numFmtId="0" fontId="25" fillId="14" borderId="38" xfId="0" applyFont="1" applyFill="1" applyBorder="1" applyAlignment="1">
      <alignment horizontal="center" vertical="center" wrapText="1"/>
    </xf>
    <xf numFmtId="0" fontId="25" fillId="14" borderId="39" xfId="0" applyFont="1" applyFill="1" applyBorder="1" applyAlignment="1">
      <alignment horizontal="left" vertical="center" wrapText="1"/>
    </xf>
    <xf numFmtId="165" fontId="25" fillId="7" borderId="9" xfId="0" applyNumberFormat="1" applyFont="1" applyFill="1" applyBorder="1" applyAlignment="1">
      <alignment horizontal="left" vertical="top" wrapText="1"/>
    </xf>
    <xf numFmtId="0" fontId="0" fillId="0" borderId="37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164" fontId="1" fillId="12" borderId="1" xfId="0" quotePrefix="1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left" vertical="center" wrapText="1"/>
    </xf>
    <xf numFmtId="0" fontId="1" fillId="0" borderId="2" xfId="0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Font="1" applyBorder="1" applyAlignment="1">
      <alignment horizontal="left" vertical="center" wrapText="1"/>
    </xf>
    <xf numFmtId="0" fontId="1" fillId="0" borderId="0" xfId="0" applyFont="1" applyBorder="1" applyAlignment="1">
      <alignment horizontal="left" vertical="center" wrapText="1"/>
    </xf>
    <xf numFmtId="0" fontId="1" fillId="0" borderId="27" xfId="0" applyFont="1" applyFill="1" applyBorder="1" applyAlignment="1">
      <alignment horizontal="center" vertical="center" wrapText="1"/>
    </xf>
    <xf numFmtId="0" fontId="1" fillId="0" borderId="28" xfId="0" applyFont="1" applyFill="1" applyBorder="1" applyAlignment="1">
      <alignment horizontal="center" vertical="center" wrapText="1"/>
    </xf>
    <xf numFmtId="0" fontId="1" fillId="0" borderId="29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164" fontId="2" fillId="0" borderId="0" xfId="0" applyNumberFormat="1" applyFont="1" applyBorder="1" applyAlignment="1">
      <alignment horizontal="center" vertical="center" wrapText="1"/>
    </xf>
    <xf numFmtId="1" fontId="2" fillId="0" borderId="0" xfId="0" applyNumberFormat="1" applyFont="1" applyAlignment="1">
      <alignment horizontal="center" vertical="center" wrapText="1"/>
    </xf>
    <xf numFmtId="0" fontId="2" fillId="0" borderId="0" xfId="0" applyFont="1" applyBorder="1" applyAlignment="1">
      <alignment horizontal="left" vertical="center"/>
    </xf>
    <xf numFmtId="0" fontId="2" fillId="0" borderId="0" xfId="0" applyFont="1" applyBorder="1" applyAlignment="1">
      <alignment horizontal="left" vertical="center" wrapText="1"/>
    </xf>
    <xf numFmtId="0" fontId="2" fillId="0" borderId="0" xfId="0" applyFont="1" applyFill="1" applyBorder="1" applyAlignment="1">
      <alignment horizontal="center" vertical="center" wrapText="1"/>
    </xf>
    <xf numFmtId="1" fontId="2" fillId="0" borderId="0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/>
    </xf>
    <xf numFmtId="0" fontId="35" fillId="9" borderId="1" xfId="0" applyFont="1" applyFill="1" applyBorder="1" applyAlignment="1">
      <alignment horizontal="center" vertical="center" wrapText="1"/>
    </xf>
    <xf numFmtId="14" fontId="35" fillId="9" borderId="1" xfId="0" applyNumberFormat="1" applyFont="1" applyFill="1" applyBorder="1" applyAlignment="1">
      <alignment horizontal="center" vertical="center" wrapText="1"/>
    </xf>
    <xf numFmtId="0" fontId="32" fillId="9" borderId="1" xfId="1" applyFont="1" applyFill="1" applyBorder="1" applyAlignment="1" applyProtection="1">
      <alignment horizontal="center" vertical="center" wrapText="1"/>
    </xf>
    <xf numFmtId="0" fontId="35" fillId="9" borderId="1" xfId="0" applyFont="1" applyFill="1" applyBorder="1" applyAlignment="1">
      <alignment horizontal="left" vertical="center"/>
    </xf>
    <xf numFmtId="0" fontId="35" fillId="9" borderId="1" xfId="0" applyFont="1" applyFill="1" applyBorder="1" applyAlignment="1">
      <alignment horizontal="center" vertical="center"/>
    </xf>
    <xf numFmtId="0" fontId="35" fillId="9" borderId="1" xfId="0" applyFont="1" applyFill="1" applyBorder="1" applyAlignment="1">
      <alignment horizontal="left" vertical="center" wrapText="1"/>
    </xf>
    <xf numFmtId="0" fontId="35" fillId="9" borderId="1" xfId="0" applyFont="1" applyFill="1" applyBorder="1" applyAlignment="1">
      <alignment horizontal="left" vertical="top" wrapText="1"/>
    </xf>
    <xf numFmtId="0" fontId="35" fillId="0" borderId="1" xfId="0" applyFont="1" applyBorder="1" applyAlignment="1">
      <alignment horizontal="center" vertical="center" wrapText="1"/>
    </xf>
    <xf numFmtId="14" fontId="35" fillId="0" borderId="1" xfId="0" applyNumberFormat="1" applyFont="1" applyBorder="1" applyAlignment="1">
      <alignment horizontal="center" vertical="center" wrapText="1"/>
    </xf>
    <xf numFmtId="20" fontId="35" fillId="0" borderId="1" xfId="0" applyNumberFormat="1" applyFont="1" applyBorder="1" applyAlignment="1">
      <alignment horizontal="center" vertical="center" wrapText="1"/>
    </xf>
    <xf numFmtId="0" fontId="35" fillId="0" borderId="1" xfId="0" applyFont="1" applyBorder="1" applyAlignment="1">
      <alignment horizontal="left" vertical="center"/>
    </xf>
    <xf numFmtId="0" fontId="35" fillId="0" borderId="1" xfId="0" applyFont="1" applyBorder="1" applyAlignment="1">
      <alignment horizontal="left" vertical="center" wrapText="1"/>
    </xf>
    <xf numFmtId="0" fontId="35" fillId="0" borderId="1" xfId="0" applyFont="1" applyBorder="1" applyAlignment="1">
      <alignment horizontal="left" vertical="top" wrapText="1"/>
    </xf>
    <xf numFmtId="20" fontId="35" fillId="9" borderId="1" xfId="0" applyNumberFormat="1" applyFont="1" applyFill="1" applyBorder="1" applyAlignment="1">
      <alignment horizontal="center" vertical="center" wrapText="1"/>
    </xf>
    <xf numFmtId="0" fontId="35" fillId="0" borderId="1" xfId="0" applyNumberFormat="1" applyFont="1" applyBorder="1" applyAlignment="1">
      <alignment horizontal="center" vertical="center" wrapText="1"/>
    </xf>
    <xf numFmtId="165" fontId="35" fillId="0" borderId="1" xfId="0" applyNumberFormat="1" applyFont="1" applyBorder="1" applyAlignment="1">
      <alignment horizontal="left" vertical="center"/>
    </xf>
    <xf numFmtId="165" fontId="35" fillId="3" borderId="1" xfId="0" applyNumberFormat="1" applyFont="1" applyFill="1" applyBorder="1" applyAlignment="1">
      <alignment horizontal="left" vertical="center"/>
    </xf>
    <xf numFmtId="165" fontId="35" fillId="3" borderId="1" xfId="0" applyNumberFormat="1" applyFont="1" applyFill="1" applyBorder="1" applyAlignment="1">
      <alignment horizontal="center" vertical="center" wrapText="1"/>
    </xf>
    <xf numFmtId="165" fontId="35" fillId="0" borderId="1" xfId="0" applyNumberFormat="1" applyFont="1" applyBorder="1" applyAlignment="1">
      <alignment horizontal="left" vertical="center" wrapText="1"/>
    </xf>
    <xf numFmtId="165" fontId="35" fillId="0" borderId="1" xfId="0" applyNumberFormat="1" applyFont="1" applyBorder="1" applyAlignment="1">
      <alignment horizontal="left" vertical="top" wrapText="1"/>
    </xf>
    <xf numFmtId="0" fontId="35" fillId="3" borderId="1" xfId="0" applyNumberFormat="1" applyFont="1" applyFill="1" applyBorder="1" applyAlignment="1">
      <alignment horizontal="center" vertical="center" wrapText="1"/>
    </xf>
    <xf numFmtId="14" fontId="35" fillId="3" borderId="1" xfId="0" applyNumberFormat="1" applyFont="1" applyFill="1" applyBorder="1" applyAlignment="1">
      <alignment horizontal="center" vertical="center" wrapText="1"/>
    </xf>
    <xf numFmtId="165" fontId="35" fillId="0" borderId="1" xfId="0" applyNumberFormat="1" applyFont="1" applyBorder="1" applyAlignment="1">
      <alignment horizontal="center" vertical="center" wrapText="1"/>
    </xf>
    <xf numFmtId="165" fontId="34" fillId="0" borderId="1" xfId="1" applyNumberFormat="1" applyFont="1" applyBorder="1" applyAlignment="1" applyProtection="1">
      <alignment horizontal="center" vertical="center" wrapText="1"/>
    </xf>
    <xf numFmtId="165" fontId="35" fillId="9" borderId="1" xfId="0" applyNumberFormat="1" applyFont="1" applyFill="1" applyBorder="1" applyAlignment="1">
      <alignment horizontal="left" vertical="center"/>
    </xf>
    <xf numFmtId="165" fontId="35" fillId="9" borderId="1" xfId="0" applyNumberFormat="1" applyFont="1" applyFill="1" applyBorder="1" applyAlignment="1">
      <alignment horizontal="left" vertical="center" wrapText="1"/>
    </xf>
    <xf numFmtId="165" fontId="35" fillId="9" borderId="1" xfId="0" applyNumberFormat="1" applyFont="1" applyFill="1" applyBorder="1" applyAlignment="1">
      <alignment horizontal="left" vertical="top" wrapText="1"/>
    </xf>
    <xf numFmtId="165" fontId="35" fillId="9" borderId="1" xfId="0" applyNumberFormat="1" applyFont="1" applyFill="1" applyBorder="1" applyAlignment="1">
      <alignment horizontal="center" vertical="center" wrapText="1"/>
    </xf>
    <xf numFmtId="0" fontId="35" fillId="9" borderId="1" xfId="0" applyNumberFormat="1" applyFont="1" applyFill="1" applyBorder="1" applyAlignment="1">
      <alignment horizontal="center" vertical="center" wrapText="1"/>
    </xf>
    <xf numFmtId="0" fontId="32" fillId="0" borderId="1" xfId="1" applyFont="1" applyBorder="1" applyAlignment="1" applyProtection="1">
      <alignment horizontal="center" vertical="center" wrapText="1"/>
    </xf>
    <xf numFmtId="0" fontId="25" fillId="0" borderId="42" xfId="0" applyFont="1" applyBorder="1" applyAlignment="1">
      <alignment horizontal="center" vertical="center" wrapText="1"/>
    </xf>
    <xf numFmtId="0" fontId="25" fillId="0" borderId="18" xfId="0" applyFont="1" applyBorder="1" applyAlignment="1">
      <alignment horizontal="center" vertical="center" wrapText="1"/>
    </xf>
    <xf numFmtId="0" fontId="25" fillId="0" borderId="18" xfId="0" applyFont="1" applyBorder="1" applyAlignment="1">
      <alignment horizontal="left" vertical="center"/>
    </xf>
    <xf numFmtId="0" fontId="25" fillId="0" borderId="18" xfId="0" applyFont="1" applyBorder="1" applyAlignment="1">
      <alignment horizontal="left" vertical="center" wrapText="1"/>
    </xf>
    <xf numFmtId="0" fontId="25" fillId="9" borderId="42" xfId="0" applyFont="1" applyFill="1" applyBorder="1" applyAlignment="1">
      <alignment horizontal="center" vertical="center" wrapText="1"/>
    </xf>
    <xf numFmtId="0" fontId="25" fillId="9" borderId="18" xfId="0" applyFont="1" applyFill="1" applyBorder="1" applyAlignment="1">
      <alignment horizontal="center" vertical="center" wrapText="1"/>
    </xf>
    <xf numFmtId="0" fontId="18" fillId="9" borderId="18" xfId="0" applyFont="1" applyFill="1" applyBorder="1" applyAlignment="1">
      <alignment horizontal="center" vertical="center"/>
    </xf>
    <xf numFmtId="0" fontId="18" fillId="9" borderId="18" xfId="0" applyFont="1" applyFill="1" applyBorder="1" applyAlignment="1">
      <alignment horizontal="center" vertical="center" wrapText="1"/>
    </xf>
    <xf numFmtId="0" fontId="25" fillId="9" borderId="18" xfId="0" applyFont="1" applyFill="1" applyBorder="1" applyAlignment="1">
      <alignment horizontal="left" vertical="center"/>
    </xf>
    <xf numFmtId="0" fontId="25" fillId="9" borderId="18" xfId="0" applyFont="1" applyFill="1" applyBorder="1" applyAlignment="1">
      <alignment horizontal="left" vertical="center" wrapText="1"/>
    </xf>
    <xf numFmtId="0" fontId="18" fillId="0" borderId="18" xfId="0" applyFont="1" applyBorder="1" applyAlignment="1">
      <alignment horizontal="center" vertical="center"/>
    </xf>
    <xf numFmtId="0" fontId="18" fillId="0" borderId="18" xfId="0" applyFont="1" applyBorder="1" applyAlignment="1">
      <alignment horizontal="center" vertical="center" wrapText="1"/>
    </xf>
    <xf numFmtId="0" fontId="16" fillId="9" borderId="39" xfId="1" applyFont="1" applyFill="1" applyBorder="1" applyAlignment="1" applyProtection="1">
      <alignment horizontal="center" vertical="center" wrapText="1"/>
    </xf>
    <xf numFmtId="0" fontId="29" fillId="9" borderId="39" xfId="0" applyFont="1" applyFill="1" applyBorder="1" applyAlignment="1">
      <alignment horizontal="center" vertical="center" wrapText="1"/>
    </xf>
    <xf numFmtId="0" fontId="25" fillId="9" borderId="41" xfId="0" applyFont="1" applyFill="1" applyBorder="1" applyAlignment="1">
      <alignment horizontal="left" vertical="center"/>
    </xf>
    <xf numFmtId="0" fontId="29" fillId="9" borderId="39" xfId="0" applyFont="1" applyFill="1" applyBorder="1" applyAlignment="1">
      <alignment horizontal="center" vertical="center"/>
    </xf>
    <xf numFmtId="0" fontId="25" fillId="9" borderId="41" xfId="0" applyFont="1" applyFill="1" applyBorder="1" applyAlignment="1">
      <alignment horizontal="center" vertical="center"/>
    </xf>
    <xf numFmtId="0" fontId="25" fillId="9" borderId="41" xfId="0" applyFont="1" applyFill="1" applyBorder="1" applyAlignment="1">
      <alignment horizontal="center" vertical="center" wrapText="1"/>
    </xf>
    <xf numFmtId="0" fontId="25" fillId="8" borderId="39" xfId="0" applyFont="1" applyFill="1" applyBorder="1" applyAlignment="1">
      <alignment horizontal="left" vertical="center" wrapText="1"/>
    </xf>
    <xf numFmtId="0" fontId="25" fillId="9" borderId="42" xfId="0" applyFont="1" applyFill="1" applyBorder="1" applyAlignment="1">
      <alignment horizontal="left" vertical="center" wrapText="1"/>
    </xf>
    <xf numFmtId="0" fontId="10" fillId="8" borderId="41" xfId="1" applyFont="1" applyFill="1" applyBorder="1" applyAlignment="1" applyProtection="1">
      <alignment horizontal="center" vertical="center" wrapText="1"/>
    </xf>
    <xf numFmtId="0" fontId="25" fillId="0" borderId="39" xfId="0" applyFont="1" applyBorder="1" applyAlignment="1">
      <alignment horizontal="center" vertical="center" wrapText="1"/>
    </xf>
    <xf numFmtId="0" fontId="18" fillId="0" borderId="41" xfId="0" applyFont="1" applyBorder="1" applyAlignment="1">
      <alignment horizontal="center" vertical="center"/>
    </xf>
    <xf numFmtId="0" fontId="25" fillId="0" borderId="39" xfId="0" applyFont="1" applyBorder="1" applyAlignment="1">
      <alignment horizontal="center" vertical="center"/>
    </xf>
    <xf numFmtId="0" fontId="18" fillId="0" borderId="41" xfId="0" applyFont="1" applyBorder="1" applyAlignment="1">
      <alignment horizontal="center" vertical="center" wrapText="1"/>
    </xf>
    <xf numFmtId="0" fontId="10" fillId="8" borderId="18" xfId="1" applyFont="1" applyFill="1" applyBorder="1" applyAlignment="1" applyProtection="1">
      <alignment horizontal="center" vertical="center" wrapText="1"/>
    </xf>
    <xf numFmtId="0" fontId="25" fillId="9" borderId="42" xfId="0" applyFont="1" applyFill="1" applyBorder="1" applyAlignment="1">
      <alignment horizontal="center" vertical="center"/>
    </xf>
    <xf numFmtId="0" fontId="25" fillId="8" borderId="42" xfId="0" applyFont="1" applyFill="1" applyBorder="1" applyAlignment="1">
      <alignment horizontal="left" vertical="center" wrapText="1"/>
    </xf>
    <xf numFmtId="0" fontId="25" fillId="0" borderId="42" xfId="0" applyFont="1" applyBorder="1" applyAlignment="1">
      <alignment horizontal="center" vertical="center"/>
    </xf>
    <xf numFmtId="165" fontId="25" fillId="3" borderId="18" xfId="0" applyNumberFormat="1" applyFont="1" applyFill="1" applyBorder="1" applyAlignment="1">
      <alignment horizontal="left" vertical="top" wrapText="1"/>
    </xf>
    <xf numFmtId="0" fontId="25" fillId="3" borderId="18" xfId="0" applyNumberFormat="1" applyFont="1" applyFill="1" applyBorder="1" applyAlignment="1">
      <alignment horizontal="center" vertical="center" wrapText="1"/>
    </xf>
    <xf numFmtId="165" fontId="25" fillId="3" borderId="18" xfId="0" applyNumberFormat="1" applyFont="1" applyFill="1" applyBorder="1" applyAlignment="1">
      <alignment horizontal="center" vertical="center" wrapText="1"/>
    </xf>
    <xf numFmtId="0" fontId="25" fillId="0" borderId="18" xfId="0" applyFont="1" applyBorder="1" applyAlignment="1">
      <alignment horizontal="center" vertical="center"/>
    </xf>
    <xf numFmtId="0" fontId="25" fillId="8" borderId="42" xfId="0" applyFont="1" applyFill="1" applyBorder="1" applyAlignment="1">
      <alignment horizontal="center" vertical="center"/>
    </xf>
    <xf numFmtId="0" fontId="25" fillId="8" borderId="42" xfId="0" applyFont="1" applyFill="1" applyBorder="1" applyAlignment="1">
      <alignment horizontal="center" vertical="center" wrapText="1"/>
    </xf>
    <xf numFmtId="0" fontId="9" fillId="8" borderId="18" xfId="1" applyFont="1" applyFill="1" applyBorder="1" applyAlignment="1" applyProtection="1">
      <alignment horizontal="center" vertical="center" wrapText="1"/>
    </xf>
    <xf numFmtId="0" fontId="25" fillId="9" borderId="18" xfId="0" applyFont="1" applyFill="1" applyBorder="1" applyAlignment="1">
      <alignment horizontal="center" vertical="center"/>
    </xf>
    <xf numFmtId="165" fontId="25" fillId="9" borderId="18" xfId="0" applyNumberFormat="1" applyFont="1" applyFill="1" applyBorder="1" applyAlignment="1">
      <alignment horizontal="left" vertical="top" wrapText="1"/>
    </xf>
    <xf numFmtId="0" fontId="25" fillId="9" borderId="18" xfId="0" applyNumberFormat="1" applyFont="1" applyFill="1" applyBorder="1" applyAlignment="1">
      <alignment horizontal="center" vertical="center" wrapText="1"/>
    </xf>
    <xf numFmtId="165" fontId="25" fillId="9" borderId="18" xfId="0" applyNumberFormat="1" applyFont="1" applyFill="1" applyBorder="1" applyAlignment="1">
      <alignment horizontal="center" vertical="center" wrapText="1"/>
    </xf>
    <xf numFmtId="0" fontId="25" fillId="8" borderId="42" xfId="0" applyFont="1" applyFill="1" applyBorder="1" applyAlignment="1">
      <alignment horizontal="left" vertical="center"/>
    </xf>
    <xf numFmtId="165" fontId="25" fillId="0" borderId="18" xfId="0" applyNumberFormat="1" applyFont="1" applyBorder="1" applyAlignment="1">
      <alignment horizontal="left" vertical="top" wrapText="1"/>
    </xf>
    <xf numFmtId="0" fontId="25" fillId="0" borderId="18" xfId="0" applyNumberFormat="1" applyFont="1" applyBorder="1" applyAlignment="1">
      <alignment horizontal="center" vertical="center" wrapText="1"/>
    </xf>
    <xf numFmtId="165" fontId="25" fillId="0" borderId="18" xfId="0" applyNumberFormat="1" applyFont="1" applyBorder="1" applyAlignment="1">
      <alignment horizontal="center" vertical="center" wrapText="1"/>
    </xf>
    <xf numFmtId="0" fontId="4" fillId="8" borderId="18" xfId="1" applyFont="1" applyFill="1" applyBorder="1" applyAlignment="1" applyProtection="1">
      <alignment horizontal="center" vertical="center" wrapText="1"/>
    </xf>
    <xf numFmtId="0" fontId="10" fillId="0" borderId="39" xfId="0" applyFont="1" applyBorder="1" applyAlignment="1">
      <alignment horizontal="center" vertical="center" wrapText="1"/>
    </xf>
    <xf numFmtId="0" fontId="18" fillId="0" borderId="39" xfId="0" applyFont="1" applyBorder="1" applyAlignment="1">
      <alignment horizontal="center" vertical="center" wrapText="1"/>
    </xf>
    <xf numFmtId="0" fontId="18" fillId="0" borderId="39" xfId="0" applyFont="1" applyBorder="1" applyAlignment="1">
      <alignment horizontal="center" vertical="center"/>
    </xf>
    <xf numFmtId="165" fontId="25" fillId="0" borderId="42" xfId="0" applyNumberFormat="1" applyFont="1" applyBorder="1" applyAlignment="1">
      <alignment horizontal="left" vertical="top" wrapText="1"/>
    </xf>
    <xf numFmtId="0" fontId="10" fillId="9" borderId="41" xfId="1" applyFont="1" applyFill="1" applyBorder="1" applyAlignment="1" applyProtection="1">
      <alignment horizontal="center" vertical="center" wrapText="1"/>
    </xf>
    <xf numFmtId="0" fontId="18" fillId="9" borderId="39" xfId="0" applyFont="1" applyFill="1" applyBorder="1" applyAlignment="1">
      <alignment horizontal="center" vertical="center" wrapText="1"/>
    </xf>
    <xf numFmtId="0" fontId="18" fillId="9" borderId="41" xfId="0" applyFont="1" applyFill="1" applyBorder="1" applyAlignment="1">
      <alignment horizontal="center" vertical="center"/>
    </xf>
    <xf numFmtId="0" fontId="25" fillId="9" borderId="39" xfId="0" applyFont="1" applyFill="1" applyBorder="1" applyAlignment="1">
      <alignment horizontal="left" vertical="center" wrapText="1"/>
    </xf>
    <xf numFmtId="165" fontId="18" fillId="9" borderId="39" xfId="0" applyNumberFormat="1" applyFont="1" applyFill="1" applyBorder="1" applyAlignment="1">
      <alignment horizontal="center" vertical="center" wrapText="1"/>
    </xf>
    <xf numFmtId="165" fontId="25" fillId="9" borderId="42" xfId="0" applyNumberFormat="1" applyFont="1" applyFill="1" applyBorder="1" applyAlignment="1">
      <alignment horizontal="left" vertical="top" wrapText="1"/>
    </xf>
    <xf numFmtId="165" fontId="10" fillId="0" borderId="18" xfId="1" applyNumberFormat="1" applyFont="1" applyBorder="1" applyAlignment="1" applyProtection="1">
      <alignment horizontal="center" vertical="center" wrapText="1"/>
    </xf>
    <xf numFmtId="0" fontId="25" fillId="0" borderId="41" xfId="0" applyNumberFormat="1" applyFont="1" applyBorder="1" applyAlignment="1">
      <alignment horizontal="center" vertical="center" wrapText="1"/>
    </xf>
    <xf numFmtId="165" fontId="25" fillId="0" borderId="41" xfId="0" applyNumberFormat="1" applyFont="1" applyBorder="1" applyAlignment="1">
      <alignment horizontal="left" vertical="center"/>
    </xf>
    <xf numFmtId="165" fontId="25" fillId="0" borderId="18" xfId="0" applyNumberFormat="1" applyFont="1" applyBorder="1" applyAlignment="1">
      <alignment horizontal="left" vertical="center"/>
    </xf>
    <xf numFmtId="165" fontId="10" fillId="9" borderId="18" xfId="1" applyNumberFormat="1" applyFont="1" applyFill="1" applyBorder="1" applyAlignment="1" applyProtection="1">
      <alignment horizontal="center" vertical="center" wrapText="1"/>
    </xf>
    <xf numFmtId="165" fontId="25" fillId="9" borderId="18" xfId="0" applyNumberFormat="1" applyFont="1" applyFill="1" applyBorder="1" applyAlignment="1">
      <alignment horizontal="left" vertical="center"/>
    </xf>
    <xf numFmtId="165" fontId="18" fillId="0" borderId="39" xfId="0" applyNumberFormat="1" applyFont="1" applyBorder="1" applyAlignment="1">
      <alignment horizontal="center" vertical="center" wrapText="1"/>
    </xf>
    <xf numFmtId="0" fontId="10" fillId="9" borderId="18" xfId="1" applyFont="1" applyFill="1" applyBorder="1" applyAlignment="1" applyProtection="1">
      <alignment horizontal="center" vertical="center" wrapText="1"/>
    </xf>
    <xf numFmtId="165" fontId="10" fillId="3" borderId="18" xfId="1" applyNumberFormat="1" applyFont="1" applyFill="1" applyBorder="1" applyAlignment="1" applyProtection="1">
      <alignment horizontal="center" vertical="center" wrapText="1"/>
    </xf>
    <xf numFmtId="165" fontId="25" fillId="3" borderId="18" xfId="0" applyNumberFormat="1" applyFont="1" applyFill="1" applyBorder="1" applyAlignment="1">
      <alignment horizontal="left" vertical="center"/>
    </xf>
    <xf numFmtId="165" fontId="18" fillId="3" borderId="18" xfId="0" applyNumberFormat="1" applyFont="1" applyFill="1" applyBorder="1" applyAlignment="1">
      <alignment horizontal="center" vertical="center"/>
    </xf>
    <xf numFmtId="165" fontId="25" fillId="3" borderId="42" xfId="0" applyNumberFormat="1" applyFont="1" applyFill="1" applyBorder="1" applyAlignment="1">
      <alignment horizontal="left" vertical="top" wrapText="1"/>
    </xf>
    <xf numFmtId="165" fontId="25" fillId="3" borderId="18" xfId="0" applyNumberFormat="1" applyFont="1" applyFill="1" applyBorder="1" applyAlignment="1">
      <alignment horizontal="left" vertical="center" wrapText="1"/>
    </xf>
    <xf numFmtId="0" fontId="18" fillId="9" borderId="41" xfId="0" applyFont="1" applyFill="1" applyBorder="1" applyAlignment="1">
      <alignment horizontal="center" vertical="center" wrapText="1"/>
    </xf>
    <xf numFmtId="0" fontId="6" fillId="4" borderId="43" xfId="0" applyFont="1" applyFill="1" applyBorder="1" applyAlignment="1">
      <alignment horizontal="center" vertical="center" wrapText="1"/>
    </xf>
    <xf numFmtId="0" fontId="25" fillId="9" borderId="43" xfId="0" applyFont="1" applyFill="1" applyBorder="1" applyAlignment="1">
      <alignment horizontal="center" vertical="center" wrapText="1"/>
    </xf>
    <xf numFmtId="0" fontId="25" fillId="0" borderId="43" xfId="0" applyFont="1" applyBorder="1" applyAlignment="1">
      <alignment horizontal="center" vertical="center" wrapText="1"/>
    </xf>
    <xf numFmtId="0" fontId="8" fillId="0" borderId="43" xfId="0" applyFont="1" applyBorder="1" applyAlignment="1">
      <alignment horizontal="center" vertical="center" wrapText="1"/>
    </xf>
    <xf numFmtId="0" fontId="26" fillId="4" borderId="44" xfId="0" applyFont="1" applyFill="1" applyBorder="1" applyAlignment="1">
      <alignment horizontal="center" vertical="center" wrapText="1"/>
    </xf>
    <xf numFmtId="0" fontId="6" fillId="4" borderId="45" xfId="0" applyFont="1" applyFill="1" applyBorder="1" applyAlignment="1">
      <alignment horizontal="center" vertical="center" wrapText="1"/>
    </xf>
    <xf numFmtId="0" fontId="31" fillId="5" borderId="1" xfId="0" applyFont="1" applyFill="1" applyBorder="1" applyAlignment="1">
      <alignment horizontal="center" vertical="center" wrapText="1"/>
    </xf>
    <xf numFmtId="164" fontId="35" fillId="10" borderId="1" xfId="0" applyNumberFormat="1" applyFont="1" applyFill="1" applyBorder="1" applyAlignment="1">
      <alignment horizontal="center" vertical="center" wrapText="1"/>
    </xf>
    <xf numFmtId="1" fontId="35" fillId="5" borderId="1" xfId="0" applyNumberFormat="1" applyFont="1" applyFill="1" applyBorder="1" applyAlignment="1">
      <alignment horizontal="center" vertical="center" wrapText="1"/>
    </xf>
    <xf numFmtId="0" fontId="33" fillId="4" borderId="1" xfId="0" applyFont="1" applyFill="1" applyBorder="1" applyAlignment="1">
      <alignment horizontal="center" vertical="center" wrapText="1"/>
    </xf>
    <xf numFmtId="0" fontId="35" fillId="0" borderId="1" xfId="0" applyFont="1" applyBorder="1" applyAlignment="1">
      <alignment horizontal="center" vertical="center"/>
    </xf>
    <xf numFmtId="164" fontId="35" fillId="0" borderId="1" xfId="0" applyNumberFormat="1" applyFont="1" applyBorder="1" applyAlignment="1">
      <alignment horizontal="center" vertical="center" wrapText="1"/>
    </xf>
    <xf numFmtId="1" fontId="35" fillId="0" borderId="1" xfId="0" applyNumberFormat="1" applyFont="1" applyBorder="1" applyAlignment="1">
      <alignment horizontal="center" vertical="center" wrapText="1"/>
    </xf>
    <xf numFmtId="165" fontId="32" fillId="3" borderId="1" xfId="1" applyNumberFormat="1" applyFont="1" applyFill="1" applyBorder="1" applyAlignment="1" applyProtection="1">
      <alignment horizontal="center" vertical="center" wrapText="1"/>
    </xf>
    <xf numFmtId="165" fontId="35" fillId="3" borderId="1" xfId="0" applyNumberFormat="1" applyFont="1" applyFill="1" applyBorder="1" applyAlignment="1">
      <alignment horizontal="left" vertical="center" wrapText="1"/>
    </xf>
    <xf numFmtId="164" fontId="35" fillId="9" borderId="1" xfId="0" applyNumberFormat="1" applyFont="1" applyFill="1" applyBorder="1" applyAlignment="1">
      <alignment horizontal="center" vertical="center" wrapText="1"/>
    </xf>
    <xf numFmtId="1" fontId="35" fillId="9" borderId="1" xfId="0" applyNumberFormat="1" applyFont="1" applyFill="1" applyBorder="1" applyAlignment="1">
      <alignment horizontal="center" vertical="center" wrapText="1"/>
    </xf>
    <xf numFmtId="165" fontId="35" fillId="3" borderId="1" xfId="0" applyNumberFormat="1" applyFont="1" applyFill="1" applyBorder="1" applyAlignment="1">
      <alignment horizontal="left" vertical="top" wrapText="1"/>
    </xf>
    <xf numFmtId="165" fontId="34" fillId="3" borderId="1" xfId="1" applyNumberFormat="1" applyFont="1" applyFill="1" applyBorder="1" applyAlignment="1" applyProtection="1">
      <alignment horizontal="center" vertical="center" wrapText="1"/>
    </xf>
    <xf numFmtId="164" fontId="35" fillId="11" borderId="1" xfId="0" applyNumberFormat="1" applyFont="1" applyFill="1" applyBorder="1" applyAlignment="1">
      <alignment horizontal="center" vertical="center" wrapText="1"/>
    </xf>
    <xf numFmtId="164" fontId="35" fillId="12" borderId="1" xfId="0" applyNumberFormat="1" applyFont="1" applyFill="1" applyBorder="1" applyAlignment="1">
      <alignment horizontal="center" vertical="center" wrapText="1"/>
    </xf>
    <xf numFmtId="0" fontId="18" fillId="15" borderId="1" xfId="0" applyFont="1" applyFill="1" applyBorder="1" applyAlignment="1">
      <alignment horizontal="center" vertical="center" wrapText="1"/>
    </xf>
    <xf numFmtId="0" fontId="18" fillId="15" borderId="1" xfId="0" applyFont="1" applyFill="1" applyBorder="1" applyAlignment="1">
      <alignment horizontal="left" vertical="center"/>
    </xf>
    <xf numFmtId="0" fontId="18" fillId="16" borderId="1" xfId="0" applyFont="1" applyFill="1" applyBorder="1" applyAlignment="1">
      <alignment horizontal="left" vertical="center"/>
    </xf>
    <xf numFmtId="0" fontId="18" fillId="16" borderId="1" xfId="0" applyFont="1" applyFill="1" applyBorder="1" applyAlignment="1">
      <alignment horizontal="center" vertical="center" wrapText="1"/>
    </xf>
    <xf numFmtId="0" fontId="18" fillId="12" borderId="1" xfId="0" applyFont="1" applyFill="1" applyBorder="1" applyAlignment="1">
      <alignment horizontal="left" vertical="center" wrapText="1"/>
    </xf>
    <xf numFmtId="0" fontId="18" fillId="12" borderId="1" xfId="0" applyFont="1" applyFill="1" applyBorder="1" applyAlignment="1">
      <alignment horizontal="center" vertical="center"/>
    </xf>
    <xf numFmtId="0" fontId="2" fillId="17" borderId="0" xfId="0" applyFont="1" applyFill="1" applyBorder="1" applyAlignment="1">
      <alignment horizontal="center" vertical="center" wrapText="1"/>
    </xf>
    <xf numFmtId="0" fontId="30" fillId="0" borderId="0" xfId="0" applyFont="1" applyBorder="1" applyAlignment="1">
      <alignment vertical="center"/>
    </xf>
    <xf numFmtId="0" fontId="0" fillId="0" borderId="1" xfId="0" pivotButton="1" applyBorder="1"/>
    <xf numFmtId="0" fontId="0" fillId="0" borderId="1" xfId="0" applyBorder="1"/>
    <xf numFmtId="0" fontId="0" fillId="0" borderId="1" xfId="0" applyBorder="1" applyAlignment="1">
      <alignment horizontal="left"/>
    </xf>
    <xf numFmtId="0" fontId="0" fillId="0" borderId="1" xfId="0" applyNumberFormat="1" applyBorder="1"/>
    <xf numFmtId="0" fontId="0" fillId="18" borderId="1" xfId="0" applyFill="1" applyBorder="1"/>
    <xf numFmtId="0" fontId="36" fillId="9" borderId="1" xfId="0" applyFont="1" applyFill="1" applyBorder="1" applyAlignment="1">
      <alignment horizontal="center" vertical="center" wrapText="1"/>
    </xf>
    <xf numFmtId="0" fontId="37" fillId="18" borderId="1" xfId="0" applyFont="1" applyFill="1" applyBorder="1"/>
    <xf numFmtId="0" fontId="37" fillId="0" borderId="1" xfId="0" applyFont="1" applyFill="1" applyBorder="1" applyAlignment="1">
      <alignment horizontal="center" vertical="center" wrapText="1"/>
    </xf>
    <xf numFmtId="0" fontId="36" fillId="18" borderId="1" xfId="0" applyFont="1" applyFill="1" applyBorder="1" applyAlignment="1">
      <alignment horizontal="center" vertical="center" wrapText="1"/>
    </xf>
    <xf numFmtId="0" fontId="37" fillId="18" borderId="1" xfId="0" applyFont="1" applyFill="1" applyBorder="1" applyAlignment="1">
      <alignment horizontal="center" vertical="center"/>
    </xf>
    <xf numFmtId="165" fontId="38" fillId="0" borderId="1" xfId="0" applyNumberFormat="1" applyFont="1" applyBorder="1" applyAlignment="1">
      <alignment horizontal="center" vertical="center" wrapText="1"/>
    </xf>
    <xf numFmtId="0" fontId="31" fillId="5" borderId="1" xfId="0" applyFont="1" applyFill="1" applyBorder="1" applyAlignment="1">
      <alignment horizontal="center" vertical="center" textRotation="30"/>
    </xf>
    <xf numFmtId="0" fontId="31" fillId="5" borderId="1" xfId="0" applyFont="1" applyFill="1" applyBorder="1" applyAlignment="1">
      <alignment horizontal="center" vertical="center" textRotation="30" wrapText="1"/>
    </xf>
  </cellXfs>
  <cellStyles count="2">
    <cellStyle name="Lien hypertexte" xfId="1" builtinId="8"/>
    <cellStyle name="Normal" xfId="0" builtinId="0"/>
  </cellStyles>
  <dxfs count="28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1" tint="0.49998474074526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 hidden="0"/>
    </dxf>
    <dxf>
      <border diagonalUp="0" diagonalDown="0">
        <left/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colors>
    <mruColors>
      <color rgb="FFD5F04E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34"/>
    </mc:Choice>
    <mc:Fallback>
      <c:style val="34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BE"/>
              <a:t>Nombre d'AT/ACT</a:t>
            </a:r>
          </a:p>
        </c:rich>
      </c:tx>
      <c:layout/>
      <c:overlay val="0"/>
    </c:title>
    <c:autoTitleDeleted val="0"/>
    <c:plotArea>
      <c:layout/>
      <c:pieChart>
        <c:varyColors val="1"/>
        <c:ser>
          <c:idx val="0"/>
          <c:order val="0"/>
          <c:dPt>
            <c:idx val="1"/>
            <c:bubble3D val="0"/>
            <c:explosion val="9"/>
          </c:dPt>
          <c:dLbls>
            <c:dLbl>
              <c:idx val="0"/>
              <c:layout>
                <c:manualLayout>
                  <c:x val="-0.14162179165806521"/>
                  <c:y val="-0.17217516128630367"/>
                </c:manualLayout>
              </c:layout>
              <c:showLegendKey val="0"/>
              <c:showVal val="1"/>
              <c:showCatName val="1"/>
              <c:showSerName val="0"/>
              <c:showPercent val="1"/>
              <c:showBubbleSize val="0"/>
            </c:dLbl>
            <c:dLbl>
              <c:idx val="1"/>
              <c:layout>
                <c:manualLayout>
                  <c:x val="0.12898257099884985"/>
                  <c:y val="0.15093377560517879"/>
                </c:manualLayout>
              </c:layout>
              <c:tx>
                <c:rich>
                  <a:bodyPr/>
                  <a:lstStyle/>
                  <a:p>
                    <a:r>
                      <a:rPr lang="en-US" sz="1100" b="1"/>
                      <a:t>ACT: 10 -
29%</a:t>
                    </a:r>
                  </a:p>
                </c:rich>
              </c:tx>
              <c:showLegendKey val="0"/>
              <c:showVal val="1"/>
              <c:showCatName val="1"/>
              <c:showSerName val="0"/>
              <c:showPercent val="0"/>
              <c:showBubbleSize val="0"/>
            </c:dLbl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1"/>
            <c:showSerName val="0"/>
            <c:showPercent val="0"/>
            <c:showBubbleSize val="0"/>
            <c:showLeaderLines val="1"/>
          </c:dLbls>
          <c:cat>
            <c:strRef>
              <c:f>'Inventaire 2017'!$AG$73:$AG$74</c:f>
              <c:strCache>
                <c:ptCount val="2"/>
                <c:pt idx="0">
                  <c:v>AT</c:v>
                </c:pt>
                <c:pt idx="1">
                  <c:v>ACT</c:v>
                </c:pt>
              </c:strCache>
            </c:strRef>
          </c:cat>
          <c:val>
            <c:numRef>
              <c:f>'Inventaire 2017'!$AH$73:$AH$74</c:f>
              <c:numCache>
                <c:formatCode>General</c:formatCode>
                <c:ptCount val="2"/>
                <c:pt idx="0">
                  <c:v>-10</c:v>
                </c:pt>
                <c:pt idx="1">
                  <c:v>10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BE"/>
              <a:t>Répartition</a:t>
            </a:r>
            <a:r>
              <a:rPr lang="fr-BE" baseline="0"/>
              <a:t> ITT AT/ACT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'Inventaire 2017'!$L$2</c:f>
              <c:strCache>
                <c:ptCount val="1"/>
                <c:pt idx="0">
                  <c:v>Nombre de jours IT AT</c:v>
                </c:pt>
              </c:strCache>
            </c:strRef>
          </c:tx>
          <c:spPr>
            <a:solidFill>
              <a:schemeClr val="accent1"/>
            </a:solidFill>
            <a:ln>
              <a:solidFill>
                <a:schemeClr val="accent1"/>
              </a:solidFill>
            </a:ln>
          </c:spPr>
          <c:invertIfNegative val="0"/>
          <c:val>
            <c:numRef>
              <c:f>'Inventaire 2017'!$M$2</c:f>
              <c:numCache>
                <c:formatCode>General</c:formatCode>
                <c:ptCount val="1"/>
                <c:pt idx="0">
                  <c:v>222</c:v>
                </c:pt>
              </c:numCache>
            </c:numRef>
          </c:val>
        </c:ser>
        <c:ser>
          <c:idx val="0"/>
          <c:order val="1"/>
          <c:tx>
            <c:strRef>
              <c:f>'Inventaire 2017'!$N$2</c:f>
              <c:strCache>
                <c:ptCount val="1"/>
                <c:pt idx="0">
                  <c:v>Nombre de jours IT ATC</c:v>
                </c:pt>
              </c:strCache>
            </c:strRef>
          </c:tx>
          <c:spPr>
            <a:solidFill>
              <a:schemeClr val="accent2"/>
            </a:solidFill>
          </c:spPr>
          <c:invertIfNegative val="0"/>
          <c:val>
            <c:numRef>
              <c:f>'Inventaire 2017'!$O$2</c:f>
              <c:numCache>
                <c:formatCode>General</c:formatCode>
                <c:ptCount val="1"/>
                <c:pt idx="0">
                  <c:v>87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-25"/>
        <c:axId val="295092992"/>
        <c:axId val="295094528"/>
      </c:barChart>
      <c:catAx>
        <c:axId val="295092992"/>
        <c:scaling>
          <c:orientation val="minMax"/>
        </c:scaling>
        <c:delete val="1"/>
        <c:axPos val="b"/>
        <c:majorTickMark val="none"/>
        <c:minorTickMark val="none"/>
        <c:tickLblPos val="nextTo"/>
        <c:crossAx val="295094528"/>
        <c:crosses val="autoZero"/>
        <c:auto val="1"/>
        <c:lblAlgn val="ctr"/>
        <c:lblOffset val="100"/>
        <c:noMultiLvlLbl val="0"/>
      </c:catAx>
      <c:valAx>
        <c:axId val="295094528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295092992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BE"/>
              <a:t>Nombre d'AT par mois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AT!$C$32</c:f>
              <c:strCache>
                <c:ptCount val="1"/>
                <c:pt idx="0">
                  <c:v>Janvier</c:v>
                </c:pt>
              </c:strCache>
            </c:strRef>
          </c:tx>
          <c:invertIfNegative val="0"/>
          <c:cat>
            <c:strLit>
              <c:ptCount val="2"/>
            </c:strLit>
          </c:cat>
          <c:val>
            <c:numRef>
              <c:f>AT!$D$32</c:f>
              <c:numCache>
                <c:formatCode>General</c:formatCode>
                <c:ptCount val="1"/>
                <c:pt idx="0">
                  <c:v>12</c:v>
                </c:pt>
              </c:numCache>
            </c:numRef>
          </c:val>
        </c:ser>
        <c:ser>
          <c:idx val="1"/>
          <c:order val="1"/>
          <c:tx>
            <c:strRef>
              <c:f>AT!$C$33</c:f>
              <c:strCache>
                <c:ptCount val="1"/>
                <c:pt idx="0">
                  <c:v>Février</c:v>
                </c:pt>
              </c:strCache>
            </c:strRef>
          </c:tx>
          <c:invertIfNegative val="0"/>
          <c:cat>
            <c:strLit>
              <c:ptCount val="2"/>
            </c:strLit>
          </c:cat>
          <c:val>
            <c:numRef>
              <c:f>AT!$D$33</c:f>
              <c:numCache>
                <c:formatCode>General</c:formatCode>
                <c:ptCount val="1"/>
                <c:pt idx="0">
                  <c:v>9</c:v>
                </c:pt>
              </c:numCache>
            </c:numRef>
          </c:val>
        </c:ser>
        <c:ser>
          <c:idx val="2"/>
          <c:order val="2"/>
          <c:tx>
            <c:strRef>
              <c:f>AT!$C$34</c:f>
              <c:strCache>
                <c:ptCount val="1"/>
                <c:pt idx="0">
                  <c:v>Mars</c:v>
                </c:pt>
              </c:strCache>
            </c:strRef>
          </c:tx>
          <c:invertIfNegative val="0"/>
          <c:cat>
            <c:strLit>
              <c:ptCount val="2"/>
            </c:strLit>
          </c:cat>
          <c:val>
            <c:numRef>
              <c:f>AT!$D$34</c:f>
              <c:numCache>
                <c:formatCode>General</c:formatCode>
                <c:ptCount val="1"/>
                <c:pt idx="0">
                  <c:v>8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-25"/>
        <c:axId val="298322176"/>
        <c:axId val="298332160"/>
      </c:barChart>
      <c:catAx>
        <c:axId val="298322176"/>
        <c:scaling>
          <c:orientation val="minMax"/>
        </c:scaling>
        <c:delete val="0"/>
        <c:axPos val="b"/>
        <c:majorTickMark val="none"/>
        <c:minorTickMark val="none"/>
        <c:tickLblPos val="nextTo"/>
        <c:crossAx val="298332160"/>
        <c:crosses val="autoZero"/>
        <c:auto val="1"/>
        <c:lblAlgn val="ctr"/>
        <c:lblOffset val="100"/>
        <c:noMultiLvlLbl val="0"/>
      </c:catAx>
      <c:valAx>
        <c:axId val="298332160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298322176"/>
        <c:crosses val="autoZero"/>
        <c:crossBetween val="between"/>
      </c:valAx>
    </c:plotArea>
    <c:legend>
      <c:legendPos val="t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BE"/>
              <a:t>Jours d'ITT/AT par mois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AT!$G$32</c:f>
              <c:strCache>
                <c:ptCount val="1"/>
                <c:pt idx="0">
                  <c:v>Janvier</c:v>
                </c:pt>
              </c:strCache>
            </c:strRef>
          </c:tx>
          <c:invertIfNegative val="0"/>
          <c:cat>
            <c:strLit>
              <c:ptCount val="2"/>
            </c:strLit>
          </c:cat>
          <c:val>
            <c:numRef>
              <c:f>AT!$H$32</c:f>
              <c:numCache>
                <c:formatCode>General</c:formatCode>
                <c:ptCount val="1"/>
                <c:pt idx="0">
                  <c:v>47</c:v>
                </c:pt>
              </c:numCache>
            </c:numRef>
          </c:val>
        </c:ser>
        <c:ser>
          <c:idx val="1"/>
          <c:order val="1"/>
          <c:tx>
            <c:strRef>
              <c:f>AT!$G$33</c:f>
              <c:strCache>
                <c:ptCount val="1"/>
                <c:pt idx="0">
                  <c:v>Février</c:v>
                </c:pt>
              </c:strCache>
            </c:strRef>
          </c:tx>
          <c:invertIfNegative val="0"/>
          <c:cat>
            <c:strLit>
              <c:ptCount val="2"/>
            </c:strLit>
          </c:cat>
          <c:val>
            <c:numRef>
              <c:f>AT!$H$33</c:f>
              <c:numCache>
                <c:formatCode>General</c:formatCode>
                <c:ptCount val="1"/>
                <c:pt idx="0">
                  <c:v>110</c:v>
                </c:pt>
              </c:numCache>
            </c:numRef>
          </c:val>
        </c:ser>
        <c:ser>
          <c:idx val="2"/>
          <c:order val="2"/>
          <c:tx>
            <c:strRef>
              <c:f>AT!$G$34</c:f>
              <c:strCache>
                <c:ptCount val="1"/>
                <c:pt idx="0">
                  <c:v>Mars</c:v>
                </c:pt>
              </c:strCache>
            </c:strRef>
          </c:tx>
          <c:invertIfNegative val="0"/>
          <c:cat>
            <c:strLit>
              <c:ptCount val="2"/>
            </c:strLit>
          </c:cat>
          <c:val>
            <c:numRef>
              <c:f>AT!$H$34</c:f>
              <c:numCache>
                <c:formatCode>General</c:formatCode>
                <c:ptCount val="1"/>
                <c:pt idx="0">
                  <c:v>65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-25"/>
        <c:axId val="298353408"/>
        <c:axId val="298354944"/>
      </c:barChart>
      <c:catAx>
        <c:axId val="298353408"/>
        <c:scaling>
          <c:orientation val="minMax"/>
        </c:scaling>
        <c:delete val="0"/>
        <c:axPos val="b"/>
        <c:majorTickMark val="none"/>
        <c:minorTickMark val="none"/>
        <c:tickLblPos val="nextTo"/>
        <c:crossAx val="298354944"/>
        <c:crosses val="autoZero"/>
        <c:auto val="1"/>
        <c:lblAlgn val="ctr"/>
        <c:lblOffset val="100"/>
        <c:noMultiLvlLbl val="0"/>
      </c:catAx>
      <c:valAx>
        <c:axId val="298354944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298353408"/>
        <c:crosses val="autoZero"/>
        <c:crossBetween val="between"/>
      </c:valAx>
    </c:plotArea>
    <c:legend>
      <c:legendPos val="t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explosion val="3"/>
          <c:dLbls>
            <c:showLegendKey val="0"/>
            <c:showVal val="1"/>
            <c:showCatName val="1"/>
            <c:showSerName val="0"/>
            <c:showPercent val="0"/>
            <c:showBubbleSize val="0"/>
            <c:showLeaderLines val="1"/>
          </c:dLbls>
          <c:cat>
            <c:strRef>
              <c:f>AT!$G$36:$G$38</c:f>
              <c:strCache>
                <c:ptCount val="3"/>
                <c:pt idx="0">
                  <c:v>AT Secteur A</c:v>
                </c:pt>
                <c:pt idx="1">
                  <c:v>AT Secteur B</c:v>
                </c:pt>
                <c:pt idx="2">
                  <c:v>AT Secteur C</c:v>
                </c:pt>
              </c:strCache>
            </c:strRef>
          </c:cat>
          <c:val>
            <c:numRef>
              <c:f>AT!$H$36:$H$38</c:f>
              <c:numCache>
                <c:formatCode>General</c:formatCode>
                <c:ptCount val="3"/>
                <c:pt idx="0">
                  <c:v>12</c:v>
                </c:pt>
                <c:pt idx="1">
                  <c:v>8</c:v>
                </c:pt>
                <c:pt idx="2">
                  <c:v>9</c:v>
                </c:pt>
              </c:numCache>
            </c:numRef>
          </c:val>
        </c:ser>
        <c:dLbls>
          <c:showLegendKey val="0"/>
          <c:showVal val="1"/>
          <c:showCatName val="1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dLbls>
            <c:showLegendKey val="0"/>
            <c:showVal val="1"/>
            <c:showCatName val="1"/>
            <c:showSerName val="0"/>
            <c:showPercent val="0"/>
            <c:showBubbleSize val="0"/>
            <c:showLeaderLines val="1"/>
          </c:dLbls>
          <c:cat>
            <c:strRef>
              <c:f>AT!$K$36:$K$38</c:f>
              <c:strCache>
                <c:ptCount val="3"/>
                <c:pt idx="0">
                  <c:v>Jours IT Secteur A</c:v>
                </c:pt>
                <c:pt idx="1">
                  <c:v>Jours IT Secteur B</c:v>
                </c:pt>
                <c:pt idx="2">
                  <c:v>Jours IT Secteur C</c:v>
                </c:pt>
              </c:strCache>
            </c:strRef>
          </c:cat>
          <c:val>
            <c:numRef>
              <c:f>AT!$L$36:$L$38</c:f>
              <c:numCache>
                <c:formatCode>General</c:formatCode>
                <c:ptCount val="3"/>
                <c:pt idx="0">
                  <c:v>93</c:v>
                </c:pt>
                <c:pt idx="1">
                  <c:v>27</c:v>
                </c:pt>
                <c:pt idx="2">
                  <c:v>102</c:v>
                </c:pt>
              </c:numCache>
            </c:numRef>
          </c:val>
        </c:ser>
        <c:dLbls>
          <c:showLegendKey val="0"/>
          <c:showVal val="1"/>
          <c:showCatName val="1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AT</a:t>
            </a:r>
            <a:r>
              <a:rPr lang="en-US" baseline="0"/>
              <a:t> en fonction de la cause</a:t>
            </a:r>
            <a:endParaRPr lang="en-US"/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AT!$R$36</c:f>
              <c:strCache>
                <c:ptCount val="1"/>
                <c:pt idx="0">
                  <c:v>Nombre</c:v>
                </c:pt>
              </c:strCache>
            </c:strRef>
          </c:tx>
          <c:dLbls>
            <c:dLbl>
              <c:idx val="1"/>
              <c:delete val="1"/>
            </c:dLbl>
            <c:dLbl>
              <c:idx val="6"/>
              <c:delete val="1"/>
            </c:dLbl>
            <c:dLbl>
              <c:idx val="7"/>
              <c:delete val="1"/>
            </c:dLbl>
            <c:dLbl>
              <c:idx val="8"/>
              <c:delete val="1"/>
            </c:dLbl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AT!$P$37:$P$47</c:f>
              <c:strCache>
                <c:ptCount val="11"/>
                <c:pt idx="0">
                  <c:v>Piqûre d'aiguille</c:v>
                </c:pt>
                <c:pt idx="1">
                  <c:v>Glissade</c:v>
                </c:pt>
                <c:pt idx="2">
                  <c:v>Chute</c:v>
                </c:pt>
                <c:pt idx="3">
                  <c:v>Chute d'objet</c:v>
                </c:pt>
                <c:pt idx="4">
                  <c:v>Manutention</c:v>
                </c:pt>
                <c:pt idx="5">
                  <c:v>Coinçage</c:v>
                </c:pt>
                <c:pt idx="6">
                  <c:v>Faux-mouvement</c:v>
                </c:pt>
                <c:pt idx="7">
                  <c:v>Contact avec chaleur</c:v>
                </c:pt>
                <c:pt idx="8">
                  <c:v>Contact avec substances nocives</c:v>
                </c:pt>
                <c:pt idx="9">
                  <c:v>Coups reçus des patients</c:v>
                </c:pt>
                <c:pt idx="10">
                  <c:v>Autre</c:v>
                </c:pt>
              </c:strCache>
            </c:strRef>
          </c:cat>
          <c:val>
            <c:numRef>
              <c:f>AT!$R$37:$R$47</c:f>
              <c:numCache>
                <c:formatCode>General</c:formatCode>
                <c:ptCount val="11"/>
                <c:pt idx="0">
                  <c:v>2</c:v>
                </c:pt>
                <c:pt idx="1">
                  <c:v>0</c:v>
                </c:pt>
                <c:pt idx="2">
                  <c:v>11</c:v>
                </c:pt>
                <c:pt idx="3">
                  <c:v>1</c:v>
                </c:pt>
                <c:pt idx="4">
                  <c:v>5</c:v>
                </c:pt>
                <c:pt idx="5">
                  <c:v>2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5</c:v>
                </c:pt>
                <c:pt idx="10">
                  <c:v>3</c:v>
                </c:pt>
              </c:numCache>
            </c:numRef>
          </c:val>
        </c:ser>
        <c:ser>
          <c:idx val="1"/>
          <c:order val="1"/>
          <c:tx>
            <c:strRef>
              <c:f>AT!$Q$36</c:f>
              <c:strCache>
                <c:ptCount val="1"/>
                <c:pt idx="0">
                  <c:v>Avec IT</c:v>
                </c:pt>
              </c:strCache>
            </c:strRef>
          </c:tx>
          <c:dLbls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AT!$P$37:$P$47</c:f>
              <c:strCache>
                <c:ptCount val="11"/>
                <c:pt idx="0">
                  <c:v>Piqûre d'aiguille</c:v>
                </c:pt>
                <c:pt idx="1">
                  <c:v>Glissade</c:v>
                </c:pt>
                <c:pt idx="2">
                  <c:v>Chute</c:v>
                </c:pt>
                <c:pt idx="3">
                  <c:v>Chute d'objet</c:v>
                </c:pt>
                <c:pt idx="4">
                  <c:v>Manutention</c:v>
                </c:pt>
                <c:pt idx="5">
                  <c:v>Coinçage</c:v>
                </c:pt>
                <c:pt idx="6">
                  <c:v>Faux-mouvement</c:v>
                </c:pt>
                <c:pt idx="7">
                  <c:v>Contact avec chaleur</c:v>
                </c:pt>
                <c:pt idx="8">
                  <c:v>Contact avec substances nocives</c:v>
                </c:pt>
                <c:pt idx="9">
                  <c:v>Coups reçus des patients</c:v>
                </c:pt>
                <c:pt idx="10">
                  <c:v>Autre</c:v>
                </c:pt>
              </c:strCache>
            </c:strRef>
          </c:cat>
          <c:val>
            <c:numRef>
              <c:f>AT!$Q$37:$Q$47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9</c:v>
                </c:pt>
                <c:pt idx="3">
                  <c:v>0</c:v>
                </c:pt>
                <c:pt idx="4">
                  <c:v>3</c:v>
                </c:pt>
                <c:pt idx="5">
                  <c:v>2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3</c:v>
                </c:pt>
                <c:pt idx="10">
                  <c:v>2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AT</a:t>
            </a:r>
            <a:r>
              <a:rPr lang="en-US" baseline="0"/>
              <a:t> a</a:t>
            </a:r>
            <a:r>
              <a:rPr lang="en-US"/>
              <a:t>vec IT en fonction de la cause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AT!$Q$36</c:f>
              <c:strCache>
                <c:ptCount val="1"/>
                <c:pt idx="0">
                  <c:v>Avec IT</c:v>
                </c:pt>
              </c:strCache>
            </c:strRef>
          </c:tx>
          <c:dLbls>
            <c:dLbl>
              <c:idx val="0"/>
              <c:delete val="1"/>
            </c:dLbl>
            <c:dLbl>
              <c:idx val="1"/>
              <c:delete val="1"/>
            </c:dLbl>
            <c:dLbl>
              <c:idx val="3"/>
              <c:delete val="1"/>
            </c:dLbl>
            <c:dLbl>
              <c:idx val="6"/>
              <c:delete val="1"/>
            </c:dLbl>
            <c:dLbl>
              <c:idx val="7"/>
              <c:delete val="1"/>
            </c:dLbl>
            <c:dLbl>
              <c:idx val="8"/>
              <c:delete val="1"/>
            </c:dLbl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AT!$P$37:$P$47</c:f>
              <c:strCache>
                <c:ptCount val="11"/>
                <c:pt idx="0">
                  <c:v>Piqûre d'aiguille</c:v>
                </c:pt>
                <c:pt idx="1">
                  <c:v>Glissade</c:v>
                </c:pt>
                <c:pt idx="2">
                  <c:v>Chute</c:v>
                </c:pt>
                <c:pt idx="3">
                  <c:v>Chute d'objet</c:v>
                </c:pt>
                <c:pt idx="4">
                  <c:v>Manutention</c:v>
                </c:pt>
                <c:pt idx="5">
                  <c:v>Coinçage</c:v>
                </c:pt>
                <c:pt idx="6">
                  <c:v>Faux-mouvement</c:v>
                </c:pt>
                <c:pt idx="7">
                  <c:v>Contact avec chaleur</c:v>
                </c:pt>
                <c:pt idx="8">
                  <c:v>Contact avec substances nocives</c:v>
                </c:pt>
                <c:pt idx="9">
                  <c:v>Coups reçus des patients</c:v>
                </c:pt>
                <c:pt idx="10">
                  <c:v>Autre</c:v>
                </c:pt>
              </c:strCache>
            </c:strRef>
          </c:cat>
          <c:val>
            <c:numRef>
              <c:f>AT!$Q$37:$Q$47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9</c:v>
                </c:pt>
                <c:pt idx="3">
                  <c:v>0</c:v>
                </c:pt>
                <c:pt idx="4">
                  <c:v>3</c:v>
                </c:pt>
                <c:pt idx="5">
                  <c:v>2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3</c:v>
                </c:pt>
                <c:pt idx="10">
                  <c:v>2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BE"/>
              <a:t>Nombre d'ACT par mois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dPt>
            <c:idx val="1"/>
            <c:invertIfNegative val="0"/>
            <c:bubble3D val="0"/>
            <c:spPr>
              <a:solidFill>
                <a:schemeClr val="accent2"/>
              </a:solidFill>
            </c:spPr>
          </c:dPt>
          <c:dPt>
            <c:idx val="2"/>
            <c:invertIfNegative val="0"/>
            <c:bubble3D val="0"/>
            <c:spPr>
              <a:solidFill>
                <a:srgbClr val="92D050"/>
              </a:solidFill>
            </c:spPr>
          </c:dPt>
          <c:cat>
            <c:strRef>
              <c:f>ACT!$C$13:$C$15</c:f>
              <c:strCache>
                <c:ptCount val="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</c:strCache>
            </c:strRef>
          </c:cat>
          <c:val>
            <c:numRef>
              <c:f>ACT!$D$13:$D$15</c:f>
              <c:numCache>
                <c:formatCode>General</c:formatCode>
                <c:ptCount val="3"/>
                <c:pt idx="0">
                  <c:v>2</c:v>
                </c:pt>
                <c:pt idx="1">
                  <c:v>4</c:v>
                </c:pt>
                <c:pt idx="2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-25"/>
        <c:axId val="299347968"/>
        <c:axId val="299349504"/>
      </c:barChart>
      <c:catAx>
        <c:axId val="299347968"/>
        <c:scaling>
          <c:orientation val="minMax"/>
        </c:scaling>
        <c:delete val="0"/>
        <c:axPos val="b"/>
        <c:majorTickMark val="none"/>
        <c:minorTickMark val="none"/>
        <c:tickLblPos val="nextTo"/>
        <c:crossAx val="299349504"/>
        <c:crosses val="autoZero"/>
        <c:auto val="1"/>
        <c:lblAlgn val="ctr"/>
        <c:lblOffset val="100"/>
        <c:noMultiLvlLbl val="0"/>
      </c:catAx>
      <c:valAx>
        <c:axId val="299349504"/>
        <c:scaling>
          <c:orientation val="minMax"/>
          <c:max val="5"/>
          <c:min val="0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299347968"/>
        <c:crosses val="autoZero"/>
        <c:crossBetween val="between"/>
        <c:majorUnit val="1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BE"/>
              <a:t>Jours d'ITT</a:t>
            </a:r>
            <a:r>
              <a:rPr lang="fr-BE" baseline="0"/>
              <a:t>/ACT par mois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dPt>
            <c:idx val="1"/>
            <c:invertIfNegative val="0"/>
            <c:bubble3D val="0"/>
            <c:spPr>
              <a:solidFill>
                <a:schemeClr val="accent2"/>
              </a:solidFill>
            </c:spPr>
          </c:dPt>
          <c:dPt>
            <c:idx val="2"/>
            <c:invertIfNegative val="0"/>
            <c:bubble3D val="0"/>
            <c:spPr>
              <a:solidFill>
                <a:srgbClr val="92D050"/>
              </a:solidFill>
            </c:spPr>
          </c:dPt>
          <c:cat>
            <c:strRef>
              <c:f>ACT!$G$13:$G$15</c:f>
              <c:strCache>
                <c:ptCount val="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</c:strCache>
            </c:strRef>
          </c:cat>
          <c:val>
            <c:numRef>
              <c:f>ACT!$H$13:$H$15</c:f>
              <c:numCache>
                <c:formatCode>General</c:formatCode>
                <c:ptCount val="3"/>
                <c:pt idx="0">
                  <c:v>13</c:v>
                </c:pt>
                <c:pt idx="1">
                  <c:v>39</c:v>
                </c:pt>
                <c:pt idx="2">
                  <c:v>35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99370752"/>
        <c:axId val="299380736"/>
      </c:barChart>
      <c:catAx>
        <c:axId val="299370752"/>
        <c:scaling>
          <c:orientation val="minMax"/>
        </c:scaling>
        <c:delete val="0"/>
        <c:axPos val="b"/>
        <c:majorTickMark val="none"/>
        <c:minorTickMark val="none"/>
        <c:tickLblPos val="nextTo"/>
        <c:crossAx val="299380736"/>
        <c:crosses val="autoZero"/>
        <c:auto val="1"/>
        <c:lblAlgn val="ctr"/>
        <c:lblOffset val="100"/>
        <c:noMultiLvlLbl val="0"/>
      </c:catAx>
      <c:valAx>
        <c:axId val="299380736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29937075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34"/>
    </mc:Choice>
    <mc:Fallback>
      <c:style val="34"/>
    </mc:Fallback>
  </mc:AlternateContent>
  <c:chart>
    <c:autoTitleDeleted val="1"/>
    <c:plotArea>
      <c:layout/>
      <c:pieChart>
        <c:varyColors val="1"/>
        <c:ser>
          <c:idx val="0"/>
          <c:order val="0"/>
          <c:dPt>
            <c:idx val="1"/>
            <c:bubble3D val="0"/>
            <c:explosion val="9"/>
          </c:dPt>
          <c:dLbls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1"/>
            <c:showSerName val="0"/>
            <c:showPercent val="1"/>
            <c:showBubbleSize val="0"/>
            <c:showLeaderLines val="1"/>
          </c:dLbls>
          <c:cat>
            <c:strRef>
              <c:f>'Inventaire 2017'!$AG$73:$AG$74</c:f>
              <c:strCache>
                <c:ptCount val="2"/>
                <c:pt idx="0">
                  <c:v>AT</c:v>
                </c:pt>
                <c:pt idx="1">
                  <c:v>ACT</c:v>
                </c:pt>
              </c:strCache>
            </c:strRef>
          </c:cat>
          <c:val>
            <c:numRef>
              <c:f>'Inventaire 2017'!$AH$73:$AH$74</c:f>
              <c:numCache>
                <c:formatCode>General</c:formatCode>
                <c:ptCount val="2"/>
                <c:pt idx="0">
                  <c:v>-10</c:v>
                </c:pt>
                <c:pt idx="1">
                  <c:v>10</c:v>
                </c:pt>
              </c:numCache>
            </c:numRef>
          </c:val>
        </c:ser>
        <c:dLbls>
          <c:showLegendKey val="0"/>
          <c:showVal val="1"/>
          <c:showCatName val="1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BE"/>
              <a:t>Répartition</a:t>
            </a:r>
            <a:r>
              <a:rPr lang="fr-BE" baseline="0"/>
              <a:t> ITT AT/ACT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'Inventaire 2017'!$L$2</c:f>
              <c:strCache>
                <c:ptCount val="1"/>
                <c:pt idx="0">
                  <c:v>Nombre de jours IT AT</c:v>
                </c:pt>
              </c:strCache>
            </c:strRef>
          </c:tx>
          <c:spPr>
            <a:solidFill>
              <a:schemeClr val="accent1"/>
            </a:solidFill>
            <a:ln>
              <a:solidFill>
                <a:schemeClr val="accent1"/>
              </a:solidFill>
            </a:ln>
          </c:spPr>
          <c:invertIfNegative val="0"/>
          <c:val>
            <c:numRef>
              <c:f>'Inventaire 2017'!$M$2</c:f>
              <c:numCache>
                <c:formatCode>General</c:formatCode>
                <c:ptCount val="1"/>
                <c:pt idx="0">
                  <c:v>222</c:v>
                </c:pt>
              </c:numCache>
            </c:numRef>
          </c:val>
        </c:ser>
        <c:ser>
          <c:idx val="0"/>
          <c:order val="1"/>
          <c:tx>
            <c:strRef>
              <c:f>'Inventaire 2017'!$N$2</c:f>
              <c:strCache>
                <c:ptCount val="1"/>
                <c:pt idx="0">
                  <c:v>Nombre de jours IT ATC</c:v>
                </c:pt>
              </c:strCache>
            </c:strRef>
          </c:tx>
          <c:spPr>
            <a:solidFill>
              <a:schemeClr val="accent2"/>
            </a:solidFill>
          </c:spPr>
          <c:invertIfNegative val="0"/>
          <c:val>
            <c:numRef>
              <c:f>'Inventaire 2017'!$O$2</c:f>
              <c:numCache>
                <c:formatCode>General</c:formatCode>
                <c:ptCount val="1"/>
                <c:pt idx="0">
                  <c:v>87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-25"/>
        <c:axId val="300395520"/>
        <c:axId val="300397312"/>
      </c:barChart>
      <c:catAx>
        <c:axId val="300395520"/>
        <c:scaling>
          <c:orientation val="minMax"/>
        </c:scaling>
        <c:delete val="1"/>
        <c:axPos val="b"/>
        <c:majorTickMark val="none"/>
        <c:minorTickMark val="none"/>
        <c:tickLblPos val="nextTo"/>
        <c:crossAx val="300397312"/>
        <c:crosses val="autoZero"/>
        <c:auto val="1"/>
        <c:lblAlgn val="ctr"/>
        <c:lblOffset val="100"/>
        <c:noMultiLvlLbl val="0"/>
      </c:catAx>
      <c:valAx>
        <c:axId val="300397312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30039552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BE"/>
              <a:t>Nombre d'AT par mois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AT!$C$32</c:f>
              <c:strCache>
                <c:ptCount val="1"/>
                <c:pt idx="0">
                  <c:v>Janvier</c:v>
                </c:pt>
              </c:strCache>
            </c:strRef>
          </c:tx>
          <c:invertIfNegative val="0"/>
          <c:cat>
            <c:strLit>
              <c:ptCount val="2"/>
            </c:strLit>
          </c:cat>
          <c:val>
            <c:numRef>
              <c:f>AT!$D$32</c:f>
              <c:numCache>
                <c:formatCode>General</c:formatCode>
                <c:ptCount val="1"/>
                <c:pt idx="0">
                  <c:v>12</c:v>
                </c:pt>
              </c:numCache>
            </c:numRef>
          </c:val>
        </c:ser>
        <c:ser>
          <c:idx val="1"/>
          <c:order val="1"/>
          <c:tx>
            <c:strRef>
              <c:f>AT!$C$33</c:f>
              <c:strCache>
                <c:ptCount val="1"/>
                <c:pt idx="0">
                  <c:v>Février</c:v>
                </c:pt>
              </c:strCache>
            </c:strRef>
          </c:tx>
          <c:invertIfNegative val="0"/>
          <c:cat>
            <c:strLit>
              <c:ptCount val="2"/>
            </c:strLit>
          </c:cat>
          <c:val>
            <c:numRef>
              <c:f>AT!$D$33</c:f>
              <c:numCache>
                <c:formatCode>General</c:formatCode>
                <c:ptCount val="1"/>
                <c:pt idx="0">
                  <c:v>9</c:v>
                </c:pt>
              </c:numCache>
            </c:numRef>
          </c:val>
        </c:ser>
        <c:ser>
          <c:idx val="2"/>
          <c:order val="2"/>
          <c:tx>
            <c:strRef>
              <c:f>AT!$C$34</c:f>
              <c:strCache>
                <c:ptCount val="1"/>
                <c:pt idx="0">
                  <c:v>Mars</c:v>
                </c:pt>
              </c:strCache>
            </c:strRef>
          </c:tx>
          <c:invertIfNegative val="0"/>
          <c:cat>
            <c:strLit>
              <c:ptCount val="2"/>
            </c:strLit>
          </c:cat>
          <c:val>
            <c:numRef>
              <c:f>AT!$D$34</c:f>
              <c:numCache>
                <c:formatCode>General</c:formatCode>
                <c:ptCount val="1"/>
                <c:pt idx="0">
                  <c:v>8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-25"/>
        <c:axId val="300650496"/>
        <c:axId val="300652032"/>
      </c:barChart>
      <c:catAx>
        <c:axId val="300650496"/>
        <c:scaling>
          <c:orientation val="minMax"/>
        </c:scaling>
        <c:delete val="0"/>
        <c:axPos val="b"/>
        <c:majorTickMark val="none"/>
        <c:minorTickMark val="none"/>
        <c:tickLblPos val="nextTo"/>
        <c:crossAx val="300652032"/>
        <c:crosses val="autoZero"/>
        <c:auto val="1"/>
        <c:lblAlgn val="ctr"/>
        <c:lblOffset val="100"/>
        <c:noMultiLvlLbl val="0"/>
      </c:catAx>
      <c:valAx>
        <c:axId val="300652032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300650496"/>
        <c:crosses val="autoZero"/>
        <c:crossBetween val="between"/>
      </c:valAx>
    </c:plotArea>
    <c:legend>
      <c:legendPos val="t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BE"/>
              <a:t>Jours d'ITT/AT par mois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AT!$G$32</c:f>
              <c:strCache>
                <c:ptCount val="1"/>
                <c:pt idx="0">
                  <c:v>Janvier</c:v>
                </c:pt>
              </c:strCache>
            </c:strRef>
          </c:tx>
          <c:invertIfNegative val="0"/>
          <c:cat>
            <c:strLit>
              <c:ptCount val="2"/>
            </c:strLit>
          </c:cat>
          <c:val>
            <c:numRef>
              <c:f>AT!$H$32</c:f>
              <c:numCache>
                <c:formatCode>General</c:formatCode>
                <c:ptCount val="1"/>
                <c:pt idx="0">
                  <c:v>47</c:v>
                </c:pt>
              </c:numCache>
            </c:numRef>
          </c:val>
        </c:ser>
        <c:ser>
          <c:idx val="1"/>
          <c:order val="1"/>
          <c:tx>
            <c:strRef>
              <c:f>AT!$G$33</c:f>
              <c:strCache>
                <c:ptCount val="1"/>
                <c:pt idx="0">
                  <c:v>Février</c:v>
                </c:pt>
              </c:strCache>
            </c:strRef>
          </c:tx>
          <c:invertIfNegative val="0"/>
          <c:cat>
            <c:strLit>
              <c:ptCount val="2"/>
            </c:strLit>
          </c:cat>
          <c:val>
            <c:numRef>
              <c:f>AT!$H$33</c:f>
              <c:numCache>
                <c:formatCode>General</c:formatCode>
                <c:ptCount val="1"/>
                <c:pt idx="0">
                  <c:v>110</c:v>
                </c:pt>
              </c:numCache>
            </c:numRef>
          </c:val>
        </c:ser>
        <c:ser>
          <c:idx val="2"/>
          <c:order val="2"/>
          <c:tx>
            <c:strRef>
              <c:f>AT!$G$34</c:f>
              <c:strCache>
                <c:ptCount val="1"/>
                <c:pt idx="0">
                  <c:v>Mars</c:v>
                </c:pt>
              </c:strCache>
            </c:strRef>
          </c:tx>
          <c:invertIfNegative val="0"/>
          <c:cat>
            <c:strLit>
              <c:ptCount val="2"/>
            </c:strLit>
          </c:cat>
          <c:val>
            <c:numRef>
              <c:f>AT!$H$34</c:f>
              <c:numCache>
                <c:formatCode>General</c:formatCode>
                <c:ptCount val="1"/>
                <c:pt idx="0">
                  <c:v>65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-25"/>
        <c:axId val="297812736"/>
        <c:axId val="297814272"/>
      </c:barChart>
      <c:catAx>
        <c:axId val="297812736"/>
        <c:scaling>
          <c:orientation val="minMax"/>
        </c:scaling>
        <c:delete val="0"/>
        <c:axPos val="b"/>
        <c:majorTickMark val="none"/>
        <c:minorTickMark val="none"/>
        <c:tickLblPos val="nextTo"/>
        <c:crossAx val="297814272"/>
        <c:crosses val="autoZero"/>
        <c:auto val="1"/>
        <c:lblAlgn val="ctr"/>
        <c:lblOffset val="100"/>
        <c:noMultiLvlLbl val="0"/>
      </c:catAx>
      <c:valAx>
        <c:axId val="297814272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297812736"/>
        <c:crosses val="autoZero"/>
        <c:crossBetween val="between"/>
      </c:valAx>
    </c:plotArea>
    <c:legend>
      <c:legendPos val="t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BE"/>
              <a:t>AT par secteur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explosion val="3"/>
          <c:dLbls>
            <c:showLegendKey val="0"/>
            <c:showVal val="1"/>
            <c:showCatName val="1"/>
            <c:showSerName val="0"/>
            <c:showPercent val="0"/>
            <c:showBubbleSize val="0"/>
            <c:showLeaderLines val="1"/>
          </c:dLbls>
          <c:cat>
            <c:strRef>
              <c:f>AT!$G$36:$G$38</c:f>
              <c:strCache>
                <c:ptCount val="3"/>
                <c:pt idx="0">
                  <c:v>AT Secteur A</c:v>
                </c:pt>
                <c:pt idx="1">
                  <c:v>AT Secteur B</c:v>
                </c:pt>
                <c:pt idx="2">
                  <c:v>AT Secteur C</c:v>
                </c:pt>
              </c:strCache>
            </c:strRef>
          </c:cat>
          <c:val>
            <c:numRef>
              <c:f>AT!$H$36:$H$38</c:f>
              <c:numCache>
                <c:formatCode>General</c:formatCode>
                <c:ptCount val="3"/>
                <c:pt idx="0">
                  <c:v>12</c:v>
                </c:pt>
                <c:pt idx="1">
                  <c:v>8</c:v>
                </c:pt>
                <c:pt idx="2">
                  <c:v>9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BE"/>
              <a:t>IT par secteur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dLbls>
            <c:dLbl>
              <c:idx val="1"/>
              <c:layout>
                <c:manualLayout>
                  <c:x val="-2.8903268113000063E-2"/>
                  <c:y val="-1.2574614500134839E-2"/>
                </c:manualLayout>
              </c:layout>
              <c:showLegendKey val="0"/>
              <c:showVal val="1"/>
              <c:showCatName val="1"/>
              <c:showSerName val="0"/>
              <c:showPercent val="0"/>
              <c:showBubbleSize val="0"/>
            </c:dLbl>
            <c:showLegendKey val="0"/>
            <c:showVal val="1"/>
            <c:showCatName val="1"/>
            <c:showSerName val="0"/>
            <c:showPercent val="0"/>
            <c:showBubbleSize val="0"/>
            <c:showLeaderLines val="1"/>
          </c:dLbls>
          <c:cat>
            <c:strRef>
              <c:f>AT!$K$36:$K$38</c:f>
              <c:strCache>
                <c:ptCount val="3"/>
                <c:pt idx="0">
                  <c:v>Jours IT Secteur A</c:v>
                </c:pt>
                <c:pt idx="1">
                  <c:v>Jours IT Secteur B</c:v>
                </c:pt>
                <c:pt idx="2">
                  <c:v>Jours IT Secteur C</c:v>
                </c:pt>
              </c:strCache>
            </c:strRef>
          </c:cat>
          <c:val>
            <c:numRef>
              <c:f>AT!$L$36:$L$38</c:f>
              <c:numCache>
                <c:formatCode>General</c:formatCode>
                <c:ptCount val="3"/>
                <c:pt idx="0">
                  <c:v>93</c:v>
                </c:pt>
                <c:pt idx="1">
                  <c:v>27</c:v>
                </c:pt>
                <c:pt idx="2">
                  <c:v>102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tx>
            <c:strRef>
              <c:f>AT!$R$36</c:f>
              <c:strCache>
                <c:ptCount val="1"/>
                <c:pt idx="0">
                  <c:v>Nombre</c:v>
                </c:pt>
              </c:strCache>
            </c:strRef>
          </c:tx>
          <c:dLbls>
            <c:dLbl>
              <c:idx val="1"/>
              <c:delete val="1"/>
            </c:dLbl>
            <c:dLbl>
              <c:idx val="6"/>
              <c:delete val="1"/>
            </c:dLbl>
            <c:dLbl>
              <c:idx val="7"/>
              <c:delete val="1"/>
            </c:dLbl>
            <c:dLbl>
              <c:idx val="8"/>
              <c:delete val="1"/>
            </c:dLbl>
            <c:showLegendKey val="0"/>
            <c:showVal val="1"/>
            <c:showCatName val="1"/>
            <c:showSerName val="0"/>
            <c:showPercent val="1"/>
            <c:showBubbleSize val="0"/>
            <c:showLeaderLines val="1"/>
          </c:dLbls>
          <c:cat>
            <c:strRef>
              <c:f>AT!$P$37:$P$47</c:f>
              <c:strCache>
                <c:ptCount val="11"/>
                <c:pt idx="0">
                  <c:v>Piqûre d'aiguille</c:v>
                </c:pt>
                <c:pt idx="1">
                  <c:v>Glissade</c:v>
                </c:pt>
                <c:pt idx="2">
                  <c:v>Chute</c:v>
                </c:pt>
                <c:pt idx="3">
                  <c:v>Chute d'objet</c:v>
                </c:pt>
                <c:pt idx="4">
                  <c:v>Manutention</c:v>
                </c:pt>
                <c:pt idx="5">
                  <c:v>Coinçage</c:v>
                </c:pt>
                <c:pt idx="6">
                  <c:v>Faux-mouvement</c:v>
                </c:pt>
                <c:pt idx="7">
                  <c:v>Contact avec chaleur</c:v>
                </c:pt>
                <c:pt idx="8">
                  <c:v>Contact avec substances nocives</c:v>
                </c:pt>
                <c:pt idx="9">
                  <c:v>Coups reçus des patients</c:v>
                </c:pt>
                <c:pt idx="10">
                  <c:v>Autre</c:v>
                </c:pt>
              </c:strCache>
            </c:strRef>
          </c:cat>
          <c:val>
            <c:numRef>
              <c:f>AT!$R$37:$R$47</c:f>
              <c:numCache>
                <c:formatCode>General</c:formatCode>
                <c:ptCount val="11"/>
                <c:pt idx="0">
                  <c:v>2</c:v>
                </c:pt>
                <c:pt idx="1">
                  <c:v>0</c:v>
                </c:pt>
                <c:pt idx="2">
                  <c:v>11</c:v>
                </c:pt>
                <c:pt idx="3">
                  <c:v>1</c:v>
                </c:pt>
                <c:pt idx="4">
                  <c:v>5</c:v>
                </c:pt>
                <c:pt idx="5">
                  <c:v>2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5</c:v>
                </c:pt>
                <c:pt idx="10">
                  <c:v>3</c:v>
                </c:pt>
              </c:numCache>
            </c:numRef>
          </c:val>
        </c:ser>
        <c:ser>
          <c:idx val="1"/>
          <c:order val="1"/>
          <c:tx>
            <c:strRef>
              <c:f>AT!$Q$36</c:f>
              <c:strCache>
                <c:ptCount val="1"/>
                <c:pt idx="0">
                  <c:v>Avec IT</c:v>
                </c:pt>
              </c:strCache>
            </c:strRef>
          </c:tx>
          <c:dLbls>
            <c:showLegendKey val="0"/>
            <c:showVal val="1"/>
            <c:showCatName val="1"/>
            <c:showSerName val="0"/>
            <c:showPercent val="0"/>
            <c:showBubbleSize val="0"/>
            <c:showLeaderLines val="1"/>
          </c:dLbls>
          <c:cat>
            <c:strRef>
              <c:f>AT!$P$37:$P$47</c:f>
              <c:strCache>
                <c:ptCount val="11"/>
                <c:pt idx="0">
                  <c:v>Piqûre d'aiguille</c:v>
                </c:pt>
                <c:pt idx="1">
                  <c:v>Glissade</c:v>
                </c:pt>
                <c:pt idx="2">
                  <c:v>Chute</c:v>
                </c:pt>
                <c:pt idx="3">
                  <c:v>Chute d'objet</c:v>
                </c:pt>
                <c:pt idx="4">
                  <c:v>Manutention</c:v>
                </c:pt>
                <c:pt idx="5">
                  <c:v>Coinçage</c:v>
                </c:pt>
                <c:pt idx="6">
                  <c:v>Faux-mouvement</c:v>
                </c:pt>
                <c:pt idx="7">
                  <c:v>Contact avec chaleur</c:v>
                </c:pt>
                <c:pt idx="8">
                  <c:v>Contact avec substances nocives</c:v>
                </c:pt>
                <c:pt idx="9">
                  <c:v>Coups reçus des patients</c:v>
                </c:pt>
                <c:pt idx="10">
                  <c:v>Autre</c:v>
                </c:pt>
              </c:strCache>
            </c:strRef>
          </c:cat>
          <c:val>
            <c:numRef>
              <c:f>AT!$Q$37:$Q$47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9</c:v>
                </c:pt>
                <c:pt idx="3">
                  <c:v>0</c:v>
                </c:pt>
                <c:pt idx="4">
                  <c:v>3</c:v>
                </c:pt>
                <c:pt idx="5">
                  <c:v>2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3</c:v>
                </c:pt>
                <c:pt idx="10">
                  <c:v>2</c:v>
                </c:pt>
              </c:numCache>
            </c:numRef>
          </c:val>
        </c:ser>
        <c:dLbls>
          <c:showLegendKey val="0"/>
          <c:showVal val="1"/>
          <c:showCatName val="1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BE"/>
              <a:t>Nombre d'ACT par mois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dPt>
            <c:idx val="1"/>
            <c:invertIfNegative val="0"/>
            <c:bubble3D val="0"/>
            <c:spPr>
              <a:solidFill>
                <a:schemeClr val="accent2"/>
              </a:solidFill>
            </c:spPr>
          </c:dPt>
          <c:dPt>
            <c:idx val="2"/>
            <c:invertIfNegative val="0"/>
            <c:bubble3D val="0"/>
            <c:spPr>
              <a:solidFill>
                <a:srgbClr val="92D050"/>
              </a:solidFill>
            </c:spPr>
          </c:dPt>
          <c:cat>
            <c:strRef>
              <c:f>ACT!$C$13:$C$15</c:f>
              <c:strCache>
                <c:ptCount val="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</c:strCache>
            </c:strRef>
          </c:cat>
          <c:val>
            <c:numRef>
              <c:f>ACT!$D$13:$D$15</c:f>
              <c:numCache>
                <c:formatCode>General</c:formatCode>
                <c:ptCount val="3"/>
                <c:pt idx="0">
                  <c:v>2</c:v>
                </c:pt>
                <c:pt idx="1">
                  <c:v>4</c:v>
                </c:pt>
                <c:pt idx="2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-25"/>
        <c:axId val="298396672"/>
        <c:axId val="298410752"/>
      </c:barChart>
      <c:catAx>
        <c:axId val="298396672"/>
        <c:scaling>
          <c:orientation val="minMax"/>
        </c:scaling>
        <c:delete val="0"/>
        <c:axPos val="b"/>
        <c:majorTickMark val="none"/>
        <c:minorTickMark val="none"/>
        <c:tickLblPos val="nextTo"/>
        <c:crossAx val="298410752"/>
        <c:crosses val="autoZero"/>
        <c:auto val="1"/>
        <c:lblAlgn val="ctr"/>
        <c:lblOffset val="100"/>
        <c:noMultiLvlLbl val="0"/>
      </c:catAx>
      <c:valAx>
        <c:axId val="298410752"/>
        <c:scaling>
          <c:orientation val="minMax"/>
          <c:max val="5"/>
          <c:min val="0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298396672"/>
        <c:crosses val="autoZero"/>
        <c:crossBetween val="between"/>
        <c:majorUnit val="1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BE"/>
              <a:t>Jours d'ITT</a:t>
            </a:r>
            <a:r>
              <a:rPr lang="fr-BE" baseline="0"/>
              <a:t>/ACT par mois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dPt>
            <c:idx val="1"/>
            <c:invertIfNegative val="0"/>
            <c:bubble3D val="0"/>
            <c:spPr>
              <a:solidFill>
                <a:schemeClr val="accent2"/>
              </a:solidFill>
            </c:spPr>
          </c:dPt>
          <c:dPt>
            <c:idx val="2"/>
            <c:invertIfNegative val="0"/>
            <c:bubble3D val="0"/>
            <c:spPr>
              <a:solidFill>
                <a:srgbClr val="92D050"/>
              </a:solidFill>
            </c:spPr>
          </c:dPt>
          <c:cat>
            <c:strRef>
              <c:f>ACT!$G$13:$G$15</c:f>
              <c:strCache>
                <c:ptCount val="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</c:strCache>
            </c:strRef>
          </c:cat>
          <c:val>
            <c:numRef>
              <c:f>ACT!$H$13:$H$15</c:f>
              <c:numCache>
                <c:formatCode>General</c:formatCode>
                <c:ptCount val="3"/>
                <c:pt idx="0">
                  <c:v>13</c:v>
                </c:pt>
                <c:pt idx="1">
                  <c:v>39</c:v>
                </c:pt>
                <c:pt idx="2">
                  <c:v>35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98427904"/>
        <c:axId val="298429440"/>
      </c:barChart>
      <c:catAx>
        <c:axId val="298427904"/>
        <c:scaling>
          <c:orientation val="minMax"/>
        </c:scaling>
        <c:delete val="0"/>
        <c:axPos val="b"/>
        <c:majorTickMark val="none"/>
        <c:minorTickMark val="none"/>
        <c:tickLblPos val="nextTo"/>
        <c:crossAx val="298429440"/>
        <c:crosses val="autoZero"/>
        <c:auto val="1"/>
        <c:lblAlgn val="ctr"/>
        <c:lblOffset val="100"/>
        <c:noMultiLvlLbl val="0"/>
      </c:catAx>
      <c:valAx>
        <c:axId val="298429440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29842790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5.xml"/><Relationship Id="rId2" Type="http://schemas.openxmlformats.org/officeDocument/2006/relationships/chart" Target="../charts/chart4.xml"/><Relationship Id="rId1" Type="http://schemas.openxmlformats.org/officeDocument/2006/relationships/chart" Target="../charts/chart3.xml"/><Relationship Id="rId6" Type="http://schemas.openxmlformats.org/officeDocument/2006/relationships/chart" Target="../charts/chart8.xml"/><Relationship Id="rId5" Type="http://schemas.openxmlformats.org/officeDocument/2006/relationships/chart" Target="../charts/chart7.xml"/><Relationship Id="rId4" Type="http://schemas.openxmlformats.org/officeDocument/2006/relationships/chart" Target="../charts/chart6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0.xml"/><Relationship Id="rId1" Type="http://schemas.openxmlformats.org/officeDocument/2006/relationships/chart" Target="../charts/chart9.xml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chart" Target="../charts/chart18.xml"/><Relationship Id="rId3" Type="http://schemas.openxmlformats.org/officeDocument/2006/relationships/chart" Target="../charts/chart13.xml"/><Relationship Id="rId7" Type="http://schemas.openxmlformats.org/officeDocument/2006/relationships/chart" Target="../charts/chart17.xml"/><Relationship Id="rId2" Type="http://schemas.openxmlformats.org/officeDocument/2006/relationships/chart" Target="../charts/chart12.xml"/><Relationship Id="rId1" Type="http://schemas.openxmlformats.org/officeDocument/2006/relationships/chart" Target="../charts/chart11.xml"/><Relationship Id="rId6" Type="http://schemas.openxmlformats.org/officeDocument/2006/relationships/chart" Target="../charts/chart16.xml"/><Relationship Id="rId5" Type="http://schemas.openxmlformats.org/officeDocument/2006/relationships/chart" Target="../charts/chart15.xml"/><Relationship Id="rId4" Type="http://schemas.openxmlformats.org/officeDocument/2006/relationships/chart" Target="../charts/chart14.xml"/><Relationship Id="rId9" Type="http://schemas.openxmlformats.org/officeDocument/2006/relationships/chart" Target="../charts/chart19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1743075</xdr:colOff>
      <xdr:row>15</xdr:row>
      <xdr:rowOff>190500</xdr:rowOff>
    </xdr:from>
    <xdr:ext cx="184731" cy="264560"/>
    <xdr:sp macro="" textlink="">
      <xdr:nvSpPr>
        <xdr:cNvPr id="2" name="ZoneTexte 1"/>
        <xdr:cNvSpPr txBox="1"/>
      </xdr:nvSpPr>
      <xdr:spPr>
        <a:xfrm>
          <a:off x="6943725" y="704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BE" sz="1100"/>
        </a:p>
      </xdr:txBody>
    </xdr:sp>
    <xdr:clientData/>
  </xdr:oneCellAnchor>
  <xdr:twoCellAnchor>
    <xdr:from>
      <xdr:col>25</xdr:col>
      <xdr:colOff>41275</xdr:colOff>
      <xdr:row>46</xdr:row>
      <xdr:rowOff>95250</xdr:rowOff>
    </xdr:from>
    <xdr:to>
      <xdr:col>29</xdr:col>
      <xdr:colOff>254000</xdr:colOff>
      <xdr:row>53</xdr:row>
      <xdr:rowOff>728662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24</xdr:col>
      <xdr:colOff>723900</xdr:colOff>
      <xdr:row>41</xdr:row>
      <xdr:rowOff>163511</xdr:rowOff>
    </xdr:from>
    <xdr:to>
      <xdr:col>30</xdr:col>
      <xdr:colOff>669925</xdr:colOff>
      <xdr:row>45</xdr:row>
      <xdr:rowOff>873126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1743075</xdr:colOff>
      <xdr:row>11</xdr:row>
      <xdr:rowOff>190500</xdr:rowOff>
    </xdr:from>
    <xdr:ext cx="184731" cy="264560"/>
    <xdr:sp macro="" textlink="">
      <xdr:nvSpPr>
        <xdr:cNvPr id="2" name="ZoneTexte 1"/>
        <xdr:cNvSpPr txBox="1"/>
      </xdr:nvSpPr>
      <xdr:spPr>
        <a:xfrm>
          <a:off x="6943725" y="9820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BE" sz="1100"/>
        </a:p>
      </xdr:txBody>
    </xdr:sp>
    <xdr:clientData/>
  </xdr:oneCellAnchor>
  <xdr:twoCellAnchor>
    <xdr:from>
      <xdr:col>0</xdr:col>
      <xdr:colOff>571499</xdr:colOff>
      <xdr:row>42</xdr:row>
      <xdr:rowOff>147637</xdr:rowOff>
    </xdr:from>
    <xdr:to>
      <xdr:col>6</xdr:col>
      <xdr:colOff>180975</xdr:colOff>
      <xdr:row>61</xdr:row>
      <xdr:rowOff>47626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180975</xdr:colOff>
      <xdr:row>42</xdr:row>
      <xdr:rowOff>147636</xdr:rowOff>
    </xdr:from>
    <xdr:to>
      <xdr:col>9</xdr:col>
      <xdr:colOff>590550</xdr:colOff>
      <xdr:row>61</xdr:row>
      <xdr:rowOff>47624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590550</xdr:colOff>
      <xdr:row>61</xdr:row>
      <xdr:rowOff>52387</xdr:rowOff>
    </xdr:from>
    <xdr:to>
      <xdr:col>6</xdr:col>
      <xdr:colOff>200026</xdr:colOff>
      <xdr:row>79</xdr:row>
      <xdr:rowOff>104775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180976</xdr:colOff>
      <xdr:row>61</xdr:row>
      <xdr:rowOff>47625</xdr:rowOff>
    </xdr:from>
    <xdr:to>
      <xdr:col>9</xdr:col>
      <xdr:colOff>590550</xdr:colOff>
      <xdr:row>79</xdr:row>
      <xdr:rowOff>114299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9</xdr:col>
      <xdr:colOff>616324</xdr:colOff>
      <xdr:row>42</xdr:row>
      <xdr:rowOff>146797</xdr:rowOff>
    </xdr:from>
    <xdr:to>
      <xdr:col>14</xdr:col>
      <xdr:colOff>1277471</xdr:colOff>
      <xdr:row>61</xdr:row>
      <xdr:rowOff>33619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9</xdr:col>
      <xdr:colOff>605117</xdr:colOff>
      <xdr:row>61</xdr:row>
      <xdr:rowOff>57149</xdr:rowOff>
    </xdr:from>
    <xdr:to>
      <xdr:col>14</xdr:col>
      <xdr:colOff>1277470</xdr:colOff>
      <xdr:row>79</xdr:row>
      <xdr:rowOff>100852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628650</xdr:colOff>
      <xdr:row>16</xdr:row>
      <xdr:rowOff>157162</xdr:rowOff>
    </xdr:from>
    <xdr:to>
      <xdr:col>6</xdr:col>
      <xdr:colOff>0</xdr:colOff>
      <xdr:row>33</xdr:row>
      <xdr:rowOff>147637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0</xdr:colOff>
      <xdr:row>16</xdr:row>
      <xdr:rowOff>157162</xdr:rowOff>
    </xdr:from>
    <xdr:to>
      <xdr:col>9</xdr:col>
      <xdr:colOff>180975</xdr:colOff>
      <xdr:row>33</xdr:row>
      <xdr:rowOff>147637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6</xdr:col>
      <xdr:colOff>514350</xdr:colOff>
      <xdr:row>20</xdr:row>
      <xdr:rowOff>52387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523875</xdr:colOff>
      <xdr:row>0</xdr:row>
      <xdr:rowOff>4761</xdr:rowOff>
    </xdr:from>
    <xdr:to>
      <xdr:col>12</xdr:col>
      <xdr:colOff>476250</xdr:colOff>
      <xdr:row>20</xdr:row>
      <xdr:rowOff>38101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21</xdr:row>
      <xdr:rowOff>1</xdr:rowOff>
    </xdr:from>
    <xdr:to>
      <xdr:col>6</xdr:col>
      <xdr:colOff>237005</xdr:colOff>
      <xdr:row>45</xdr:row>
      <xdr:rowOff>148760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237005</xdr:colOff>
      <xdr:row>21</xdr:row>
      <xdr:rowOff>0</xdr:rowOff>
    </xdr:from>
    <xdr:to>
      <xdr:col>12</xdr:col>
      <xdr:colOff>467286</xdr:colOff>
      <xdr:row>45</xdr:row>
      <xdr:rowOff>148758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19051</xdr:colOff>
      <xdr:row>45</xdr:row>
      <xdr:rowOff>153521</xdr:rowOff>
    </xdr:from>
    <xdr:to>
      <xdr:col>6</xdr:col>
      <xdr:colOff>256056</xdr:colOff>
      <xdr:row>63</xdr:row>
      <xdr:rowOff>115142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6</xdr:col>
      <xdr:colOff>237006</xdr:colOff>
      <xdr:row>45</xdr:row>
      <xdr:rowOff>148759</xdr:rowOff>
    </xdr:from>
    <xdr:to>
      <xdr:col>12</xdr:col>
      <xdr:colOff>467286</xdr:colOff>
      <xdr:row>63</xdr:row>
      <xdr:rowOff>124666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12</xdr:col>
      <xdr:colOff>515471</xdr:colOff>
      <xdr:row>21</xdr:row>
      <xdr:rowOff>10366</xdr:rowOff>
    </xdr:from>
    <xdr:to>
      <xdr:col>21</xdr:col>
      <xdr:colOff>33618</xdr:colOff>
      <xdr:row>45</xdr:row>
      <xdr:rowOff>145958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0</xdr:col>
      <xdr:colOff>76200</xdr:colOff>
      <xdr:row>63</xdr:row>
      <xdr:rowOff>152400</xdr:rowOff>
    </xdr:from>
    <xdr:to>
      <xdr:col>6</xdr:col>
      <xdr:colOff>76200</xdr:colOff>
      <xdr:row>80</xdr:row>
      <xdr:rowOff>142875</xdr:rowOff>
    </xdr:to>
    <xdr:graphicFrame macro="">
      <xdr:nvGraphicFramePr>
        <xdr:cNvPr id="16" name="Graphique 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6</xdr:col>
      <xdr:colOff>76200</xdr:colOff>
      <xdr:row>63</xdr:row>
      <xdr:rowOff>152400</xdr:rowOff>
    </xdr:from>
    <xdr:to>
      <xdr:col>12</xdr:col>
      <xdr:colOff>76200</xdr:colOff>
      <xdr:row>80</xdr:row>
      <xdr:rowOff>142875</xdr:rowOff>
    </xdr:to>
    <xdr:graphicFrame macro="">
      <xdr:nvGraphicFramePr>
        <xdr:cNvPr id="17" name="Graphique 1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Sipp\00_SIPP_COMMUN\07_Accidents%20de%20Travail\2016\2016%20-%20Inventaire%20-%20Statistiques%20A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ire 2016"/>
      <sheetName val="Inventaire"/>
      <sheetName val="A analyser"/>
      <sheetName val="Abscents liste XL"/>
      <sheetName val="Lierneux"/>
      <sheetName val="Feuil2"/>
      <sheetName val="Feuil1"/>
      <sheetName val="Feuil3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3185.527460300924" createdVersion="4" refreshedVersion="4" minRefreshableVersion="3" recordCount="39">
  <cacheSource type="worksheet">
    <worksheetSource ref="A4:U43" sheet="Inventaire 2017"/>
  </cacheSource>
  <cacheFields count="21">
    <cacheField name="Secteur" numFmtId="0">
      <sharedItems count="4">
        <s v="B"/>
        <s v="A'"/>
        <s v="A"/>
        <s v="C"/>
      </sharedItems>
    </cacheField>
    <cacheField name="Site" numFmtId="0">
      <sharedItems count="12">
        <s v="Péri"/>
        <s v="Valdor"/>
        <s v="Lierneux"/>
        <s v="Petit Bourgogne"/>
        <s v="Louis Demeuse"/>
        <s v="Les Tournesols"/>
        <s v="Maintien à domicile"/>
        <s v="Agora"/>
        <s v="Doux Séjour"/>
        <s v="Les Orchidées"/>
        <s v="Le Tilleul d'Edouard"/>
        <s v="Chemin de Loncin"/>
      </sharedItems>
    </cacheField>
    <cacheField name="Date de l'encodage" numFmtId="0">
      <sharedItems containsSemiMixedTypes="0" containsNonDate="0" containsDate="1" containsString="0" minDate="2018-01-23T00:00:00" maxDate="2018-03-24T00:00:00"/>
    </cacheField>
    <cacheField name="Date de l'accident" numFmtId="164">
      <sharedItems containsSemiMixedTypes="0" containsNonDate="0" containsDate="1" containsString="0" minDate="2018-01-04T00:00:00" maxDate="2018-03-21T00:00:00"/>
    </cacheField>
    <cacheField name="mois de l'année" numFmtId="1">
      <sharedItems containsNonDate="0" containsString="0" containsBlank="1"/>
    </cacheField>
    <cacheField name="Heure" numFmtId="20">
      <sharedItems containsSemiMixedTypes="0" containsNonDate="0" containsDate="1" containsString="0" minDate="1899-12-30T07:00:00" maxDate="1899-12-30T20:30:00"/>
    </cacheField>
    <cacheField name=" Nom Prénom" numFmtId="0">
      <sharedItems containsNonDate="0" containsString="0" containsBlank="1"/>
    </cacheField>
    <cacheField name="Nombre de jours d'incapacité" numFmtId="0">
      <sharedItems containsSemiMixedTypes="0" containsString="0" containsNumber="1" containsInteger="1" minValue="0" maxValue="45"/>
    </cacheField>
    <cacheField name="Fonction" numFmtId="0">
      <sharedItems/>
    </cacheField>
    <cacheField name="Département" numFmtId="0">
      <sharedItems/>
    </cacheField>
    <cacheField name="Service" numFmtId="0">
      <sharedItems/>
    </cacheField>
    <cacheField name="Accident de travail ou sur le chemin du travail" numFmtId="0">
      <sharedItems/>
    </cacheField>
    <cacheField name="Type d'accident" numFmtId="0">
      <sharedItems/>
    </cacheField>
    <cacheField name="Nature d'accident" numFmtId="0">
      <sharedItems/>
    </cacheField>
    <cacheField name="Relation succincte de l'accident" numFmtId="0">
      <sharedItems containsNonDate="0" containsString="0" containsBlank="1"/>
    </cacheField>
    <cacheField name="Nombre d'accident" numFmtId="0">
      <sharedItems containsSemiMixedTypes="0" containsString="0" containsNumber="1" containsInteger="1" minValue="1" maxValue="1"/>
    </cacheField>
    <cacheField name="Ancienneté" numFmtId="0">
      <sharedItems containsBlank="1" containsMixedTypes="1" containsNumber="1" minValue="0" maxValue="39"/>
    </cacheField>
    <cacheField name="Jour " numFmtId="0">
      <sharedItems/>
    </cacheField>
    <cacheField name="Code CITP" numFmtId="0">
      <sharedItems containsSemiMixedTypes="0" containsString="0" containsNumber="1" containsInteger="1" minValue="2221" maxValue="9629"/>
    </cacheField>
    <cacheField name="AT analysé+ Recomm-andation" numFmtId="0">
      <sharedItems containsBlank="1"/>
    </cacheField>
    <cacheField name="Présenté au CCB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9">
  <r>
    <x v="0"/>
    <x v="0"/>
    <d v="2018-01-23T00:00:00"/>
    <d v="2018-01-04T00:00:00"/>
    <m/>
    <d v="1899-12-30T09:30:00"/>
    <m/>
    <n v="0"/>
    <s v="Aide-soignante"/>
    <s v="Nursing"/>
    <s v="Soins"/>
    <s v="AT"/>
    <s v="Coups reçus des patients"/>
    <s v="Autre"/>
    <m/>
    <n v="1"/>
    <n v="7"/>
    <s v="Jeudi"/>
    <n v="5321"/>
    <m/>
    <m/>
  </r>
  <r>
    <x v="0"/>
    <x v="1"/>
    <d v="2018-01-23T00:00:00"/>
    <d v="2018-01-09T00:00:00"/>
    <m/>
    <d v="1899-12-30T14:55:00"/>
    <m/>
    <n v="0"/>
    <s v="Ouvrier polyvalent"/>
    <s v="Technique"/>
    <s v="Technique"/>
    <s v="AT"/>
    <s v="Autre"/>
    <s v="Tête"/>
    <m/>
    <n v="1"/>
    <n v="17"/>
    <s v="Mardi "/>
    <n v="9622"/>
    <m/>
    <s v="OK"/>
  </r>
  <r>
    <x v="0"/>
    <x v="1"/>
    <d v="2018-01-23T00:00:00"/>
    <d v="2018-01-11T00:00:00"/>
    <m/>
    <d v="1899-12-30T10:15:00"/>
    <m/>
    <n v="0"/>
    <s v="Employé informatique"/>
    <s v="Informatique"/>
    <s v="Informatique"/>
    <s v="AT"/>
    <s v="Autre"/>
    <s v="Tête"/>
    <m/>
    <n v="1"/>
    <m/>
    <s v="Jeudi"/>
    <n v="2512"/>
    <s v="Oui"/>
    <s v="OK"/>
  </r>
  <r>
    <x v="1"/>
    <x v="2"/>
    <d v="2018-01-30T00:00:00"/>
    <d v="2018-01-12T00:00:00"/>
    <m/>
    <d v="1899-12-30T09:45:00"/>
    <m/>
    <n v="0"/>
    <s v="Logopède"/>
    <s v="Autre"/>
    <s v="Atelier &quot;Soleil&quot;"/>
    <s v="AT"/>
    <s v="Chute d'objet"/>
    <s v="Poignets"/>
    <m/>
    <n v="1"/>
    <n v="18"/>
    <s v="Vendredi"/>
    <n v="2269"/>
    <m/>
    <m/>
  </r>
  <r>
    <x v="2"/>
    <x v="3"/>
    <d v="2018-01-30T00:00:00"/>
    <d v="2018-01-15T00:00:00"/>
    <m/>
    <d v="1899-12-30T08:45:00"/>
    <m/>
    <n v="0"/>
    <s v="Secrétaire "/>
    <s v="Administratif"/>
    <s v="Secrétariat direction médicale"/>
    <s v="AT"/>
    <s v="Chute"/>
    <s v="Sièges multiples"/>
    <m/>
    <n v="1"/>
    <n v="7"/>
    <s v="Lundi"/>
    <n v="4120"/>
    <m/>
    <m/>
  </r>
  <r>
    <x v="1"/>
    <x v="2"/>
    <d v="2018-02-09T00:00:00"/>
    <d v="2018-01-15T00:00:00"/>
    <m/>
    <d v="1899-12-30T17:30:00"/>
    <m/>
    <n v="13"/>
    <s v="Psychologue"/>
    <s v="Nursing"/>
    <s v="Soins"/>
    <s v="ACT"/>
    <s v="Autre"/>
    <s v="Sièges multiples"/>
    <m/>
    <n v="1"/>
    <m/>
    <s v="Lundi"/>
    <n v="2634"/>
    <m/>
    <m/>
  </r>
  <r>
    <x v="3"/>
    <x v="4"/>
    <d v="2018-02-07T00:00:00"/>
    <d v="2018-01-16T00:00:00"/>
    <m/>
    <d v="1899-12-30T10:45:00"/>
    <m/>
    <n v="6"/>
    <s v="Ouvrière"/>
    <s v="Hôtellerie"/>
    <s v="Entretien"/>
    <s v="AT"/>
    <s v="Coups reçus des patients"/>
    <s v="Cou"/>
    <m/>
    <n v="1"/>
    <m/>
    <s v="Mardi "/>
    <n v="9112"/>
    <m/>
    <m/>
  </r>
  <r>
    <x v="2"/>
    <x v="3"/>
    <d v="2018-02-02T00:00:00"/>
    <d v="2018-01-16T00:00:00"/>
    <m/>
    <d v="1899-12-30T10:45:00"/>
    <m/>
    <n v="16"/>
    <s v="Éducateur"/>
    <s v="Nursing"/>
    <s v="Clean"/>
    <s v="AT"/>
    <s v="Chute"/>
    <s v="Dos"/>
    <m/>
    <n v="1"/>
    <n v="37"/>
    <s v="Mardi "/>
    <n v="2269"/>
    <m/>
    <m/>
  </r>
  <r>
    <x v="0"/>
    <x v="1"/>
    <d v="2018-01-25T00:00:00"/>
    <d v="2018-01-18T00:00:00"/>
    <m/>
    <d v="1899-12-30T14:30:00"/>
    <m/>
    <n v="0"/>
    <s v="Ouvrier polyvalent"/>
    <s v="Hôtellerie"/>
    <s v="Cuisine"/>
    <s v="AT"/>
    <s v="Manutention/Faux-Mouvement"/>
    <s v="Poignets"/>
    <m/>
    <n v="1"/>
    <n v="1.5"/>
    <s v="Jeudi"/>
    <n v="9412"/>
    <m/>
    <s v="OK"/>
  </r>
  <r>
    <x v="0"/>
    <x v="1"/>
    <d v="2018-01-29T00:00:00"/>
    <d v="2018-01-21T00:00:00"/>
    <m/>
    <d v="1899-12-30T20:30:00"/>
    <m/>
    <n v="10"/>
    <s v="Aide-soignante"/>
    <s v="Nursing"/>
    <s v="Soins"/>
    <s v="AT"/>
    <s v="Manutention"/>
    <s v="Cou/dos/épaules"/>
    <m/>
    <n v="1"/>
    <n v="8"/>
    <s v="Dimanche"/>
    <n v="5321"/>
    <m/>
    <m/>
  </r>
  <r>
    <x v="3"/>
    <x v="5"/>
    <d v="2018-01-26T00:00:00"/>
    <d v="2018-01-25T00:00:00"/>
    <m/>
    <d v="1899-12-30T08:45:00"/>
    <m/>
    <n v="0"/>
    <s v="Infirmière"/>
    <s v="Nursing"/>
    <s v="Soins"/>
    <s v="AT"/>
    <s v="Coups reçus des patients"/>
    <s v="Dos"/>
    <m/>
    <n v="1"/>
    <s v="1,5mois"/>
    <s v="Jeudi"/>
    <n v="3221"/>
    <m/>
    <s v="OK"/>
  </r>
  <r>
    <x v="0"/>
    <x v="1"/>
    <d v="2018-01-31T00:00:00"/>
    <d v="2018-01-25T00:00:00"/>
    <m/>
    <d v="1899-12-30T16:00:00"/>
    <m/>
    <n v="8"/>
    <s v="Ouvrière"/>
    <s v="Hôtellerie"/>
    <s v="Cuisine"/>
    <s v="AT"/>
    <s v="Manutention"/>
    <s v="Bras"/>
    <m/>
    <n v="1"/>
    <m/>
    <s v="Jeudi "/>
    <n v="9622"/>
    <s v="Oui"/>
    <m/>
  </r>
  <r>
    <x v="3"/>
    <x v="6"/>
    <d v="2018-01-31T00:00:00"/>
    <d v="2018-01-26T00:00:00"/>
    <m/>
    <d v="1899-12-30T12:15:00"/>
    <m/>
    <n v="7"/>
    <s v="Aide-Familiale"/>
    <s v="Nursing"/>
    <s v="Mad"/>
    <s v="AT"/>
    <s v="Chute"/>
    <s v="Tête"/>
    <m/>
    <n v="1"/>
    <m/>
    <s v="Vendredi"/>
    <n v="5169"/>
    <s v="Oui"/>
    <s v="OK"/>
  </r>
  <r>
    <x v="0"/>
    <x v="1"/>
    <d v="2018-02-05T00:00:00"/>
    <d v="2018-01-26T00:00:00"/>
    <m/>
    <d v="1899-12-30T16:52:00"/>
    <m/>
    <n v="0"/>
    <s v="Infirmière"/>
    <s v="Nursing"/>
    <s v="Soins"/>
    <s v="ACT"/>
    <s v="Chute"/>
    <s v="Cuisses/jambes/épaules/etc."/>
    <m/>
    <n v="1"/>
    <n v="20"/>
    <s v="Vendredi"/>
    <n v="3221"/>
    <m/>
    <m/>
  </r>
  <r>
    <x v="2"/>
    <x v="7"/>
    <d v="2018-02-08T00:00:00"/>
    <d v="2018-02-02T00:00:00"/>
    <m/>
    <d v="1899-12-30T08:30:00"/>
    <m/>
    <n v="10"/>
    <s v="Infirmière"/>
    <s v="Nursing"/>
    <s v="Soins"/>
    <s v="ACT"/>
    <s v="Chute"/>
    <s v="Sièges multiples"/>
    <m/>
    <n v="1"/>
    <n v="20"/>
    <s v="Vendredi"/>
    <n v="3221"/>
    <m/>
    <m/>
  </r>
  <r>
    <x v="2"/>
    <x v="3"/>
    <d v="2018-02-26T00:00:00"/>
    <d v="2018-02-02T00:00:00"/>
    <m/>
    <d v="1899-12-30T13:30:00"/>
    <m/>
    <n v="16"/>
    <s v="Infirmière"/>
    <s v="Nursing"/>
    <s v="Soins"/>
    <s v="ACT"/>
    <s v="Chute"/>
    <s v="Sièges multiples"/>
    <m/>
    <n v="1"/>
    <n v="6"/>
    <s v="Vendredi"/>
    <n v="3221"/>
    <m/>
    <m/>
  </r>
  <r>
    <x v="2"/>
    <x v="7"/>
    <d v="2018-02-12T00:00:00"/>
    <d v="2018-02-05T00:00:00"/>
    <m/>
    <d v="1899-12-30T09:15:00"/>
    <m/>
    <n v="5"/>
    <s v="Infirmière"/>
    <s v="Nursing"/>
    <s v="Soins"/>
    <s v="AT"/>
    <s v="Chute"/>
    <s v="Dos-Bras"/>
    <m/>
    <n v="1"/>
    <m/>
    <s v="Lundi"/>
    <n v="3221"/>
    <m/>
    <m/>
  </r>
  <r>
    <x v="2"/>
    <x v="7"/>
    <d v="2018-02-09T00:00:00"/>
    <d v="2018-02-07T00:00:00"/>
    <m/>
    <d v="1899-12-30T09:00:00"/>
    <m/>
    <n v="3"/>
    <s v="Employée "/>
    <s v="Administratif"/>
    <s v="Facturation"/>
    <s v="ACT"/>
    <s v="Chute"/>
    <s v="Tête-Dos"/>
    <m/>
    <n v="1"/>
    <n v="39"/>
    <s v="Mercredi"/>
    <n v="4110"/>
    <m/>
    <m/>
  </r>
  <r>
    <x v="2"/>
    <x v="7"/>
    <d v="2018-02-14T00:00:00"/>
    <d v="2018-02-07T00:00:00"/>
    <m/>
    <d v="1899-12-30T13:50:00"/>
    <m/>
    <n v="9"/>
    <s v="Infirmière"/>
    <s v="Nursing"/>
    <s v="Soins"/>
    <s v="AT"/>
    <s v="Chute"/>
    <s v="Chevilles"/>
    <m/>
    <n v="1"/>
    <n v="29"/>
    <s v="Mercredi"/>
    <n v="2221"/>
    <m/>
    <m/>
  </r>
  <r>
    <x v="3"/>
    <x v="8"/>
    <d v="2018-02-09T00:00:00"/>
    <d v="2018-02-08T00:00:00"/>
    <m/>
    <d v="1899-12-30T11:45:00"/>
    <m/>
    <n v="15"/>
    <s v="Aide-soignante"/>
    <s v="Nursing"/>
    <s v="Soins"/>
    <s v="AT"/>
    <s v="Chute"/>
    <s v="Jambes-Genoux"/>
    <m/>
    <n v="1"/>
    <n v="0"/>
    <s v="Jeudi"/>
    <n v="5321"/>
    <m/>
    <s v="OK"/>
  </r>
  <r>
    <x v="2"/>
    <x v="3"/>
    <d v="2018-02-26T00:00:00"/>
    <d v="2018-02-12T00:00:00"/>
    <m/>
    <d v="1899-12-30T16:20:00"/>
    <m/>
    <n v="2"/>
    <s v="Infirmière"/>
    <s v="Nursing"/>
    <s v="Soins"/>
    <s v="AT"/>
    <s v="Coups reçus des patients"/>
    <s v="Genoux"/>
    <m/>
    <n v="1"/>
    <n v="7"/>
    <s v="Lundi"/>
    <n v="3221"/>
    <m/>
    <m/>
  </r>
  <r>
    <x v="3"/>
    <x v="6"/>
    <d v="2018-02-16T00:00:00"/>
    <d v="2018-02-14T00:00:00"/>
    <m/>
    <d v="1899-12-30T14:30:00"/>
    <m/>
    <n v="4"/>
    <s v="Infirmière"/>
    <s v="Nursing"/>
    <s v="Soins"/>
    <s v="AT"/>
    <s v="Autre"/>
    <s v="Cou-Dos"/>
    <m/>
    <n v="1"/>
    <m/>
    <s v="Mercredi"/>
    <n v="2221"/>
    <m/>
    <m/>
  </r>
  <r>
    <x v="2"/>
    <x v="7"/>
    <d v="2018-02-22T00:00:00"/>
    <d v="2018-02-15T00:00:00"/>
    <m/>
    <d v="1899-12-30T10:00:00"/>
    <m/>
    <n v="15"/>
    <s v="Educatrice"/>
    <s v="Nursing"/>
    <s v="Soins"/>
    <s v="AT"/>
    <s v="Autre"/>
    <s v="Psychologique"/>
    <m/>
    <n v="1"/>
    <n v="10"/>
    <s v="Jeudi"/>
    <n v="9629"/>
    <m/>
    <m/>
  </r>
  <r>
    <x v="2"/>
    <x v="3"/>
    <d v="2018-03-09T00:00:00"/>
    <d v="2018-02-21T00:00:00"/>
    <m/>
    <d v="1899-12-30T08:00:00"/>
    <m/>
    <n v="0"/>
    <s v="Vigile"/>
    <s v="SIG"/>
    <s v="SIG"/>
    <s v="AT"/>
    <s v="Chute"/>
    <s v="Dos/épaules/doigts"/>
    <m/>
    <n v="1"/>
    <m/>
    <s v="Mecredi"/>
    <n v="5414"/>
    <m/>
    <m/>
  </r>
  <r>
    <x v="3"/>
    <x v="9"/>
    <d v="2018-02-27T00:00:00"/>
    <d v="2018-02-26T00:00:00"/>
    <m/>
    <d v="1899-12-30T09:30:00"/>
    <m/>
    <n v="15"/>
    <s v="Esthéticienne sociale"/>
    <s v="Nursing"/>
    <s v="Paramédicaux"/>
    <s v="AT"/>
    <s v="Chute"/>
    <s v="Chevilles"/>
    <m/>
    <n v="1"/>
    <n v="10"/>
    <s v="Lundi"/>
    <n v="5329"/>
    <m/>
    <m/>
  </r>
  <r>
    <x v="2"/>
    <x v="3"/>
    <d v="2018-03-02T00:00:00"/>
    <d v="2018-02-28T00:00:00"/>
    <m/>
    <d v="1899-12-30T07:30:00"/>
    <m/>
    <n v="10"/>
    <s v="Ouvrier polyvalent"/>
    <s v="Technique"/>
    <s v="Technique"/>
    <s v="ACT"/>
    <s v="Chute"/>
    <s v="Doigts"/>
    <m/>
    <n v="1"/>
    <n v="12"/>
    <s v="Mercredi"/>
    <n v="9313"/>
    <m/>
    <m/>
  </r>
  <r>
    <x v="3"/>
    <x v="6"/>
    <d v="2018-03-05T00:00:00"/>
    <d v="2018-02-28T00:00:00"/>
    <m/>
    <d v="1899-12-30T10:00:00"/>
    <m/>
    <n v="45"/>
    <s v="Aide familiale"/>
    <s v="Nursing"/>
    <s v="Soins"/>
    <s v="AT"/>
    <s v="Chute"/>
    <s v="Tête/épaules"/>
    <m/>
    <n v="1"/>
    <m/>
    <s v="Mercredi"/>
    <n v="5169"/>
    <m/>
    <m/>
  </r>
  <r>
    <x v="2"/>
    <x v="3"/>
    <d v="2018-03-07T00:00:00"/>
    <d v="2018-03-03T00:00:00"/>
    <m/>
    <d v="1899-12-30T12:30:00"/>
    <m/>
    <n v="8"/>
    <s v="Aide soignante"/>
    <s v="Nursing"/>
    <s v="Soins"/>
    <s v="ACT"/>
    <s v="Autre"/>
    <s v="Sièges multiples"/>
    <m/>
    <n v="1"/>
    <m/>
    <s v="Samedi"/>
    <n v="3259"/>
    <m/>
    <s v="OK"/>
  </r>
  <r>
    <x v="2"/>
    <x v="3"/>
    <d v="2018-03-09T00:00:00"/>
    <d v="2018-03-05T00:00:00"/>
    <m/>
    <d v="1899-12-30T07:00:00"/>
    <m/>
    <n v="27"/>
    <s v="Ouvrière"/>
    <s v="Hôtellerie"/>
    <s v="Cuisine"/>
    <s v="AT"/>
    <s v="Coinçage"/>
    <s v="Doigts"/>
    <m/>
    <n v="1"/>
    <n v="20"/>
    <s v="Lundi"/>
    <n v="9629"/>
    <m/>
    <s v="OK"/>
  </r>
  <r>
    <x v="2"/>
    <x v="3"/>
    <d v="2018-03-16T00:00:00"/>
    <d v="2018-03-05T00:00:00"/>
    <m/>
    <d v="1899-12-30T10:00:00"/>
    <m/>
    <n v="0"/>
    <s v="Ouvrier"/>
    <s v="Entretien"/>
    <s v="Entretien"/>
    <s v="AT"/>
    <s v="Piqûre d'aiguille"/>
    <s v="Doigts"/>
    <m/>
    <n v="1"/>
    <n v="17"/>
    <s v="Lundi"/>
    <n v="9112"/>
    <m/>
    <m/>
  </r>
  <r>
    <x v="3"/>
    <x v="10"/>
    <d v="2018-03-15T00:00:00"/>
    <d v="2018-03-06T00:00:00"/>
    <m/>
    <d v="1899-12-30T07:50:00"/>
    <m/>
    <n v="0"/>
    <s v="Diéteticienne"/>
    <s v="Nursing"/>
    <s v="Paramédicaux"/>
    <s v="ACT"/>
    <s v="Autre"/>
    <s v="Nuque"/>
    <m/>
    <n v="1"/>
    <n v="5"/>
    <s v="Mardi "/>
    <n v="2265"/>
    <m/>
    <m/>
  </r>
  <r>
    <x v="0"/>
    <x v="0"/>
    <d v="2018-03-15T00:00:00"/>
    <d v="2018-03-07T00:00:00"/>
    <m/>
    <d v="1899-12-30T08:30:00"/>
    <m/>
    <n v="24"/>
    <s v="Éducatrice spécialisée"/>
    <s v="Nursing"/>
    <s v="Paramédicaux"/>
    <s v="ACT"/>
    <s v="Chute"/>
    <s v="Pieds"/>
    <m/>
    <n v="1"/>
    <n v="30"/>
    <s v="Mardi "/>
    <n v="9629"/>
    <m/>
    <m/>
  </r>
  <r>
    <x v="2"/>
    <x v="3"/>
    <d v="2018-03-16T00:00:00"/>
    <d v="2018-03-08T00:00:00"/>
    <m/>
    <d v="1899-12-30T16:30:00"/>
    <m/>
    <n v="3"/>
    <s v="Logopède"/>
    <s v="Nursing"/>
    <s v="Paramédicaux"/>
    <s v="ACT"/>
    <s v="Autre"/>
    <s v="Tête/cou"/>
    <m/>
    <n v="1"/>
    <n v="20"/>
    <s v="Jeudi"/>
    <n v="3230"/>
    <m/>
    <m/>
  </r>
  <r>
    <x v="3"/>
    <x v="5"/>
    <d v="2018-03-09T00:00:00"/>
    <d v="2018-03-09T00:00:00"/>
    <m/>
    <d v="1899-12-30T12:00:00"/>
    <m/>
    <n v="0"/>
    <s v="Aide soignante"/>
    <s v="Nursing"/>
    <s v="Soins"/>
    <s v="AT"/>
    <s v="Piqûre d'aiguille"/>
    <s v="Doigts"/>
    <m/>
    <n v="1"/>
    <n v="10"/>
    <s v="Vendredi "/>
    <n v="5321"/>
    <m/>
    <m/>
  </r>
  <r>
    <x v="0"/>
    <x v="1"/>
    <d v="2018-03-15T00:00:00"/>
    <d v="2018-03-09T00:00:00"/>
    <m/>
    <d v="1899-12-30T14:00:00"/>
    <m/>
    <n v="3"/>
    <s v="Infirmier"/>
    <s v="Nursing"/>
    <s v="Soins"/>
    <s v="AT"/>
    <s v="Chute"/>
    <s v="Sièges multiples"/>
    <m/>
    <n v="1"/>
    <n v="3"/>
    <s v="Vendredi"/>
    <n v="3221"/>
    <m/>
    <s v="OK"/>
  </r>
  <r>
    <x v="3"/>
    <x v="11"/>
    <d v="2018-03-19T00:00:00"/>
    <d v="2018-03-12T00:00:00"/>
    <m/>
    <d v="1899-12-30T10:30:00"/>
    <m/>
    <n v="10"/>
    <s v="Aide-soignante"/>
    <s v="Nursing"/>
    <s v="Soins"/>
    <s v="AT"/>
    <s v="Manutention"/>
    <s v="Dos"/>
    <m/>
    <n v="1"/>
    <n v="10"/>
    <s v="Lundi"/>
    <n v="5321"/>
    <m/>
    <m/>
  </r>
  <r>
    <x v="2"/>
    <x v="7"/>
    <d v="2018-03-23T00:00:00"/>
    <d v="2018-03-13T00:00:00"/>
    <m/>
    <d v="1899-12-30T08:15:00"/>
    <m/>
    <n v="7"/>
    <s v="Ouvrière"/>
    <s v="Hôtellerie"/>
    <s v="Entretien"/>
    <s v="AT"/>
    <s v="Coinçage"/>
    <s v="Doigts"/>
    <m/>
    <n v="1"/>
    <n v="7"/>
    <s v="Mardi "/>
    <n v="9112"/>
    <m/>
    <m/>
  </r>
  <r>
    <x v="2"/>
    <x v="7"/>
    <d v="2018-03-23T00:00:00"/>
    <d v="2018-03-19T00:00:00"/>
    <m/>
    <d v="1899-12-30T11:00:00"/>
    <m/>
    <n v="12"/>
    <s v="Cuisinière"/>
    <s v="Hôtellerie"/>
    <s v="Cuisine"/>
    <s v="AT"/>
    <s v="Autre"/>
    <s v="Doigts"/>
    <m/>
    <n v="1"/>
    <n v="12"/>
    <s v="Lundi"/>
    <n v="9412"/>
    <m/>
    <m/>
  </r>
  <r>
    <x v="0"/>
    <x v="1"/>
    <d v="2018-03-23T00:00:00"/>
    <d v="2018-03-20T00:00:00"/>
    <m/>
    <d v="1899-12-30T12:30:00"/>
    <m/>
    <n v="6"/>
    <s v="Assistante sociale"/>
    <s v="Nursing"/>
    <s v="Paramédicaux"/>
    <s v="AT"/>
    <s v="Chute"/>
    <s v="Sièges multiples"/>
    <m/>
    <n v="1"/>
    <n v="6"/>
    <s v="Mardi "/>
    <n v="4419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2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B20:G34" firstHeaderRow="1" firstDataRow="2" firstDataCol="1"/>
  <pivotFields count="21">
    <pivotField axis="axisCol" showAll="0">
      <items count="5">
        <item x="2"/>
        <item x="1"/>
        <item x="0"/>
        <item x="3"/>
        <item t="default"/>
      </items>
    </pivotField>
    <pivotField axis="axisRow" dataField="1" showAll="0">
      <items count="13">
        <item x="7"/>
        <item x="11"/>
        <item x="8"/>
        <item x="10"/>
        <item x="9"/>
        <item x="5"/>
        <item x="2"/>
        <item x="4"/>
        <item x="6"/>
        <item x="0"/>
        <item x="3"/>
        <item x="1"/>
        <item t="default"/>
      </items>
    </pivotField>
    <pivotField showAll="0"/>
    <pivotField numFmtId="164" showAll="0"/>
    <pivotField showAll="0"/>
    <pivotField numFmtId="20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0"/>
  </colFields>
  <colItems count="5">
    <i>
      <x/>
    </i>
    <i>
      <x v="1"/>
    </i>
    <i>
      <x v="2"/>
    </i>
    <i>
      <x v="3"/>
    </i>
    <i t="grand">
      <x/>
    </i>
  </colItems>
  <dataFields count="1">
    <dataField name="Sites" fld="1" subtotal="count" baseField="0" baseItem="0"/>
  </dataFields>
  <formats count="1">
    <format dxfId="1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Tableau3" displayName="Tableau3" ref="AA83:AH96" headerRowCount="0" totalsRowCount="1" headerRowBorderDxfId="27" totalsRowBorderDxfId="26">
  <tableColumns count="8">
    <tableColumn id="1" name="Colonne1" totalsRowLabel="Total" headerRowDxfId="25" dataDxfId="24" totalsRowDxfId="23" headerRowCellStyle="Lien hypertexte" dataCellStyle="Lien hypertexte"/>
    <tableColumn id="2" name="Colonne2" totalsRowLabel="Total Secteur A " headerRowDxfId="22" dataDxfId="21" totalsRowDxfId="20"/>
    <tableColumn id="3" name="Colonne3" totalsRowFunction="sum" headerRowDxfId="19" dataDxfId="18" totalsRowDxfId="17"/>
    <tableColumn id="4" name="Colonne4" totalsRowLabel="Totat Secteur B " headerRowDxfId="16" dataDxfId="15" totalsRowDxfId="14"/>
    <tableColumn id="5" name="Colonne5" totalsRowFunction="sum" headerRowDxfId="13" totalsRowDxfId="12"/>
    <tableColumn id="6" name="Colonne6" totalsRowLabel="Total Secteur C" headerRowDxfId="11" dataDxfId="10" totalsRowDxfId="9"/>
    <tableColumn id="7" name="Colonne7" totalsRowFunction="sum" headerRowDxfId="8" dataDxfId="7" totalsRowDxfId="6"/>
    <tableColumn id="8" name="Colonne8" totalsRowFunction="custom" dataDxfId="5" totalsRowDxfId="4">
      <totalsRowFormula>AC96+AE96+AG96</totalsRow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hyperlink" Target="file:///\\SrvNasPbo2.isosl.be\Public\Sipp\00_SIPP_COMMUN\01_Accidents%20de%20Travail\2018\Analyse%20AT\Analyse%20AT%20Sempels%20John%2009022018.docx" TargetMode="External"/><Relationship Id="rId7" Type="http://schemas.openxmlformats.org/officeDocument/2006/relationships/table" Target="../tables/table1.xml"/><Relationship Id="rId2" Type="http://schemas.openxmlformats.org/officeDocument/2006/relationships/hyperlink" Target="file:///\\SrvNasPbo2.isosl.be\Public\Sipp\00_SIPP_COMMUN\01_Accidents%20de%20Travail\2018\Analyse%20AT\Analyse%20AT%20Kondratenko%20Nina%2009022018.docx" TargetMode="External"/><Relationship Id="rId1" Type="http://schemas.openxmlformats.org/officeDocument/2006/relationships/hyperlink" Target="file:///\\SrvNasPbo2.isosl.be\Public\Sipp\00_SIPP_COMMUN\01_Accidents%20de%20Travail\2018\Analyse%20AT\Analyse%20AT%20Walin%20Fabienne%2007022018.docx" TargetMode="External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file:///\\SrvNasPbo2.isosl.be\Public\Sipp\00_SIPP_COMMUN\01_Accidents%20de%20Travail\2018\Analyse%20AT\Analyse%20AT%20Kondratenko%20Nina%2009022018.docx" TargetMode="External"/><Relationship Id="rId7" Type="http://schemas.openxmlformats.org/officeDocument/2006/relationships/comments" Target="../comments2.xml"/><Relationship Id="rId2" Type="http://schemas.openxmlformats.org/officeDocument/2006/relationships/hyperlink" Target="file:///\\SrvNasPbo2.isosl.be\Public\Sipp\00_SIPP_COMMUN\01_Accidents%20de%20Travail\2018\Analyse%20AT\Analyse%20AT%20Walin%20Fabienne%2007022018.docx" TargetMode="External"/><Relationship Id="rId1" Type="http://schemas.openxmlformats.org/officeDocument/2006/relationships/hyperlink" Target="file:///\\SrvNasPbo2.isosl.be\Public\Sipp\00_SIPP_COMMUN\01_Accidents%20de%20Travail\2018\Analyse%20AT\Analyse%20AT%20Sempels%20John%2009022018.docx" TargetMode="External"/><Relationship Id="rId6" Type="http://schemas.openxmlformats.org/officeDocument/2006/relationships/vmlDrawing" Target="../drawings/vmlDrawing2.vml"/><Relationship Id="rId5" Type="http://schemas.openxmlformats.org/officeDocument/2006/relationships/drawing" Target="../drawings/drawing2.xml"/><Relationship Id="rId4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2:CB903"/>
  <sheetViews>
    <sheetView topLeftCell="Y1" zoomScale="80" zoomScaleNormal="80" zoomScaleSheetLayoutView="100" workbookViewId="0">
      <pane ySplit="4" topLeftCell="A52" activePane="bottomLeft" state="frozenSplit"/>
      <selection pane="bottomLeft" activeCell="AN59" sqref="AN59:AS73"/>
    </sheetView>
    <sheetView tabSelected="1" topLeftCell="A4" zoomScale="70" zoomScaleNormal="70" workbookViewId="1">
      <selection activeCell="H5" sqref="H5"/>
    </sheetView>
  </sheetViews>
  <sheetFormatPr baseColWidth="10" defaultRowHeight="14.25" x14ac:dyDescent="0.2"/>
  <cols>
    <col min="1" max="1" width="20.140625" style="3" customWidth="1"/>
    <col min="2" max="2" width="19.140625" style="3" customWidth="1"/>
    <col min="3" max="3" width="20.7109375" style="3" customWidth="1"/>
    <col min="4" max="4" width="19.42578125" style="7" customWidth="1"/>
    <col min="5" max="5" width="12.85546875" style="6" hidden="1" customWidth="1"/>
    <col min="6" max="6" width="8.5703125" style="3" customWidth="1"/>
    <col min="7" max="7" width="12.42578125" style="200" customWidth="1"/>
    <col min="8" max="8" width="12.42578125" style="3" customWidth="1"/>
    <col min="9" max="9" width="21.42578125" style="5" customWidth="1"/>
    <col min="10" max="10" width="14.85546875" style="5" customWidth="1"/>
    <col min="11" max="11" width="15.140625" style="5" customWidth="1"/>
    <col min="12" max="12" width="19.28515625" style="3" customWidth="1"/>
    <col min="13" max="13" width="19" style="298" customWidth="1"/>
    <col min="14" max="14" width="19" style="3" customWidth="1"/>
    <col min="15" max="15" width="32.7109375" style="4" customWidth="1"/>
    <col min="16" max="17" width="11.42578125" style="3" customWidth="1"/>
    <col min="18" max="18" width="10" style="3" customWidth="1"/>
    <col min="19" max="19" width="12.7109375" style="3" customWidth="1"/>
    <col min="20" max="20" width="31.42578125" style="2" customWidth="1"/>
    <col min="21" max="21" width="10.42578125" style="2" hidden="1" customWidth="1"/>
    <col min="22" max="22" width="11.42578125" style="2"/>
    <col min="23" max="26" width="11.42578125" style="2" customWidth="1"/>
    <col min="27" max="27" width="20" style="2" customWidth="1"/>
    <col min="28" max="39" width="11.42578125" style="2"/>
    <col min="40" max="40" width="25.28515625" style="2" customWidth="1"/>
    <col min="41" max="41" width="9.42578125" style="2" customWidth="1"/>
    <col min="42" max="42" width="6.85546875" style="2" customWidth="1"/>
    <col min="43" max="43" width="4.28515625" style="2" customWidth="1"/>
    <col min="44" max="44" width="8" style="2" customWidth="1"/>
    <col min="45" max="45" width="15.28515625" style="2" bestFit="1" customWidth="1"/>
    <col min="46" max="48" width="11.42578125" style="2"/>
    <col min="49" max="49" width="11.42578125" style="419"/>
    <col min="50" max="56" width="11.42578125" style="2"/>
    <col min="57" max="57" width="7.7109375" style="2" customWidth="1"/>
    <col min="58" max="70" width="11.42578125" style="2"/>
    <col min="71" max="16384" width="11.42578125" style="1"/>
  </cols>
  <sheetData>
    <row r="2" spans="1:70" ht="25.5" customHeight="1" x14ac:dyDescent="0.2">
      <c r="A2" s="428"/>
      <c r="B2" s="563" t="s">
        <v>91</v>
      </c>
      <c r="C2" s="563"/>
      <c r="D2" s="429"/>
      <c r="E2" s="430"/>
      <c r="F2" s="428"/>
      <c r="G2" s="428"/>
      <c r="H2" s="562">
        <f>SUBTOTAL(109,H5:H43)</f>
        <v>309</v>
      </c>
      <c r="I2" s="557" t="s">
        <v>165</v>
      </c>
      <c r="J2" s="556">
        <f>SUMPRODUCT(--(L5:L43="AT"))</f>
        <v>29</v>
      </c>
      <c r="K2" s="435"/>
      <c r="L2" s="558" t="s">
        <v>163</v>
      </c>
      <c r="M2" s="559">
        <f>SUMIF(L5:L43,"AT",H5:H43)</f>
        <v>222</v>
      </c>
      <c r="N2" s="560" t="s">
        <v>164</v>
      </c>
      <c r="O2" s="561">
        <f>SUMIF(L5:L43,"ACT",H5:H43)</f>
        <v>87</v>
      </c>
      <c r="P2" s="562">
        <f>SUBTOTAL(109,P5:P43)</f>
        <v>39</v>
      </c>
      <c r="Q2" s="428"/>
      <c r="R2" s="428"/>
      <c r="S2" s="428"/>
      <c r="T2" s="433"/>
      <c r="U2" s="433"/>
    </row>
    <row r="3" spans="1:70" ht="45.75" customHeight="1" x14ac:dyDescent="0.2">
      <c r="A3" s="428"/>
      <c r="B3" s="428"/>
      <c r="C3" s="428"/>
      <c r="D3" s="429"/>
      <c r="E3" s="434"/>
      <c r="F3" s="428"/>
      <c r="G3" s="428"/>
      <c r="I3" s="431"/>
      <c r="J3" s="431"/>
      <c r="K3" s="431"/>
      <c r="L3" s="428"/>
      <c r="M3" s="432"/>
      <c r="N3" s="428"/>
      <c r="O3" s="432"/>
      <c r="Q3" s="428"/>
      <c r="R3" s="428"/>
      <c r="S3" s="428"/>
      <c r="T3" s="433"/>
      <c r="U3" s="433"/>
    </row>
    <row r="4" spans="1:70" s="3" customFormat="1" ht="55.5" customHeight="1" x14ac:dyDescent="0.2">
      <c r="A4" s="575" t="s">
        <v>22</v>
      </c>
      <c r="B4" s="575" t="s">
        <v>21</v>
      </c>
      <c r="C4" s="576" t="s">
        <v>20</v>
      </c>
      <c r="D4" s="576" t="s">
        <v>19</v>
      </c>
      <c r="E4" s="576" t="s">
        <v>18</v>
      </c>
      <c r="F4" s="576" t="s">
        <v>17</v>
      </c>
      <c r="G4" s="576" t="s">
        <v>16</v>
      </c>
      <c r="H4" s="576" t="s">
        <v>15</v>
      </c>
      <c r="I4" s="575" t="s">
        <v>14</v>
      </c>
      <c r="J4" s="575" t="s">
        <v>13</v>
      </c>
      <c r="K4" s="575" t="s">
        <v>12</v>
      </c>
      <c r="L4" s="576" t="s">
        <v>11</v>
      </c>
      <c r="M4" s="576" t="s">
        <v>10</v>
      </c>
      <c r="N4" s="576" t="s">
        <v>9</v>
      </c>
      <c r="O4" s="576" t="s">
        <v>8</v>
      </c>
      <c r="P4" s="576" t="s">
        <v>7</v>
      </c>
      <c r="Q4" s="576" t="s">
        <v>6</v>
      </c>
      <c r="R4" s="576" t="s">
        <v>58</v>
      </c>
      <c r="S4" s="576" t="s">
        <v>4</v>
      </c>
      <c r="T4" s="576" t="s">
        <v>3</v>
      </c>
      <c r="U4" s="541" t="s">
        <v>2</v>
      </c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419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</row>
    <row r="5" spans="1:70" s="3" customFormat="1" ht="30" x14ac:dyDescent="0.2">
      <c r="A5" s="436" t="s">
        <v>54</v>
      </c>
      <c r="B5" s="436" t="s">
        <v>29</v>
      </c>
      <c r="C5" s="437">
        <v>43123</v>
      </c>
      <c r="D5" s="542">
        <v>43104</v>
      </c>
      <c r="E5" s="543"/>
      <c r="F5" s="449">
        <v>0.39583333333333331</v>
      </c>
      <c r="G5" s="438"/>
      <c r="H5" s="436">
        <v>0</v>
      </c>
      <c r="I5" s="439" t="s">
        <v>94</v>
      </c>
      <c r="J5" s="439" t="s">
        <v>95</v>
      </c>
      <c r="K5" s="439" t="s">
        <v>96</v>
      </c>
      <c r="L5" s="440" t="s">
        <v>25</v>
      </c>
      <c r="M5" s="441" t="s">
        <v>97</v>
      </c>
      <c r="N5" s="441" t="s">
        <v>61</v>
      </c>
      <c r="O5" s="442"/>
      <c r="P5" s="436">
        <v>1</v>
      </c>
      <c r="Q5" s="436">
        <v>7</v>
      </c>
      <c r="R5" s="436" t="s">
        <v>57</v>
      </c>
      <c r="S5" s="436">
        <v>5321</v>
      </c>
      <c r="T5" s="436"/>
      <c r="U5" s="544"/>
      <c r="V5" s="292"/>
      <c r="W5" s="292"/>
      <c r="X5" s="292"/>
      <c r="Y5" s="292"/>
      <c r="Z5" s="292"/>
      <c r="AA5" s="292"/>
      <c r="AB5" s="292"/>
      <c r="AC5" s="292"/>
      <c r="AD5" s="292"/>
      <c r="AE5" s="292"/>
      <c r="AF5" s="292"/>
      <c r="AG5" s="292"/>
      <c r="AH5" s="292"/>
      <c r="AI5" s="292"/>
      <c r="AJ5" s="292"/>
      <c r="AK5" s="292"/>
      <c r="AL5" s="292"/>
      <c r="AM5" s="292"/>
      <c r="AN5" s="292"/>
      <c r="AO5" s="292"/>
      <c r="AP5" s="292"/>
      <c r="AQ5" s="292"/>
      <c r="AR5" s="292"/>
      <c r="AS5" s="292"/>
      <c r="AT5" s="292"/>
      <c r="AU5" s="292"/>
      <c r="AV5" s="292"/>
      <c r="AW5" s="419"/>
      <c r="AX5" s="292"/>
      <c r="AY5" s="292"/>
      <c r="AZ5" s="292"/>
      <c r="BA5" s="292"/>
      <c r="BB5" s="292"/>
      <c r="BC5" s="292"/>
      <c r="BD5" s="292"/>
      <c r="BE5" s="292"/>
      <c r="BF5" s="292"/>
      <c r="BG5" s="292"/>
      <c r="BH5" s="292"/>
      <c r="BI5" s="292"/>
      <c r="BJ5" s="292"/>
      <c r="BK5" s="292"/>
      <c r="BL5" s="292"/>
      <c r="BM5" s="292"/>
      <c r="BN5" s="292"/>
      <c r="BO5" s="292"/>
      <c r="BP5" s="292"/>
      <c r="BQ5" s="292"/>
      <c r="BR5" s="292"/>
    </row>
    <row r="6" spans="1:70" ht="48.75" customHeight="1" x14ac:dyDescent="0.2">
      <c r="A6" s="443" t="s">
        <v>54</v>
      </c>
      <c r="B6" s="545" t="s">
        <v>28</v>
      </c>
      <c r="C6" s="546">
        <v>43123</v>
      </c>
      <c r="D6" s="542">
        <v>43109</v>
      </c>
      <c r="E6" s="547"/>
      <c r="F6" s="445">
        <v>0.62152777777777779</v>
      </c>
      <c r="G6" s="548"/>
      <c r="H6" s="456">
        <v>0</v>
      </c>
      <c r="I6" s="452" t="s">
        <v>66</v>
      </c>
      <c r="J6" s="452" t="s">
        <v>63</v>
      </c>
      <c r="K6" s="452" t="s">
        <v>63</v>
      </c>
      <c r="L6" s="453" t="s">
        <v>25</v>
      </c>
      <c r="M6" s="549" t="s">
        <v>61</v>
      </c>
      <c r="N6" s="452" t="s">
        <v>62</v>
      </c>
      <c r="O6" s="549"/>
      <c r="P6" s="456">
        <v>1</v>
      </c>
      <c r="Q6" s="456">
        <v>17</v>
      </c>
      <c r="R6" s="453" t="s">
        <v>92</v>
      </c>
      <c r="S6" s="456">
        <v>9622</v>
      </c>
      <c r="T6" s="453"/>
      <c r="U6" s="443" t="s">
        <v>1</v>
      </c>
    </row>
    <row r="7" spans="1:70" ht="42.75" customHeight="1" x14ac:dyDescent="0.2">
      <c r="A7" s="436" t="s">
        <v>54</v>
      </c>
      <c r="B7" s="440" t="s">
        <v>28</v>
      </c>
      <c r="C7" s="550">
        <v>43123</v>
      </c>
      <c r="D7" s="542">
        <v>43111</v>
      </c>
      <c r="E7" s="551"/>
      <c r="F7" s="449">
        <v>0.42708333333333331</v>
      </c>
      <c r="G7" s="548"/>
      <c r="H7" s="436">
        <v>0</v>
      </c>
      <c r="I7" s="441" t="s">
        <v>93</v>
      </c>
      <c r="J7" s="441" t="s">
        <v>69</v>
      </c>
      <c r="K7" s="441" t="s">
        <v>69</v>
      </c>
      <c r="L7" s="436" t="s">
        <v>25</v>
      </c>
      <c r="M7" s="441" t="s">
        <v>61</v>
      </c>
      <c r="N7" s="441" t="s">
        <v>62</v>
      </c>
      <c r="O7" s="441"/>
      <c r="P7" s="436">
        <v>1</v>
      </c>
      <c r="Q7" s="436"/>
      <c r="R7" s="436" t="s">
        <v>57</v>
      </c>
      <c r="S7" s="436">
        <v>2512</v>
      </c>
      <c r="T7" s="438" t="s">
        <v>67</v>
      </c>
      <c r="U7" s="436" t="s">
        <v>1</v>
      </c>
    </row>
    <row r="8" spans="1:70" ht="42.75" customHeight="1" x14ac:dyDescent="0.2">
      <c r="A8" s="443" t="s">
        <v>124</v>
      </c>
      <c r="B8" s="443" t="s">
        <v>59</v>
      </c>
      <c r="C8" s="444">
        <v>43130</v>
      </c>
      <c r="D8" s="542">
        <v>43112</v>
      </c>
      <c r="E8" s="547"/>
      <c r="F8" s="445">
        <v>0.40625</v>
      </c>
      <c r="G8" s="465"/>
      <c r="H8" s="443">
        <v>0</v>
      </c>
      <c r="I8" s="446" t="s">
        <v>112</v>
      </c>
      <c r="J8" s="446" t="s">
        <v>61</v>
      </c>
      <c r="K8" s="446" t="s">
        <v>113</v>
      </c>
      <c r="L8" s="443" t="s">
        <v>25</v>
      </c>
      <c r="M8" s="447" t="s">
        <v>114</v>
      </c>
      <c r="N8" s="447" t="s">
        <v>101</v>
      </c>
      <c r="O8" s="448"/>
      <c r="P8" s="443">
        <v>1</v>
      </c>
      <c r="Q8" s="443">
        <v>18</v>
      </c>
      <c r="R8" s="444" t="s">
        <v>52</v>
      </c>
      <c r="S8" s="443">
        <v>2269</v>
      </c>
      <c r="T8" s="443"/>
      <c r="U8" s="544"/>
      <c r="V8" s="300"/>
      <c r="W8" s="300"/>
      <c r="X8" s="300"/>
      <c r="Y8" s="300"/>
      <c r="Z8" s="300"/>
      <c r="AA8" s="300"/>
      <c r="AB8" s="300"/>
      <c r="AC8" s="300"/>
      <c r="AD8" s="300"/>
      <c r="AE8" s="300"/>
      <c r="AF8" s="300"/>
      <c r="AG8" s="300"/>
      <c r="AH8" s="300"/>
      <c r="AI8" s="300"/>
      <c r="AJ8" s="300"/>
      <c r="AK8" s="300"/>
      <c r="AL8" s="300"/>
      <c r="AM8" s="300"/>
      <c r="AN8" s="300"/>
      <c r="AO8" s="300"/>
      <c r="AP8" s="300"/>
      <c r="AQ8" s="300"/>
      <c r="AR8" s="300"/>
      <c r="AS8" s="300"/>
      <c r="AT8" s="300"/>
      <c r="AU8" s="300"/>
      <c r="AV8" s="300"/>
      <c r="AX8" s="300"/>
      <c r="AY8" s="300"/>
      <c r="AZ8" s="300"/>
      <c r="BA8" s="300"/>
      <c r="BB8" s="300"/>
      <c r="BC8" s="300"/>
      <c r="BD8" s="300"/>
      <c r="BE8" s="300"/>
      <c r="BF8" s="300"/>
      <c r="BG8" s="300"/>
      <c r="BH8" s="300"/>
      <c r="BI8" s="300"/>
      <c r="BJ8" s="300"/>
      <c r="BK8" s="300"/>
      <c r="BL8" s="300"/>
      <c r="BM8" s="300"/>
      <c r="BN8" s="300"/>
      <c r="BO8" s="300"/>
      <c r="BP8" s="300"/>
      <c r="BQ8" s="300"/>
      <c r="BR8" s="300"/>
    </row>
    <row r="9" spans="1:70" ht="42.75" customHeight="1" x14ac:dyDescent="0.2">
      <c r="A9" s="436" t="s">
        <v>60</v>
      </c>
      <c r="B9" s="436" t="s">
        <v>30</v>
      </c>
      <c r="C9" s="437">
        <v>43130</v>
      </c>
      <c r="D9" s="542">
        <v>43115</v>
      </c>
      <c r="E9" s="551"/>
      <c r="F9" s="449">
        <v>0.36458333333333331</v>
      </c>
      <c r="G9" s="438"/>
      <c r="H9" s="436">
        <v>0</v>
      </c>
      <c r="I9" s="439" t="s">
        <v>107</v>
      </c>
      <c r="J9" s="439" t="s">
        <v>108</v>
      </c>
      <c r="K9" s="441" t="s">
        <v>109</v>
      </c>
      <c r="L9" s="436" t="s">
        <v>25</v>
      </c>
      <c r="M9" s="441" t="s">
        <v>110</v>
      </c>
      <c r="N9" s="441" t="s">
        <v>111</v>
      </c>
      <c r="O9" s="442"/>
      <c r="P9" s="436">
        <v>1</v>
      </c>
      <c r="Q9" s="436">
        <v>7</v>
      </c>
      <c r="R9" s="437" t="s">
        <v>56</v>
      </c>
      <c r="S9" s="436">
        <v>4120</v>
      </c>
      <c r="T9" s="436"/>
      <c r="U9" s="544"/>
    </row>
    <row r="10" spans="1:70" ht="95.25" customHeight="1" x14ac:dyDescent="0.2">
      <c r="A10" s="443" t="s">
        <v>124</v>
      </c>
      <c r="B10" s="443" t="s">
        <v>59</v>
      </c>
      <c r="C10" s="444">
        <v>43140</v>
      </c>
      <c r="D10" s="542">
        <v>43115</v>
      </c>
      <c r="E10" s="547"/>
      <c r="F10" s="445">
        <v>0.72916666666666663</v>
      </c>
      <c r="G10" s="465"/>
      <c r="H10" s="443">
        <v>13</v>
      </c>
      <c r="I10" s="446" t="s">
        <v>125</v>
      </c>
      <c r="J10" s="446" t="s">
        <v>95</v>
      </c>
      <c r="K10" s="446" t="s">
        <v>96</v>
      </c>
      <c r="L10" s="443" t="s">
        <v>51</v>
      </c>
      <c r="M10" s="447" t="s">
        <v>61</v>
      </c>
      <c r="N10" s="447" t="s">
        <v>111</v>
      </c>
      <c r="O10" s="448"/>
      <c r="P10" s="443">
        <v>1</v>
      </c>
      <c r="Q10" s="443"/>
      <c r="R10" s="444" t="s">
        <v>56</v>
      </c>
      <c r="S10" s="443">
        <v>2634</v>
      </c>
      <c r="T10" s="443"/>
      <c r="U10" s="544"/>
      <c r="V10" s="336"/>
      <c r="W10" s="336"/>
      <c r="X10" s="336"/>
      <c r="Y10" s="336"/>
      <c r="Z10" s="336"/>
      <c r="AA10" s="336"/>
      <c r="AB10" s="336"/>
      <c r="AC10" s="336"/>
      <c r="AD10" s="336"/>
      <c r="AE10" s="336"/>
      <c r="AF10" s="336"/>
      <c r="AG10" s="336"/>
      <c r="AH10" s="336"/>
      <c r="AI10" s="336"/>
      <c r="AJ10" s="336"/>
      <c r="AK10" s="336"/>
      <c r="AL10" s="336"/>
      <c r="AM10" s="336"/>
      <c r="AN10" s="336"/>
      <c r="AO10" s="336"/>
      <c r="AP10" s="336"/>
      <c r="AQ10" s="336"/>
      <c r="AR10" s="336"/>
      <c r="AS10" s="336"/>
      <c r="AT10" s="336"/>
      <c r="AU10" s="336"/>
      <c r="AV10" s="336"/>
      <c r="AX10" s="336"/>
      <c r="AY10" s="336"/>
      <c r="AZ10" s="336"/>
      <c r="BA10" s="336"/>
      <c r="BB10" s="336"/>
      <c r="BC10" s="336"/>
      <c r="BD10" s="336"/>
      <c r="BE10" s="336"/>
      <c r="BF10" s="336"/>
      <c r="BG10" s="336"/>
      <c r="BH10" s="336"/>
      <c r="BI10" s="336"/>
      <c r="BJ10" s="336"/>
      <c r="BK10" s="336"/>
      <c r="BL10" s="336"/>
      <c r="BM10" s="336"/>
      <c r="BN10" s="336"/>
      <c r="BO10" s="336"/>
      <c r="BP10" s="336"/>
      <c r="BQ10" s="336"/>
      <c r="BR10" s="336"/>
    </row>
    <row r="11" spans="1:70" ht="80.25" customHeight="1" x14ac:dyDescent="0.2">
      <c r="A11" s="436" t="s">
        <v>23</v>
      </c>
      <c r="B11" s="436" t="s">
        <v>48</v>
      </c>
      <c r="C11" s="437">
        <v>43138</v>
      </c>
      <c r="D11" s="542">
        <v>43116</v>
      </c>
      <c r="E11" s="551"/>
      <c r="F11" s="449">
        <v>0.44791666666666669</v>
      </c>
      <c r="G11" s="438"/>
      <c r="H11" s="436">
        <v>6</v>
      </c>
      <c r="I11" s="439" t="s">
        <v>117</v>
      </c>
      <c r="J11" s="439" t="s">
        <v>98</v>
      </c>
      <c r="K11" s="439" t="s">
        <v>122</v>
      </c>
      <c r="L11" s="436" t="s">
        <v>25</v>
      </c>
      <c r="M11" s="441" t="s">
        <v>97</v>
      </c>
      <c r="N11" s="441" t="s">
        <v>123</v>
      </c>
      <c r="O11" s="442"/>
      <c r="P11" s="436">
        <v>1</v>
      </c>
      <c r="Q11" s="436"/>
      <c r="R11" s="437" t="s">
        <v>92</v>
      </c>
      <c r="S11" s="436">
        <v>9112</v>
      </c>
      <c r="T11" s="436"/>
      <c r="U11" s="544"/>
      <c r="V11" s="328"/>
      <c r="W11" s="328"/>
      <c r="X11" s="328"/>
      <c r="Y11" s="328"/>
      <c r="Z11" s="328"/>
      <c r="AA11" s="328"/>
      <c r="AB11" s="328"/>
      <c r="AC11" s="328"/>
      <c r="AD11" s="328"/>
      <c r="AE11" s="328"/>
      <c r="AF11" s="328"/>
      <c r="AG11" s="328"/>
      <c r="AH11" s="328"/>
      <c r="AI11" s="328"/>
      <c r="AJ11" s="328"/>
      <c r="AK11" s="328"/>
      <c r="AL11" s="328"/>
      <c r="AM11" s="328"/>
      <c r="AN11" s="328"/>
      <c r="AO11" s="328"/>
      <c r="AP11" s="328"/>
      <c r="AQ11" s="328"/>
      <c r="AR11" s="328"/>
      <c r="AS11" s="328"/>
      <c r="AT11" s="328"/>
      <c r="AU11" s="328"/>
      <c r="AV11" s="328"/>
      <c r="AX11" s="328"/>
      <c r="AY11" s="328"/>
      <c r="AZ11" s="328"/>
      <c r="BA11" s="328"/>
      <c r="BB11" s="328"/>
      <c r="BC11" s="328"/>
      <c r="BD11" s="328"/>
      <c r="BE11" s="328"/>
      <c r="BF11" s="328"/>
      <c r="BG11" s="328"/>
      <c r="BH11" s="328"/>
      <c r="BI11" s="328"/>
      <c r="BJ11" s="328"/>
      <c r="BK11" s="328"/>
      <c r="BL11" s="328"/>
      <c r="BM11" s="328"/>
      <c r="BN11" s="328"/>
      <c r="BO11" s="328"/>
      <c r="BP11" s="328"/>
      <c r="BQ11" s="328"/>
      <c r="BR11" s="328"/>
    </row>
    <row r="12" spans="1:70" ht="30" customHeight="1" x14ac:dyDescent="0.2">
      <c r="A12" s="443" t="s">
        <v>60</v>
      </c>
      <c r="B12" s="443" t="s">
        <v>30</v>
      </c>
      <c r="C12" s="444">
        <v>43133</v>
      </c>
      <c r="D12" s="542">
        <v>43116</v>
      </c>
      <c r="E12" s="547"/>
      <c r="F12" s="445">
        <v>0.44791666666666669</v>
      </c>
      <c r="G12" s="465"/>
      <c r="H12" s="443">
        <v>16</v>
      </c>
      <c r="I12" s="446" t="s">
        <v>119</v>
      </c>
      <c r="J12" s="446" t="s">
        <v>95</v>
      </c>
      <c r="K12" s="446" t="s">
        <v>31</v>
      </c>
      <c r="L12" s="443" t="s">
        <v>25</v>
      </c>
      <c r="M12" s="447" t="s">
        <v>110</v>
      </c>
      <c r="N12" s="447" t="s">
        <v>103</v>
      </c>
      <c r="O12" s="448"/>
      <c r="P12" s="443">
        <v>1</v>
      </c>
      <c r="Q12" s="443">
        <v>37</v>
      </c>
      <c r="R12" s="444" t="s">
        <v>92</v>
      </c>
      <c r="S12" s="443">
        <v>2269</v>
      </c>
      <c r="T12" s="443"/>
      <c r="U12" s="544"/>
      <c r="V12" s="321"/>
      <c r="W12" s="321"/>
      <c r="X12" s="321"/>
      <c r="Y12" s="321"/>
      <c r="Z12" s="321"/>
      <c r="AA12" s="321"/>
      <c r="AB12" s="321"/>
      <c r="AC12" s="321"/>
      <c r="AD12" s="321"/>
      <c r="AE12" s="321"/>
      <c r="AF12" s="321"/>
      <c r="AG12" s="321"/>
      <c r="AH12" s="321"/>
      <c r="AI12" s="321"/>
      <c r="AJ12" s="321"/>
      <c r="AK12" s="321"/>
      <c r="AL12" s="321"/>
      <c r="AM12" s="321"/>
      <c r="AN12" s="321"/>
      <c r="AO12" s="321"/>
      <c r="AP12" s="321"/>
      <c r="AQ12" s="321"/>
      <c r="AR12" s="321"/>
      <c r="AS12" s="321"/>
      <c r="AT12" s="321"/>
      <c r="AU12" s="321"/>
      <c r="AV12" s="321"/>
      <c r="AX12" s="321"/>
      <c r="AY12" s="321"/>
      <c r="AZ12" s="321"/>
      <c r="BA12" s="321"/>
      <c r="BB12" s="321"/>
      <c r="BC12" s="321"/>
      <c r="BD12" s="321"/>
      <c r="BE12" s="321"/>
      <c r="BF12" s="321"/>
      <c r="BG12" s="321"/>
      <c r="BH12" s="321"/>
      <c r="BI12" s="321"/>
      <c r="BJ12" s="321"/>
      <c r="BK12" s="321"/>
      <c r="BL12" s="321"/>
      <c r="BM12" s="321"/>
      <c r="BN12" s="321"/>
      <c r="BO12" s="321"/>
      <c r="BP12" s="321"/>
      <c r="BQ12" s="321"/>
      <c r="BR12" s="321"/>
    </row>
    <row r="13" spans="1:70" ht="74.25" customHeight="1" x14ac:dyDescent="0.2">
      <c r="A13" s="436" t="s">
        <v>54</v>
      </c>
      <c r="B13" s="440" t="s">
        <v>28</v>
      </c>
      <c r="C13" s="550">
        <v>43125</v>
      </c>
      <c r="D13" s="542">
        <v>43118</v>
      </c>
      <c r="E13" s="551"/>
      <c r="F13" s="449">
        <v>0.60416666666666663</v>
      </c>
      <c r="G13" s="548"/>
      <c r="H13" s="456">
        <v>0</v>
      </c>
      <c r="I13" s="452" t="s">
        <v>66</v>
      </c>
      <c r="J13" s="452" t="s">
        <v>98</v>
      </c>
      <c r="K13" s="452" t="s">
        <v>99</v>
      </c>
      <c r="L13" s="453" t="s">
        <v>25</v>
      </c>
      <c r="M13" s="549" t="s">
        <v>100</v>
      </c>
      <c r="N13" s="452" t="s">
        <v>101</v>
      </c>
      <c r="O13" s="552"/>
      <c r="P13" s="456">
        <v>1</v>
      </c>
      <c r="Q13" s="456">
        <v>1.5</v>
      </c>
      <c r="R13" s="453" t="s">
        <v>57</v>
      </c>
      <c r="S13" s="456">
        <v>9412</v>
      </c>
      <c r="T13" s="453"/>
      <c r="U13" s="436" t="s">
        <v>1</v>
      </c>
      <c r="V13" s="299"/>
      <c r="W13" s="299"/>
      <c r="X13" s="299"/>
      <c r="Y13" s="299"/>
      <c r="Z13" s="299"/>
      <c r="AA13" s="299"/>
      <c r="AB13" s="299"/>
      <c r="AC13" s="299"/>
      <c r="AD13" s="299"/>
      <c r="AE13" s="299"/>
      <c r="AF13" s="299"/>
      <c r="AG13" s="299"/>
      <c r="AH13" s="299"/>
      <c r="AI13" s="299"/>
      <c r="AJ13" s="299"/>
      <c r="AK13" s="299"/>
      <c r="AL13" s="299"/>
      <c r="AM13" s="299"/>
      <c r="AN13" s="299"/>
      <c r="AO13" s="299"/>
      <c r="AP13" s="299"/>
      <c r="AQ13" s="299"/>
      <c r="AR13" s="299"/>
      <c r="AS13" s="299"/>
      <c r="AT13" s="299"/>
      <c r="AU13" s="299"/>
      <c r="AV13" s="299"/>
      <c r="AX13" s="299"/>
      <c r="AY13" s="299"/>
      <c r="AZ13" s="299"/>
      <c r="BA13" s="299"/>
      <c r="BB13" s="299"/>
      <c r="BC13" s="299"/>
      <c r="BD13" s="299"/>
      <c r="BE13" s="299"/>
      <c r="BF13" s="299"/>
      <c r="BG13" s="299"/>
      <c r="BH13" s="299"/>
      <c r="BI13" s="299"/>
      <c r="BJ13" s="299"/>
      <c r="BK13" s="299"/>
      <c r="BL13" s="299"/>
      <c r="BM13" s="299"/>
      <c r="BN13" s="299"/>
      <c r="BO13" s="299"/>
      <c r="BP13" s="299"/>
      <c r="BQ13" s="299"/>
      <c r="BR13" s="299"/>
    </row>
    <row r="14" spans="1:70" ht="30" x14ac:dyDescent="0.2">
      <c r="A14" s="443" t="s">
        <v>54</v>
      </c>
      <c r="B14" s="443" t="s">
        <v>28</v>
      </c>
      <c r="C14" s="444">
        <v>43129</v>
      </c>
      <c r="D14" s="542">
        <v>43121</v>
      </c>
      <c r="E14" s="547"/>
      <c r="F14" s="445">
        <v>0.85416666666666663</v>
      </c>
      <c r="G14" s="548"/>
      <c r="H14" s="450">
        <v>10</v>
      </c>
      <c r="I14" s="451" t="s">
        <v>94</v>
      </c>
      <c r="J14" s="452" t="s">
        <v>95</v>
      </c>
      <c r="K14" s="451" t="s">
        <v>96</v>
      </c>
      <c r="L14" s="453" t="s">
        <v>25</v>
      </c>
      <c r="M14" s="454" t="s">
        <v>105</v>
      </c>
      <c r="N14" s="454" t="s">
        <v>106</v>
      </c>
      <c r="O14" s="455"/>
      <c r="P14" s="456">
        <v>1</v>
      </c>
      <c r="Q14" s="456">
        <v>8</v>
      </c>
      <c r="R14" s="457" t="s">
        <v>55</v>
      </c>
      <c r="S14" s="456">
        <v>5321</v>
      </c>
      <c r="T14" s="458"/>
      <c r="U14" s="544"/>
    </row>
    <row r="15" spans="1:70" ht="42" customHeight="1" x14ac:dyDescent="0.2">
      <c r="A15" s="436" t="s">
        <v>23</v>
      </c>
      <c r="B15" s="440" t="s">
        <v>44</v>
      </c>
      <c r="C15" s="550">
        <v>43126</v>
      </c>
      <c r="D15" s="542">
        <v>43125</v>
      </c>
      <c r="E15" s="551"/>
      <c r="F15" s="449">
        <v>0.36458333333333331</v>
      </c>
      <c r="G15" s="548"/>
      <c r="H15" s="456">
        <v>0</v>
      </c>
      <c r="I15" s="452" t="s">
        <v>102</v>
      </c>
      <c r="J15" s="452" t="s">
        <v>95</v>
      </c>
      <c r="K15" s="452" t="s">
        <v>96</v>
      </c>
      <c r="L15" s="453" t="s">
        <v>25</v>
      </c>
      <c r="M15" s="549" t="s">
        <v>97</v>
      </c>
      <c r="N15" s="452" t="s">
        <v>103</v>
      </c>
      <c r="O15" s="552"/>
      <c r="P15" s="456">
        <v>1</v>
      </c>
      <c r="Q15" s="456" t="s">
        <v>104</v>
      </c>
      <c r="R15" s="453" t="s">
        <v>57</v>
      </c>
      <c r="S15" s="456">
        <v>3221</v>
      </c>
      <c r="T15" s="453"/>
      <c r="U15" s="436" t="s">
        <v>1</v>
      </c>
    </row>
    <row r="16" spans="1:70" ht="42" customHeight="1" x14ac:dyDescent="0.2">
      <c r="A16" s="443" t="s">
        <v>54</v>
      </c>
      <c r="B16" s="443" t="s">
        <v>28</v>
      </c>
      <c r="C16" s="444">
        <v>43131</v>
      </c>
      <c r="D16" s="542">
        <v>43125</v>
      </c>
      <c r="E16" s="547"/>
      <c r="F16" s="445">
        <v>0.66666666666666663</v>
      </c>
      <c r="G16" s="548"/>
      <c r="H16" s="450">
        <v>8</v>
      </c>
      <c r="I16" s="451" t="s">
        <v>117</v>
      </c>
      <c r="J16" s="452" t="s">
        <v>98</v>
      </c>
      <c r="K16" s="451" t="s">
        <v>99</v>
      </c>
      <c r="L16" s="453" t="s">
        <v>25</v>
      </c>
      <c r="M16" s="454" t="s">
        <v>105</v>
      </c>
      <c r="N16" s="454" t="s">
        <v>118</v>
      </c>
      <c r="O16" s="455"/>
      <c r="P16" s="456">
        <v>1</v>
      </c>
      <c r="Q16" s="456"/>
      <c r="R16" s="457" t="s">
        <v>121</v>
      </c>
      <c r="S16" s="456">
        <v>9622</v>
      </c>
      <c r="T16" s="459" t="s">
        <v>67</v>
      </c>
      <c r="U16" s="544"/>
      <c r="V16" s="309"/>
      <c r="W16" s="309"/>
      <c r="X16" s="309"/>
      <c r="Y16" s="309"/>
      <c r="Z16" s="309"/>
      <c r="AA16" s="309"/>
      <c r="AB16" s="309"/>
      <c r="AC16" s="309"/>
      <c r="AD16" s="309"/>
      <c r="AE16" s="309"/>
      <c r="AF16" s="309"/>
      <c r="AG16" s="309"/>
      <c r="AH16" s="309"/>
      <c r="AI16" s="309"/>
      <c r="AJ16" s="309"/>
      <c r="AK16" s="309"/>
      <c r="AL16" s="309"/>
      <c r="AM16" s="309"/>
      <c r="AN16" s="309"/>
      <c r="AO16" s="309"/>
      <c r="AP16" s="309"/>
      <c r="AQ16" s="309"/>
      <c r="AR16" s="309"/>
      <c r="AS16" s="309"/>
      <c r="AT16" s="309"/>
      <c r="AU16" s="309"/>
      <c r="AV16" s="309"/>
      <c r="AX16" s="309"/>
      <c r="AY16" s="309"/>
      <c r="AZ16" s="309"/>
      <c r="BA16" s="309"/>
      <c r="BB16" s="309"/>
      <c r="BC16" s="309"/>
      <c r="BD16" s="309"/>
      <c r="BE16" s="309"/>
      <c r="BF16" s="309"/>
      <c r="BG16" s="309"/>
      <c r="BH16" s="309"/>
      <c r="BI16" s="309"/>
      <c r="BJ16" s="309"/>
      <c r="BK16" s="309"/>
      <c r="BL16" s="309"/>
      <c r="BM16" s="309"/>
      <c r="BN16" s="309"/>
      <c r="BO16" s="309"/>
      <c r="BP16" s="309"/>
      <c r="BQ16" s="309"/>
      <c r="BR16" s="309"/>
    </row>
    <row r="17" spans="1:70" ht="54" customHeight="1" x14ac:dyDescent="0.2">
      <c r="A17" s="436" t="s">
        <v>23</v>
      </c>
      <c r="B17" s="440" t="s">
        <v>49</v>
      </c>
      <c r="C17" s="550">
        <v>43131</v>
      </c>
      <c r="D17" s="542">
        <v>43126</v>
      </c>
      <c r="E17" s="551"/>
      <c r="F17" s="449">
        <v>0.51041666666666663</v>
      </c>
      <c r="G17" s="548"/>
      <c r="H17" s="456">
        <v>7</v>
      </c>
      <c r="I17" s="452" t="s">
        <v>115</v>
      </c>
      <c r="J17" s="452" t="s">
        <v>95</v>
      </c>
      <c r="K17" s="452" t="s">
        <v>116</v>
      </c>
      <c r="L17" s="453" t="s">
        <v>25</v>
      </c>
      <c r="M17" s="549" t="s">
        <v>110</v>
      </c>
      <c r="N17" s="452" t="s">
        <v>62</v>
      </c>
      <c r="O17" s="552"/>
      <c r="P17" s="456">
        <v>1</v>
      </c>
      <c r="Q17" s="456"/>
      <c r="R17" s="453" t="s">
        <v>52</v>
      </c>
      <c r="S17" s="456">
        <v>5169</v>
      </c>
      <c r="T17" s="553" t="s">
        <v>67</v>
      </c>
      <c r="U17" s="436" t="s">
        <v>1</v>
      </c>
      <c r="V17" s="125"/>
      <c r="W17" s="125"/>
      <c r="X17" s="125"/>
      <c r="Y17" s="125"/>
      <c r="Z17" s="125"/>
      <c r="AA17" s="125"/>
      <c r="AB17" s="125"/>
      <c r="AC17" s="125"/>
      <c r="AD17" s="125"/>
      <c r="AE17" s="125"/>
      <c r="AF17" s="125"/>
      <c r="AG17" s="125"/>
      <c r="AH17" s="125"/>
      <c r="AI17" s="125"/>
      <c r="AJ17" s="125"/>
      <c r="AK17" s="125"/>
      <c r="AL17" s="125"/>
      <c r="AM17" s="125"/>
      <c r="AN17" s="125"/>
      <c r="AO17" s="125"/>
      <c r="AP17" s="125"/>
      <c r="AQ17" s="125"/>
      <c r="AR17" s="125"/>
      <c r="AS17" s="125"/>
      <c r="AT17" s="125"/>
      <c r="AU17" s="125"/>
      <c r="AV17" s="125"/>
      <c r="AX17" s="125"/>
      <c r="AY17" s="125"/>
      <c r="AZ17" s="125"/>
      <c r="BA17" s="125"/>
      <c r="BB17" s="125"/>
      <c r="BC17" s="125"/>
      <c r="BD17" s="125"/>
      <c r="BE17" s="125"/>
      <c r="BF17" s="125"/>
      <c r="BG17" s="125"/>
      <c r="BH17" s="125"/>
      <c r="BI17" s="125"/>
      <c r="BJ17" s="125"/>
      <c r="BK17" s="125"/>
      <c r="BL17" s="125"/>
      <c r="BM17" s="125"/>
      <c r="BN17" s="125"/>
      <c r="BO17" s="125"/>
      <c r="BP17" s="125"/>
      <c r="BQ17" s="125"/>
      <c r="BR17" s="125"/>
    </row>
    <row r="18" spans="1:70" ht="30" x14ac:dyDescent="0.2">
      <c r="A18" s="443" t="s">
        <v>54</v>
      </c>
      <c r="B18" s="545" t="s">
        <v>28</v>
      </c>
      <c r="C18" s="546">
        <v>43136</v>
      </c>
      <c r="D18" s="542">
        <v>43126</v>
      </c>
      <c r="E18" s="547"/>
      <c r="F18" s="445">
        <v>0.70277777777777783</v>
      </c>
      <c r="G18" s="548"/>
      <c r="H18" s="456">
        <v>0</v>
      </c>
      <c r="I18" s="452" t="s">
        <v>102</v>
      </c>
      <c r="J18" s="452" t="s">
        <v>95</v>
      </c>
      <c r="K18" s="452" t="s">
        <v>96</v>
      </c>
      <c r="L18" s="453" t="s">
        <v>51</v>
      </c>
      <c r="M18" s="549" t="s">
        <v>110</v>
      </c>
      <c r="N18" s="549" t="s">
        <v>120</v>
      </c>
      <c r="O18" s="552"/>
      <c r="P18" s="456">
        <v>1</v>
      </c>
      <c r="Q18" s="456">
        <v>20</v>
      </c>
      <c r="R18" s="453" t="s">
        <v>52</v>
      </c>
      <c r="S18" s="456">
        <v>3221</v>
      </c>
      <c r="T18" s="453"/>
      <c r="U18" s="443"/>
    </row>
    <row r="19" spans="1:70" ht="42.75" customHeight="1" x14ac:dyDescent="0.2">
      <c r="A19" s="436" t="s">
        <v>60</v>
      </c>
      <c r="B19" s="436" t="s">
        <v>27</v>
      </c>
      <c r="C19" s="437">
        <v>43139</v>
      </c>
      <c r="D19" s="554">
        <v>43133</v>
      </c>
      <c r="E19" s="551"/>
      <c r="F19" s="449">
        <v>0.35416666666666669</v>
      </c>
      <c r="G19" s="438"/>
      <c r="H19" s="436">
        <v>10</v>
      </c>
      <c r="I19" s="439" t="s">
        <v>102</v>
      </c>
      <c r="J19" s="439" t="s">
        <v>95</v>
      </c>
      <c r="K19" s="439" t="s">
        <v>96</v>
      </c>
      <c r="L19" s="436" t="s">
        <v>51</v>
      </c>
      <c r="M19" s="441" t="s">
        <v>110</v>
      </c>
      <c r="N19" s="441" t="s">
        <v>111</v>
      </c>
      <c r="O19" s="442"/>
      <c r="P19" s="436">
        <v>1</v>
      </c>
      <c r="Q19" s="436">
        <v>20</v>
      </c>
      <c r="R19" s="437" t="s">
        <v>52</v>
      </c>
      <c r="S19" s="436">
        <v>3221</v>
      </c>
      <c r="T19" s="436"/>
      <c r="U19" s="544"/>
      <c r="V19" s="329"/>
      <c r="W19" s="329"/>
      <c r="X19" s="329"/>
      <c r="Y19" s="329"/>
      <c r="Z19" s="329"/>
      <c r="AA19" s="329"/>
      <c r="AB19" s="329"/>
      <c r="AC19" s="329"/>
      <c r="AD19" s="329"/>
      <c r="AE19" s="329"/>
      <c r="AF19" s="329"/>
      <c r="AG19" s="329"/>
      <c r="AH19" s="329"/>
      <c r="AI19" s="329"/>
      <c r="AJ19" s="329"/>
      <c r="AK19" s="329"/>
      <c r="AL19" s="329"/>
      <c r="AM19" s="329"/>
      <c r="AN19" s="329"/>
      <c r="AO19" s="329"/>
      <c r="AP19" s="329"/>
      <c r="AQ19" s="329"/>
      <c r="AR19" s="329"/>
      <c r="AS19" s="329"/>
      <c r="AT19" s="329"/>
      <c r="AU19" s="329"/>
      <c r="AV19" s="329"/>
      <c r="AX19" s="329"/>
      <c r="AY19" s="329"/>
      <c r="AZ19" s="329"/>
      <c r="BA19" s="329"/>
      <c r="BB19" s="329"/>
      <c r="BC19" s="329"/>
      <c r="BD19" s="329"/>
      <c r="BE19" s="329"/>
      <c r="BF19" s="329"/>
      <c r="BG19" s="329"/>
      <c r="BH19" s="329"/>
      <c r="BI19" s="329"/>
      <c r="BJ19" s="329"/>
      <c r="BK19" s="329"/>
      <c r="BL19" s="329"/>
      <c r="BM19" s="329"/>
      <c r="BN19" s="329"/>
      <c r="BO19" s="329"/>
      <c r="BP19" s="329"/>
      <c r="BQ19" s="329"/>
      <c r="BR19" s="329"/>
    </row>
    <row r="20" spans="1:70" ht="30" x14ac:dyDescent="0.2">
      <c r="A20" s="443" t="s">
        <v>60</v>
      </c>
      <c r="B20" s="443" t="s">
        <v>30</v>
      </c>
      <c r="C20" s="444">
        <v>43157</v>
      </c>
      <c r="D20" s="554">
        <v>43133</v>
      </c>
      <c r="E20" s="547"/>
      <c r="F20" s="445">
        <v>0.5625</v>
      </c>
      <c r="G20" s="465"/>
      <c r="H20" s="443">
        <v>16</v>
      </c>
      <c r="I20" s="446" t="s">
        <v>102</v>
      </c>
      <c r="J20" s="446" t="s">
        <v>95</v>
      </c>
      <c r="K20" s="446" t="s">
        <v>96</v>
      </c>
      <c r="L20" s="443" t="s">
        <v>51</v>
      </c>
      <c r="M20" s="447" t="s">
        <v>110</v>
      </c>
      <c r="N20" s="447" t="s">
        <v>111</v>
      </c>
      <c r="O20" s="448"/>
      <c r="P20" s="443">
        <v>1</v>
      </c>
      <c r="Q20" s="443">
        <v>6</v>
      </c>
      <c r="R20" s="444" t="s">
        <v>52</v>
      </c>
      <c r="S20" s="443">
        <v>3221</v>
      </c>
      <c r="T20" s="443"/>
      <c r="U20" s="544"/>
      <c r="V20" s="346"/>
      <c r="W20" s="346"/>
      <c r="X20" s="346"/>
      <c r="Y20" s="346"/>
      <c r="Z20" s="346"/>
      <c r="AA20" s="346"/>
      <c r="AB20" s="346"/>
      <c r="AC20" s="346"/>
      <c r="AD20" s="346"/>
      <c r="AE20" s="346"/>
      <c r="AF20" s="346"/>
      <c r="AG20" s="346"/>
      <c r="AH20" s="346"/>
      <c r="AI20" s="346"/>
      <c r="AJ20" s="346"/>
      <c r="AK20" s="346"/>
      <c r="AL20" s="346"/>
      <c r="AM20" s="346"/>
      <c r="AN20" s="346"/>
      <c r="AO20" s="346"/>
      <c r="AP20" s="346"/>
      <c r="AQ20" s="346"/>
      <c r="AR20" s="346"/>
      <c r="AS20" s="346"/>
      <c r="AT20" s="346"/>
      <c r="AU20" s="346"/>
      <c r="AV20" s="346"/>
      <c r="AX20" s="346"/>
      <c r="AY20" s="346"/>
      <c r="AZ20" s="346"/>
      <c r="BA20" s="346"/>
      <c r="BB20" s="346"/>
      <c r="BC20" s="346"/>
      <c r="BD20" s="346"/>
      <c r="BE20" s="346"/>
      <c r="BF20" s="346"/>
      <c r="BG20" s="346"/>
      <c r="BH20" s="346"/>
      <c r="BI20" s="346"/>
      <c r="BJ20" s="346"/>
      <c r="BK20" s="346"/>
      <c r="BL20" s="346"/>
      <c r="BM20" s="346"/>
      <c r="BN20" s="346"/>
      <c r="BO20" s="346"/>
      <c r="BP20" s="346"/>
      <c r="BQ20" s="346"/>
      <c r="BR20" s="346"/>
    </row>
    <row r="21" spans="1:70" ht="42.75" customHeight="1" x14ac:dyDescent="0.2">
      <c r="A21" s="436" t="s">
        <v>60</v>
      </c>
      <c r="B21" s="436" t="s">
        <v>27</v>
      </c>
      <c r="C21" s="437">
        <v>43143</v>
      </c>
      <c r="D21" s="554">
        <v>43136</v>
      </c>
      <c r="E21" s="551"/>
      <c r="F21" s="449">
        <v>0.38541666666666669</v>
      </c>
      <c r="G21" s="438"/>
      <c r="H21" s="436">
        <v>5</v>
      </c>
      <c r="I21" s="439" t="s">
        <v>102</v>
      </c>
      <c r="J21" s="439" t="s">
        <v>95</v>
      </c>
      <c r="K21" s="439" t="s">
        <v>96</v>
      </c>
      <c r="L21" s="436" t="s">
        <v>25</v>
      </c>
      <c r="M21" s="441" t="s">
        <v>110</v>
      </c>
      <c r="N21" s="441" t="s">
        <v>130</v>
      </c>
      <c r="O21" s="442"/>
      <c r="P21" s="436">
        <v>1</v>
      </c>
      <c r="Q21" s="436"/>
      <c r="R21" s="437" t="s">
        <v>56</v>
      </c>
      <c r="S21" s="436">
        <v>3221</v>
      </c>
      <c r="T21" s="436"/>
      <c r="U21" s="544"/>
      <c r="V21" s="342"/>
      <c r="W21" s="342"/>
      <c r="X21" s="342"/>
      <c r="Y21" s="342"/>
      <c r="Z21" s="342"/>
      <c r="AA21" s="342"/>
      <c r="AB21" s="342"/>
      <c r="AC21" s="342"/>
      <c r="AD21" s="342"/>
      <c r="AE21" s="342"/>
      <c r="AF21" s="342"/>
      <c r="AG21" s="342"/>
      <c r="AH21" s="342"/>
      <c r="AI21" s="342"/>
      <c r="AJ21" s="342"/>
      <c r="AK21" s="342"/>
      <c r="AL21" s="342"/>
      <c r="AM21" s="342"/>
      <c r="AN21" s="342"/>
      <c r="AO21" s="342"/>
      <c r="AP21" s="342"/>
      <c r="AQ21" s="342"/>
      <c r="AR21" s="342"/>
      <c r="AS21" s="342"/>
      <c r="AT21" s="342"/>
      <c r="AU21" s="342"/>
      <c r="AV21" s="342"/>
      <c r="AX21" s="342"/>
      <c r="AY21" s="342"/>
      <c r="AZ21" s="342"/>
      <c r="BA21" s="342"/>
      <c r="BB21" s="342"/>
      <c r="BC21" s="342"/>
      <c r="BD21" s="342"/>
      <c r="BE21" s="342"/>
      <c r="BF21" s="342"/>
      <c r="BG21" s="342"/>
      <c r="BH21" s="342"/>
      <c r="BI21" s="342"/>
      <c r="BJ21" s="342"/>
      <c r="BK21" s="342"/>
      <c r="BL21" s="342"/>
      <c r="BM21" s="342"/>
      <c r="BN21" s="342"/>
      <c r="BO21" s="342"/>
      <c r="BP21" s="342"/>
      <c r="BQ21" s="342"/>
      <c r="BR21" s="342"/>
    </row>
    <row r="22" spans="1:70" ht="57.75" customHeight="1" x14ac:dyDescent="0.2">
      <c r="A22" s="443" t="s">
        <v>60</v>
      </c>
      <c r="B22" s="443" t="s">
        <v>27</v>
      </c>
      <c r="C22" s="444">
        <v>43140</v>
      </c>
      <c r="D22" s="554">
        <v>43138</v>
      </c>
      <c r="E22" s="547"/>
      <c r="F22" s="445">
        <v>0.375</v>
      </c>
      <c r="G22" s="465"/>
      <c r="H22" s="443">
        <v>3</v>
      </c>
      <c r="I22" s="446" t="s">
        <v>127</v>
      </c>
      <c r="J22" s="446" t="s">
        <v>108</v>
      </c>
      <c r="K22" s="446" t="s">
        <v>128</v>
      </c>
      <c r="L22" s="443" t="s">
        <v>51</v>
      </c>
      <c r="M22" s="447" t="s">
        <v>110</v>
      </c>
      <c r="N22" s="447" t="s">
        <v>129</v>
      </c>
      <c r="O22" s="448"/>
      <c r="P22" s="443">
        <v>1</v>
      </c>
      <c r="Q22" s="443">
        <v>39</v>
      </c>
      <c r="R22" s="444" t="s">
        <v>26</v>
      </c>
      <c r="S22" s="443">
        <v>4110</v>
      </c>
      <c r="T22" s="443"/>
      <c r="U22" s="544"/>
      <c r="V22" s="336"/>
      <c r="W22" s="336"/>
      <c r="X22" s="336"/>
      <c r="Y22" s="336"/>
      <c r="Z22" s="336"/>
      <c r="AA22" s="336"/>
      <c r="AB22" s="336"/>
      <c r="AC22" s="336"/>
      <c r="AD22" s="336"/>
      <c r="AE22" s="336"/>
      <c r="AF22" s="336"/>
      <c r="AG22" s="336"/>
      <c r="AH22" s="336"/>
      <c r="AI22" s="336"/>
      <c r="AJ22" s="336"/>
      <c r="AK22" s="336"/>
      <c r="AL22" s="336"/>
      <c r="AM22" s="336"/>
      <c r="AN22" s="336"/>
      <c r="AO22" s="336"/>
      <c r="AP22" s="336"/>
      <c r="AQ22" s="336"/>
      <c r="AR22" s="336"/>
      <c r="AS22" s="336"/>
      <c r="AT22" s="336"/>
      <c r="AU22" s="336"/>
      <c r="AV22" s="336"/>
      <c r="AX22" s="336"/>
      <c r="AY22" s="336"/>
      <c r="AZ22" s="336"/>
      <c r="BA22" s="336"/>
      <c r="BB22" s="336"/>
      <c r="BC22" s="336"/>
      <c r="BD22" s="336"/>
      <c r="BE22" s="336"/>
      <c r="BF22" s="336"/>
      <c r="BG22" s="336"/>
      <c r="BH22" s="336"/>
      <c r="BI22" s="336"/>
      <c r="BJ22" s="336"/>
      <c r="BK22" s="336"/>
      <c r="BL22" s="336"/>
      <c r="BM22" s="336"/>
      <c r="BN22" s="336"/>
      <c r="BO22" s="336"/>
      <c r="BP22" s="336"/>
      <c r="BQ22" s="336"/>
      <c r="BR22" s="336"/>
    </row>
    <row r="23" spans="1:70" ht="45.75" customHeight="1" x14ac:dyDescent="0.2">
      <c r="A23" s="436" t="s">
        <v>60</v>
      </c>
      <c r="B23" s="440" t="s">
        <v>27</v>
      </c>
      <c r="C23" s="550">
        <v>43145</v>
      </c>
      <c r="D23" s="554">
        <v>43138</v>
      </c>
      <c r="E23" s="551"/>
      <c r="F23" s="449">
        <v>0.57638888888888895</v>
      </c>
      <c r="G23" s="548"/>
      <c r="H23" s="436">
        <v>9</v>
      </c>
      <c r="I23" s="452" t="s">
        <v>102</v>
      </c>
      <c r="J23" s="452" t="s">
        <v>95</v>
      </c>
      <c r="K23" s="452" t="s">
        <v>96</v>
      </c>
      <c r="L23" s="453" t="s">
        <v>25</v>
      </c>
      <c r="M23" s="549" t="s">
        <v>110</v>
      </c>
      <c r="N23" s="452" t="s">
        <v>131</v>
      </c>
      <c r="O23" s="552"/>
      <c r="P23" s="456">
        <v>1</v>
      </c>
      <c r="Q23" s="456">
        <v>29</v>
      </c>
      <c r="R23" s="453" t="s">
        <v>26</v>
      </c>
      <c r="S23" s="456">
        <v>2221</v>
      </c>
      <c r="T23" s="453"/>
      <c r="U23" s="436"/>
      <c r="V23" s="343"/>
      <c r="W23" s="343"/>
      <c r="X23" s="343"/>
      <c r="Y23" s="343"/>
      <c r="Z23" s="343"/>
      <c r="AA23" s="343"/>
      <c r="AB23" s="343"/>
      <c r="AC23" s="343"/>
      <c r="AD23" s="343"/>
      <c r="AE23" s="343"/>
      <c r="AF23" s="343"/>
      <c r="AG23" s="343"/>
      <c r="AH23" s="343"/>
      <c r="AI23" s="343"/>
      <c r="AJ23" s="343"/>
      <c r="AK23" s="343"/>
      <c r="AL23" s="343"/>
      <c r="AM23" s="343"/>
      <c r="AN23" s="343"/>
      <c r="AO23" s="343"/>
      <c r="AP23" s="343"/>
      <c r="AQ23" s="343"/>
      <c r="AR23" s="343"/>
      <c r="AS23" s="343"/>
      <c r="AT23" s="343"/>
      <c r="AU23" s="343"/>
      <c r="AV23" s="343"/>
      <c r="AX23" s="343"/>
      <c r="AY23" s="343"/>
      <c r="AZ23" s="343"/>
      <c r="BA23" s="343"/>
      <c r="BB23" s="343"/>
      <c r="BC23" s="343"/>
      <c r="BD23" s="343"/>
      <c r="BE23" s="343"/>
      <c r="BF23" s="343"/>
      <c r="BG23" s="343"/>
      <c r="BH23" s="343"/>
      <c r="BI23" s="343"/>
      <c r="BJ23" s="343"/>
      <c r="BK23" s="343"/>
      <c r="BL23" s="343"/>
      <c r="BM23" s="343"/>
      <c r="BN23" s="343"/>
      <c r="BO23" s="343"/>
      <c r="BP23" s="343"/>
      <c r="BQ23" s="343"/>
      <c r="BR23" s="343"/>
    </row>
    <row r="24" spans="1:70" ht="45.75" customHeight="1" x14ac:dyDescent="0.2">
      <c r="A24" s="443" t="s">
        <v>23</v>
      </c>
      <c r="B24" s="545" t="s">
        <v>38</v>
      </c>
      <c r="C24" s="546">
        <v>43140</v>
      </c>
      <c r="D24" s="554">
        <v>43139</v>
      </c>
      <c r="E24" s="547"/>
      <c r="F24" s="445">
        <v>0.48958333333333331</v>
      </c>
      <c r="G24" s="548"/>
      <c r="H24" s="443">
        <v>15</v>
      </c>
      <c r="I24" s="452" t="s">
        <v>94</v>
      </c>
      <c r="J24" s="452" t="s">
        <v>95</v>
      </c>
      <c r="K24" s="452" t="s">
        <v>96</v>
      </c>
      <c r="L24" s="453" t="s">
        <v>25</v>
      </c>
      <c r="M24" s="549" t="s">
        <v>110</v>
      </c>
      <c r="N24" s="452" t="s">
        <v>126</v>
      </c>
      <c r="O24" s="552"/>
      <c r="P24" s="456">
        <v>1</v>
      </c>
      <c r="Q24" s="456">
        <v>0</v>
      </c>
      <c r="R24" s="453" t="s">
        <v>57</v>
      </c>
      <c r="S24" s="456">
        <v>5321</v>
      </c>
      <c r="T24" s="453"/>
      <c r="U24" s="443" t="s">
        <v>1</v>
      </c>
      <c r="V24" s="124"/>
      <c r="W24" s="124"/>
      <c r="X24" s="124"/>
      <c r="Y24" s="124"/>
      <c r="Z24" s="124"/>
      <c r="AA24" s="124"/>
      <c r="AB24" s="124"/>
      <c r="AC24" s="124"/>
      <c r="AD24" s="124"/>
      <c r="AE24" s="124"/>
      <c r="AF24" s="124"/>
      <c r="AG24" s="124"/>
      <c r="AH24" s="124"/>
      <c r="AI24" s="124"/>
      <c r="AJ24" s="124"/>
      <c r="AK24" s="124"/>
      <c r="AL24" s="124"/>
      <c r="AM24" s="124"/>
      <c r="AN24" s="124"/>
      <c r="AO24" s="124"/>
      <c r="AP24" s="124"/>
      <c r="AQ24" s="124"/>
      <c r="AR24" s="124"/>
      <c r="AS24" s="124"/>
      <c r="AT24" s="124"/>
      <c r="AU24" s="124"/>
      <c r="AV24" s="124"/>
      <c r="AX24" s="124"/>
      <c r="AY24" s="124"/>
      <c r="AZ24" s="124"/>
      <c r="BA24" s="124"/>
      <c r="BB24" s="124"/>
      <c r="BC24" s="124"/>
      <c r="BD24" s="124"/>
      <c r="BE24" s="124"/>
      <c r="BF24" s="124"/>
      <c r="BG24" s="124"/>
      <c r="BH24" s="124"/>
      <c r="BI24" s="124"/>
      <c r="BJ24" s="124"/>
      <c r="BK24" s="124"/>
      <c r="BL24" s="124"/>
      <c r="BM24" s="124"/>
      <c r="BN24" s="124"/>
      <c r="BO24" s="124"/>
      <c r="BP24" s="124"/>
      <c r="BQ24" s="124"/>
      <c r="BR24" s="124"/>
    </row>
    <row r="25" spans="1:70" ht="45.75" customHeight="1" x14ac:dyDescent="0.2">
      <c r="A25" s="436" t="s">
        <v>60</v>
      </c>
      <c r="B25" s="436" t="s">
        <v>30</v>
      </c>
      <c r="C25" s="437">
        <v>43157</v>
      </c>
      <c r="D25" s="554">
        <v>43143</v>
      </c>
      <c r="E25" s="551"/>
      <c r="F25" s="449">
        <v>0.68055555555555547</v>
      </c>
      <c r="G25" s="548"/>
      <c r="H25" s="436">
        <v>2</v>
      </c>
      <c r="I25" s="460" t="s">
        <v>102</v>
      </c>
      <c r="J25" s="452" t="s">
        <v>95</v>
      </c>
      <c r="K25" s="460" t="s">
        <v>96</v>
      </c>
      <c r="L25" s="453" t="s">
        <v>25</v>
      </c>
      <c r="M25" s="461" t="s">
        <v>97</v>
      </c>
      <c r="N25" s="461" t="s">
        <v>135</v>
      </c>
      <c r="O25" s="462"/>
      <c r="P25" s="456">
        <v>1</v>
      </c>
      <c r="Q25" s="456">
        <v>7</v>
      </c>
      <c r="R25" s="457" t="s">
        <v>56</v>
      </c>
      <c r="S25" s="456">
        <v>3221</v>
      </c>
      <c r="T25" s="463"/>
      <c r="U25" s="544"/>
      <c r="V25" s="346"/>
      <c r="W25" s="346"/>
      <c r="X25" s="346"/>
      <c r="Y25" s="346"/>
      <c r="Z25" s="346"/>
      <c r="AA25" s="346"/>
      <c r="AB25" s="346"/>
      <c r="AC25" s="346"/>
      <c r="AD25" s="346"/>
      <c r="AE25" s="346"/>
      <c r="AF25" s="346"/>
      <c r="AG25" s="346"/>
      <c r="AH25" s="346"/>
      <c r="AI25" s="346"/>
      <c r="AJ25" s="346"/>
      <c r="AK25" s="346"/>
      <c r="AL25" s="346"/>
      <c r="AM25" s="346"/>
      <c r="AN25" s="346"/>
      <c r="AO25" s="346"/>
      <c r="AP25" s="346"/>
      <c r="AQ25" s="346"/>
      <c r="AR25" s="346"/>
      <c r="AS25" s="346"/>
      <c r="AT25" s="346"/>
      <c r="AU25" s="346"/>
      <c r="AV25" s="346"/>
      <c r="AX25" s="346"/>
      <c r="AY25" s="346"/>
      <c r="AZ25" s="346"/>
      <c r="BA25" s="346"/>
      <c r="BB25" s="346"/>
      <c r="BC25" s="346"/>
      <c r="BD25" s="346"/>
      <c r="BE25" s="346"/>
      <c r="BF25" s="346"/>
      <c r="BG25" s="346"/>
      <c r="BH25" s="346"/>
      <c r="BI25" s="346"/>
      <c r="BJ25" s="346"/>
      <c r="BK25" s="346"/>
      <c r="BL25" s="346"/>
      <c r="BM25" s="346"/>
      <c r="BN25" s="346"/>
      <c r="BO25" s="346"/>
      <c r="BP25" s="346"/>
      <c r="BQ25" s="346"/>
      <c r="BR25" s="346"/>
    </row>
    <row r="26" spans="1:70" ht="52.5" customHeight="1" x14ac:dyDescent="0.2">
      <c r="A26" s="443" t="s">
        <v>23</v>
      </c>
      <c r="B26" s="545" t="s">
        <v>49</v>
      </c>
      <c r="C26" s="546">
        <v>43147</v>
      </c>
      <c r="D26" s="554">
        <v>43145</v>
      </c>
      <c r="E26" s="547"/>
      <c r="F26" s="445">
        <v>0.60416666666666663</v>
      </c>
      <c r="G26" s="548"/>
      <c r="H26" s="456">
        <v>4</v>
      </c>
      <c r="I26" s="452" t="s">
        <v>102</v>
      </c>
      <c r="J26" s="452" t="s">
        <v>95</v>
      </c>
      <c r="K26" s="452" t="s">
        <v>96</v>
      </c>
      <c r="L26" s="453" t="s">
        <v>25</v>
      </c>
      <c r="M26" s="549" t="s">
        <v>61</v>
      </c>
      <c r="N26" s="452" t="s">
        <v>132</v>
      </c>
      <c r="O26" s="552"/>
      <c r="P26" s="456">
        <v>1</v>
      </c>
      <c r="Q26" s="456"/>
      <c r="R26" s="453" t="s">
        <v>26</v>
      </c>
      <c r="S26" s="456">
        <v>2221</v>
      </c>
      <c r="T26" s="453"/>
      <c r="U26" s="443"/>
      <c r="V26" s="127"/>
      <c r="W26" s="127"/>
      <c r="X26" s="127"/>
      <c r="Y26" s="127"/>
      <c r="Z26" s="127"/>
      <c r="AA26" s="127"/>
      <c r="AB26" s="127"/>
      <c r="AC26" s="127"/>
      <c r="AD26" s="127"/>
      <c r="AE26" s="127"/>
      <c r="AF26" s="127"/>
      <c r="AG26" s="127"/>
      <c r="AH26" s="127"/>
      <c r="AI26" s="127"/>
      <c r="AJ26" s="127"/>
      <c r="AK26" s="127"/>
      <c r="AL26" s="127"/>
      <c r="AM26" s="127"/>
      <c r="AN26" s="127"/>
      <c r="AO26" s="127"/>
      <c r="AP26" s="127"/>
      <c r="AQ26" s="127"/>
      <c r="AR26" s="127"/>
      <c r="AS26" s="127"/>
      <c r="AT26" s="127"/>
      <c r="AU26" s="127"/>
      <c r="AV26" s="127"/>
      <c r="AX26" s="127"/>
      <c r="AY26" s="127"/>
      <c r="AZ26" s="127"/>
      <c r="BA26" s="127"/>
      <c r="BB26" s="127"/>
      <c r="BC26" s="127"/>
      <c r="BD26" s="127"/>
      <c r="BE26" s="127"/>
      <c r="BF26" s="127"/>
      <c r="BG26" s="127"/>
      <c r="BH26" s="127"/>
      <c r="BI26" s="127"/>
      <c r="BJ26" s="127"/>
      <c r="BK26" s="127"/>
      <c r="BL26" s="127"/>
      <c r="BM26" s="127"/>
      <c r="BN26" s="127"/>
      <c r="BO26" s="127"/>
      <c r="BP26" s="127"/>
      <c r="BQ26" s="127"/>
      <c r="BR26" s="127"/>
    </row>
    <row r="27" spans="1:70" ht="15" x14ac:dyDescent="0.2">
      <c r="A27" s="436" t="s">
        <v>60</v>
      </c>
      <c r="B27" s="440" t="s">
        <v>27</v>
      </c>
      <c r="C27" s="550">
        <v>43153</v>
      </c>
      <c r="D27" s="554">
        <v>43146</v>
      </c>
      <c r="E27" s="551"/>
      <c r="F27" s="449">
        <v>0.41666666666666669</v>
      </c>
      <c r="G27" s="548"/>
      <c r="H27" s="456">
        <v>15</v>
      </c>
      <c r="I27" s="452" t="s">
        <v>133</v>
      </c>
      <c r="J27" s="452" t="s">
        <v>95</v>
      </c>
      <c r="K27" s="452" t="s">
        <v>96</v>
      </c>
      <c r="L27" s="453" t="s">
        <v>25</v>
      </c>
      <c r="M27" s="549" t="s">
        <v>61</v>
      </c>
      <c r="N27" s="452" t="s">
        <v>134</v>
      </c>
      <c r="O27" s="552"/>
      <c r="P27" s="456">
        <v>1</v>
      </c>
      <c r="Q27" s="456">
        <v>10</v>
      </c>
      <c r="R27" s="453" t="s">
        <v>57</v>
      </c>
      <c r="S27" s="456">
        <v>9629</v>
      </c>
      <c r="T27" s="453"/>
      <c r="U27" s="436"/>
      <c r="V27" s="126"/>
      <c r="W27" s="126"/>
      <c r="X27" s="126"/>
      <c r="Y27" s="126"/>
      <c r="Z27" s="126"/>
      <c r="AA27" s="126"/>
      <c r="AB27" s="126"/>
      <c r="AC27" s="126"/>
      <c r="AD27" s="126"/>
      <c r="AE27" s="126"/>
      <c r="AF27" s="126"/>
      <c r="AG27" s="126"/>
      <c r="AH27" s="126"/>
      <c r="AI27" s="126"/>
      <c r="AJ27" s="126"/>
      <c r="AK27" s="126"/>
      <c r="AL27" s="126"/>
      <c r="AM27" s="126"/>
      <c r="AN27" s="126"/>
      <c r="AO27" s="126"/>
      <c r="AP27" s="126"/>
      <c r="AQ27" s="126"/>
      <c r="AR27" s="126"/>
      <c r="AS27" s="126"/>
      <c r="AT27" s="126"/>
      <c r="AU27" s="126"/>
      <c r="AV27" s="126"/>
      <c r="AX27" s="126"/>
      <c r="AY27" s="126"/>
      <c r="AZ27" s="126"/>
      <c r="BA27" s="126"/>
      <c r="BB27" s="126"/>
      <c r="BC27" s="126"/>
      <c r="BD27" s="126"/>
      <c r="BE27" s="126"/>
      <c r="BF27" s="126"/>
      <c r="BG27" s="126"/>
      <c r="BH27" s="126"/>
      <c r="BI27" s="126"/>
      <c r="BJ27" s="126"/>
      <c r="BK27" s="126"/>
      <c r="BL27" s="126"/>
      <c r="BM27" s="126"/>
      <c r="BN27" s="126"/>
      <c r="BO27" s="126"/>
      <c r="BP27" s="126"/>
      <c r="BQ27" s="126"/>
      <c r="BR27" s="126"/>
    </row>
    <row r="28" spans="1:70" ht="24.75" customHeight="1" x14ac:dyDescent="0.2">
      <c r="A28" s="443" t="s">
        <v>60</v>
      </c>
      <c r="B28" s="443" t="s">
        <v>30</v>
      </c>
      <c r="C28" s="444">
        <v>43168</v>
      </c>
      <c r="D28" s="554">
        <v>43152</v>
      </c>
      <c r="E28" s="547"/>
      <c r="F28" s="445">
        <v>0.33333333333333331</v>
      </c>
      <c r="G28" s="548"/>
      <c r="H28" s="450">
        <v>0</v>
      </c>
      <c r="I28" s="451" t="s">
        <v>145</v>
      </c>
      <c r="J28" s="452" t="s">
        <v>146</v>
      </c>
      <c r="K28" s="451" t="s">
        <v>146</v>
      </c>
      <c r="L28" s="453" t="s">
        <v>25</v>
      </c>
      <c r="M28" s="454" t="s">
        <v>110</v>
      </c>
      <c r="N28" s="454" t="s">
        <v>147</v>
      </c>
      <c r="O28" s="455"/>
      <c r="P28" s="456">
        <v>1</v>
      </c>
      <c r="Q28" s="456"/>
      <c r="R28" s="457" t="s">
        <v>148</v>
      </c>
      <c r="S28" s="456">
        <v>5414</v>
      </c>
      <c r="T28" s="458"/>
      <c r="U28" s="544"/>
      <c r="V28" s="354"/>
      <c r="W28" s="354"/>
      <c r="X28" s="354"/>
      <c r="Y28" s="354"/>
      <c r="Z28" s="354"/>
      <c r="AA28" s="354"/>
      <c r="AB28" s="354"/>
      <c r="AC28" s="354"/>
      <c r="AD28" s="354"/>
      <c r="AE28" s="354"/>
      <c r="AF28" s="354"/>
      <c r="AG28" s="354"/>
      <c r="AH28" s="354"/>
      <c r="AI28" s="354"/>
      <c r="AJ28" s="354"/>
      <c r="AK28" s="354"/>
      <c r="AL28" s="354"/>
      <c r="AM28" s="354"/>
      <c r="AN28" s="354"/>
      <c r="AO28" s="354"/>
      <c r="AP28" s="354"/>
      <c r="AQ28" s="354"/>
      <c r="AR28" s="354"/>
      <c r="AS28" s="354"/>
      <c r="AT28" s="354"/>
      <c r="AU28" s="354"/>
      <c r="AV28" s="354"/>
      <c r="AX28" s="354"/>
      <c r="AY28" s="354"/>
      <c r="AZ28" s="354"/>
      <c r="BA28" s="354"/>
      <c r="BB28" s="354"/>
      <c r="BC28" s="354"/>
      <c r="BD28" s="354"/>
      <c r="BE28" s="354"/>
      <c r="BF28" s="354"/>
      <c r="BG28" s="354"/>
      <c r="BH28" s="354"/>
      <c r="BI28" s="354"/>
      <c r="BJ28" s="354"/>
      <c r="BK28" s="354"/>
      <c r="BL28" s="354"/>
      <c r="BM28" s="354"/>
      <c r="BN28" s="354"/>
      <c r="BO28" s="354"/>
      <c r="BP28" s="354"/>
      <c r="BQ28" s="354"/>
      <c r="BR28" s="354"/>
    </row>
    <row r="29" spans="1:70" ht="29.25" customHeight="1" x14ac:dyDescent="0.2">
      <c r="A29" s="436" t="s">
        <v>23</v>
      </c>
      <c r="B29" s="440" t="s">
        <v>41</v>
      </c>
      <c r="C29" s="550">
        <v>43158</v>
      </c>
      <c r="D29" s="554">
        <v>43157</v>
      </c>
      <c r="E29" s="551"/>
      <c r="F29" s="449">
        <v>0.39583333333333331</v>
      </c>
      <c r="G29" s="548"/>
      <c r="H29" s="456">
        <v>15</v>
      </c>
      <c r="I29" s="452" t="s">
        <v>136</v>
      </c>
      <c r="J29" s="452" t="s">
        <v>95</v>
      </c>
      <c r="K29" s="452" t="s">
        <v>137</v>
      </c>
      <c r="L29" s="453" t="s">
        <v>25</v>
      </c>
      <c r="M29" s="549" t="s">
        <v>110</v>
      </c>
      <c r="N29" s="452" t="s">
        <v>131</v>
      </c>
      <c r="O29" s="552"/>
      <c r="P29" s="456">
        <v>1</v>
      </c>
      <c r="Q29" s="456">
        <v>10</v>
      </c>
      <c r="R29" s="453" t="s">
        <v>56</v>
      </c>
      <c r="S29" s="456">
        <v>5329</v>
      </c>
      <c r="T29" s="453"/>
      <c r="U29" s="436"/>
      <c r="V29" s="126"/>
      <c r="W29" s="126"/>
      <c r="X29" s="126"/>
      <c r="Y29" s="126"/>
      <c r="Z29" s="126"/>
      <c r="AA29" s="126"/>
      <c r="AB29" s="126"/>
      <c r="AC29" s="126"/>
      <c r="AD29" s="126"/>
      <c r="AE29" s="126"/>
      <c r="AF29" s="126"/>
      <c r="AG29" s="126"/>
      <c r="AH29" s="126"/>
      <c r="AI29" s="126"/>
      <c r="AJ29" s="126"/>
      <c r="AK29" s="126"/>
      <c r="AL29" s="126"/>
      <c r="AM29" s="126"/>
      <c r="AN29" s="126"/>
      <c r="AO29" s="126"/>
      <c r="AP29" s="126"/>
      <c r="AQ29" s="126"/>
      <c r="AR29" s="126"/>
      <c r="AS29" s="126"/>
      <c r="AT29" s="126"/>
      <c r="AU29" s="126"/>
      <c r="AV29" s="126"/>
      <c r="AX29" s="126"/>
      <c r="AY29" s="126"/>
      <c r="AZ29" s="126"/>
      <c r="BA29" s="126"/>
      <c r="BB29" s="126"/>
      <c r="BC29" s="126"/>
      <c r="BD29" s="126"/>
      <c r="BE29" s="126"/>
      <c r="BF29" s="126"/>
      <c r="BG29" s="126"/>
      <c r="BH29" s="126"/>
      <c r="BI29" s="126"/>
      <c r="BJ29" s="126"/>
      <c r="BK29" s="126"/>
      <c r="BL29" s="126"/>
      <c r="BM29" s="126"/>
      <c r="BN29" s="126"/>
      <c r="BO29" s="126"/>
      <c r="BP29" s="126"/>
      <c r="BQ29" s="126"/>
      <c r="BR29" s="126"/>
    </row>
    <row r="30" spans="1:70" ht="34.5" customHeight="1" x14ac:dyDescent="0.2">
      <c r="A30" s="443" t="s">
        <v>60</v>
      </c>
      <c r="B30" s="545" t="s">
        <v>30</v>
      </c>
      <c r="C30" s="546">
        <v>43161</v>
      </c>
      <c r="D30" s="554">
        <v>43159</v>
      </c>
      <c r="E30" s="547"/>
      <c r="F30" s="445">
        <v>0.3125</v>
      </c>
      <c r="G30" s="548"/>
      <c r="H30" s="456">
        <v>10</v>
      </c>
      <c r="I30" s="452" t="s">
        <v>66</v>
      </c>
      <c r="J30" s="452" t="s">
        <v>63</v>
      </c>
      <c r="K30" s="452" t="s">
        <v>63</v>
      </c>
      <c r="L30" s="453" t="s">
        <v>51</v>
      </c>
      <c r="M30" s="549" t="s">
        <v>110</v>
      </c>
      <c r="N30" s="452" t="s">
        <v>138</v>
      </c>
      <c r="O30" s="552"/>
      <c r="P30" s="456">
        <v>1</v>
      </c>
      <c r="Q30" s="456">
        <v>12</v>
      </c>
      <c r="R30" s="453" t="s">
        <v>26</v>
      </c>
      <c r="S30" s="456">
        <v>9313</v>
      </c>
      <c r="T30" s="453"/>
      <c r="U30" s="443"/>
      <c r="V30" s="122"/>
      <c r="W30" s="122"/>
      <c r="X30" s="122"/>
      <c r="Y30" s="122"/>
      <c r="Z30" s="122"/>
      <c r="AA30" s="122"/>
      <c r="AB30" s="122"/>
      <c r="AC30" s="122"/>
      <c r="AD30" s="122"/>
      <c r="AE30" s="122"/>
      <c r="AF30" s="122"/>
      <c r="AG30" s="122"/>
      <c r="AH30" s="122"/>
      <c r="AI30" s="122"/>
      <c r="AJ30" s="122"/>
      <c r="AK30" s="122"/>
      <c r="AL30" s="122"/>
      <c r="AM30" s="122"/>
      <c r="AN30" s="122"/>
      <c r="AO30" s="122"/>
      <c r="AP30" s="122"/>
      <c r="AQ30" s="122"/>
      <c r="AR30" s="122"/>
      <c r="AS30" s="122"/>
      <c r="AT30" s="122"/>
      <c r="AU30" s="122"/>
      <c r="AV30" s="122"/>
      <c r="AX30" s="122"/>
      <c r="AY30" s="122"/>
      <c r="AZ30" s="122"/>
      <c r="BA30" s="122"/>
      <c r="BB30" s="122"/>
      <c r="BC30" s="122"/>
      <c r="BD30" s="122"/>
      <c r="BE30" s="122"/>
      <c r="BF30" s="122"/>
      <c r="BG30" s="122"/>
      <c r="BH30" s="122"/>
      <c r="BI30" s="122"/>
      <c r="BJ30" s="122"/>
      <c r="BK30" s="122"/>
      <c r="BL30" s="122"/>
      <c r="BM30" s="122"/>
      <c r="BN30" s="122"/>
      <c r="BO30" s="122"/>
      <c r="BP30" s="122"/>
      <c r="BQ30" s="122"/>
      <c r="BR30" s="122"/>
    </row>
    <row r="31" spans="1:70" ht="37.5" customHeight="1" x14ac:dyDescent="0.2">
      <c r="A31" s="436" t="s">
        <v>23</v>
      </c>
      <c r="B31" s="440" t="s">
        <v>49</v>
      </c>
      <c r="C31" s="550">
        <v>43164</v>
      </c>
      <c r="D31" s="554">
        <v>43159</v>
      </c>
      <c r="E31" s="551"/>
      <c r="F31" s="449">
        <v>0.41666666666666669</v>
      </c>
      <c r="G31" s="548"/>
      <c r="H31" s="456">
        <v>45</v>
      </c>
      <c r="I31" s="452" t="s">
        <v>139</v>
      </c>
      <c r="J31" s="452" t="s">
        <v>95</v>
      </c>
      <c r="K31" s="452" t="s">
        <v>96</v>
      </c>
      <c r="L31" s="453" t="s">
        <v>25</v>
      </c>
      <c r="M31" s="549" t="s">
        <v>110</v>
      </c>
      <c r="N31" s="452" t="s">
        <v>140</v>
      </c>
      <c r="O31" s="552"/>
      <c r="P31" s="456">
        <v>1</v>
      </c>
      <c r="Q31" s="456"/>
      <c r="R31" s="453" t="s">
        <v>26</v>
      </c>
      <c r="S31" s="456">
        <v>5169</v>
      </c>
      <c r="T31" s="453"/>
      <c r="U31" s="436"/>
    </row>
    <row r="32" spans="1:70" ht="35.25" customHeight="1" x14ac:dyDescent="0.2">
      <c r="A32" s="443" t="s">
        <v>60</v>
      </c>
      <c r="B32" s="545" t="s">
        <v>30</v>
      </c>
      <c r="C32" s="546">
        <v>43166</v>
      </c>
      <c r="D32" s="555">
        <v>43162</v>
      </c>
      <c r="E32" s="547"/>
      <c r="F32" s="445">
        <v>0.52083333333333337</v>
      </c>
      <c r="G32" s="548"/>
      <c r="H32" s="456">
        <v>8</v>
      </c>
      <c r="I32" s="452" t="s">
        <v>141</v>
      </c>
      <c r="J32" s="452" t="s">
        <v>95</v>
      </c>
      <c r="K32" s="452" t="s">
        <v>96</v>
      </c>
      <c r="L32" s="453" t="s">
        <v>51</v>
      </c>
      <c r="M32" s="549" t="s">
        <v>61</v>
      </c>
      <c r="N32" s="549" t="s">
        <v>111</v>
      </c>
      <c r="O32" s="552"/>
      <c r="P32" s="456">
        <v>1</v>
      </c>
      <c r="Q32" s="456"/>
      <c r="R32" s="453" t="s">
        <v>53</v>
      </c>
      <c r="S32" s="456">
        <v>3259</v>
      </c>
      <c r="T32" s="453"/>
      <c r="U32" s="443" t="s">
        <v>1</v>
      </c>
    </row>
    <row r="33" spans="1:70" ht="35.25" customHeight="1" x14ac:dyDescent="0.2">
      <c r="A33" s="436" t="s">
        <v>60</v>
      </c>
      <c r="B33" s="440" t="s">
        <v>30</v>
      </c>
      <c r="C33" s="550">
        <v>43168</v>
      </c>
      <c r="D33" s="555">
        <v>43164</v>
      </c>
      <c r="E33" s="551"/>
      <c r="F33" s="449">
        <v>0.29166666666666669</v>
      </c>
      <c r="G33" s="548"/>
      <c r="H33" s="456">
        <v>27</v>
      </c>
      <c r="I33" s="452" t="s">
        <v>117</v>
      </c>
      <c r="J33" s="452" t="s">
        <v>98</v>
      </c>
      <c r="K33" s="452" t="s">
        <v>99</v>
      </c>
      <c r="L33" s="453" t="s">
        <v>25</v>
      </c>
      <c r="M33" s="549" t="s">
        <v>142</v>
      </c>
      <c r="N33" s="549" t="s">
        <v>138</v>
      </c>
      <c r="O33" s="552"/>
      <c r="P33" s="456">
        <v>1</v>
      </c>
      <c r="Q33" s="456">
        <v>20</v>
      </c>
      <c r="R33" s="453" t="s">
        <v>56</v>
      </c>
      <c r="S33" s="456">
        <v>9629</v>
      </c>
      <c r="T33" s="453"/>
      <c r="U33" s="436" t="s">
        <v>1</v>
      </c>
      <c r="V33" s="130"/>
      <c r="W33" s="130"/>
      <c r="X33" s="130"/>
      <c r="Y33" s="130"/>
      <c r="Z33" s="130"/>
      <c r="AA33" s="130"/>
      <c r="AB33" s="130"/>
      <c r="AC33" s="130"/>
      <c r="AD33" s="130"/>
      <c r="AE33" s="130"/>
      <c r="AF33" s="130"/>
      <c r="AG33" s="130"/>
      <c r="AH33" s="130"/>
      <c r="AI33" s="130"/>
      <c r="AJ33" s="130"/>
      <c r="AK33" s="130"/>
      <c r="AL33" s="130"/>
      <c r="AM33" s="130"/>
      <c r="AN33" s="130"/>
      <c r="AO33" s="130"/>
      <c r="AP33" s="130"/>
      <c r="AQ33" s="130"/>
      <c r="AR33" s="130"/>
      <c r="AS33" s="130"/>
      <c r="AT33" s="130"/>
      <c r="AU33" s="130"/>
      <c r="AV33" s="130"/>
      <c r="AX33" s="130"/>
      <c r="AY33" s="130"/>
      <c r="AZ33" s="130"/>
      <c r="BA33" s="130"/>
      <c r="BB33" s="130"/>
      <c r="BC33" s="130"/>
      <c r="BD33" s="130"/>
      <c r="BE33" s="130"/>
      <c r="BF33" s="130"/>
      <c r="BG33" s="130"/>
      <c r="BH33" s="130"/>
      <c r="BI33" s="130"/>
      <c r="BJ33" s="130"/>
      <c r="BK33" s="130"/>
      <c r="BL33" s="130"/>
      <c r="BM33" s="130"/>
      <c r="BN33" s="130"/>
      <c r="BO33" s="130"/>
      <c r="BP33" s="130"/>
      <c r="BQ33" s="130"/>
      <c r="BR33" s="130"/>
    </row>
    <row r="34" spans="1:70" ht="35.25" customHeight="1" x14ac:dyDescent="0.2">
      <c r="A34" s="443" t="s">
        <v>60</v>
      </c>
      <c r="B34" s="443" t="s">
        <v>30</v>
      </c>
      <c r="C34" s="444">
        <v>43175</v>
      </c>
      <c r="D34" s="555">
        <v>43164</v>
      </c>
      <c r="E34" s="547"/>
      <c r="F34" s="445">
        <v>0.41666666666666669</v>
      </c>
      <c r="G34" s="548"/>
      <c r="H34" s="450">
        <v>0</v>
      </c>
      <c r="I34" s="451" t="s">
        <v>154</v>
      </c>
      <c r="J34" s="452" t="s">
        <v>122</v>
      </c>
      <c r="K34" s="451" t="s">
        <v>122</v>
      </c>
      <c r="L34" s="453" t="s">
        <v>25</v>
      </c>
      <c r="M34" s="454" t="s">
        <v>143</v>
      </c>
      <c r="N34" s="454" t="s">
        <v>138</v>
      </c>
      <c r="O34" s="455"/>
      <c r="P34" s="456">
        <v>1</v>
      </c>
      <c r="Q34" s="456">
        <v>17</v>
      </c>
      <c r="R34" s="457" t="s">
        <v>56</v>
      </c>
      <c r="S34" s="456">
        <v>9112</v>
      </c>
      <c r="T34" s="458"/>
      <c r="U34" s="544"/>
      <c r="V34" s="357"/>
      <c r="W34" s="357"/>
      <c r="X34" s="357"/>
      <c r="Y34" s="357"/>
      <c r="Z34" s="357"/>
      <c r="AA34" s="357"/>
      <c r="AB34" s="357"/>
      <c r="AC34" s="357"/>
      <c r="AD34" s="357"/>
      <c r="AE34" s="357"/>
      <c r="AF34" s="357"/>
      <c r="AG34" s="357"/>
      <c r="AH34" s="357"/>
      <c r="AI34" s="357"/>
      <c r="AJ34" s="357"/>
      <c r="AK34" s="357"/>
      <c r="AL34" s="357"/>
      <c r="AM34" s="357"/>
      <c r="AN34" s="357"/>
      <c r="AO34" s="357"/>
      <c r="AP34" s="357"/>
      <c r="AQ34" s="357"/>
      <c r="AR34" s="357"/>
      <c r="AS34" s="357"/>
      <c r="AT34" s="357"/>
      <c r="AU34" s="357"/>
      <c r="AV34" s="357"/>
      <c r="AX34" s="357"/>
      <c r="AY34" s="357"/>
      <c r="AZ34" s="357"/>
      <c r="BA34" s="357"/>
      <c r="BB34" s="357"/>
      <c r="BC34" s="357"/>
      <c r="BD34" s="357"/>
      <c r="BE34" s="357"/>
      <c r="BF34" s="357"/>
      <c r="BG34" s="357"/>
      <c r="BH34" s="357"/>
      <c r="BI34" s="357"/>
      <c r="BJ34" s="357"/>
      <c r="BK34" s="357"/>
      <c r="BL34" s="357"/>
      <c r="BM34" s="357"/>
      <c r="BN34" s="357"/>
      <c r="BO34" s="357"/>
      <c r="BP34" s="357"/>
      <c r="BQ34" s="357"/>
      <c r="BR34" s="357"/>
    </row>
    <row r="35" spans="1:70" ht="35.25" customHeight="1" x14ac:dyDescent="0.2">
      <c r="A35" s="436" t="s">
        <v>23</v>
      </c>
      <c r="B35" s="436" t="s">
        <v>46</v>
      </c>
      <c r="C35" s="437">
        <v>43174</v>
      </c>
      <c r="D35" s="555">
        <v>43165</v>
      </c>
      <c r="E35" s="551"/>
      <c r="F35" s="449">
        <v>0.3263888888888889</v>
      </c>
      <c r="G35" s="548"/>
      <c r="H35" s="464">
        <v>0</v>
      </c>
      <c r="I35" s="460" t="s">
        <v>150</v>
      </c>
      <c r="J35" s="452" t="s">
        <v>95</v>
      </c>
      <c r="K35" s="460" t="s">
        <v>137</v>
      </c>
      <c r="L35" s="453" t="s">
        <v>51</v>
      </c>
      <c r="M35" s="461" t="s">
        <v>61</v>
      </c>
      <c r="N35" s="461" t="s">
        <v>151</v>
      </c>
      <c r="O35" s="462"/>
      <c r="P35" s="456">
        <v>1</v>
      </c>
      <c r="Q35" s="456">
        <v>5</v>
      </c>
      <c r="R35" s="457" t="s">
        <v>92</v>
      </c>
      <c r="S35" s="456">
        <v>2265</v>
      </c>
      <c r="T35" s="463"/>
      <c r="U35" s="544"/>
      <c r="V35" s="356"/>
      <c r="W35" s="356"/>
      <c r="X35" s="356"/>
      <c r="Y35" s="356"/>
      <c r="Z35" s="356"/>
      <c r="AA35" s="356"/>
      <c r="AB35" s="356"/>
      <c r="AC35" s="356"/>
      <c r="AD35" s="356"/>
      <c r="AE35" s="356"/>
      <c r="AF35" s="356"/>
      <c r="AG35" s="356"/>
      <c r="AH35" s="356"/>
      <c r="AI35" s="356"/>
      <c r="AJ35" s="356"/>
      <c r="AK35" s="356"/>
      <c r="AL35" s="356"/>
      <c r="AM35" s="356"/>
      <c r="AN35" s="356"/>
      <c r="AO35" s="356"/>
      <c r="AP35" s="356"/>
      <c r="AQ35" s="356"/>
      <c r="AR35" s="356"/>
      <c r="AS35" s="356"/>
      <c r="AT35" s="356"/>
      <c r="AU35" s="356"/>
      <c r="AV35" s="356"/>
      <c r="AX35" s="356"/>
      <c r="AY35" s="356"/>
      <c r="AZ35" s="356"/>
      <c r="BA35" s="356"/>
      <c r="BB35" s="356"/>
      <c r="BC35" s="356"/>
      <c r="BD35" s="356"/>
      <c r="BE35" s="356"/>
      <c r="BF35" s="356"/>
      <c r="BG35" s="356"/>
      <c r="BH35" s="356"/>
      <c r="BI35" s="356"/>
      <c r="BJ35" s="356"/>
      <c r="BK35" s="356"/>
      <c r="BL35" s="356"/>
      <c r="BM35" s="356"/>
      <c r="BN35" s="356"/>
      <c r="BO35" s="356"/>
      <c r="BP35" s="356"/>
      <c r="BQ35" s="356"/>
      <c r="BR35" s="356"/>
    </row>
    <row r="36" spans="1:70" ht="57.75" customHeight="1" x14ac:dyDescent="0.2">
      <c r="A36" s="443" t="s">
        <v>54</v>
      </c>
      <c r="B36" s="443" t="s">
        <v>29</v>
      </c>
      <c r="C36" s="444">
        <v>43174</v>
      </c>
      <c r="D36" s="555">
        <v>43166</v>
      </c>
      <c r="E36" s="547"/>
      <c r="F36" s="445">
        <v>0.35416666666666669</v>
      </c>
      <c r="G36" s="548"/>
      <c r="H36" s="450">
        <v>24</v>
      </c>
      <c r="I36" s="451" t="s">
        <v>152</v>
      </c>
      <c r="J36" s="452" t="s">
        <v>95</v>
      </c>
      <c r="K36" s="451" t="s">
        <v>137</v>
      </c>
      <c r="L36" s="453" t="s">
        <v>51</v>
      </c>
      <c r="M36" s="454" t="s">
        <v>110</v>
      </c>
      <c r="N36" s="454" t="s">
        <v>153</v>
      </c>
      <c r="O36" s="455"/>
      <c r="P36" s="456">
        <v>1</v>
      </c>
      <c r="Q36" s="456">
        <v>30</v>
      </c>
      <c r="R36" s="457" t="s">
        <v>92</v>
      </c>
      <c r="S36" s="456">
        <v>9629</v>
      </c>
      <c r="T36" s="458"/>
      <c r="U36" s="544"/>
      <c r="V36" s="356"/>
      <c r="W36" s="356"/>
      <c r="X36" s="356"/>
      <c r="Y36" s="356"/>
      <c r="Z36" s="356"/>
      <c r="AA36" s="356"/>
      <c r="AB36" s="356"/>
      <c r="AC36" s="356"/>
      <c r="AD36" s="356"/>
      <c r="AE36" s="356"/>
      <c r="AF36" s="356"/>
      <c r="AG36" s="356"/>
      <c r="AH36" s="356"/>
      <c r="AI36" s="356"/>
      <c r="AJ36" s="356"/>
      <c r="AK36" s="356"/>
      <c r="AL36" s="356"/>
      <c r="AM36" s="356"/>
      <c r="AN36" s="356"/>
      <c r="AO36" s="356"/>
      <c r="AP36" s="356"/>
      <c r="AQ36" s="356"/>
      <c r="AR36" s="356"/>
      <c r="AS36" s="356"/>
      <c r="AT36" s="356"/>
      <c r="AU36" s="356"/>
      <c r="AV36" s="356"/>
      <c r="AX36" s="356"/>
      <c r="AY36" s="356"/>
      <c r="AZ36" s="356"/>
      <c r="BA36" s="356"/>
      <c r="BB36" s="356"/>
      <c r="BC36" s="356"/>
      <c r="BD36" s="356"/>
      <c r="BE36" s="356"/>
      <c r="BF36" s="356"/>
      <c r="BG36" s="356"/>
      <c r="BH36" s="356"/>
      <c r="BI36" s="356"/>
      <c r="BJ36" s="356"/>
      <c r="BK36" s="356"/>
      <c r="BL36" s="356"/>
      <c r="BM36" s="356"/>
      <c r="BN36" s="356"/>
      <c r="BO36" s="356"/>
      <c r="BP36" s="356"/>
      <c r="BQ36" s="356"/>
      <c r="BR36" s="356"/>
    </row>
    <row r="37" spans="1:70" ht="68.25" customHeight="1" x14ac:dyDescent="0.2">
      <c r="A37" s="436" t="s">
        <v>60</v>
      </c>
      <c r="B37" s="436" t="s">
        <v>30</v>
      </c>
      <c r="C37" s="437">
        <v>43175</v>
      </c>
      <c r="D37" s="555">
        <v>43167</v>
      </c>
      <c r="E37" s="551"/>
      <c r="F37" s="449">
        <v>0.6875</v>
      </c>
      <c r="G37" s="548"/>
      <c r="H37" s="464">
        <v>3</v>
      </c>
      <c r="I37" s="460" t="s">
        <v>112</v>
      </c>
      <c r="J37" s="452" t="s">
        <v>95</v>
      </c>
      <c r="K37" s="460" t="s">
        <v>137</v>
      </c>
      <c r="L37" s="453" t="s">
        <v>51</v>
      </c>
      <c r="M37" s="461" t="s">
        <v>61</v>
      </c>
      <c r="N37" s="461" t="s">
        <v>155</v>
      </c>
      <c r="O37" s="462"/>
      <c r="P37" s="456">
        <v>1</v>
      </c>
      <c r="Q37" s="456">
        <v>20</v>
      </c>
      <c r="R37" s="457" t="s">
        <v>57</v>
      </c>
      <c r="S37" s="456">
        <v>3230</v>
      </c>
      <c r="T37" s="463"/>
      <c r="U37" s="544"/>
      <c r="V37" s="357"/>
      <c r="W37" s="357"/>
      <c r="X37" s="357"/>
      <c r="Y37" s="357"/>
      <c r="Z37" s="357"/>
      <c r="AA37" s="357"/>
      <c r="AB37" s="357"/>
      <c r="AC37" s="357"/>
      <c r="AD37" s="357"/>
      <c r="AE37" s="357"/>
      <c r="AF37" s="357"/>
      <c r="AG37" s="357"/>
      <c r="AH37" s="357"/>
      <c r="AI37" s="357"/>
      <c r="AJ37" s="357"/>
      <c r="AK37" s="357"/>
      <c r="AL37" s="357"/>
      <c r="AM37" s="357"/>
      <c r="AN37" s="357"/>
      <c r="AO37" s="357"/>
      <c r="AP37" s="357"/>
      <c r="AQ37" s="357"/>
      <c r="AR37" s="357"/>
      <c r="AS37" s="357"/>
      <c r="AT37" s="357"/>
      <c r="AU37" s="357"/>
      <c r="AV37" s="357"/>
      <c r="AX37" s="357"/>
      <c r="AY37" s="357"/>
      <c r="AZ37" s="357"/>
      <c r="BA37" s="357"/>
      <c r="BB37" s="357"/>
      <c r="BC37" s="357"/>
      <c r="BD37" s="357"/>
      <c r="BE37" s="357"/>
      <c r="BF37" s="357"/>
      <c r="BG37" s="357"/>
      <c r="BH37" s="357"/>
      <c r="BI37" s="357"/>
      <c r="BJ37" s="357"/>
      <c r="BK37" s="357"/>
      <c r="BL37" s="357"/>
      <c r="BM37" s="357"/>
      <c r="BN37" s="357"/>
      <c r="BO37" s="357"/>
      <c r="BP37" s="357"/>
      <c r="BQ37" s="357"/>
      <c r="BR37" s="357"/>
    </row>
    <row r="38" spans="1:70" s="2" customFormat="1" ht="27" customHeight="1" x14ac:dyDescent="0.2">
      <c r="A38" s="443" t="s">
        <v>23</v>
      </c>
      <c r="B38" s="545" t="s">
        <v>44</v>
      </c>
      <c r="C38" s="546">
        <v>43168</v>
      </c>
      <c r="D38" s="555">
        <v>43168</v>
      </c>
      <c r="E38" s="547"/>
      <c r="F38" s="445">
        <v>0.5</v>
      </c>
      <c r="G38" s="548"/>
      <c r="H38" s="456">
        <v>0</v>
      </c>
      <c r="I38" s="452" t="s">
        <v>141</v>
      </c>
      <c r="J38" s="452" t="s">
        <v>95</v>
      </c>
      <c r="K38" s="452" t="s">
        <v>96</v>
      </c>
      <c r="L38" s="453" t="s">
        <v>25</v>
      </c>
      <c r="M38" s="549" t="s">
        <v>143</v>
      </c>
      <c r="N38" s="549" t="s">
        <v>138</v>
      </c>
      <c r="O38" s="552"/>
      <c r="P38" s="456">
        <v>1</v>
      </c>
      <c r="Q38" s="456">
        <v>10</v>
      </c>
      <c r="R38" s="453" t="s">
        <v>144</v>
      </c>
      <c r="S38" s="456">
        <v>5321</v>
      </c>
      <c r="T38" s="453"/>
      <c r="U38" s="443"/>
      <c r="AW38" s="419"/>
    </row>
    <row r="39" spans="1:70" s="128" customFormat="1" ht="114.75" customHeight="1" x14ac:dyDescent="0.2">
      <c r="A39" s="436" t="s">
        <v>54</v>
      </c>
      <c r="B39" s="436" t="s">
        <v>28</v>
      </c>
      <c r="C39" s="437">
        <v>43174</v>
      </c>
      <c r="D39" s="555">
        <v>43168</v>
      </c>
      <c r="E39" s="551"/>
      <c r="F39" s="449">
        <v>0.58333333333333337</v>
      </c>
      <c r="G39" s="438"/>
      <c r="H39" s="436">
        <v>3</v>
      </c>
      <c r="I39" s="439" t="s">
        <v>149</v>
      </c>
      <c r="J39" s="439" t="s">
        <v>95</v>
      </c>
      <c r="K39" s="441" t="s">
        <v>96</v>
      </c>
      <c r="L39" s="436" t="s">
        <v>25</v>
      </c>
      <c r="M39" s="441" t="s">
        <v>110</v>
      </c>
      <c r="N39" s="441" t="s">
        <v>111</v>
      </c>
      <c r="O39" s="442"/>
      <c r="P39" s="436">
        <v>1</v>
      </c>
      <c r="Q39" s="436">
        <v>3</v>
      </c>
      <c r="R39" s="437" t="s">
        <v>52</v>
      </c>
      <c r="S39" s="436">
        <v>3221</v>
      </c>
      <c r="T39" s="436"/>
      <c r="U39" s="436" t="s">
        <v>1</v>
      </c>
      <c r="AW39" s="419"/>
    </row>
    <row r="40" spans="1:70" s="131" customFormat="1" ht="33.75" customHeight="1" x14ac:dyDescent="0.2">
      <c r="A40" s="443" t="s">
        <v>23</v>
      </c>
      <c r="B40" s="443" t="s">
        <v>24</v>
      </c>
      <c r="C40" s="444">
        <v>43178</v>
      </c>
      <c r="D40" s="555">
        <v>43171</v>
      </c>
      <c r="E40" s="547"/>
      <c r="F40" s="445">
        <v>0.4375</v>
      </c>
      <c r="G40" s="465"/>
      <c r="H40" s="443">
        <v>10</v>
      </c>
      <c r="I40" s="446" t="s">
        <v>94</v>
      </c>
      <c r="J40" s="446" t="s">
        <v>95</v>
      </c>
      <c r="K40" s="447" t="s">
        <v>96</v>
      </c>
      <c r="L40" s="443" t="s">
        <v>25</v>
      </c>
      <c r="M40" s="447" t="s">
        <v>105</v>
      </c>
      <c r="N40" s="447" t="s">
        <v>103</v>
      </c>
      <c r="O40" s="448"/>
      <c r="P40" s="443">
        <v>1</v>
      </c>
      <c r="Q40" s="443">
        <v>10</v>
      </c>
      <c r="R40" s="444" t="s">
        <v>56</v>
      </c>
      <c r="S40" s="443">
        <v>5321</v>
      </c>
      <c r="T40" s="443"/>
      <c r="U40" s="443"/>
      <c r="AW40" s="419"/>
    </row>
    <row r="41" spans="1:70" s="418" customFormat="1" ht="33.75" customHeight="1" x14ac:dyDescent="0.2">
      <c r="A41" s="436" t="s">
        <v>60</v>
      </c>
      <c r="B41" s="436" t="s">
        <v>27</v>
      </c>
      <c r="C41" s="437">
        <v>43182</v>
      </c>
      <c r="D41" s="555">
        <v>43172</v>
      </c>
      <c r="E41" s="551"/>
      <c r="F41" s="449">
        <v>0.34375</v>
      </c>
      <c r="G41" s="438"/>
      <c r="H41" s="436">
        <v>7</v>
      </c>
      <c r="I41" s="439" t="s">
        <v>117</v>
      </c>
      <c r="J41" s="439" t="s">
        <v>98</v>
      </c>
      <c r="K41" s="439" t="s">
        <v>122</v>
      </c>
      <c r="L41" s="436" t="s">
        <v>25</v>
      </c>
      <c r="M41" s="441" t="s">
        <v>142</v>
      </c>
      <c r="N41" s="441" t="s">
        <v>138</v>
      </c>
      <c r="O41" s="442"/>
      <c r="P41" s="436">
        <v>1</v>
      </c>
      <c r="Q41" s="436">
        <v>7</v>
      </c>
      <c r="R41" s="437" t="s">
        <v>92</v>
      </c>
      <c r="S41" s="436">
        <v>9112</v>
      </c>
      <c r="T41" s="436"/>
      <c r="U41" s="544"/>
      <c r="AW41" s="419"/>
    </row>
    <row r="42" spans="1:70" s="418" customFormat="1" ht="33.75" customHeight="1" x14ac:dyDescent="0.2">
      <c r="A42" s="443" t="s">
        <v>60</v>
      </c>
      <c r="B42" s="443" t="s">
        <v>27</v>
      </c>
      <c r="C42" s="444">
        <v>43182</v>
      </c>
      <c r="D42" s="555">
        <v>43178</v>
      </c>
      <c r="E42" s="547"/>
      <c r="F42" s="445">
        <v>0.45833333333333331</v>
      </c>
      <c r="G42" s="465"/>
      <c r="H42" s="443">
        <v>12</v>
      </c>
      <c r="I42" s="446" t="s">
        <v>185</v>
      </c>
      <c r="J42" s="446" t="s">
        <v>98</v>
      </c>
      <c r="K42" s="446" t="s">
        <v>99</v>
      </c>
      <c r="L42" s="443" t="s">
        <v>25</v>
      </c>
      <c r="M42" s="447" t="s">
        <v>61</v>
      </c>
      <c r="N42" s="447" t="s">
        <v>138</v>
      </c>
      <c r="O42" s="448"/>
      <c r="P42" s="443">
        <v>1</v>
      </c>
      <c r="Q42" s="443">
        <v>12</v>
      </c>
      <c r="R42" s="444" t="s">
        <v>56</v>
      </c>
      <c r="S42" s="443">
        <v>9412</v>
      </c>
      <c r="T42" s="443"/>
      <c r="U42" s="544"/>
      <c r="AW42" s="419"/>
    </row>
    <row r="43" spans="1:70" s="418" customFormat="1" ht="39.75" customHeight="1" x14ac:dyDescent="0.2">
      <c r="A43" s="436" t="s">
        <v>54</v>
      </c>
      <c r="B43" s="436" t="s">
        <v>28</v>
      </c>
      <c r="C43" s="437">
        <v>43182</v>
      </c>
      <c r="D43" s="555">
        <v>43179</v>
      </c>
      <c r="E43" s="551"/>
      <c r="F43" s="449">
        <v>0.52083333333333337</v>
      </c>
      <c r="G43" s="438"/>
      <c r="H43" s="436">
        <v>6</v>
      </c>
      <c r="I43" s="439" t="s">
        <v>184</v>
      </c>
      <c r="J43" s="439" t="s">
        <v>95</v>
      </c>
      <c r="K43" s="439" t="s">
        <v>137</v>
      </c>
      <c r="L43" s="436" t="s">
        <v>25</v>
      </c>
      <c r="M43" s="441" t="s">
        <v>110</v>
      </c>
      <c r="N43" s="441" t="s">
        <v>111</v>
      </c>
      <c r="O43" s="442"/>
      <c r="P43" s="436">
        <v>1</v>
      </c>
      <c r="Q43" s="436">
        <v>6</v>
      </c>
      <c r="R43" s="437" t="s">
        <v>92</v>
      </c>
      <c r="S43" s="436">
        <v>4419</v>
      </c>
      <c r="T43" s="436"/>
      <c r="U43" s="544"/>
      <c r="AW43" s="419"/>
    </row>
    <row r="44" spans="1:70" s="404" customFormat="1" ht="69.75" customHeight="1" x14ac:dyDescent="0.2">
      <c r="A44"/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 s="540"/>
      <c r="AW44" s="419"/>
    </row>
    <row r="45" spans="1:70" s="358" customFormat="1" ht="69.75" customHeight="1" x14ac:dyDescent="0.2">
      <c r="A45"/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 s="535"/>
      <c r="AW45" s="419"/>
    </row>
    <row r="46" spans="1:70" s="358" customFormat="1" ht="69.75" customHeight="1" x14ac:dyDescent="0.2">
      <c r="A46"/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 s="535"/>
      <c r="AW46" s="419"/>
    </row>
    <row r="47" spans="1:70" s="2" customFormat="1" ht="30.75" customHeight="1" x14ac:dyDescent="0.2">
      <c r="A47"/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 s="536"/>
      <c r="AW47" s="419"/>
    </row>
    <row r="48" spans="1:70" s="129" customFormat="1" ht="27.75" customHeight="1" x14ac:dyDescent="0.2">
      <c r="A48"/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 s="537" t="s">
        <v>1</v>
      </c>
      <c r="AW48" s="419"/>
    </row>
    <row r="49" spans="1:80" s="130" customFormat="1" ht="42" customHeight="1" x14ac:dyDescent="0.2">
      <c r="A49"/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 s="536"/>
      <c r="AW49" s="419"/>
    </row>
    <row r="50" spans="1:80" s="2" customFormat="1" ht="51" customHeight="1" x14ac:dyDescent="0.2">
      <c r="A50"/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 s="537"/>
      <c r="AW50" s="419"/>
    </row>
    <row r="51" spans="1:80" s="2" customFormat="1" ht="41.25" customHeight="1" x14ac:dyDescent="0.2">
      <c r="A51"/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 s="536"/>
      <c r="AW51" s="419"/>
    </row>
    <row r="52" spans="1:80" s="2" customFormat="1" ht="12.75" x14ac:dyDescent="0.2">
      <c r="A52"/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 s="537" t="s">
        <v>1</v>
      </c>
      <c r="AW52" s="419"/>
    </row>
    <row r="53" spans="1:80" s="2" customFormat="1" ht="12.75" x14ac:dyDescent="0.2">
      <c r="A53"/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 s="536" t="s">
        <v>1</v>
      </c>
      <c r="AW53" s="419"/>
    </row>
    <row r="54" spans="1:80" s="2" customFormat="1" ht="57.75" customHeight="1" x14ac:dyDescent="0.2">
      <c r="A54"/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 s="538"/>
      <c r="AW54" s="419"/>
    </row>
    <row r="55" spans="1:80" s="132" customFormat="1" ht="57.75" customHeight="1" x14ac:dyDescent="0.2">
      <c r="A55"/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 s="536"/>
      <c r="AW55" s="419"/>
    </row>
    <row r="56" spans="1:80" s="2" customFormat="1" ht="33.75" customHeight="1" x14ac:dyDescent="0.2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 s="537"/>
    </row>
    <row r="57" spans="1:80" s="2" customFormat="1" ht="30" customHeight="1" x14ac:dyDescent="0.2">
      <c r="A57"/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 s="536" t="s">
        <v>1</v>
      </c>
    </row>
    <row r="58" spans="1:80" s="138" customFormat="1" ht="30" customHeight="1" thickBot="1" x14ac:dyDescent="0.25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 s="537" t="s">
        <v>1</v>
      </c>
    </row>
    <row r="59" spans="1:80" s="138" customFormat="1" ht="51.75" customHeight="1" thickBot="1" x14ac:dyDescent="0.25">
      <c r="A59"/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 s="536"/>
      <c r="AA59" s="478" t="s">
        <v>71</v>
      </c>
      <c r="AB59" s="479" t="s">
        <v>60</v>
      </c>
      <c r="AC59" s="480"/>
      <c r="AD59" s="481" t="s">
        <v>54</v>
      </c>
      <c r="AE59" s="482"/>
      <c r="AF59" s="481" t="s">
        <v>23</v>
      </c>
      <c r="AG59" s="483"/>
      <c r="AH59" s="484"/>
      <c r="AI59" s="485"/>
      <c r="AJ59" s="471"/>
    </row>
    <row r="60" spans="1:80" s="137" customFormat="1" ht="51.75" customHeight="1" x14ac:dyDescent="0.2">
      <c r="A60"/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 s="537"/>
      <c r="AA60" s="486"/>
      <c r="AB60" s="487" t="s">
        <v>27</v>
      </c>
      <c r="AC60" s="488">
        <f>COUNTIF(B1:B305,"*Agora*")</f>
        <v>7</v>
      </c>
      <c r="AD60" s="489" t="s">
        <v>28</v>
      </c>
      <c r="AE60" s="488">
        <f>COUNTIF(B1:B305,"*Valdor*")</f>
        <v>8</v>
      </c>
      <c r="AF60" s="487" t="s">
        <v>76</v>
      </c>
      <c r="AG60" s="490">
        <f>COUNTIF(B1:B305,"*Blés Dorés")</f>
        <v>0</v>
      </c>
      <c r="AH60" s="484"/>
      <c r="AI60" s="469"/>
      <c r="AJ60" s="467"/>
    </row>
    <row r="61" spans="1:80" s="138" customFormat="1" ht="51.75" customHeight="1" x14ac:dyDescent="0.2">
      <c r="A61"/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 s="536"/>
      <c r="AA61" s="491"/>
      <c r="AB61" s="470" t="s">
        <v>72</v>
      </c>
      <c r="AC61" s="472">
        <f>COUNTIF(B1:B305,"*Accolade*")</f>
        <v>0</v>
      </c>
      <c r="AD61" s="492" t="s">
        <v>29</v>
      </c>
      <c r="AE61" s="472">
        <f>COUNTIF(B1:B305,"*Péri*")</f>
        <v>2</v>
      </c>
      <c r="AF61" s="470" t="s">
        <v>24</v>
      </c>
      <c r="AG61" s="473">
        <f>COUNTIF(B1:B305,"*Chemin de Loncin*")</f>
        <v>1</v>
      </c>
      <c r="AH61" s="493"/>
      <c r="AI61" s="475"/>
      <c r="AJ61" s="471"/>
    </row>
    <row r="62" spans="1:80" s="135" customFormat="1" ht="51.75" customHeight="1" x14ac:dyDescent="0.2">
      <c r="A62"/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 s="537"/>
      <c r="AA62" s="491"/>
      <c r="AB62" s="466" t="s">
        <v>73</v>
      </c>
      <c r="AC62" s="476">
        <f>COUNTIF(B1:B305,"*Cèdres*")</f>
        <v>0</v>
      </c>
      <c r="AD62" s="494" t="s">
        <v>88</v>
      </c>
      <c r="AE62" s="476">
        <f>COUNTIF(B1:B305,"*Hestia*")</f>
        <v>0</v>
      </c>
      <c r="AF62" s="466" t="s">
        <v>77</v>
      </c>
      <c r="AG62" s="477">
        <f>COUNTIF(B1:B305,"*Doux Séjour*")</f>
        <v>1</v>
      </c>
      <c r="AH62" s="493"/>
      <c r="AI62" s="469"/>
      <c r="AJ62" s="467"/>
      <c r="CA62"/>
      <c r="CB62"/>
    </row>
    <row r="63" spans="1:80" s="136" customFormat="1" ht="51.75" customHeight="1" x14ac:dyDescent="0.2">
      <c r="A63"/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 s="536"/>
      <c r="AA63" s="491"/>
      <c r="AB63" s="470" t="s">
        <v>74</v>
      </c>
      <c r="AC63" s="472">
        <f>COUNTIF(B1:B305,"*Charmilles*")</f>
        <v>0</v>
      </c>
      <c r="AD63" s="492" t="s">
        <v>89</v>
      </c>
      <c r="AE63" s="472">
        <f>COUNTIF(B1:B305,"*Arcania*")</f>
        <v>0</v>
      </c>
      <c r="AF63" s="470" t="s">
        <v>40</v>
      </c>
      <c r="AG63" s="473">
        <f>COUNTIF(B1:B305,"*Léonardo*")</f>
        <v>0</v>
      </c>
      <c r="AH63" s="493"/>
      <c r="AI63" s="495"/>
      <c r="AJ63" s="496"/>
      <c r="CA63"/>
      <c r="CB63"/>
    </row>
    <row r="64" spans="1:80" s="2" customFormat="1" ht="45" customHeight="1" x14ac:dyDescent="0.2">
      <c r="A64"/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 s="537"/>
      <c r="AA64" s="491"/>
      <c r="AB64" s="466" t="s">
        <v>34</v>
      </c>
      <c r="AC64" s="476">
        <f>COUNTIF(B1:B305,"*Hillier*")</f>
        <v>0</v>
      </c>
      <c r="AD64" s="499"/>
      <c r="AE64" s="498"/>
      <c r="AF64" s="466" t="s">
        <v>48</v>
      </c>
      <c r="AG64" s="477">
        <f>COUNTIF(B1:B305,"*Louis Demeuse*")</f>
        <v>1</v>
      </c>
      <c r="AH64" s="500"/>
      <c r="AI64" s="495"/>
      <c r="AJ64" s="496"/>
    </row>
    <row r="65" spans="1:49" s="2" customFormat="1" ht="45" customHeight="1" x14ac:dyDescent="0.2">
      <c r="A65"/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 s="536" t="s">
        <v>1</v>
      </c>
      <c r="AA65" s="501"/>
      <c r="AB65" s="470" t="s">
        <v>31</v>
      </c>
      <c r="AC65" s="472">
        <f>COUNTIF(B1:B305,"*Clean*")</f>
        <v>0</v>
      </c>
      <c r="AD65" s="499"/>
      <c r="AE65" s="502"/>
      <c r="AF65" s="470" t="s">
        <v>78</v>
      </c>
      <c r="AG65" s="473">
        <f>COUNTIF(B1:B305,"*Hauteurs*")</f>
        <v>0</v>
      </c>
      <c r="AH65" s="493"/>
      <c r="AI65" s="503"/>
      <c r="AJ65" s="504"/>
    </row>
    <row r="66" spans="1:49" s="151" customFormat="1" ht="45" customHeight="1" x14ac:dyDescent="0.2">
      <c r="A66"/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 s="537" t="s">
        <v>1</v>
      </c>
      <c r="AA66" s="491"/>
      <c r="AB66" s="466" t="s">
        <v>75</v>
      </c>
      <c r="AC66" s="476">
        <f>COUNTIF(B1:B305,"*Start-Mass*")</f>
        <v>0</v>
      </c>
      <c r="AD66" s="499"/>
      <c r="AE66" s="498"/>
      <c r="AF66" s="466" t="s">
        <v>79</v>
      </c>
      <c r="AG66" s="477">
        <f>COUNTIF(B1:B305,"*Tournesols*")</f>
        <v>2</v>
      </c>
      <c r="AH66" s="493"/>
      <c r="AI66" s="495"/>
      <c r="AJ66" s="496"/>
    </row>
    <row r="67" spans="1:49" s="2" customFormat="1" ht="25.5" x14ac:dyDescent="0.2">
      <c r="A67"/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 s="536"/>
      <c r="AA67" s="491"/>
      <c r="AB67" s="470" t="s">
        <v>30</v>
      </c>
      <c r="AC67" s="472">
        <f>COUNTIF(B1:B305,"*Petit Bourgogne*")</f>
        <v>10</v>
      </c>
      <c r="AD67" s="499"/>
      <c r="AE67" s="502"/>
      <c r="AF67" s="470" t="s">
        <v>80</v>
      </c>
      <c r="AG67" s="473">
        <f>COUNTIF(B1:B305,"*Orchidées*")</f>
        <v>1</v>
      </c>
      <c r="AH67" s="493"/>
      <c r="AI67" s="495"/>
      <c r="AJ67" s="496"/>
    </row>
    <row r="68" spans="1:49" s="139" customFormat="1" x14ac:dyDescent="0.2">
      <c r="A68"/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 s="537" t="s">
        <v>1</v>
      </c>
      <c r="AA68" s="491"/>
      <c r="AB68" s="466" t="s">
        <v>32</v>
      </c>
      <c r="AC68" s="476">
        <f>COUNTIF(B1:B305,"*HP*")</f>
        <v>0</v>
      </c>
      <c r="AD68" s="499"/>
      <c r="AE68" s="498"/>
      <c r="AF68" s="466" t="s">
        <v>81</v>
      </c>
      <c r="AG68" s="477">
        <f>COUNTIF(B1:B305,"*Saules*")</f>
        <v>0</v>
      </c>
      <c r="AH68" s="493"/>
      <c r="AI68" s="495"/>
      <c r="AJ68" s="496"/>
    </row>
    <row r="69" spans="1:49" s="2" customFormat="1" ht="25.5" x14ac:dyDescent="0.2">
      <c r="A69"/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 s="536"/>
      <c r="AA69" s="491"/>
      <c r="AB69" s="470" t="s">
        <v>59</v>
      </c>
      <c r="AC69" s="472">
        <f>COUNTIF(B1:B305,"*Lierneux*")</f>
        <v>2</v>
      </c>
      <c r="AD69" s="499"/>
      <c r="AE69" s="502"/>
      <c r="AF69" s="470" t="s">
        <v>82</v>
      </c>
      <c r="AG69" s="473">
        <f>COUNTIF(B1:B305,"*Tilleul*")</f>
        <v>1</v>
      </c>
      <c r="AH69" s="500"/>
      <c r="AI69" s="495"/>
      <c r="AJ69" s="496"/>
    </row>
    <row r="70" spans="1:49" s="2" customFormat="1" x14ac:dyDescent="0.2">
      <c r="A70"/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 s="537" t="s">
        <v>1</v>
      </c>
      <c r="AA70" s="491"/>
      <c r="AB70" s="466" t="s">
        <v>84</v>
      </c>
      <c r="AC70" s="476">
        <f>COUNTIF(B1:B305,"*Paifve*")</f>
        <v>0</v>
      </c>
      <c r="AD70" s="506"/>
      <c r="AE70" s="468"/>
      <c r="AF70" s="466" t="s">
        <v>39</v>
      </c>
      <c r="AG70" s="477">
        <f>COUNTIF(B1:B305,"*Trois Rois*")</f>
        <v>0</v>
      </c>
      <c r="AH70" s="493"/>
      <c r="AI70" s="507"/>
      <c r="AJ70" s="508"/>
      <c r="AW70" s="393"/>
    </row>
    <row r="71" spans="1:49" s="139" customFormat="1" ht="13.5" thickBot="1" x14ac:dyDescent="0.25">
      <c r="A71"/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 s="536" t="s">
        <v>1</v>
      </c>
      <c r="AA71" s="510"/>
      <c r="AB71" s="470"/>
      <c r="AC71" s="472"/>
      <c r="AD71" s="506"/>
      <c r="AE71" s="474"/>
      <c r="AF71" s="492" t="s">
        <v>83</v>
      </c>
      <c r="AG71" s="472">
        <f>COUNTIF(B1:B305,"*Maintien*")</f>
        <v>3</v>
      </c>
      <c r="AH71" s="493"/>
      <c r="AI71" s="503"/>
      <c r="AJ71" s="504"/>
      <c r="AW71" s="393"/>
    </row>
    <row r="72" spans="1:49" s="148" customFormat="1" ht="26.25" thickBot="1" x14ac:dyDescent="0.25">
      <c r="A72"/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 s="537"/>
      <c r="AA72" s="511" t="s">
        <v>70</v>
      </c>
      <c r="AB72" s="512" t="s">
        <v>85</v>
      </c>
      <c r="AC72" s="488">
        <f>SUBTOTAL(109,I5:I59)</f>
        <v>0</v>
      </c>
      <c r="AD72" s="513" t="s">
        <v>86</v>
      </c>
      <c r="AE72" s="488">
        <f>SUBTOTAL(109,K5:K59)</f>
        <v>0</v>
      </c>
      <c r="AF72" s="512" t="s">
        <v>87</v>
      </c>
      <c r="AG72" s="490">
        <f>SUBTOTAL(109,M5:M59)</f>
        <v>0</v>
      </c>
      <c r="AH72" s="513">
        <f>AC72+AE72+AG72</f>
        <v>0</v>
      </c>
      <c r="AI72" s="514"/>
      <c r="AJ72" s="508"/>
      <c r="AW72" s="393"/>
    </row>
    <row r="73" spans="1:49" s="139" customFormat="1" ht="26.25" thickBot="1" x14ac:dyDescent="0.25">
      <c r="A73"/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 s="536"/>
      <c r="AA73" s="515"/>
      <c r="AB73" s="516" t="s">
        <v>90</v>
      </c>
      <c r="AC73" s="517">
        <f>AC72-AC69</f>
        <v>-2</v>
      </c>
      <c r="AD73" s="518"/>
      <c r="AE73" s="482"/>
      <c r="AF73" s="483"/>
      <c r="AG73" s="519" t="s">
        <v>25</v>
      </c>
      <c r="AH73" s="516">
        <f>AH72-AH74</f>
        <v>-10</v>
      </c>
      <c r="AI73" s="520"/>
      <c r="AJ73" s="504"/>
      <c r="AW73" s="393"/>
    </row>
    <row r="74" spans="1:49" s="2" customFormat="1" ht="15" thickBot="1" x14ac:dyDescent="0.25">
      <c r="A74"/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 s="537"/>
      <c r="AA74" s="521"/>
      <c r="AB74" s="522"/>
      <c r="AC74" s="523"/>
      <c r="AD74" s="524"/>
      <c r="AE74" s="524"/>
      <c r="AF74" s="509"/>
      <c r="AG74" s="512" t="s">
        <v>51</v>
      </c>
      <c r="AH74" s="490">
        <f>COUNTIF(L1:L305,"*ACT*")</f>
        <v>10</v>
      </c>
      <c r="AI74" s="514"/>
      <c r="AJ74" s="508"/>
      <c r="AN74"/>
      <c r="AO74"/>
      <c r="AP74"/>
      <c r="AW74" s="393"/>
    </row>
    <row r="75" spans="1:49" s="151" customFormat="1" ht="23.25" customHeight="1" thickBot="1" x14ac:dyDescent="0.25">
      <c r="A75"/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 s="536" t="s">
        <v>1</v>
      </c>
      <c r="AA75" s="525"/>
      <c r="AB75" s="504"/>
      <c r="AC75" s="526"/>
      <c r="AD75" s="526"/>
      <c r="AE75" s="526"/>
      <c r="AF75" s="505"/>
      <c r="AG75" s="516" t="s">
        <v>156</v>
      </c>
      <c r="AH75" s="516">
        <f>COUNTIF(H5:H39,"&lt;&gt;0")</f>
        <v>23</v>
      </c>
      <c r="AI75" s="520"/>
      <c r="AJ75" s="504"/>
      <c r="AN75"/>
      <c r="AO75"/>
      <c r="AP75"/>
      <c r="AW75" s="393"/>
    </row>
    <row r="76" spans="1:49" s="152" customFormat="1" ht="51" customHeight="1" thickBot="1" x14ac:dyDescent="0.25">
      <c r="A76"/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 s="537"/>
      <c r="AA76" s="521"/>
      <c r="AB76" s="508"/>
      <c r="AC76" s="468"/>
      <c r="AD76" s="524"/>
      <c r="AE76" s="476"/>
      <c r="AF76" s="467"/>
      <c r="AG76" s="527" t="s">
        <v>169</v>
      </c>
      <c r="AH76" s="512">
        <f>SUMIF(A:A,"A",H:H)+'Inventaire 2017'!$AJ76</f>
        <v>156</v>
      </c>
      <c r="AI76" s="527" t="s">
        <v>170</v>
      </c>
      <c r="AJ76" s="512">
        <f>SUMIF(A:A,"A'",H:H)</f>
        <v>13</v>
      </c>
      <c r="AN76"/>
      <c r="AO76"/>
      <c r="AP76"/>
      <c r="AW76" s="393"/>
    </row>
    <row r="77" spans="1:49" s="149" customFormat="1" ht="30" customHeight="1" thickBot="1" x14ac:dyDescent="0.25">
      <c r="A77"/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 s="536"/>
      <c r="AA77" s="528"/>
      <c r="AB77" s="471"/>
      <c r="AC77" s="474"/>
      <c r="AD77" s="474"/>
      <c r="AE77" s="473"/>
      <c r="AF77" s="471"/>
      <c r="AG77" s="519" t="s">
        <v>171</v>
      </c>
      <c r="AH77" s="516">
        <f>SUMIF(A:A,"B",H:H)</f>
        <v>51</v>
      </c>
      <c r="AI77" s="518"/>
      <c r="AJ77" s="483"/>
      <c r="AW77" s="393"/>
    </row>
    <row r="78" spans="1:49" s="150" customFormat="1" ht="37.5" customHeight="1" thickBot="1" x14ac:dyDescent="0.25">
      <c r="A78"/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 s="537"/>
      <c r="AA78" s="529"/>
      <c r="AB78" s="496"/>
      <c r="AC78" s="530"/>
      <c r="AD78" s="530"/>
      <c r="AE78" s="531"/>
      <c r="AF78" s="497"/>
      <c r="AG78" s="527" t="s">
        <v>172</v>
      </c>
      <c r="AH78" s="512">
        <f>SUMIF(A:A,"C",H:H)</f>
        <v>102</v>
      </c>
      <c r="AI78" s="532"/>
      <c r="AJ78" s="496"/>
      <c r="AW78" s="393"/>
    </row>
    <row r="79" spans="1:49" s="151" customFormat="1" ht="37.5" customHeight="1" x14ac:dyDescent="0.2">
      <c r="A79"/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 s="536"/>
      <c r="AA79" s="529"/>
      <c r="AB79" s="496"/>
      <c r="AC79" s="533"/>
      <c r="AD79" s="530"/>
      <c r="AE79" s="530"/>
      <c r="AF79" s="497"/>
      <c r="AG79" s="534" t="s">
        <v>70</v>
      </c>
      <c r="AH79" s="534">
        <f>SUM(AH76:AH78)</f>
        <v>309</v>
      </c>
      <c r="AI79" s="495"/>
      <c r="AJ79" s="496"/>
      <c r="AW79" s="393"/>
    </row>
    <row r="80" spans="1:49" s="2" customFormat="1" ht="39.75" customHeight="1" x14ac:dyDescent="0.2">
      <c r="A80"/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 s="537"/>
      <c r="AW80" s="393"/>
    </row>
    <row r="81" spans="1:49" s="152" customFormat="1" ht="39.75" customHeight="1" x14ac:dyDescent="0.2">
      <c r="A81"/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 s="536" t="s">
        <v>1</v>
      </c>
      <c r="AW81" s="393"/>
    </row>
    <row r="82" spans="1:49" s="2" customFormat="1" ht="33.75" customHeight="1" thickBot="1" x14ac:dyDescent="0.25">
      <c r="A82"/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 s="537"/>
      <c r="AW82" s="393"/>
    </row>
    <row r="83" spans="1:49" s="153" customFormat="1" ht="51" customHeight="1" x14ac:dyDescent="0.2">
      <c r="A83"/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 s="536" t="s">
        <v>1</v>
      </c>
      <c r="AA83" s="246" t="s">
        <v>71</v>
      </c>
      <c r="AB83" s="250" t="s">
        <v>60</v>
      </c>
      <c r="AC83" s="258"/>
      <c r="AD83" s="251" t="s">
        <v>54</v>
      </c>
      <c r="AE83" s="275"/>
      <c r="AF83" s="247" t="s">
        <v>23</v>
      </c>
      <c r="AG83" s="276"/>
      <c r="AH83" s="252"/>
      <c r="AW83" s="393"/>
    </row>
    <row r="84" spans="1:49" s="175" customFormat="1" ht="51" customHeight="1" x14ac:dyDescent="0.2">
      <c r="A84"/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 s="537"/>
      <c r="AA84" s="238"/>
      <c r="AB84" s="166" t="s">
        <v>27</v>
      </c>
      <c r="AC84" s="227">
        <f>COUNTIF(B6:B351,"*Agora*")</f>
        <v>7</v>
      </c>
      <c r="AD84" s="228" t="s">
        <v>28</v>
      </c>
      <c r="AE84" s="230">
        <f>COUNTIF(B6:B351,"*Valdor*")</f>
        <v>8</v>
      </c>
      <c r="AF84" s="232" t="s">
        <v>76</v>
      </c>
      <c r="AG84" s="255">
        <f>COUNTIF(B6:B351,"*Blés Dorés")</f>
        <v>0</v>
      </c>
      <c r="AH84" s="253"/>
      <c r="AW84" s="393"/>
    </row>
    <row r="85" spans="1:49" s="154" customFormat="1" ht="39" customHeight="1" x14ac:dyDescent="0.2">
      <c r="A85"/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 s="536"/>
      <c r="AA85" s="238"/>
      <c r="AB85" s="166" t="s">
        <v>72</v>
      </c>
      <c r="AC85" s="230">
        <f>COUNTIF(B6:B351,"*Accolade*")</f>
        <v>0</v>
      </c>
      <c r="AD85" s="229" t="s">
        <v>29</v>
      </c>
      <c r="AE85" s="230">
        <f>COUNTIF(B6:B351,"*Péri*")</f>
        <v>1</v>
      </c>
      <c r="AF85" s="166" t="s">
        <v>24</v>
      </c>
      <c r="AG85" s="255">
        <f>COUNTIF(B6:B351,"*Chemin de Loncin*")</f>
        <v>1</v>
      </c>
      <c r="AH85" s="253"/>
      <c r="AW85" s="393"/>
    </row>
    <row r="86" spans="1:49" s="2" customFormat="1" ht="29.25" customHeight="1" x14ac:dyDescent="0.2">
      <c r="A86"/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 s="537"/>
      <c r="AA86" s="238"/>
      <c r="AB86" s="166" t="s">
        <v>73</v>
      </c>
      <c r="AC86" s="227">
        <f>COUNTIF(B6:B351,"*Cèdres*")</f>
        <v>0</v>
      </c>
      <c r="AD86" s="231" t="s">
        <v>88</v>
      </c>
      <c r="AE86" s="230">
        <f>COUNTIF(B6:B351,"*Hestia*")</f>
        <v>0</v>
      </c>
      <c r="AF86" s="166" t="s">
        <v>77</v>
      </c>
      <c r="AG86" s="255">
        <f>COUNTIF(B6:B351,"*Doux Séjour*")</f>
        <v>1</v>
      </c>
      <c r="AH86" s="253"/>
      <c r="AW86" s="393"/>
    </row>
    <row r="87" spans="1:49" s="2" customFormat="1" ht="41.25" customHeight="1" x14ac:dyDescent="0.2">
      <c r="A87"/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 s="536" t="s">
        <v>1</v>
      </c>
      <c r="AA87" s="238"/>
      <c r="AB87" s="166" t="s">
        <v>74</v>
      </c>
      <c r="AC87" s="230">
        <f>COUNTIF(B6:B351,"*Charmilles*")</f>
        <v>0</v>
      </c>
      <c r="AD87" s="229" t="s">
        <v>89</v>
      </c>
      <c r="AE87" s="230">
        <f>COUNTIF(B6:B351,"*Arcania*")</f>
        <v>0</v>
      </c>
      <c r="AF87" s="166" t="s">
        <v>40</v>
      </c>
      <c r="AG87" s="255">
        <f>COUNTIF(B6:B351,"*Léonardo*")</f>
        <v>0</v>
      </c>
      <c r="AH87" s="253"/>
      <c r="AW87" s="393"/>
    </row>
    <row r="88" spans="1:49" s="157" customFormat="1" ht="54" customHeight="1" x14ac:dyDescent="0.2">
      <c r="A88"/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 s="537" t="s">
        <v>1</v>
      </c>
      <c r="AA88" s="238"/>
      <c r="AB88" s="166" t="s">
        <v>34</v>
      </c>
      <c r="AC88" s="230">
        <f>COUNTIF(B6:B351,"*Hillier*")</f>
        <v>0</v>
      </c>
      <c r="AD88" s="233"/>
      <c r="AE88" s="241"/>
      <c r="AF88" s="166" t="s">
        <v>48</v>
      </c>
      <c r="AG88" s="255">
        <f>COUNTIF(B6:B351,"*Louis Demeuse*")</f>
        <v>1</v>
      </c>
      <c r="AH88" s="254"/>
      <c r="AW88" s="393"/>
    </row>
    <row r="89" spans="1:49" s="2" customFormat="1" ht="69.75" customHeight="1" x14ac:dyDescent="0.2">
      <c r="A89"/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 s="536"/>
      <c r="AA89" s="239"/>
      <c r="AB89" s="166" t="s">
        <v>31</v>
      </c>
      <c r="AC89" s="230">
        <f>COUNTIF(B6:B351,"*Clean*")</f>
        <v>0</v>
      </c>
      <c r="AD89" s="234"/>
      <c r="AE89" s="242"/>
      <c r="AF89" s="166" t="s">
        <v>78</v>
      </c>
      <c r="AG89" s="255">
        <f>COUNTIF(B6:B351,"*Hauteurs*")</f>
        <v>0</v>
      </c>
      <c r="AH89" s="253"/>
      <c r="AW89" s="393"/>
    </row>
    <row r="90" spans="1:49" s="156" customFormat="1" ht="42.75" customHeight="1" x14ac:dyDescent="0.2">
      <c r="A90"/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 s="537" t="s">
        <v>1</v>
      </c>
      <c r="AA90" s="238"/>
      <c r="AB90" s="166" t="s">
        <v>75</v>
      </c>
      <c r="AC90" s="230">
        <f>COUNTIF(B6:B351,"*Start-Mass*")</f>
        <v>0</v>
      </c>
      <c r="AD90" s="234"/>
      <c r="AE90" s="242"/>
      <c r="AF90" s="166" t="s">
        <v>79</v>
      </c>
      <c r="AG90" s="255">
        <f>COUNTIF(B6:B351,"*Tournesols*")</f>
        <v>2</v>
      </c>
      <c r="AH90" s="253"/>
      <c r="AW90" s="393"/>
    </row>
    <row r="91" spans="1:49" s="158" customFormat="1" ht="75.75" customHeight="1" x14ac:dyDescent="0.2">
      <c r="A91"/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 s="536"/>
      <c r="AA91" s="238"/>
      <c r="AB91" s="166" t="s">
        <v>30</v>
      </c>
      <c r="AC91" s="230">
        <f>COUNTIF(B6:B351,"*Petit Bourgogne*")</f>
        <v>10</v>
      </c>
      <c r="AD91" s="234"/>
      <c r="AE91" s="242"/>
      <c r="AF91" s="232" t="s">
        <v>80</v>
      </c>
      <c r="AG91" s="255">
        <f>COUNTIF(B6:B351,"*Orchidées*")</f>
        <v>1</v>
      </c>
      <c r="AH91" s="253"/>
      <c r="AW91" s="393"/>
    </row>
    <row r="92" spans="1:49" s="156" customFormat="1" ht="47.25" customHeight="1" x14ac:dyDescent="0.2">
      <c r="A92"/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 s="537"/>
      <c r="AA92" s="238"/>
      <c r="AB92" s="166" t="s">
        <v>32</v>
      </c>
      <c r="AC92" s="230">
        <f>COUNTIF(B6:B351,"*HP*")</f>
        <v>0</v>
      </c>
      <c r="AD92" s="234"/>
      <c r="AE92" s="242"/>
      <c r="AF92" s="232" t="s">
        <v>81</v>
      </c>
      <c r="AG92" s="255">
        <f>COUNTIF(B6:B351,"*Saules*")</f>
        <v>0</v>
      </c>
      <c r="AH92" s="253"/>
      <c r="AW92" s="393"/>
    </row>
    <row r="93" spans="1:49" s="2" customFormat="1" ht="39.75" customHeight="1" x14ac:dyDescent="0.2">
      <c r="A93"/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 s="536"/>
      <c r="AA93" s="238"/>
      <c r="AB93" s="166" t="s">
        <v>59</v>
      </c>
      <c r="AC93" s="230">
        <f>COUNTIF(B6:B351,"*Lierneux*")</f>
        <v>2</v>
      </c>
      <c r="AD93" s="234"/>
      <c r="AE93" s="242"/>
      <c r="AF93" s="232" t="s">
        <v>82</v>
      </c>
      <c r="AG93" s="255">
        <f>COUNTIF(B6:B351,"*Tilleul*")</f>
        <v>1</v>
      </c>
      <c r="AH93" s="254"/>
      <c r="AW93" s="393"/>
    </row>
    <row r="94" spans="1:49" s="159" customFormat="1" ht="39.75" customHeight="1" x14ac:dyDescent="0.2">
      <c r="A94"/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 s="537" t="s">
        <v>1</v>
      </c>
      <c r="AA94" s="240"/>
      <c r="AB94" s="237" t="s">
        <v>84</v>
      </c>
      <c r="AC94" s="236">
        <f>COUNTIF(B6:B351,"*Paifve*")</f>
        <v>0</v>
      </c>
      <c r="AD94" s="235"/>
      <c r="AE94" s="243"/>
      <c r="AF94" s="244" t="s">
        <v>39</v>
      </c>
      <c r="AG94" s="256">
        <f>COUNTIF(B6:B351,"*Trois Rois*")</f>
        <v>0</v>
      </c>
      <c r="AH94" s="253"/>
      <c r="AW94" s="393"/>
    </row>
    <row r="95" spans="1:49" s="2" customFormat="1" ht="37.5" customHeight="1" thickBot="1" x14ac:dyDescent="0.25">
      <c r="A95"/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 s="536"/>
      <c r="AA95" s="261"/>
      <c r="AB95" s="237"/>
      <c r="AC95" s="236"/>
      <c r="AD95" s="235"/>
      <c r="AE95" s="243"/>
      <c r="AF95" s="262" t="s">
        <v>83</v>
      </c>
      <c r="AG95" s="256">
        <f>COUNTIF(B6:B351,"*Maintien*")</f>
        <v>3</v>
      </c>
      <c r="AH95" s="263"/>
      <c r="AW95" s="393"/>
    </row>
    <row r="96" spans="1:49" s="161" customFormat="1" ht="37.5" customHeight="1" thickBot="1" x14ac:dyDescent="0.25">
      <c r="A96"/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 s="537" t="s">
        <v>1</v>
      </c>
      <c r="AA96" s="266" t="s">
        <v>70</v>
      </c>
      <c r="AB96" s="267" t="s">
        <v>85</v>
      </c>
      <c r="AC96" s="268">
        <f>SUBTOTAL(109,Tableau3[Colonne3])</f>
        <v>19</v>
      </c>
      <c r="AD96" s="269" t="s">
        <v>86</v>
      </c>
      <c r="AE96" s="270">
        <f>SUBTOTAL(109,Tableau3[Colonne5])</f>
        <v>9</v>
      </c>
      <c r="AF96" s="271" t="s">
        <v>87</v>
      </c>
      <c r="AG96" s="272">
        <f>SUBTOTAL(109,Tableau3[Colonne7])</f>
        <v>10</v>
      </c>
      <c r="AH96" s="273">
        <f>AC96+AE96+AG96</f>
        <v>38</v>
      </c>
      <c r="AW96" s="393"/>
    </row>
    <row r="97" spans="1:49" s="2" customFormat="1" ht="44.25" customHeight="1" x14ac:dyDescent="0.2">
      <c r="A97"/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 s="536"/>
      <c r="AA97" s="201"/>
      <c r="AB97" s="264" t="s">
        <v>90</v>
      </c>
      <c r="AC97" s="265">
        <f>AC96-AC93</f>
        <v>17</v>
      </c>
      <c r="AD97" s="245"/>
      <c r="AE97" s="114"/>
      <c r="AF97" s="30"/>
      <c r="AG97" s="55"/>
      <c r="AH97" s="55"/>
      <c r="AW97" s="393"/>
    </row>
    <row r="98" spans="1:49" s="2" customFormat="1" ht="44.25" customHeight="1" x14ac:dyDescent="0.2">
      <c r="A98"/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 s="537" t="s">
        <v>1</v>
      </c>
      <c r="AW98" s="419"/>
    </row>
    <row r="99" spans="1:49" s="2" customFormat="1" ht="60.75" customHeight="1" x14ac:dyDescent="0.2">
      <c r="A99"/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 s="536" t="s">
        <v>1</v>
      </c>
      <c r="AW99" s="419"/>
    </row>
    <row r="100" spans="1:49" s="175" customFormat="1" ht="60.75" customHeight="1" x14ac:dyDescent="0.2">
      <c r="A100"/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 s="537" t="s">
        <v>1</v>
      </c>
      <c r="AW100" s="419"/>
    </row>
    <row r="101" spans="1:49" s="168" customFormat="1" ht="29.25" customHeight="1" x14ac:dyDescent="0.2">
      <c r="A101"/>
      <c r="B101"/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 s="536"/>
      <c r="AW101" s="419"/>
    </row>
    <row r="102" spans="1:49" s="2" customFormat="1" ht="52.5" customHeight="1" x14ac:dyDescent="0.2">
      <c r="A102"/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 s="537"/>
      <c r="AW102" s="419"/>
    </row>
    <row r="103" spans="1:49" s="2" customFormat="1" ht="34.5" customHeight="1" x14ac:dyDescent="0.2">
      <c r="A103"/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 s="536" t="s">
        <v>1</v>
      </c>
      <c r="AW103" s="419"/>
    </row>
    <row r="104" spans="1:49" s="165" customFormat="1" ht="39.75" customHeight="1" x14ac:dyDescent="0.2">
      <c r="A104"/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 s="537" t="s">
        <v>1</v>
      </c>
      <c r="AW104" s="419"/>
    </row>
    <row r="105" spans="1:49" s="2" customFormat="1" ht="30" customHeight="1" x14ac:dyDescent="0.2">
      <c r="A105"/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 s="536"/>
      <c r="AW105" s="419"/>
    </row>
    <row r="106" spans="1:49" s="164" customFormat="1" ht="30" customHeight="1" x14ac:dyDescent="0.2">
      <c r="A106"/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 s="537" t="s">
        <v>1</v>
      </c>
      <c r="AW106" s="419"/>
    </row>
    <row r="107" spans="1:49" s="2" customFormat="1" ht="46.5" customHeight="1" x14ac:dyDescent="0.2">
      <c r="A107"/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 s="536"/>
      <c r="AW107" s="419"/>
    </row>
    <row r="108" spans="1:49" s="2" customFormat="1" ht="45.75" customHeight="1" x14ac:dyDescent="0.2">
      <c r="A108"/>
      <c r="B108"/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 s="537" t="s">
        <v>1</v>
      </c>
      <c r="AW108" s="419"/>
    </row>
    <row r="109" spans="1:49" s="2" customFormat="1" ht="49.5" customHeight="1" x14ac:dyDescent="0.2">
      <c r="A109"/>
      <c r="B109"/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 s="536" t="s">
        <v>1</v>
      </c>
      <c r="AW109" s="419"/>
    </row>
    <row r="110" spans="1:49" s="2" customFormat="1" ht="30" customHeight="1" x14ac:dyDescent="0.2">
      <c r="A110"/>
      <c r="B110"/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 s="537" t="s">
        <v>1</v>
      </c>
      <c r="AW110" s="419"/>
    </row>
    <row r="111" spans="1:49" s="170" customFormat="1" ht="40.5" customHeight="1" x14ac:dyDescent="0.2">
      <c r="A111"/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 s="536"/>
      <c r="AW111" s="419"/>
    </row>
    <row r="112" spans="1:49" s="171" customFormat="1" ht="45" customHeight="1" x14ac:dyDescent="0.2">
      <c r="A112"/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 s="537"/>
      <c r="AW112" s="419"/>
    </row>
    <row r="113" spans="1:49" s="2" customFormat="1" ht="30" customHeight="1" x14ac:dyDescent="0.2">
      <c r="A113"/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 s="536"/>
      <c r="AW113" s="419"/>
    </row>
    <row r="114" spans="1:49" s="171" customFormat="1" ht="39.75" customHeight="1" x14ac:dyDescent="0.2">
      <c r="A114"/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 s="537" t="s">
        <v>1</v>
      </c>
      <c r="AW114" s="419"/>
    </row>
    <row r="115" spans="1:49" s="171" customFormat="1" ht="30" customHeight="1" x14ac:dyDescent="0.2">
      <c r="A115"/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 s="536"/>
      <c r="AW115" s="419"/>
    </row>
    <row r="116" spans="1:49" s="2" customFormat="1" ht="39" customHeight="1" x14ac:dyDescent="0.2">
      <c r="A116"/>
      <c r="B116"/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 s="537"/>
      <c r="AW116" s="419"/>
    </row>
    <row r="117" spans="1:49" s="171" customFormat="1" ht="39" customHeight="1" x14ac:dyDescent="0.2">
      <c r="A117"/>
      <c r="B117"/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 s="536" t="s">
        <v>1</v>
      </c>
      <c r="AW117" s="419"/>
    </row>
    <row r="118" spans="1:49" s="167" customFormat="1" ht="55.5" customHeight="1" x14ac:dyDescent="0.2">
      <c r="A118"/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 s="537"/>
      <c r="AW118" s="419"/>
    </row>
    <row r="119" spans="1:49" s="169" customFormat="1" ht="39" customHeight="1" x14ac:dyDescent="0.2">
      <c r="A119"/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 s="536"/>
      <c r="AW119" s="419"/>
    </row>
    <row r="120" spans="1:49" s="2" customFormat="1" ht="39.75" customHeight="1" x14ac:dyDescent="0.2">
      <c r="A120"/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 s="537"/>
      <c r="AW120" s="419"/>
    </row>
    <row r="121" spans="1:49" s="2" customFormat="1" ht="40.5" customHeight="1" x14ac:dyDescent="0.2">
      <c r="A121"/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 s="536" t="s">
        <v>1</v>
      </c>
      <c r="AW121" s="419"/>
    </row>
    <row r="122" spans="1:49" s="174" customFormat="1" ht="27" customHeight="1" x14ac:dyDescent="0.2">
      <c r="A122"/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 s="537" t="s">
        <v>1</v>
      </c>
      <c r="AW122" s="419"/>
    </row>
    <row r="123" spans="1:49" s="174" customFormat="1" ht="40.5" customHeight="1" x14ac:dyDescent="0.2">
      <c r="A123"/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 s="536"/>
      <c r="AW123" s="419"/>
    </row>
    <row r="124" spans="1:49" s="2" customFormat="1" ht="53.25" customHeight="1" x14ac:dyDescent="0.2">
      <c r="A124"/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 s="537"/>
      <c r="AW124" s="419"/>
    </row>
    <row r="125" spans="1:49" s="175" customFormat="1" ht="53.25" customHeight="1" x14ac:dyDescent="0.2">
      <c r="A125"/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 s="536" t="s">
        <v>1</v>
      </c>
      <c r="AW125" s="419"/>
    </row>
    <row r="126" spans="1:49" s="2" customFormat="1" ht="41.25" customHeight="1" x14ac:dyDescent="0.2">
      <c r="A126"/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 s="537"/>
      <c r="AW126" s="419"/>
    </row>
    <row r="127" spans="1:49" s="173" customFormat="1" ht="41.25" customHeight="1" x14ac:dyDescent="0.2">
      <c r="A127"/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 s="536" t="s">
        <v>1</v>
      </c>
      <c r="AW127" s="419"/>
    </row>
    <row r="128" spans="1:49" s="2" customFormat="1" ht="54" customHeight="1" x14ac:dyDescent="0.2">
      <c r="A128"/>
      <c r="B128"/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 s="537"/>
      <c r="AW128" s="419"/>
    </row>
    <row r="129" spans="1:49" s="2" customFormat="1" ht="30" customHeight="1" x14ac:dyDescent="0.2">
      <c r="A129"/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 s="536" t="s">
        <v>1</v>
      </c>
      <c r="AW129" s="419"/>
    </row>
    <row r="130" spans="1:49" s="2" customFormat="1" ht="30" customHeight="1" x14ac:dyDescent="0.2">
      <c r="A130"/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 s="537" t="s">
        <v>1</v>
      </c>
      <c r="AW130" s="419"/>
    </row>
    <row r="131" spans="1:49" s="2" customFormat="1" ht="57" customHeight="1" x14ac:dyDescent="0.2">
      <c r="A131"/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 s="536" t="s">
        <v>1</v>
      </c>
      <c r="AW131" s="419"/>
    </row>
    <row r="132" spans="1:49" s="2" customFormat="1" ht="30" customHeight="1" x14ac:dyDescent="0.2">
      <c r="A132"/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 s="537" t="s">
        <v>1</v>
      </c>
      <c r="AW132" s="419"/>
    </row>
    <row r="133" spans="1:49" s="179" customFormat="1" ht="39.75" customHeight="1" x14ac:dyDescent="0.2">
      <c r="A133"/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 s="536" t="s">
        <v>1</v>
      </c>
      <c r="AW133" s="419"/>
    </row>
    <row r="134" spans="1:49" s="2" customFormat="1" ht="37.5" customHeight="1" x14ac:dyDescent="0.2">
      <c r="A134"/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 s="537"/>
      <c r="AW134" s="419"/>
    </row>
    <row r="135" spans="1:49" s="177" customFormat="1" ht="41.25" customHeight="1" x14ac:dyDescent="0.2">
      <c r="A135"/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 s="536" t="s">
        <v>1</v>
      </c>
      <c r="AW135" s="419"/>
    </row>
    <row r="136" spans="1:49" s="2" customFormat="1" ht="40.5" customHeight="1" x14ac:dyDescent="0.2">
      <c r="A136"/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 s="537"/>
      <c r="AW136" s="419"/>
    </row>
    <row r="137" spans="1:49" s="2" customFormat="1" ht="65.25" customHeight="1" x14ac:dyDescent="0.2">
      <c r="A137"/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 s="536" t="s">
        <v>1</v>
      </c>
      <c r="AW137" s="419"/>
    </row>
    <row r="138" spans="1:49" s="2" customFormat="1" ht="52.5" customHeight="1" x14ac:dyDescent="0.2">
      <c r="A138"/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 s="537" t="s">
        <v>1</v>
      </c>
      <c r="AW138" s="419"/>
    </row>
    <row r="139" spans="1:49" s="2" customFormat="1" ht="30" customHeight="1" x14ac:dyDescent="0.2">
      <c r="A139"/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 s="536" t="s">
        <v>1</v>
      </c>
      <c r="AW139" s="419"/>
    </row>
    <row r="140" spans="1:49" s="2" customFormat="1" ht="40.5" customHeight="1" x14ac:dyDescent="0.2">
      <c r="A140"/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 s="537" t="s">
        <v>1</v>
      </c>
      <c r="AW140" s="419"/>
    </row>
    <row r="141" spans="1:49" s="2" customFormat="1" ht="39" customHeight="1" x14ac:dyDescent="0.2">
      <c r="A141"/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 s="536" t="s">
        <v>1</v>
      </c>
      <c r="AW141" s="419"/>
    </row>
    <row r="142" spans="1:49" s="176" customFormat="1" ht="39" customHeight="1" x14ac:dyDescent="0.2">
      <c r="A142"/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 s="537" t="s">
        <v>1</v>
      </c>
      <c r="AW142" s="419"/>
    </row>
    <row r="143" spans="1:49" s="176" customFormat="1" ht="40.5" customHeight="1" x14ac:dyDescent="0.2">
      <c r="A143"/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 s="536"/>
      <c r="AW143" s="419"/>
    </row>
    <row r="144" spans="1:49" s="176" customFormat="1" ht="40.5" customHeight="1" x14ac:dyDescent="0.2">
      <c r="A144"/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 s="537"/>
      <c r="AW144" s="419"/>
    </row>
    <row r="145" spans="1:49" s="2" customFormat="1" ht="51.75" customHeight="1" x14ac:dyDescent="0.2">
      <c r="A145"/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 s="536"/>
      <c r="AW145" s="419"/>
    </row>
    <row r="146" spans="1:49" s="180" customFormat="1" ht="51.75" customHeight="1" x14ac:dyDescent="0.2">
      <c r="A146"/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 s="537" t="s">
        <v>1</v>
      </c>
      <c r="AW146" s="419"/>
    </row>
    <row r="147" spans="1:49" s="2" customFormat="1" ht="39" customHeight="1" x14ac:dyDescent="0.2">
      <c r="A147"/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 s="536"/>
      <c r="AW147" s="419"/>
    </row>
    <row r="148" spans="1:49" s="178" customFormat="1" ht="80.25" customHeight="1" x14ac:dyDescent="0.2">
      <c r="A148"/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 s="537" t="s">
        <v>1</v>
      </c>
      <c r="AW148" s="419"/>
    </row>
    <row r="149" spans="1:49" s="179" customFormat="1" ht="53.25" customHeight="1" x14ac:dyDescent="0.2">
      <c r="A149"/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 s="536"/>
      <c r="AW149" s="419"/>
    </row>
    <row r="150" spans="1:49" s="181" customFormat="1" ht="53.25" customHeight="1" x14ac:dyDescent="0.2">
      <c r="A150"/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 s="537"/>
      <c r="AW150" s="419"/>
    </row>
    <row r="151" spans="1:49" s="2" customFormat="1" ht="55.5" customHeight="1" x14ac:dyDescent="0.2">
      <c r="A151"/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 s="536"/>
      <c r="AW151" s="419"/>
    </row>
    <row r="152" spans="1:49" s="2" customFormat="1" ht="41.25" customHeight="1" x14ac:dyDescent="0.2">
      <c r="A152"/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 s="537" t="s">
        <v>1</v>
      </c>
      <c r="AW152" s="419"/>
    </row>
    <row r="153" spans="1:49" s="2" customFormat="1" ht="37.5" customHeight="1" x14ac:dyDescent="0.2">
      <c r="A153"/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 s="536" t="s">
        <v>1</v>
      </c>
      <c r="AW153" s="419"/>
    </row>
    <row r="154" spans="1:49" s="2" customFormat="1" ht="45.75" customHeight="1" x14ac:dyDescent="0.2">
      <c r="A154"/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 s="537" t="s">
        <v>1</v>
      </c>
      <c r="AW154" s="419"/>
    </row>
    <row r="155" spans="1:49" s="2" customFormat="1" ht="54" customHeight="1" x14ac:dyDescent="0.2">
      <c r="A155"/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 s="536" t="s">
        <v>1</v>
      </c>
      <c r="AW155" s="419"/>
    </row>
    <row r="156" spans="1:49" s="2" customFormat="1" ht="38.25" customHeight="1" x14ac:dyDescent="0.2">
      <c r="A156"/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 s="537" t="s">
        <v>1</v>
      </c>
      <c r="AW156" s="419"/>
    </row>
    <row r="157" spans="1:49" s="2" customFormat="1" ht="30" customHeight="1" x14ac:dyDescent="0.2">
      <c r="A157"/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 s="536" t="s">
        <v>1</v>
      </c>
      <c r="AW157" s="419"/>
    </row>
    <row r="158" spans="1:49" s="2" customFormat="1" ht="40.5" customHeight="1" x14ac:dyDescent="0.2">
      <c r="A158"/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 s="537" t="s">
        <v>1</v>
      </c>
      <c r="AW158" s="419"/>
    </row>
    <row r="159" spans="1:49" s="181" customFormat="1" ht="40.5" customHeight="1" x14ac:dyDescent="0.2">
      <c r="A159"/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 s="536" t="s">
        <v>1</v>
      </c>
      <c r="AW159" s="419"/>
    </row>
    <row r="160" spans="1:49" s="2" customFormat="1" ht="30" customHeight="1" x14ac:dyDescent="0.2">
      <c r="A160"/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 s="537"/>
      <c r="AW160" s="419"/>
    </row>
    <row r="161" spans="1:49" s="2" customFormat="1" ht="41.25" customHeight="1" x14ac:dyDescent="0.2">
      <c r="A161"/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 s="536" t="s">
        <v>1</v>
      </c>
      <c r="AW161" s="419"/>
    </row>
    <row r="162" spans="1:49" s="2" customFormat="1" ht="42.75" customHeight="1" x14ac:dyDescent="0.2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 s="537" t="s">
        <v>1</v>
      </c>
      <c r="AW162" s="419"/>
    </row>
    <row r="163" spans="1:49" s="2" customFormat="1" ht="53.25" customHeight="1" x14ac:dyDescent="0.2">
      <c r="A163"/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 s="536" t="s">
        <v>1</v>
      </c>
      <c r="AW163" s="419"/>
    </row>
    <row r="164" spans="1:49" s="187" customFormat="1" ht="67.5" customHeight="1" x14ac:dyDescent="0.2">
      <c r="A164"/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 s="537" t="s">
        <v>1</v>
      </c>
      <c r="AW164" s="419"/>
    </row>
    <row r="165" spans="1:49" s="2" customFormat="1" ht="30" customHeight="1" x14ac:dyDescent="0.2">
      <c r="A165"/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 s="536"/>
      <c r="AW165" s="419"/>
    </row>
    <row r="166" spans="1:49" s="183" customFormat="1" ht="30" customHeight="1" x14ac:dyDescent="0.2">
      <c r="A166"/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 s="537" t="s">
        <v>1</v>
      </c>
      <c r="AW166" s="419"/>
    </row>
    <row r="167" spans="1:49" s="2" customFormat="1" ht="30" customHeight="1" x14ac:dyDescent="0.2">
      <c r="A167"/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 s="536"/>
      <c r="AW167" s="419"/>
    </row>
    <row r="168" spans="1:49" s="186" customFormat="1" ht="30" customHeight="1" x14ac:dyDescent="0.2">
      <c r="A168"/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 s="537" t="s">
        <v>1</v>
      </c>
      <c r="AW168" s="419"/>
    </row>
    <row r="169" spans="1:49" s="184" customFormat="1" ht="60" customHeight="1" x14ac:dyDescent="0.2">
      <c r="A169"/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 s="536"/>
      <c r="AW169" s="419"/>
    </row>
    <row r="170" spans="1:49" s="187" customFormat="1" ht="92.25" customHeight="1" x14ac:dyDescent="0.2">
      <c r="A170"/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 s="537"/>
      <c r="AW170" s="419"/>
    </row>
    <row r="171" spans="1:49" s="184" customFormat="1" ht="30" customHeight="1" x14ac:dyDescent="0.2">
      <c r="A171"/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 s="536"/>
      <c r="AW171" s="419"/>
    </row>
    <row r="172" spans="1:49" s="2" customFormat="1" ht="30" customHeight="1" x14ac:dyDescent="0.2">
      <c r="A172"/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 s="537"/>
      <c r="AW172" s="419"/>
    </row>
    <row r="173" spans="1:49" s="185" customFormat="1" ht="41.25" customHeight="1" x14ac:dyDescent="0.2">
      <c r="A173"/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 s="536" t="s">
        <v>1</v>
      </c>
      <c r="AW173" s="419"/>
    </row>
    <row r="174" spans="1:49" s="2" customFormat="1" ht="41.25" customHeight="1" x14ac:dyDescent="0.2">
      <c r="A174"/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 s="537"/>
      <c r="AW174" s="419"/>
    </row>
    <row r="175" spans="1:49" s="2" customFormat="1" ht="39.75" customHeight="1" x14ac:dyDescent="0.2">
      <c r="A175"/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 s="536" t="s">
        <v>1</v>
      </c>
      <c r="AW175" s="419"/>
    </row>
    <row r="176" spans="1:49" s="2" customFormat="1" ht="54" customHeight="1" x14ac:dyDescent="0.2">
      <c r="A176"/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 s="537" t="s">
        <v>1</v>
      </c>
      <c r="AW176" s="419"/>
    </row>
    <row r="177" spans="1:49" s="195" customFormat="1" ht="54" customHeight="1" x14ac:dyDescent="0.2">
      <c r="A177"/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 s="536" t="s">
        <v>1</v>
      </c>
      <c r="AW177" s="419"/>
    </row>
    <row r="178" spans="1:49" s="188" customFormat="1" ht="54" customHeight="1" x14ac:dyDescent="0.2">
      <c r="A178"/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 s="537"/>
      <c r="AW178" s="419"/>
    </row>
    <row r="179" spans="1:49" s="2" customFormat="1" ht="33.75" customHeight="1" x14ac:dyDescent="0.2">
      <c r="A179"/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 s="536"/>
      <c r="AW179" s="419"/>
    </row>
    <row r="180" spans="1:49" s="2" customFormat="1" ht="51" customHeight="1" x14ac:dyDescent="0.2">
      <c r="A180"/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 s="537" t="s">
        <v>1</v>
      </c>
      <c r="AW180" s="419"/>
    </row>
    <row r="181" spans="1:49" s="2" customFormat="1" ht="42" customHeight="1" x14ac:dyDescent="0.2">
      <c r="A181"/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 s="536"/>
      <c r="AW181" s="419"/>
    </row>
    <row r="182" spans="1:49" s="2" customFormat="1" ht="39.75" customHeight="1" x14ac:dyDescent="0.2">
      <c r="A182"/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 s="537" t="s">
        <v>1</v>
      </c>
      <c r="AW182" s="419"/>
    </row>
    <row r="183" spans="1:49" s="189" customFormat="1" ht="39.75" customHeight="1" x14ac:dyDescent="0.2">
      <c r="A183"/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 s="536" t="s">
        <v>1</v>
      </c>
      <c r="AW183" s="419"/>
    </row>
    <row r="184" spans="1:49" s="2" customFormat="1" ht="43.5" customHeight="1" x14ac:dyDescent="0.2">
      <c r="A184"/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 s="537"/>
      <c r="AW184" s="419"/>
    </row>
    <row r="185" spans="1:49" s="190" customFormat="1" ht="43.5" customHeight="1" x14ac:dyDescent="0.2">
      <c r="A185"/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 s="536" t="s">
        <v>1</v>
      </c>
      <c r="AW185" s="419"/>
    </row>
    <row r="186" spans="1:49" s="189" customFormat="1" ht="43.5" customHeight="1" x14ac:dyDescent="0.2">
      <c r="A186"/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 s="537"/>
      <c r="AW186" s="419"/>
    </row>
    <row r="187" spans="1:49" s="2" customFormat="1" ht="30" customHeight="1" x14ac:dyDescent="0.2">
      <c r="A187"/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 s="536"/>
      <c r="AW187" s="419"/>
    </row>
    <row r="188" spans="1:49" s="2" customFormat="1" ht="39.75" customHeight="1" x14ac:dyDescent="0.2">
      <c r="A188"/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 s="537" t="s">
        <v>1</v>
      </c>
      <c r="AW188" s="419"/>
    </row>
    <row r="189" spans="1:49" s="192" customFormat="1" ht="39.75" customHeight="1" x14ac:dyDescent="0.2">
      <c r="A189"/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 s="536" t="s">
        <v>1</v>
      </c>
      <c r="AW189" s="419"/>
    </row>
    <row r="190" spans="1:49" s="190" customFormat="1" ht="39.75" customHeight="1" x14ac:dyDescent="0.2">
      <c r="A190"/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 s="537"/>
      <c r="AW190" s="419"/>
    </row>
    <row r="191" spans="1:49" s="2" customFormat="1" ht="30" customHeight="1" x14ac:dyDescent="0.2">
      <c r="A191"/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 s="536"/>
      <c r="AW191" s="419"/>
    </row>
    <row r="192" spans="1:49" s="191" customFormat="1" ht="47.25" customHeight="1" x14ac:dyDescent="0.2">
      <c r="A192"/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 s="537" t="s">
        <v>1</v>
      </c>
      <c r="AW192" s="419"/>
    </row>
    <row r="193" spans="1:49" s="2" customFormat="1" ht="51.75" customHeight="1" x14ac:dyDescent="0.2">
      <c r="A193"/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 s="536"/>
      <c r="AW193" s="419"/>
    </row>
    <row r="194" spans="1:49" s="2" customFormat="1" ht="59.25" customHeight="1" x14ac:dyDescent="0.2">
      <c r="A194"/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 s="537" t="s">
        <v>1</v>
      </c>
      <c r="AW194" s="419"/>
    </row>
    <row r="195" spans="1:49" s="193" customFormat="1" ht="40.5" customHeight="1" x14ac:dyDescent="0.2">
      <c r="A195"/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 s="536" t="s">
        <v>1</v>
      </c>
      <c r="AW195" s="419"/>
    </row>
    <row r="196" spans="1:49" s="196" customFormat="1" ht="66.75" customHeight="1" x14ac:dyDescent="0.2">
      <c r="A196"/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 s="537"/>
      <c r="AW196" s="419"/>
    </row>
    <row r="197" spans="1:49" s="2" customFormat="1" ht="40.5" customHeight="1" x14ac:dyDescent="0.2">
      <c r="A197"/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 s="536"/>
      <c r="AW197" s="419"/>
    </row>
    <row r="198" spans="1:49" s="2" customFormat="1" ht="42" customHeight="1" x14ac:dyDescent="0.2">
      <c r="A198"/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 s="537" t="s">
        <v>1</v>
      </c>
      <c r="AW198" s="419"/>
    </row>
    <row r="199" spans="1:49" s="194" customFormat="1" ht="42" customHeight="1" x14ac:dyDescent="0.2">
      <c r="A199"/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/>
      <c r="U199" s="536" t="s">
        <v>1</v>
      </c>
      <c r="AW199" s="419"/>
    </row>
    <row r="200" spans="1:49" s="2" customFormat="1" ht="30" customHeight="1" x14ac:dyDescent="0.2">
      <c r="A200"/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/>
      <c r="U200" s="537"/>
      <c r="AW200" s="419"/>
    </row>
    <row r="201" spans="1:49" s="196" customFormat="1" ht="30" customHeight="1" x14ac:dyDescent="0.2">
      <c r="A201"/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/>
      <c r="U201" s="536" t="s">
        <v>1</v>
      </c>
      <c r="AW201" s="419"/>
    </row>
    <row r="202" spans="1:49" s="196" customFormat="1" ht="30" customHeight="1" x14ac:dyDescent="0.2">
      <c r="A202"/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  <c r="T202"/>
      <c r="U202" s="537"/>
      <c r="AW202" s="419"/>
    </row>
    <row r="203" spans="1:49" s="2" customFormat="1" ht="52.5" customHeight="1" x14ac:dyDescent="0.2">
      <c r="A203"/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/>
      <c r="U203" s="536"/>
      <c r="AW203" s="419"/>
    </row>
    <row r="204" spans="1:49" s="194" customFormat="1" ht="53.25" customHeight="1" x14ac:dyDescent="0.2">
      <c r="A204"/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/>
      <c r="U204" s="537"/>
      <c r="AW204" s="419"/>
    </row>
    <row r="205" spans="1:49" s="2" customFormat="1" ht="30" customHeight="1" x14ac:dyDescent="0.2">
      <c r="A205"/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  <c r="T205"/>
      <c r="U205" s="536"/>
      <c r="AW205" s="419"/>
    </row>
    <row r="206" spans="1:49" s="2" customFormat="1" ht="30" customHeight="1" x14ac:dyDescent="0.2">
      <c r="A206"/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/>
      <c r="U206" s="537" t="s">
        <v>1</v>
      </c>
      <c r="AW206" s="419"/>
    </row>
    <row r="207" spans="1:49" s="280" customFormat="1" ht="12.75" x14ac:dyDescent="0.2">
      <c r="A207"/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/>
      <c r="U207" s="536" t="s">
        <v>1</v>
      </c>
      <c r="AW207" s="419"/>
    </row>
    <row r="208" spans="1:49" s="2" customFormat="1" ht="98.25" customHeight="1" x14ac:dyDescent="0.2">
      <c r="A208"/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  <c r="T208"/>
      <c r="U208" s="535"/>
      <c r="AW208" s="419"/>
    </row>
    <row r="209" spans="1:49" s="2" customFormat="1" ht="30" customHeight="1" x14ac:dyDescent="0.2">
      <c r="A209"/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/>
      <c r="U209" s="536" t="s">
        <v>1</v>
      </c>
      <c r="AW209" s="419"/>
    </row>
    <row r="210" spans="1:49" s="2" customFormat="1" ht="30" customHeight="1" x14ac:dyDescent="0.2">
      <c r="A210"/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/>
      <c r="U210" s="537" t="s">
        <v>1</v>
      </c>
      <c r="AW210" s="419"/>
    </row>
    <row r="211" spans="1:49" s="2" customFormat="1" ht="51.75" customHeight="1" x14ac:dyDescent="0.2">
      <c r="A211"/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  <c r="T211"/>
      <c r="U211" s="536" t="s">
        <v>1</v>
      </c>
      <c r="AW211" s="419"/>
    </row>
    <row r="212" spans="1:49" s="197" customFormat="1" ht="39.75" customHeight="1" x14ac:dyDescent="0.2">
      <c r="A212"/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/>
      <c r="U212" s="537" t="s">
        <v>1</v>
      </c>
      <c r="AW212" s="419"/>
    </row>
    <row r="213" spans="1:49" s="2" customFormat="1" ht="39.75" customHeight="1" x14ac:dyDescent="0.2">
      <c r="A213"/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/>
      <c r="U213" s="536"/>
      <c r="AW213" s="419"/>
    </row>
    <row r="214" spans="1:49" s="197" customFormat="1" ht="12.75" x14ac:dyDescent="0.2">
      <c r="A214"/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/>
      <c r="U214" s="537" t="s">
        <v>1</v>
      </c>
      <c r="AW214" s="419"/>
    </row>
    <row r="215" spans="1:49" s="2" customFormat="1" ht="12.75" x14ac:dyDescent="0.2">
      <c r="A215"/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/>
      <c r="U215" s="536"/>
      <c r="AW215" s="419"/>
    </row>
    <row r="216" spans="1:49" s="2" customFormat="1" ht="63" customHeight="1" x14ac:dyDescent="0.2">
      <c r="A216"/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/>
      <c r="U216" s="537"/>
      <c r="AW216" s="419"/>
    </row>
    <row r="217" spans="1:49" s="2" customFormat="1" ht="12.75" x14ac:dyDescent="0.2">
      <c r="A217"/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/>
      <c r="U217" s="536" t="s">
        <v>1</v>
      </c>
      <c r="AW217" s="419"/>
    </row>
    <row r="218" spans="1:49" s="199" customFormat="1" ht="12.75" x14ac:dyDescent="0.2">
      <c r="A218"/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 s="535"/>
      <c r="AW218" s="419"/>
    </row>
    <row r="219" spans="1:49" s="198" customFormat="1" ht="12.75" x14ac:dyDescent="0.2">
      <c r="A219"/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/>
      <c r="U219" s="535"/>
      <c r="AW219" s="419"/>
    </row>
    <row r="220" spans="1:49" s="2" customFormat="1" ht="30" customHeight="1" x14ac:dyDescent="0.2">
      <c r="A220"/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  <c r="T220"/>
      <c r="U220" s="535"/>
      <c r="AW220" s="419"/>
    </row>
    <row r="221" spans="1:49" s="226" customFormat="1" ht="30" customHeight="1" x14ac:dyDescent="0.2">
      <c r="A221"/>
      <c r="B221"/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  <c r="T221"/>
      <c r="U221" s="536"/>
      <c r="AW221" s="419"/>
    </row>
    <row r="222" spans="1:49" s="220" customFormat="1" ht="12.75" x14ac:dyDescent="0.2">
      <c r="A222"/>
      <c r="B222"/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/>
      <c r="U222" s="535"/>
      <c r="AW222" s="419"/>
    </row>
    <row r="223" spans="1:49" s="219" customFormat="1" ht="30" customHeight="1" x14ac:dyDescent="0.2">
      <c r="A223"/>
      <c r="B223"/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/>
      <c r="U223" s="535"/>
      <c r="AW223" s="419"/>
    </row>
    <row r="224" spans="1:49" s="277" customFormat="1" ht="12.75" x14ac:dyDescent="0.2">
      <c r="A224"/>
      <c r="B224"/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  <c r="T224"/>
      <c r="U224" s="535"/>
      <c r="AW224" s="419"/>
    </row>
    <row r="225" spans="1:49" s="284" customFormat="1" ht="12.75" x14ac:dyDescent="0.2">
      <c r="A225"/>
      <c r="B225"/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  <c r="T225"/>
      <c r="U225" s="535"/>
      <c r="AW225" s="419"/>
    </row>
    <row r="226" spans="1:49" s="278" customFormat="1" ht="12.75" x14ac:dyDescent="0.2">
      <c r="A226"/>
      <c r="B226"/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  <c r="T226"/>
      <c r="U226" s="535"/>
      <c r="AW226" s="419"/>
    </row>
    <row r="227" spans="1:49" s="286" customFormat="1" ht="12.75" x14ac:dyDescent="0.2">
      <c r="A227"/>
      <c r="B227"/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  <c r="T227"/>
      <c r="U227" s="535"/>
      <c r="AW227" s="419"/>
    </row>
    <row r="228" spans="1:49" s="274" customFormat="1" ht="30" customHeight="1" x14ac:dyDescent="0.2">
      <c r="A228"/>
      <c r="B228"/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/>
      <c r="U228" s="535"/>
      <c r="AW228" s="419"/>
    </row>
    <row r="229" spans="1:49" s="279" customFormat="1" ht="12.75" x14ac:dyDescent="0.2">
      <c r="A229"/>
      <c r="B229"/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  <c r="T229"/>
      <c r="U229" s="535"/>
      <c r="AW229" s="419"/>
    </row>
    <row r="230" spans="1:49" s="282" customFormat="1" ht="12.75" x14ac:dyDescent="0.2">
      <c r="A230"/>
      <c r="B230"/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  <c r="T230"/>
      <c r="U230" s="535"/>
      <c r="AW230" s="419"/>
    </row>
    <row r="231" spans="1:49" s="286" customFormat="1" ht="12.75" x14ac:dyDescent="0.2">
      <c r="A231"/>
      <c r="B231"/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  <c r="T231"/>
      <c r="U231" s="535"/>
      <c r="AW231" s="419"/>
    </row>
    <row r="232" spans="1:49" s="281" customFormat="1" ht="12.75" x14ac:dyDescent="0.2">
      <c r="A232"/>
      <c r="B232"/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  <c r="T232"/>
      <c r="U232" s="535"/>
      <c r="AW232" s="419"/>
    </row>
    <row r="233" spans="1:49" s="282" customFormat="1" ht="12.75" x14ac:dyDescent="0.2">
      <c r="A233"/>
      <c r="B233"/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  <c r="T233"/>
      <c r="U233" s="535"/>
      <c r="AW233" s="419"/>
    </row>
    <row r="234" spans="1:49" s="288" customFormat="1" ht="12.75" x14ac:dyDescent="0.2">
      <c r="A234"/>
      <c r="B234"/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  <c r="T234"/>
      <c r="U234" s="535"/>
      <c r="AW234" s="419"/>
    </row>
    <row r="235" spans="1:49" s="283" customFormat="1" ht="37.5" customHeight="1" x14ac:dyDescent="0.2">
      <c r="A235"/>
      <c r="B235"/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  <c r="T235"/>
      <c r="U235" s="535"/>
      <c r="AW235" s="419"/>
    </row>
    <row r="236" spans="1:49" s="282" customFormat="1" ht="12.75" x14ac:dyDescent="0.2">
      <c r="A236"/>
      <c r="B236"/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  <c r="T236"/>
      <c r="U236" s="535"/>
      <c r="AW236" s="419"/>
    </row>
    <row r="237" spans="1:49" s="284" customFormat="1" ht="12.75" x14ac:dyDescent="0.2">
      <c r="A237"/>
      <c r="B237"/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  <c r="T237"/>
      <c r="U237" s="535"/>
      <c r="AW237" s="419"/>
    </row>
    <row r="238" spans="1:49" s="285" customFormat="1" ht="12.75" x14ac:dyDescent="0.2">
      <c r="A238"/>
      <c r="B238"/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  <c r="T238"/>
      <c r="U238" s="535"/>
      <c r="AW238" s="419"/>
    </row>
    <row r="239" spans="1:49" s="288" customFormat="1" ht="12.75" x14ac:dyDescent="0.2">
      <c r="A239"/>
      <c r="B239"/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  <c r="T239"/>
      <c r="U239" s="535"/>
      <c r="AW239" s="419"/>
    </row>
    <row r="240" spans="1:49" s="286" customFormat="1" ht="12.75" x14ac:dyDescent="0.2">
      <c r="A240"/>
      <c r="B240"/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  <c r="T240"/>
      <c r="U240" s="535"/>
      <c r="AW240" s="419"/>
    </row>
    <row r="241" spans="1:49" s="286" customFormat="1" ht="12.75" x14ac:dyDescent="0.2">
      <c r="A241"/>
      <c r="B241"/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  <c r="T241"/>
      <c r="U241" s="535"/>
      <c r="AW241" s="419"/>
    </row>
    <row r="242" spans="1:49" s="286" customFormat="1" ht="12.75" x14ac:dyDescent="0.2">
      <c r="A242"/>
      <c r="B242"/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  <c r="T242"/>
      <c r="U242" s="535"/>
      <c r="AW242" s="419"/>
    </row>
    <row r="243" spans="1:49" s="286" customFormat="1" ht="12.75" x14ac:dyDescent="0.2">
      <c r="A243"/>
      <c r="B243"/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  <c r="T243"/>
      <c r="U243" s="535"/>
      <c r="AW243" s="419"/>
    </row>
    <row r="244" spans="1:49" s="287" customFormat="1" ht="12.75" x14ac:dyDescent="0.2">
      <c r="A244"/>
      <c r="B244"/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  <c r="T244"/>
      <c r="U244" s="535"/>
      <c r="AW244" s="419"/>
    </row>
    <row r="245" spans="1:49" s="286" customFormat="1" ht="12.75" x14ac:dyDescent="0.2">
      <c r="A245"/>
      <c r="B245"/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  <c r="T245"/>
      <c r="U245" s="535"/>
      <c r="AW245" s="419"/>
    </row>
    <row r="246" spans="1:49" s="289" customFormat="1" ht="12.75" x14ac:dyDescent="0.2">
      <c r="A246"/>
      <c r="B246"/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  <c r="T246"/>
      <c r="U246" s="535"/>
      <c r="AW246" s="419"/>
    </row>
    <row r="247" spans="1:49" s="290" customFormat="1" ht="12.75" x14ac:dyDescent="0.2">
      <c r="A247"/>
      <c r="B247"/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/>
      <c r="U247" s="535"/>
      <c r="AW247" s="419"/>
    </row>
    <row r="248" spans="1:49" s="2" customFormat="1" ht="30" customHeight="1" x14ac:dyDescent="0.2">
      <c r="A248"/>
      <c r="B248"/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  <c r="T248"/>
      <c r="U248" s="535"/>
      <c r="AW248" s="419"/>
    </row>
    <row r="249" spans="1:49" s="2" customFormat="1" ht="30" customHeight="1" x14ac:dyDescent="0.2">
      <c r="A249"/>
      <c r="B249"/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  <c r="T249"/>
      <c r="U249" s="539">
        <f>SUBTOTAL(103,'Inventaire 2017'!$U$5:$U$248)</f>
        <v>94</v>
      </c>
      <c r="AW249" s="419"/>
    </row>
    <row r="250" spans="1:49" s="2" customFormat="1" ht="40.5" customHeight="1" x14ac:dyDescent="0.2">
      <c r="A250"/>
      <c r="B250"/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  <c r="T250"/>
      <c r="U250" s="109"/>
      <c r="AW250" s="419"/>
    </row>
    <row r="251" spans="1:49" s="2" customFormat="1" ht="30" customHeight="1" thickBot="1" x14ac:dyDescent="0.25">
      <c r="A251"/>
      <c r="B251"/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  <c r="T251"/>
      <c r="U251" s="83" t="s">
        <v>1</v>
      </c>
      <c r="AW251" s="419"/>
    </row>
    <row r="252" spans="1:49" s="2" customFormat="1" ht="30" customHeight="1" thickBot="1" x14ac:dyDescent="0.25">
      <c r="A252" s="425"/>
      <c r="B252" s="426"/>
      <c r="C252" s="426"/>
      <c r="D252" s="426"/>
      <c r="E252" s="426"/>
      <c r="F252" s="426"/>
      <c r="G252" s="426"/>
      <c r="H252" s="426"/>
      <c r="I252" s="426"/>
      <c r="J252" s="426"/>
      <c r="K252" s="426"/>
      <c r="L252" s="426"/>
      <c r="M252" s="426"/>
      <c r="N252" s="426"/>
      <c r="O252" s="426"/>
      <c r="P252" s="426"/>
      <c r="Q252" s="426"/>
      <c r="R252" s="426"/>
      <c r="S252" s="426"/>
      <c r="T252" s="427"/>
      <c r="U252" s="257"/>
      <c r="AW252" s="419"/>
    </row>
    <row r="253" spans="1:49" s="2" customFormat="1" ht="41.25" customHeight="1" x14ac:dyDescent="0.2">
      <c r="A253" s="217"/>
      <c r="B253" s="58"/>
      <c r="C253" s="116"/>
      <c r="D253" s="37"/>
      <c r="E253" s="18"/>
      <c r="F253" s="115"/>
      <c r="O253" s="248"/>
      <c r="P253" s="30"/>
      <c r="Q253" s="249"/>
      <c r="R253" s="218"/>
      <c r="S253" s="30"/>
      <c r="T253" s="58"/>
      <c r="U253" s="83"/>
      <c r="AW253" s="419"/>
    </row>
    <row r="254" spans="1:49" s="2" customFormat="1" ht="39" customHeight="1" x14ac:dyDescent="0.2">
      <c r="A254" s="82"/>
      <c r="B254" s="19"/>
      <c r="C254" s="29"/>
      <c r="D254" s="24"/>
      <c r="E254" s="106"/>
      <c r="F254" s="28"/>
      <c r="O254" s="74"/>
      <c r="P254" s="19"/>
      <c r="Q254" s="73"/>
      <c r="R254" s="29"/>
      <c r="S254" s="19"/>
      <c r="T254" s="19"/>
      <c r="U254" s="83"/>
      <c r="AW254" s="419"/>
    </row>
    <row r="255" spans="1:49" s="2" customFormat="1" ht="30" customHeight="1" x14ac:dyDescent="0.2">
      <c r="A255" s="82"/>
      <c r="B255" s="19"/>
      <c r="C255" s="29"/>
      <c r="D255" s="24"/>
      <c r="E255" s="106"/>
      <c r="F255" s="28"/>
      <c r="O255" s="74"/>
      <c r="P255" s="19"/>
      <c r="Q255" s="73"/>
      <c r="R255" s="29"/>
      <c r="S255" s="19"/>
      <c r="T255" s="19"/>
      <c r="U255" s="83"/>
      <c r="AW255" s="419"/>
    </row>
    <row r="256" spans="1:49" s="2" customFormat="1" ht="27.75" customHeight="1" x14ac:dyDescent="0.2">
      <c r="A256" s="82"/>
      <c r="B256" s="19"/>
      <c r="C256" s="29"/>
      <c r="D256" s="24"/>
      <c r="E256" s="106"/>
      <c r="F256" s="28"/>
      <c r="O256" s="74"/>
      <c r="P256" s="19"/>
      <c r="Q256" s="73"/>
      <c r="R256" s="29"/>
      <c r="S256" s="19"/>
      <c r="T256" s="19"/>
      <c r="U256" s="83"/>
      <c r="AW256" s="419"/>
    </row>
    <row r="257" spans="1:49" s="2" customFormat="1" ht="30" customHeight="1" x14ac:dyDescent="0.2">
      <c r="A257" s="82"/>
      <c r="B257" s="19"/>
      <c r="C257" s="29"/>
      <c r="D257" s="24"/>
      <c r="E257" s="106"/>
      <c r="F257" s="28"/>
      <c r="O257" s="74"/>
      <c r="P257" s="19"/>
      <c r="Q257" s="73"/>
      <c r="R257" s="29"/>
      <c r="S257" s="19"/>
      <c r="T257" s="19"/>
      <c r="U257" s="83"/>
      <c r="AW257" s="419"/>
    </row>
    <row r="258" spans="1:49" s="2" customFormat="1" ht="30" customHeight="1" x14ac:dyDescent="0.2">
      <c r="A258" s="82"/>
      <c r="B258" s="19"/>
      <c r="C258" s="29"/>
      <c r="D258" s="49"/>
      <c r="E258" s="106"/>
      <c r="F258" s="19"/>
      <c r="O258" s="27"/>
      <c r="P258" s="19"/>
      <c r="Q258" s="73"/>
      <c r="R258" s="19"/>
      <c r="S258" s="19"/>
      <c r="T258" s="103"/>
      <c r="U258" s="83"/>
      <c r="AW258" s="419"/>
    </row>
    <row r="259" spans="1:49" s="2" customFormat="1" ht="30" customHeight="1" x14ac:dyDescent="0.2">
      <c r="A259" s="82"/>
      <c r="B259" s="19"/>
      <c r="C259" s="29"/>
      <c r="D259" s="49"/>
      <c r="E259" s="106"/>
      <c r="F259" s="28"/>
      <c r="O259" s="74"/>
      <c r="P259" s="19"/>
      <c r="Q259" s="19"/>
      <c r="R259" s="29"/>
      <c r="S259" s="19"/>
      <c r="T259" s="19"/>
      <c r="U259" s="83"/>
      <c r="AW259" s="419"/>
    </row>
    <row r="260" spans="1:49" s="2" customFormat="1" ht="30" customHeight="1" x14ac:dyDescent="0.2">
      <c r="A260" s="82"/>
      <c r="B260" s="19"/>
      <c r="C260" s="29"/>
      <c r="D260" s="49"/>
      <c r="E260" s="18"/>
      <c r="F260" s="25"/>
      <c r="O260" s="74"/>
      <c r="P260" s="20"/>
      <c r="Q260" s="20"/>
      <c r="R260" s="26"/>
      <c r="S260" s="20"/>
      <c r="T260" s="19"/>
      <c r="U260" s="83"/>
      <c r="AW260" s="419"/>
    </row>
    <row r="261" spans="1:49" s="2" customFormat="1" ht="39" customHeight="1" x14ac:dyDescent="0.2">
      <c r="A261" s="82"/>
      <c r="B261" s="19"/>
      <c r="C261" s="29"/>
      <c r="D261" s="49"/>
      <c r="E261" s="18"/>
      <c r="F261" s="25"/>
      <c r="O261" s="74"/>
      <c r="P261" s="20"/>
      <c r="Q261" s="20"/>
      <c r="R261" s="26"/>
      <c r="S261" s="20"/>
      <c r="T261" s="19"/>
      <c r="U261" s="83"/>
      <c r="AW261" s="419"/>
    </row>
    <row r="262" spans="1:49" s="2" customFormat="1" ht="30" customHeight="1" x14ac:dyDescent="0.2">
      <c r="A262" s="82"/>
      <c r="B262" s="19"/>
      <c r="C262" s="29"/>
      <c r="D262" s="49"/>
      <c r="E262" s="18"/>
      <c r="F262" s="25"/>
      <c r="O262" s="74"/>
      <c r="P262" s="20"/>
      <c r="Q262" s="20"/>
      <c r="R262" s="26"/>
      <c r="S262" s="20"/>
      <c r="T262" s="19"/>
      <c r="U262" s="83"/>
      <c r="AW262" s="419"/>
    </row>
    <row r="263" spans="1:49" s="2" customFormat="1" ht="30" customHeight="1" x14ac:dyDescent="0.2">
      <c r="A263" s="82"/>
      <c r="B263" s="19"/>
      <c r="C263" s="29"/>
      <c r="D263" s="49"/>
      <c r="E263" s="18"/>
      <c r="F263" s="25"/>
      <c r="O263" s="27"/>
      <c r="P263" s="20"/>
      <c r="Q263" s="20"/>
      <c r="R263" s="26"/>
      <c r="S263" s="20"/>
      <c r="T263" s="19"/>
      <c r="U263" s="83"/>
      <c r="AW263" s="419"/>
    </row>
    <row r="264" spans="1:49" s="225" customFormat="1" ht="30" customHeight="1" x14ac:dyDescent="0.2">
      <c r="A264" s="82"/>
      <c r="B264" s="19"/>
      <c r="C264" s="29"/>
      <c r="D264" s="49"/>
      <c r="E264" s="18"/>
      <c r="F264" s="25"/>
      <c r="O264" s="74"/>
      <c r="P264" s="20"/>
      <c r="Q264" s="47"/>
      <c r="R264" s="26"/>
      <c r="S264" s="20"/>
      <c r="T264" s="19"/>
      <c r="U264" s="83"/>
      <c r="AW264" s="419"/>
    </row>
    <row r="265" spans="1:49" s="2" customFormat="1" ht="42.75" customHeight="1" x14ac:dyDescent="0.2">
      <c r="A265" s="82"/>
      <c r="B265" s="19"/>
      <c r="C265" s="29"/>
      <c r="D265" s="49"/>
      <c r="E265" s="18"/>
      <c r="F265" s="25"/>
      <c r="O265" s="74"/>
      <c r="P265" s="20"/>
      <c r="Q265" s="47"/>
      <c r="R265" s="26"/>
      <c r="S265" s="20"/>
      <c r="T265" s="19"/>
      <c r="U265" s="83"/>
      <c r="AW265" s="419"/>
    </row>
    <row r="266" spans="1:49" s="2" customFormat="1" ht="39.75" customHeight="1" x14ac:dyDescent="0.2">
      <c r="A266" s="82"/>
      <c r="B266" s="19"/>
      <c r="C266" s="29"/>
      <c r="D266" s="49"/>
      <c r="E266" s="99"/>
      <c r="F266" s="259"/>
      <c r="O266" s="260"/>
      <c r="P266" s="20"/>
      <c r="Q266" s="20"/>
      <c r="R266" s="26"/>
      <c r="S266" s="20"/>
      <c r="T266" s="19"/>
      <c r="U266" s="86"/>
      <c r="AW266" s="419"/>
    </row>
    <row r="267" spans="1:49" s="2" customFormat="1" ht="30" customHeight="1" x14ac:dyDescent="0.2">
      <c r="A267" s="82"/>
      <c r="B267" s="19"/>
      <c r="C267" s="29"/>
      <c r="D267" s="49"/>
      <c r="E267" s="99"/>
      <c r="F267" s="25"/>
      <c r="O267" s="74"/>
      <c r="P267" s="20"/>
      <c r="Q267" s="20"/>
      <c r="R267" s="26"/>
      <c r="S267" s="20"/>
      <c r="T267" s="19"/>
      <c r="U267" s="83"/>
      <c r="AW267" s="419"/>
    </row>
    <row r="268" spans="1:49" s="2" customFormat="1" ht="50.25" customHeight="1" x14ac:dyDescent="0.2">
      <c r="A268" s="82"/>
      <c r="B268" s="19"/>
      <c r="C268" s="29"/>
      <c r="D268" s="49"/>
      <c r="E268" s="99"/>
      <c r="F268" s="25"/>
      <c r="G268" s="107"/>
      <c r="H268" s="155"/>
      <c r="I268" s="108"/>
      <c r="J268" s="223"/>
      <c r="K268" s="108"/>
      <c r="L268" s="20"/>
      <c r="M268" s="27"/>
      <c r="N268" s="27"/>
      <c r="O268" s="74"/>
      <c r="P268" s="20"/>
      <c r="Q268" s="20"/>
      <c r="R268" s="26"/>
      <c r="S268" s="20"/>
      <c r="T268" s="19"/>
      <c r="U268" s="83"/>
      <c r="AW268" s="419"/>
    </row>
    <row r="269" spans="1:49" s="2" customFormat="1" ht="39.75" customHeight="1" x14ac:dyDescent="0.2">
      <c r="A269" s="82"/>
      <c r="B269" s="19"/>
      <c r="C269" s="29"/>
      <c r="D269" s="49"/>
      <c r="E269" s="99"/>
      <c r="F269" s="25"/>
      <c r="G269" s="107"/>
      <c r="H269" s="155"/>
      <c r="I269" s="108"/>
      <c r="J269" s="142"/>
      <c r="K269" s="108"/>
      <c r="L269" s="20"/>
      <c r="M269" s="27"/>
      <c r="N269" s="27"/>
      <c r="O269" s="74"/>
      <c r="P269" s="20"/>
      <c r="Q269" s="47"/>
      <c r="R269" s="26"/>
      <c r="S269" s="20"/>
      <c r="T269" s="105"/>
      <c r="U269" s="83"/>
      <c r="AW269" s="419"/>
    </row>
    <row r="270" spans="1:49" s="2" customFormat="1" ht="30" customHeight="1" x14ac:dyDescent="0.2">
      <c r="A270" s="82"/>
      <c r="B270" s="19"/>
      <c r="C270" s="29"/>
      <c r="D270" s="49"/>
      <c r="E270" s="99"/>
      <c r="F270" s="25"/>
      <c r="G270" s="107"/>
      <c r="H270" s="155"/>
      <c r="I270" s="108"/>
      <c r="J270" s="142"/>
      <c r="K270" s="224"/>
      <c r="L270" s="20"/>
      <c r="M270" s="27"/>
      <c r="N270" s="27"/>
      <c r="O270" s="74"/>
      <c r="P270" s="20"/>
      <c r="Q270" s="47"/>
      <c r="R270" s="26"/>
      <c r="S270" s="20"/>
      <c r="T270" s="19"/>
      <c r="U270" s="83"/>
      <c r="AW270" s="419"/>
    </row>
    <row r="271" spans="1:49" s="2" customFormat="1" ht="30" customHeight="1" x14ac:dyDescent="0.2">
      <c r="A271" s="82"/>
      <c r="B271" s="19"/>
      <c r="C271" s="29"/>
      <c r="D271" s="49"/>
      <c r="E271" s="99"/>
      <c r="F271" s="25"/>
      <c r="G271" s="107"/>
      <c r="H271" s="155"/>
      <c r="I271" s="108"/>
      <c r="J271" s="22"/>
      <c r="K271" s="36"/>
      <c r="L271" s="20"/>
      <c r="M271" s="27"/>
      <c r="N271" s="27"/>
      <c r="O271" s="74"/>
      <c r="P271" s="20"/>
      <c r="Q271" s="47"/>
      <c r="R271" s="26"/>
      <c r="S271" s="20"/>
      <c r="T271" s="19"/>
      <c r="U271" s="86"/>
      <c r="AW271" s="419"/>
    </row>
    <row r="272" spans="1:49" s="2" customFormat="1" ht="48" customHeight="1" x14ac:dyDescent="0.2">
      <c r="A272" s="82"/>
      <c r="B272" s="19"/>
      <c r="C272" s="29"/>
      <c r="D272" s="49"/>
      <c r="E272" s="99"/>
      <c r="F272" s="25"/>
      <c r="G272" s="107"/>
      <c r="H272" s="19"/>
      <c r="I272" s="36"/>
      <c r="J272" s="22"/>
      <c r="K272" s="36"/>
      <c r="L272" s="20"/>
      <c r="M272" s="27"/>
      <c r="N272" s="27"/>
      <c r="O272" s="74"/>
      <c r="P272" s="20"/>
      <c r="Q272" s="47"/>
      <c r="R272" s="26"/>
      <c r="S272" s="20"/>
      <c r="T272" s="19"/>
      <c r="U272" s="83"/>
      <c r="AW272" s="419"/>
    </row>
    <row r="273" spans="1:49" s="2" customFormat="1" ht="39.75" customHeight="1" x14ac:dyDescent="0.2">
      <c r="A273" s="82"/>
      <c r="B273" s="19"/>
      <c r="C273" s="29"/>
      <c r="D273" s="49"/>
      <c r="E273" s="99"/>
      <c r="F273" s="25"/>
      <c r="G273" s="107"/>
      <c r="H273" s="19"/>
      <c r="I273" s="36"/>
      <c r="J273" s="22"/>
      <c r="K273" s="36"/>
      <c r="L273" s="20"/>
      <c r="M273" s="27"/>
      <c r="N273" s="27"/>
      <c r="O273" s="74"/>
      <c r="P273" s="20"/>
      <c r="Q273" s="47"/>
      <c r="R273" s="26"/>
      <c r="S273" s="20"/>
      <c r="T273" s="19"/>
      <c r="U273" s="83"/>
      <c r="AW273" s="419"/>
    </row>
    <row r="274" spans="1:49" s="2" customFormat="1" ht="30" customHeight="1" x14ac:dyDescent="0.2">
      <c r="A274" s="82"/>
      <c r="B274" s="19"/>
      <c r="C274" s="29"/>
      <c r="D274" s="49"/>
      <c r="E274" s="104"/>
      <c r="F274" s="28"/>
      <c r="G274" s="107"/>
      <c r="H274" s="19"/>
      <c r="I274" s="36"/>
      <c r="J274" s="22"/>
      <c r="K274" s="36"/>
      <c r="L274" s="20"/>
      <c r="M274" s="27"/>
      <c r="N274" s="27"/>
      <c r="O274" s="74"/>
      <c r="P274" s="19"/>
      <c r="Q274" s="73"/>
      <c r="R274" s="29"/>
      <c r="S274" s="19"/>
      <c r="T274" s="19"/>
      <c r="U274" s="83"/>
      <c r="AW274" s="419"/>
    </row>
    <row r="275" spans="1:49" s="2" customFormat="1" ht="41.25" customHeight="1" x14ac:dyDescent="0.2">
      <c r="A275" s="82"/>
      <c r="B275" s="19"/>
      <c r="C275" s="29"/>
      <c r="D275" s="49"/>
      <c r="E275" s="104"/>
      <c r="F275" s="28"/>
      <c r="G275" s="84"/>
      <c r="H275" s="19"/>
      <c r="I275" s="36"/>
      <c r="J275" s="36"/>
      <c r="K275" s="36"/>
      <c r="L275" s="19"/>
      <c r="M275" s="27"/>
      <c r="N275" s="27"/>
      <c r="O275" s="74"/>
      <c r="P275" s="19"/>
      <c r="Q275" s="73"/>
      <c r="R275" s="29"/>
      <c r="S275" s="19"/>
      <c r="T275" s="103"/>
      <c r="U275" s="83"/>
      <c r="AW275" s="419"/>
    </row>
    <row r="276" spans="1:49" s="2" customFormat="1" ht="39.75" customHeight="1" x14ac:dyDescent="0.2">
      <c r="A276" s="97"/>
      <c r="B276" s="62"/>
      <c r="C276" s="102"/>
      <c r="D276" s="71"/>
      <c r="E276" s="101"/>
      <c r="F276" s="69"/>
      <c r="G276" s="84"/>
      <c r="H276" s="19"/>
      <c r="I276" s="36"/>
      <c r="J276" s="36"/>
      <c r="K276" s="36"/>
      <c r="L276" s="19"/>
      <c r="M276" s="27"/>
      <c r="N276" s="66"/>
      <c r="O276" s="100"/>
      <c r="P276" s="63"/>
      <c r="Q276" s="65"/>
      <c r="R276" s="64"/>
      <c r="S276" s="63"/>
      <c r="T276" s="62"/>
      <c r="U276" s="83"/>
      <c r="AW276" s="419"/>
    </row>
    <row r="277" spans="1:49" s="2" customFormat="1" ht="30" customHeight="1" x14ac:dyDescent="0.2">
      <c r="A277" s="82"/>
      <c r="B277" s="19"/>
      <c r="C277" s="59"/>
      <c r="D277" s="49"/>
      <c r="E277" s="99"/>
      <c r="F277" s="25"/>
      <c r="G277" s="203"/>
      <c r="H277" s="62"/>
      <c r="I277" s="67"/>
      <c r="J277" s="68"/>
      <c r="K277" s="67"/>
      <c r="L277" s="63"/>
      <c r="M277" s="66"/>
      <c r="N277" s="27"/>
      <c r="O277" s="74"/>
      <c r="P277" s="20"/>
      <c r="Q277" s="47"/>
      <c r="R277" s="26"/>
      <c r="S277" s="20"/>
      <c r="T277" s="19"/>
      <c r="U277" s="83"/>
      <c r="AW277" s="419"/>
    </row>
    <row r="278" spans="1:49" s="2" customFormat="1" ht="26.25" customHeight="1" x14ac:dyDescent="0.2">
      <c r="A278" s="82"/>
      <c r="B278" s="19"/>
      <c r="C278" s="59"/>
      <c r="D278" s="49"/>
      <c r="E278" s="99"/>
      <c r="F278" s="25"/>
      <c r="G278" s="107"/>
      <c r="H278" s="19"/>
      <c r="I278" s="36"/>
      <c r="J278" s="22"/>
      <c r="K278" s="36"/>
      <c r="L278" s="20"/>
      <c r="M278" s="27"/>
      <c r="N278" s="27"/>
      <c r="O278" s="74"/>
      <c r="P278" s="20"/>
      <c r="Q278" s="47"/>
      <c r="R278" s="26"/>
      <c r="S278" s="20"/>
      <c r="T278" s="19"/>
      <c r="U278" s="83"/>
      <c r="AW278" s="419"/>
    </row>
    <row r="279" spans="1:49" s="2" customFormat="1" ht="46.5" customHeight="1" x14ac:dyDescent="0.2">
      <c r="A279" s="82"/>
      <c r="B279" s="19"/>
      <c r="C279" s="59"/>
      <c r="D279" s="49"/>
      <c r="E279" s="99"/>
      <c r="F279" s="25"/>
      <c r="G279" s="107"/>
      <c r="H279" s="19"/>
      <c r="I279" s="36"/>
      <c r="J279" s="22"/>
      <c r="K279" s="36"/>
      <c r="L279" s="20"/>
      <c r="M279" s="27"/>
      <c r="N279" s="27"/>
      <c r="O279" s="74"/>
      <c r="P279" s="20"/>
      <c r="Q279" s="47"/>
      <c r="R279" s="26"/>
      <c r="S279" s="20"/>
      <c r="T279" s="19"/>
      <c r="U279" s="83"/>
      <c r="AW279" s="419"/>
    </row>
    <row r="280" spans="1:49" s="2" customFormat="1" ht="29.25" customHeight="1" x14ac:dyDescent="0.2">
      <c r="A280" s="82"/>
      <c r="B280" s="19"/>
      <c r="C280" s="59"/>
      <c r="D280" s="49"/>
      <c r="E280" s="23"/>
      <c r="F280" s="25"/>
      <c r="G280" s="107"/>
      <c r="H280" s="19"/>
      <c r="I280" s="36"/>
      <c r="J280" s="22"/>
      <c r="K280" s="36"/>
      <c r="L280" s="20"/>
      <c r="M280" s="27"/>
      <c r="N280" s="27"/>
      <c r="O280" s="74"/>
      <c r="P280" s="20"/>
      <c r="Q280" s="20"/>
      <c r="R280" s="26"/>
      <c r="S280" s="20"/>
      <c r="T280" s="19"/>
      <c r="U280" s="83"/>
      <c r="AW280" s="419"/>
    </row>
    <row r="281" spans="1:49" s="2" customFormat="1" ht="39.75" customHeight="1" x14ac:dyDescent="0.2">
      <c r="A281" s="82"/>
      <c r="B281" s="19"/>
      <c r="C281" s="59"/>
      <c r="D281" s="49"/>
      <c r="E281" s="99"/>
      <c r="F281" s="25"/>
      <c r="G281" s="107"/>
      <c r="H281" s="19"/>
      <c r="I281" s="36"/>
      <c r="J281" s="22"/>
      <c r="K281" s="36"/>
      <c r="L281" s="20"/>
      <c r="M281" s="27"/>
      <c r="N281" s="27"/>
      <c r="O281" s="74"/>
      <c r="P281" s="20"/>
      <c r="Q281" s="20"/>
      <c r="R281" s="26"/>
      <c r="S281" s="20"/>
      <c r="T281" s="98"/>
      <c r="U281" s="83"/>
      <c r="AW281" s="419"/>
    </row>
    <row r="282" spans="1:49" s="2" customFormat="1" ht="49.5" customHeight="1" x14ac:dyDescent="0.2">
      <c r="A282" s="82"/>
      <c r="B282" s="19"/>
      <c r="C282" s="59"/>
      <c r="D282" s="49"/>
      <c r="E282" s="23"/>
      <c r="F282" s="25"/>
      <c r="G282" s="107"/>
      <c r="H282" s="19"/>
      <c r="I282" s="36"/>
      <c r="J282" s="22"/>
      <c r="K282" s="36"/>
      <c r="L282" s="20"/>
      <c r="M282" s="27"/>
      <c r="N282" s="27"/>
      <c r="O282" s="74"/>
      <c r="P282" s="20"/>
      <c r="Q282" s="20"/>
      <c r="R282" s="26"/>
      <c r="S282" s="20"/>
      <c r="T282" s="19"/>
      <c r="U282" s="83"/>
      <c r="AW282" s="419"/>
    </row>
    <row r="283" spans="1:49" s="2" customFormat="1" ht="30" customHeight="1" x14ac:dyDescent="0.2">
      <c r="A283" s="97"/>
      <c r="B283" s="62"/>
      <c r="C283" s="80"/>
      <c r="D283" s="96"/>
      <c r="E283" s="95"/>
      <c r="F283" s="94"/>
      <c r="G283" s="107"/>
      <c r="H283" s="19"/>
      <c r="I283" s="36"/>
      <c r="J283" s="22"/>
      <c r="K283" s="36"/>
      <c r="L283" s="20"/>
      <c r="M283" s="27"/>
      <c r="N283" s="91"/>
      <c r="O283" s="90"/>
      <c r="P283" s="88"/>
      <c r="Q283" s="88"/>
      <c r="R283" s="89"/>
      <c r="S283" s="88"/>
      <c r="T283" s="87"/>
      <c r="U283" s="79"/>
      <c r="AW283" s="419"/>
    </row>
    <row r="284" spans="1:49" s="2" customFormat="1" ht="30" customHeight="1" x14ac:dyDescent="0.2">
      <c r="A284" s="82"/>
      <c r="B284" s="19"/>
      <c r="C284" s="59"/>
      <c r="D284" s="49"/>
      <c r="E284" s="23"/>
      <c r="F284" s="25"/>
      <c r="G284" s="204"/>
      <c r="H284" s="87"/>
      <c r="I284" s="92"/>
      <c r="J284" s="93"/>
      <c r="K284" s="92"/>
      <c r="L284" s="88"/>
      <c r="M284" s="91"/>
      <c r="N284" s="27"/>
      <c r="O284" s="27"/>
      <c r="P284" s="20"/>
      <c r="Q284" s="20"/>
      <c r="R284" s="26"/>
      <c r="S284" s="20"/>
      <c r="T284" s="19"/>
      <c r="U284" s="86"/>
      <c r="AW284" s="419"/>
    </row>
    <row r="285" spans="1:49" s="2" customFormat="1" ht="30" customHeight="1" x14ac:dyDescent="0.2">
      <c r="A285" s="85"/>
      <c r="B285" s="19"/>
      <c r="C285" s="59"/>
      <c r="D285" s="49"/>
      <c r="E285" s="23"/>
      <c r="F285" s="25"/>
      <c r="G285" s="107"/>
      <c r="H285" s="19"/>
      <c r="I285" s="36"/>
      <c r="J285" s="22"/>
      <c r="K285" s="36"/>
      <c r="L285" s="20"/>
      <c r="M285" s="27"/>
      <c r="N285" s="27"/>
      <c r="O285" s="74"/>
      <c r="P285" s="20"/>
      <c r="Q285" s="47"/>
      <c r="R285" s="26"/>
      <c r="S285" s="20"/>
      <c r="T285" s="19"/>
      <c r="U285" s="83"/>
      <c r="AW285" s="419"/>
    </row>
    <row r="286" spans="1:49" s="2" customFormat="1" ht="31.5" customHeight="1" x14ac:dyDescent="0.2">
      <c r="A286" s="82"/>
      <c r="B286" s="19"/>
      <c r="C286" s="59"/>
      <c r="D286" s="49"/>
      <c r="E286" s="23"/>
      <c r="F286" s="25"/>
      <c r="G286" s="84"/>
      <c r="H286" s="19"/>
      <c r="I286" s="36"/>
      <c r="J286" s="22"/>
      <c r="K286" s="36"/>
      <c r="L286" s="20"/>
      <c r="M286" s="27"/>
      <c r="N286" s="27"/>
      <c r="O286" s="74"/>
      <c r="P286" s="20"/>
      <c r="Q286" s="47"/>
      <c r="R286" s="26"/>
      <c r="S286" s="20"/>
      <c r="T286" s="19"/>
      <c r="U286" s="83"/>
      <c r="AW286" s="419"/>
    </row>
    <row r="287" spans="1:49" s="2" customFormat="1" ht="28.5" customHeight="1" x14ac:dyDescent="0.2">
      <c r="A287" s="82"/>
      <c r="B287" s="19"/>
      <c r="C287" s="59"/>
      <c r="D287" s="49"/>
      <c r="E287" s="23"/>
      <c r="F287" s="25"/>
      <c r="G287" s="107"/>
      <c r="H287" s="19"/>
      <c r="I287" s="36"/>
      <c r="J287" s="22"/>
      <c r="K287" s="36"/>
      <c r="L287" s="20"/>
      <c r="M287" s="27"/>
      <c r="N287" s="27"/>
      <c r="O287" s="74"/>
      <c r="P287" s="20"/>
      <c r="Q287" s="20"/>
      <c r="R287" s="26"/>
      <c r="S287" s="20"/>
      <c r="T287" s="19"/>
      <c r="U287" s="81"/>
      <c r="AW287" s="419"/>
    </row>
    <row r="288" spans="1:49" s="2" customFormat="1" ht="43.5" customHeight="1" x14ac:dyDescent="0.2">
      <c r="A288" s="19"/>
      <c r="B288" s="19"/>
      <c r="C288" s="80"/>
      <c r="D288" s="78"/>
      <c r="E288" s="44"/>
      <c r="F288" s="43"/>
      <c r="G288" s="107"/>
      <c r="H288" s="19"/>
      <c r="I288" s="36"/>
      <c r="J288" s="22"/>
      <c r="K288" s="36"/>
      <c r="L288" s="20"/>
      <c r="M288" s="27"/>
      <c r="N288" s="40"/>
      <c r="O288" s="77"/>
      <c r="P288" s="33"/>
      <c r="Q288" s="76"/>
      <c r="R288" s="38"/>
      <c r="S288" s="33"/>
      <c r="T288" s="39"/>
      <c r="U288" s="79"/>
      <c r="AW288" s="419"/>
    </row>
    <row r="289" spans="1:49" s="2" customFormat="1" ht="62.25" customHeight="1" x14ac:dyDescent="0.2">
      <c r="A289" s="19"/>
      <c r="B289" s="19"/>
      <c r="C289" s="46"/>
      <c r="D289" s="78"/>
      <c r="E289" s="44"/>
      <c r="F289" s="43"/>
      <c r="G289" s="204"/>
      <c r="H289" s="39"/>
      <c r="I289" s="41"/>
      <c r="J289" s="42"/>
      <c r="K289" s="41"/>
      <c r="L289" s="33"/>
      <c r="M289" s="40"/>
      <c r="N289" s="40"/>
      <c r="O289" s="77"/>
      <c r="P289" s="33"/>
      <c r="Q289" s="76"/>
      <c r="R289" s="38"/>
      <c r="S289" s="33"/>
      <c r="T289" s="39"/>
      <c r="U289" s="39"/>
      <c r="AW289" s="419"/>
    </row>
    <row r="290" spans="1:49" s="2" customFormat="1" ht="56.25" customHeight="1" x14ac:dyDescent="0.2">
      <c r="A290" s="19"/>
      <c r="B290" s="19"/>
      <c r="C290" s="59"/>
      <c r="D290" s="49"/>
      <c r="E290" s="23"/>
      <c r="F290" s="25"/>
      <c r="G290" s="204"/>
      <c r="H290" s="39"/>
      <c r="I290" s="41"/>
      <c r="J290" s="42"/>
      <c r="K290" s="41"/>
      <c r="L290" s="33"/>
      <c r="M290" s="40"/>
      <c r="N290" s="27"/>
      <c r="O290" s="27"/>
      <c r="P290" s="19"/>
      <c r="Q290" s="20"/>
      <c r="R290" s="26"/>
      <c r="S290" s="20"/>
      <c r="T290" s="19"/>
      <c r="U290" s="19"/>
      <c r="AW290" s="419"/>
    </row>
    <row r="291" spans="1:49" s="2" customFormat="1" ht="56.25" customHeight="1" x14ac:dyDescent="0.2">
      <c r="A291" s="19"/>
      <c r="B291" s="19"/>
      <c r="C291" s="59"/>
      <c r="D291" s="49"/>
      <c r="E291" s="23"/>
      <c r="F291" s="25"/>
      <c r="G291" s="107"/>
      <c r="H291" s="19"/>
      <c r="I291" s="36"/>
      <c r="J291" s="22"/>
      <c r="K291" s="36"/>
      <c r="L291" s="20"/>
      <c r="M291" s="27"/>
      <c r="N291" s="27"/>
      <c r="O291" s="74"/>
      <c r="P291" s="20"/>
      <c r="Q291" s="47"/>
      <c r="R291" s="26"/>
      <c r="S291" s="20"/>
      <c r="T291" s="19"/>
      <c r="U291" s="19"/>
      <c r="AW291" s="419"/>
    </row>
    <row r="292" spans="1:49" s="2" customFormat="1" ht="56.25" customHeight="1" x14ac:dyDescent="0.2">
      <c r="A292" s="19"/>
      <c r="B292" s="19"/>
      <c r="C292" s="73"/>
      <c r="D292" s="49"/>
      <c r="E292" s="23"/>
      <c r="F292" s="25"/>
      <c r="G292" s="107"/>
      <c r="H292" s="19"/>
      <c r="I292" s="36"/>
      <c r="J292" s="22"/>
      <c r="K292" s="36"/>
      <c r="L292" s="20"/>
      <c r="M292" s="27"/>
      <c r="N292" s="19"/>
      <c r="O292" s="27"/>
      <c r="P292" s="20"/>
      <c r="Q292" s="47"/>
      <c r="R292" s="26"/>
      <c r="S292" s="20"/>
      <c r="T292" s="19"/>
      <c r="U292" s="75"/>
      <c r="AW292" s="419"/>
    </row>
    <row r="293" spans="1:49" s="2" customFormat="1" ht="30" customHeight="1" x14ac:dyDescent="0.2">
      <c r="A293" s="19"/>
      <c r="B293" s="19"/>
      <c r="C293" s="59"/>
      <c r="D293" s="49"/>
      <c r="E293" s="23"/>
      <c r="F293" s="25"/>
      <c r="G293" s="107"/>
      <c r="H293" s="19"/>
      <c r="I293" s="36"/>
      <c r="J293" s="22"/>
      <c r="K293" s="36"/>
      <c r="L293" s="20"/>
      <c r="M293" s="27"/>
      <c r="N293" s="19"/>
      <c r="O293" s="27"/>
      <c r="P293" s="20"/>
      <c r="Q293" s="47"/>
      <c r="R293" s="26"/>
      <c r="S293" s="20"/>
      <c r="T293" s="19"/>
      <c r="U293" s="75"/>
      <c r="AW293" s="419"/>
    </row>
    <row r="294" spans="1:49" s="2" customFormat="1" ht="36" customHeight="1" x14ac:dyDescent="0.2">
      <c r="A294" s="19"/>
      <c r="B294" s="19"/>
      <c r="C294" s="59"/>
      <c r="D294" s="49"/>
      <c r="E294" s="23"/>
      <c r="F294" s="25"/>
      <c r="G294" s="107"/>
      <c r="H294" s="19"/>
      <c r="I294" s="36"/>
      <c r="J294" s="22"/>
      <c r="K294" s="36"/>
      <c r="L294" s="20"/>
      <c r="M294" s="27"/>
      <c r="N294" s="19"/>
      <c r="O294" s="27"/>
      <c r="P294" s="20"/>
      <c r="Q294" s="47"/>
      <c r="R294" s="26"/>
      <c r="S294" s="20"/>
      <c r="T294" s="19"/>
      <c r="U294" s="75"/>
      <c r="AW294" s="419"/>
    </row>
    <row r="295" spans="1:49" s="2" customFormat="1" ht="46.5" customHeight="1" x14ac:dyDescent="0.2">
      <c r="A295" s="19"/>
      <c r="B295" s="19"/>
      <c r="C295" s="59"/>
      <c r="D295" s="49"/>
      <c r="E295" s="23"/>
      <c r="F295" s="25"/>
      <c r="G295" s="107"/>
      <c r="H295" s="19"/>
      <c r="I295" s="36"/>
      <c r="J295" s="22"/>
      <c r="K295" s="36"/>
      <c r="L295" s="20"/>
      <c r="M295" s="27"/>
      <c r="N295" s="27"/>
      <c r="O295" s="74"/>
      <c r="P295" s="20"/>
      <c r="Q295" s="20"/>
      <c r="R295" s="26"/>
      <c r="S295" s="20"/>
      <c r="T295" s="19"/>
      <c r="AW295" s="419"/>
    </row>
    <row r="296" spans="1:49" s="2" customFormat="1" ht="20.25" customHeight="1" x14ac:dyDescent="0.2">
      <c r="A296" s="19"/>
      <c r="B296" s="19"/>
      <c r="C296" s="73"/>
      <c r="D296" s="49"/>
      <c r="E296" s="23"/>
      <c r="F296" s="25"/>
      <c r="G296" s="107"/>
      <c r="H296" s="19"/>
      <c r="I296" s="36"/>
      <c r="J296" s="22"/>
      <c r="K296" s="36"/>
      <c r="L296" s="20"/>
      <c r="M296" s="27"/>
      <c r="N296" s="19"/>
      <c r="O296" s="27"/>
      <c r="P296" s="20"/>
      <c r="Q296" s="47"/>
      <c r="R296" s="26"/>
      <c r="S296" s="20"/>
      <c r="T296" s="19"/>
      <c r="AW296" s="419"/>
    </row>
    <row r="297" spans="1:49" s="2" customFormat="1" ht="19.5" customHeight="1" x14ac:dyDescent="0.2">
      <c r="A297" s="62"/>
      <c r="B297" s="62"/>
      <c r="C297" s="72"/>
      <c r="D297" s="71"/>
      <c r="E297" s="70"/>
      <c r="F297" s="69"/>
      <c r="G297" s="107"/>
      <c r="H297" s="19"/>
      <c r="I297" s="36"/>
      <c r="J297" s="22"/>
      <c r="K297" s="36"/>
      <c r="L297" s="20"/>
      <c r="M297" s="27"/>
      <c r="N297" s="66"/>
      <c r="O297" s="66"/>
      <c r="P297" s="63"/>
      <c r="Q297" s="65"/>
      <c r="R297" s="64"/>
      <c r="S297" s="63"/>
      <c r="T297" s="62"/>
      <c r="AW297" s="419"/>
    </row>
    <row r="298" spans="1:49" s="2" customFormat="1" ht="18.75" customHeight="1" x14ac:dyDescent="0.2">
      <c r="A298" s="19"/>
      <c r="B298" s="19"/>
      <c r="C298" s="29"/>
      <c r="D298" s="49"/>
      <c r="E298" s="23"/>
      <c r="F298" s="25"/>
      <c r="G298" s="203"/>
      <c r="H298" s="62"/>
      <c r="I298" s="67"/>
      <c r="J298" s="68"/>
      <c r="K298" s="67"/>
      <c r="L298" s="63"/>
      <c r="M298" s="66"/>
      <c r="N298" s="27"/>
      <c r="O298" s="61"/>
      <c r="P298" s="20"/>
      <c r="Q298" s="47"/>
      <c r="R298" s="26"/>
      <c r="S298" s="20"/>
      <c r="T298" s="19"/>
      <c r="AW298" s="419"/>
    </row>
    <row r="299" spans="1:49" s="2" customFormat="1" ht="40.5" customHeight="1" x14ac:dyDescent="0.2">
      <c r="A299" s="19"/>
      <c r="B299" s="19"/>
      <c r="C299" s="29"/>
      <c r="D299" s="49"/>
      <c r="E299" s="23"/>
      <c r="F299" s="25"/>
      <c r="G299" s="107"/>
      <c r="H299" s="19"/>
      <c r="I299" s="36"/>
      <c r="J299" s="22"/>
      <c r="K299" s="36"/>
      <c r="L299" s="20"/>
      <c r="M299" s="27"/>
      <c r="N299" s="27"/>
      <c r="O299" s="27"/>
      <c r="P299" s="20"/>
      <c r="Q299" s="20"/>
      <c r="R299" s="26"/>
      <c r="S299" s="20"/>
      <c r="T299" s="19"/>
      <c r="AW299" s="419"/>
    </row>
    <row r="300" spans="1:49" s="2" customFormat="1" ht="20.25" customHeight="1" x14ac:dyDescent="0.2">
      <c r="A300" s="19"/>
      <c r="B300" s="19"/>
      <c r="C300" s="29"/>
      <c r="D300" s="49"/>
      <c r="E300" s="23"/>
      <c r="F300" s="25"/>
      <c r="G300" s="107"/>
      <c r="H300" s="19"/>
      <c r="I300" s="36"/>
      <c r="J300" s="22"/>
      <c r="K300" s="36"/>
      <c r="L300" s="20"/>
      <c r="M300" s="27"/>
      <c r="N300" s="27"/>
      <c r="O300" s="27"/>
      <c r="P300" s="20"/>
      <c r="Q300" s="20"/>
      <c r="R300" s="26"/>
      <c r="S300" s="20"/>
      <c r="T300" s="60"/>
      <c r="AW300" s="419"/>
    </row>
    <row r="301" spans="1:49" s="2" customFormat="1" ht="17.25" customHeight="1" x14ac:dyDescent="0.2">
      <c r="A301" s="19"/>
      <c r="B301" s="19"/>
      <c r="C301" s="29"/>
      <c r="D301" s="49"/>
      <c r="E301" s="23"/>
      <c r="F301" s="25"/>
      <c r="G301" s="107"/>
      <c r="H301" s="19"/>
      <c r="I301" s="36"/>
      <c r="J301" s="22"/>
      <c r="K301" s="36"/>
      <c r="L301" s="20"/>
      <c r="M301" s="27"/>
      <c r="N301" s="27"/>
      <c r="O301" s="27"/>
      <c r="P301" s="20"/>
      <c r="Q301" s="20"/>
      <c r="R301" s="26"/>
      <c r="S301" s="20"/>
      <c r="T301" s="19"/>
      <c r="AW301" s="419"/>
    </row>
    <row r="302" spans="1:49" s="2" customFormat="1" ht="25.5" customHeight="1" x14ac:dyDescent="0.2">
      <c r="A302" s="20"/>
      <c r="B302" s="19"/>
      <c r="C302" s="29"/>
      <c r="D302" s="49"/>
      <c r="E302" s="23"/>
      <c r="F302" s="25"/>
      <c r="G302" s="107"/>
      <c r="H302" s="19"/>
      <c r="I302" s="36"/>
      <c r="J302" s="22"/>
      <c r="K302" s="36"/>
      <c r="L302" s="20"/>
      <c r="M302" s="27"/>
      <c r="N302" s="27"/>
      <c r="O302" s="27"/>
      <c r="P302" s="20"/>
      <c r="Q302" s="20"/>
      <c r="R302" s="26"/>
      <c r="S302" s="20"/>
      <c r="T302" s="19"/>
      <c r="AW302" s="419"/>
    </row>
    <row r="303" spans="1:49" s="2" customFormat="1" ht="42.75" customHeight="1" x14ac:dyDescent="0.2">
      <c r="A303" s="20"/>
      <c r="B303" s="19"/>
      <c r="C303" s="29"/>
      <c r="D303" s="49"/>
      <c r="E303" s="23"/>
      <c r="F303" s="25"/>
      <c r="G303" s="107"/>
      <c r="H303" s="19"/>
      <c r="I303" s="36"/>
      <c r="J303" s="22"/>
      <c r="K303" s="36"/>
      <c r="L303" s="20"/>
      <c r="M303" s="27"/>
      <c r="N303" s="27"/>
      <c r="O303" s="27"/>
      <c r="P303" s="20"/>
      <c r="Q303" s="47"/>
      <c r="R303" s="26"/>
      <c r="S303" s="20"/>
      <c r="T303" s="19"/>
      <c r="AW303" s="419"/>
    </row>
    <row r="304" spans="1:49" s="2" customFormat="1" x14ac:dyDescent="0.2">
      <c r="A304" s="19"/>
      <c r="B304" s="19"/>
      <c r="C304" s="29"/>
      <c r="D304" s="49"/>
      <c r="E304" s="23"/>
      <c r="F304" s="25"/>
      <c r="G304" s="107"/>
      <c r="H304" s="19"/>
      <c r="I304" s="27"/>
      <c r="J304" s="22"/>
      <c r="K304" s="36"/>
      <c r="L304" s="20"/>
      <c r="M304" s="27"/>
      <c r="N304" s="27"/>
      <c r="O304" s="27"/>
      <c r="P304" s="20"/>
      <c r="Q304" s="47"/>
      <c r="R304" s="26"/>
      <c r="S304" s="20"/>
      <c r="T304" s="19"/>
      <c r="AW304" s="419"/>
    </row>
    <row r="305" spans="1:49" s="2" customFormat="1" x14ac:dyDescent="0.2">
      <c r="A305" s="19"/>
      <c r="B305" s="19"/>
      <c r="C305" s="29"/>
      <c r="D305" s="49"/>
      <c r="E305" s="23"/>
      <c r="F305" s="25"/>
      <c r="G305" s="107"/>
      <c r="H305" s="19"/>
      <c r="I305" s="36"/>
      <c r="J305" s="22"/>
      <c r="K305" s="36"/>
      <c r="L305" s="20"/>
      <c r="M305" s="27"/>
      <c r="N305" s="27"/>
      <c r="O305" s="9"/>
      <c r="P305" s="20"/>
      <c r="Q305" s="47"/>
      <c r="R305" s="26"/>
      <c r="S305" s="20"/>
      <c r="T305" s="19"/>
      <c r="AW305" s="419"/>
    </row>
    <row r="306" spans="1:49" s="2" customFormat="1" ht="33.75" customHeight="1" x14ac:dyDescent="0.2">
      <c r="A306" s="19"/>
      <c r="B306" s="19"/>
      <c r="C306" s="29"/>
      <c r="D306" s="49"/>
      <c r="E306" s="23"/>
      <c r="F306" s="25"/>
      <c r="G306" s="205"/>
      <c r="H306" s="19"/>
      <c r="I306" s="36"/>
      <c r="J306" s="22"/>
      <c r="K306" s="36"/>
      <c r="L306" s="20"/>
      <c r="M306" s="27"/>
      <c r="N306" s="27"/>
      <c r="O306" s="27"/>
      <c r="P306" s="19"/>
      <c r="Q306" s="47"/>
      <c r="R306" s="26"/>
      <c r="S306" s="20"/>
      <c r="T306" s="19"/>
      <c r="AW306" s="419"/>
    </row>
    <row r="307" spans="1:49" s="2" customFormat="1" ht="33.75" customHeight="1" x14ac:dyDescent="0.2">
      <c r="A307" s="19"/>
      <c r="B307" s="19"/>
      <c r="C307" s="29"/>
      <c r="D307" s="49"/>
      <c r="E307" s="23"/>
      <c r="F307" s="25"/>
      <c r="G307" s="205"/>
      <c r="H307" s="19"/>
      <c r="I307" s="36"/>
      <c r="J307" s="22"/>
      <c r="K307" s="36"/>
      <c r="L307" s="20"/>
      <c r="M307" s="27"/>
      <c r="N307" s="27"/>
      <c r="O307" s="27"/>
      <c r="P307" s="20"/>
      <c r="Q307" s="47"/>
      <c r="R307" s="26"/>
      <c r="S307" s="20"/>
      <c r="T307" s="19"/>
      <c r="AW307" s="419"/>
    </row>
    <row r="308" spans="1:49" s="2" customFormat="1" ht="41.25" customHeight="1" x14ac:dyDescent="0.2">
      <c r="A308" s="20"/>
      <c r="B308" s="19"/>
      <c r="C308" s="29"/>
      <c r="D308" s="49"/>
      <c r="E308" s="23"/>
      <c r="F308" s="25"/>
      <c r="G308" s="107"/>
      <c r="H308" s="19"/>
      <c r="I308" s="36"/>
      <c r="J308" s="22"/>
      <c r="K308" s="36"/>
      <c r="L308" s="20"/>
      <c r="M308" s="27"/>
      <c r="N308" s="27"/>
      <c r="O308" s="27"/>
      <c r="P308" s="20"/>
      <c r="Q308" s="47"/>
      <c r="R308" s="26"/>
      <c r="S308" s="20"/>
      <c r="T308" s="19"/>
      <c r="AW308" s="419"/>
    </row>
    <row r="309" spans="1:49" s="2" customFormat="1" x14ac:dyDescent="0.2">
      <c r="A309" s="20"/>
      <c r="B309" s="19"/>
      <c r="C309" s="29"/>
      <c r="D309" s="49"/>
      <c r="E309" s="23"/>
      <c r="F309" s="25"/>
      <c r="G309" s="107"/>
      <c r="H309" s="19"/>
      <c r="I309" s="36"/>
      <c r="J309" s="22"/>
      <c r="K309" s="36"/>
      <c r="L309" s="20"/>
      <c r="M309" s="27"/>
      <c r="N309" s="27"/>
      <c r="O309" s="27"/>
      <c r="P309" s="20"/>
      <c r="Q309" s="47"/>
      <c r="R309" s="26"/>
      <c r="S309" s="20"/>
      <c r="T309" s="19"/>
      <c r="AW309" s="419"/>
    </row>
    <row r="310" spans="1:49" s="2" customFormat="1" ht="25.5" customHeight="1" x14ac:dyDescent="0.2">
      <c r="A310" s="20"/>
      <c r="B310" s="19"/>
      <c r="C310" s="29"/>
      <c r="D310" s="49"/>
      <c r="E310" s="23"/>
      <c r="F310" s="25"/>
      <c r="G310" s="107"/>
      <c r="H310" s="19"/>
      <c r="I310" s="36"/>
      <c r="J310" s="22"/>
      <c r="K310" s="36"/>
      <c r="L310" s="20"/>
      <c r="M310" s="27"/>
      <c r="N310" s="27"/>
      <c r="O310" s="27"/>
      <c r="P310" s="20"/>
      <c r="Q310" s="20"/>
      <c r="R310" s="26"/>
      <c r="S310" s="20"/>
      <c r="T310" s="19"/>
      <c r="AW310" s="419"/>
    </row>
    <row r="311" spans="1:49" s="2" customFormat="1" x14ac:dyDescent="0.2">
      <c r="A311" s="20"/>
      <c r="B311" s="19"/>
      <c r="C311" s="29"/>
      <c r="D311" s="49"/>
      <c r="E311" s="23"/>
      <c r="F311" s="25"/>
      <c r="G311" s="107"/>
      <c r="H311" s="19"/>
      <c r="I311" s="36"/>
      <c r="J311" s="22"/>
      <c r="K311" s="36"/>
      <c r="L311" s="20"/>
      <c r="M311" s="27"/>
      <c r="N311" s="27"/>
      <c r="O311" s="27"/>
      <c r="P311" s="20"/>
      <c r="Q311" s="20"/>
      <c r="R311" s="26"/>
      <c r="S311" s="20"/>
      <c r="T311" s="35"/>
      <c r="AW311" s="419"/>
    </row>
    <row r="312" spans="1:49" s="2" customFormat="1" ht="40.5" customHeight="1" x14ac:dyDescent="0.2">
      <c r="A312" s="20"/>
      <c r="B312" s="19"/>
      <c r="C312" s="29"/>
      <c r="D312" s="49"/>
      <c r="E312" s="23"/>
      <c r="F312" s="25"/>
      <c r="G312" s="107"/>
      <c r="H312" s="19"/>
      <c r="I312" s="36"/>
      <c r="J312" s="22"/>
      <c r="K312" s="36"/>
      <c r="L312" s="20"/>
      <c r="M312" s="27"/>
      <c r="N312" s="27"/>
      <c r="O312" s="27"/>
      <c r="P312" s="20"/>
      <c r="Q312" s="20"/>
      <c r="R312" s="26"/>
      <c r="S312" s="20"/>
      <c r="T312" s="35"/>
      <c r="AW312" s="419"/>
    </row>
    <row r="313" spans="1:49" s="2" customFormat="1" x14ac:dyDescent="0.2">
      <c r="A313" s="20"/>
      <c r="B313" s="19"/>
      <c r="C313" s="59"/>
      <c r="D313" s="49"/>
      <c r="E313" s="23"/>
      <c r="F313" s="25"/>
      <c r="G313" s="107"/>
      <c r="H313" s="19"/>
      <c r="I313" s="36"/>
      <c r="J313" s="22"/>
      <c r="K313" s="36"/>
      <c r="L313" s="20"/>
      <c r="M313" s="27"/>
      <c r="N313" s="27"/>
      <c r="O313" s="9"/>
      <c r="P313" s="20"/>
      <c r="Q313" s="20"/>
      <c r="R313" s="26"/>
      <c r="S313" s="20"/>
      <c r="T313" s="19"/>
      <c r="AW313" s="419"/>
    </row>
    <row r="314" spans="1:49" s="2" customFormat="1" ht="30" customHeight="1" x14ac:dyDescent="0.2">
      <c r="A314" s="20"/>
      <c r="B314" s="19"/>
      <c r="C314" s="29"/>
      <c r="D314" s="49"/>
      <c r="E314" s="23"/>
      <c r="F314" s="25"/>
      <c r="G314" s="107"/>
      <c r="H314" s="19"/>
      <c r="I314" s="36"/>
      <c r="J314" s="22"/>
      <c r="K314" s="36"/>
      <c r="L314" s="20"/>
      <c r="M314" s="27"/>
      <c r="N314" s="27"/>
      <c r="O314" s="9"/>
      <c r="P314" s="20"/>
      <c r="Q314" s="20"/>
      <c r="R314" s="26"/>
      <c r="S314" s="20"/>
      <c r="T314" s="19"/>
      <c r="AW314" s="419"/>
    </row>
    <row r="315" spans="1:49" s="2" customFormat="1" ht="30" customHeight="1" x14ac:dyDescent="0.2">
      <c r="A315" s="20"/>
      <c r="B315" s="19"/>
      <c r="C315" s="29"/>
      <c r="D315" s="49"/>
      <c r="E315" s="23"/>
      <c r="F315" s="25"/>
      <c r="G315" s="107"/>
      <c r="H315" s="19"/>
      <c r="I315" s="36"/>
      <c r="J315" s="22"/>
      <c r="K315" s="36"/>
      <c r="L315" s="20"/>
      <c r="M315" s="27"/>
      <c r="N315" s="27"/>
      <c r="O315" s="27"/>
      <c r="P315" s="20"/>
      <c r="Q315" s="20"/>
      <c r="R315" s="26"/>
      <c r="S315" s="20"/>
      <c r="T315" s="19"/>
      <c r="AW315" s="419"/>
    </row>
    <row r="316" spans="1:49" s="2" customFormat="1" ht="51" customHeight="1" x14ac:dyDescent="0.2">
      <c r="A316" s="20"/>
      <c r="B316" s="19"/>
      <c r="C316" s="29"/>
      <c r="D316" s="49"/>
      <c r="E316" s="23"/>
      <c r="F316" s="25"/>
      <c r="G316" s="107"/>
      <c r="H316" s="19"/>
      <c r="I316" s="36"/>
      <c r="J316" s="22"/>
      <c r="K316" s="36"/>
      <c r="L316" s="20"/>
      <c r="M316" s="27"/>
      <c r="N316" s="27"/>
      <c r="O316" s="27"/>
      <c r="P316" s="20"/>
      <c r="Q316" s="20"/>
      <c r="R316" s="26"/>
      <c r="S316" s="20"/>
      <c r="T316" s="35"/>
      <c r="AW316" s="419"/>
    </row>
    <row r="317" spans="1:49" s="2" customFormat="1" ht="39" customHeight="1" x14ac:dyDescent="0.2">
      <c r="A317" s="20"/>
      <c r="B317" s="19"/>
      <c r="C317" s="29"/>
      <c r="D317" s="49"/>
      <c r="E317" s="23"/>
      <c r="F317" s="25"/>
      <c r="G317" s="107"/>
      <c r="H317" s="19"/>
      <c r="I317" s="36"/>
      <c r="J317" s="22"/>
      <c r="K317" s="36"/>
      <c r="L317" s="20"/>
      <c r="M317" s="27"/>
      <c r="N317" s="27"/>
      <c r="O317" s="27"/>
      <c r="P317" s="20"/>
      <c r="Q317" s="20"/>
      <c r="R317" s="26"/>
      <c r="S317" s="20"/>
      <c r="T317" s="35"/>
      <c r="AW317" s="419"/>
    </row>
    <row r="318" spans="1:49" s="2" customFormat="1" ht="25.5" customHeight="1" x14ac:dyDescent="0.2">
      <c r="A318" s="19"/>
      <c r="B318" s="19"/>
      <c r="C318" s="19"/>
      <c r="D318" s="49"/>
      <c r="E318" s="23"/>
      <c r="F318" s="25"/>
      <c r="G318" s="107"/>
      <c r="H318" s="58"/>
      <c r="I318" s="56"/>
      <c r="J318" s="57"/>
      <c r="K318" s="56"/>
      <c r="L318" s="30"/>
      <c r="M318" s="55"/>
      <c r="N318" s="19"/>
      <c r="O318" s="27"/>
      <c r="P318" s="20"/>
      <c r="Q318" s="47"/>
      <c r="R318" s="26"/>
      <c r="S318" s="20"/>
      <c r="T318" s="35"/>
      <c r="AW318" s="419"/>
    </row>
    <row r="319" spans="1:49" s="2" customFormat="1" ht="32.25" customHeight="1" x14ac:dyDescent="0.2">
      <c r="A319" s="20"/>
      <c r="B319" s="19"/>
      <c r="C319" s="29"/>
      <c r="D319" s="49"/>
      <c r="E319" s="23"/>
      <c r="F319" s="25"/>
      <c r="G319" s="107"/>
      <c r="H319" s="58"/>
      <c r="I319" s="56"/>
      <c r="J319" s="57"/>
      <c r="K319" s="56"/>
      <c r="L319" s="30"/>
      <c r="M319" s="55"/>
      <c r="N319" s="27"/>
      <c r="O319" s="54"/>
      <c r="P319" s="20"/>
      <c r="Q319" s="20"/>
      <c r="R319" s="26"/>
      <c r="S319" s="20"/>
      <c r="T319" s="19"/>
      <c r="AW319" s="419"/>
    </row>
    <row r="320" spans="1:49" s="2" customFormat="1" ht="43.5" customHeight="1" x14ac:dyDescent="0.2">
      <c r="A320" s="20"/>
      <c r="B320" s="19"/>
      <c r="C320" s="29"/>
      <c r="D320" s="49"/>
      <c r="E320" s="23"/>
      <c r="F320" s="25"/>
      <c r="G320" s="107"/>
      <c r="H320" s="19"/>
      <c r="I320" s="36"/>
      <c r="J320" s="22"/>
      <c r="K320" s="36"/>
      <c r="L320" s="20"/>
      <c r="M320" s="27"/>
      <c r="N320" s="27"/>
      <c r="O320" s="27"/>
      <c r="P320" s="20"/>
      <c r="Q320" s="20"/>
      <c r="R320" s="26"/>
      <c r="S320" s="20"/>
      <c r="T320" s="19"/>
      <c r="AW320" s="419"/>
    </row>
    <row r="321" spans="1:49" s="2" customFormat="1" ht="25.5" customHeight="1" x14ac:dyDescent="0.2">
      <c r="A321" s="20"/>
      <c r="B321" s="19"/>
      <c r="C321" s="29"/>
      <c r="D321" s="49"/>
      <c r="E321" s="23"/>
      <c r="F321" s="25"/>
      <c r="G321" s="107"/>
      <c r="H321" s="19"/>
      <c r="I321" s="36"/>
      <c r="J321" s="22"/>
      <c r="K321" s="36"/>
      <c r="L321" s="20"/>
      <c r="M321" s="27"/>
      <c r="N321" s="27"/>
      <c r="O321" s="27"/>
      <c r="P321" s="20"/>
      <c r="Q321" s="20"/>
      <c r="R321" s="26"/>
      <c r="S321" s="20"/>
      <c r="T321" s="19"/>
      <c r="AW321" s="419"/>
    </row>
    <row r="322" spans="1:49" s="2" customFormat="1" x14ac:dyDescent="0.2">
      <c r="A322" s="20"/>
      <c r="B322" s="19"/>
      <c r="C322" s="29"/>
      <c r="D322" s="49"/>
      <c r="E322" s="23"/>
      <c r="F322" s="25"/>
      <c r="G322" s="107"/>
      <c r="H322" s="19"/>
      <c r="I322" s="36"/>
      <c r="J322" s="22"/>
      <c r="K322" s="36"/>
      <c r="L322" s="20"/>
      <c r="M322" s="27"/>
      <c r="N322" s="27"/>
      <c r="O322" s="27"/>
      <c r="P322" s="20"/>
      <c r="Q322" s="20"/>
      <c r="R322" s="26"/>
      <c r="S322" s="20"/>
      <c r="T322" s="19"/>
      <c r="AW322" s="419"/>
    </row>
    <row r="323" spans="1:49" s="2" customFormat="1" ht="51.75" customHeight="1" x14ac:dyDescent="0.2">
      <c r="A323" s="20"/>
      <c r="B323" s="19"/>
      <c r="C323" s="29"/>
      <c r="D323" s="49"/>
      <c r="E323" s="23"/>
      <c r="F323" s="25"/>
      <c r="G323" s="107"/>
      <c r="H323" s="19"/>
      <c r="I323" s="36"/>
      <c r="J323" s="22"/>
      <c r="K323" s="36"/>
      <c r="L323" s="20"/>
      <c r="M323" s="27"/>
      <c r="N323" s="27"/>
      <c r="O323" s="27"/>
      <c r="P323" s="20"/>
      <c r="Q323" s="20"/>
      <c r="R323" s="26"/>
      <c r="S323" s="20"/>
      <c r="T323" s="35"/>
      <c r="AW323" s="419"/>
    </row>
    <row r="324" spans="1:49" s="2" customFormat="1" ht="74.25" customHeight="1" x14ac:dyDescent="0.2">
      <c r="A324" s="19"/>
      <c r="B324" s="19"/>
      <c r="C324" s="29"/>
      <c r="D324" s="49"/>
      <c r="E324" s="23"/>
      <c r="F324" s="25"/>
      <c r="G324" s="107"/>
      <c r="H324" s="19"/>
      <c r="I324" s="36"/>
      <c r="J324" s="22"/>
      <c r="K324" s="36"/>
      <c r="L324" s="20"/>
      <c r="M324" s="27"/>
      <c r="N324" s="19"/>
      <c r="O324" s="27"/>
      <c r="P324" s="20"/>
      <c r="Q324" s="47"/>
      <c r="R324" s="26"/>
      <c r="S324" s="20"/>
      <c r="T324" s="19"/>
      <c r="AW324" s="419"/>
    </row>
    <row r="325" spans="1:49" s="2" customFormat="1" ht="23.25" customHeight="1" x14ac:dyDescent="0.2">
      <c r="A325" s="19"/>
      <c r="B325" s="19"/>
      <c r="C325" s="29"/>
      <c r="D325" s="49"/>
      <c r="E325" s="23"/>
      <c r="F325" s="25"/>
      <c r="G325" s="107"/>
      <c r="H325" s="53"/>
      <c r="I325" s="52"/>
      <c r="J325" s="52"/>
      <c r="K325" s="52"/>
      <c r="L325" s="51"/>
      <c r="M325" s="50"/>
      <c r="N325" s="19"/>
      <c r="O325" s="34"/>
      <c r="P325" s="20"/>
      <c r="Q325" s="47"/>
      <c r="R325" s="26"/>
      <c r="S325" s="20"/>
      <c r="T325" s="35"/>
      <c r="AW325" s="419"/>
    </row>
    <row r="326" spans="1:49" s="2" customFormat="1" ht="43.5" customHeight="1" x14ac:dyDescent="0.2">
      <c r="A326" s="19"/>
      <c r="B326" s="19"/>
      <c r="C326" s="29"/>
      <c r="D326" s="49"/>
      <c r="E326" s="23"/>
      <c r="F326" s="25"/>
      <c r="G326" s="107"/>
      <c r="H326" s="19"/>
      <c r="I326" s="36"/>
      <c r="J326" s="22"/>
      <c r="K326" s="36"/>
      <c r="L326" s="20"/>
      <c r="M326" s="27"/>
      <c r="N326" s="19"/>
      <c r="O326" s="34"/>
      <c r="P326" s="20"/>
      <c r="Q326" s="47"/>
      <c r="R326" s="26"/>
      <c r="S326" s="20"/>
      <c r="T326" s="19"/>
      <c r="AW326" s="419"/>
    </row>
    <row r="327" spans="1:49" s="2" customFormat="1" ht="56.25" customHeight="1" x14ac:dyDescent="0.2">
      <c r="A327" s="19"/>
      <c r="B327" s="19"/>
      <c r="C327" s="29"/>
      <c r="D327" s="49"/>
      <c r="E327" s="23"/>
      <c r="F327" s="25"/>
      <c r="G327" s="107"/>
      <c r="H327" s="19"/>
      <c r="I327" s="36"/>
      <c r="J327" s="22"/>
      <c r="K327" s="36"/>
      <c r="L327" s="20"/>
      <c r="M327" s="27"/>
      <c r="N327" s="19"/>
      <c r="O327" s="27"/>
      <c r="P327" s="20"/>
      <c r="Q327" s="20"/>
      <c r="R327" s="26"/>
      <c r="S327" s="20"/>
      <c r="T327" s="19"/>
      <c r="AW327" s="419"/>
    </row>
    <row r="328" spans="1:49" s="2" customFormat="1" ht="34.5" customHeight="1" x14ac:dyDescent="0.2">
      <c r="A328" s="19"/>
      <c r="B328" s="19"/>
      <c r="C328" s="29"/>
      <c r="D328" s="49"/>
      <c r="E328" s="23"/>
      <c r="F328" s="25"/>
      <c r="G328" s="107"/>
      <c r="H328" s="19"/>
      <c r="I328" s="36"/>
      <c r="J328" s="22"/>
      <c r="K328" s="36"/>
      <c r="L328" s="20"/>
      <c r="M328" s="27"/>
      <c r="N328" s="19"/>
      <c r="O328" s="27"/>
      <c r="P328" s="20"/>
      <c r="Q328" s="20"/>
      <c r="R328" s="26"/>
      <c r="S328" s="20"/>
      <c r="T328" s="48"/>
      <c r="AW328" s="419"/>
    </row>
    <row r="329" spans="1:49" s="2" customFormat="1" ht="72.75" customHeight="1" x14ac:dyDescent="0.2">
      <c r="A329" s="19"/>
      <c r="B329" s="19"/>
      <c r="C329" s="29"/>
      <c r="D329" s="24"/>
      <c r="E329" s="23"/>
      <c r="F329" s="25"/>
      <c r="G329" s="107"/>
      <c r="H329" s="19"/>
      <c r="I329" s="36"/>
      <c r="J329" s="22"/>
      <c r="K329" s="36"/>
      <c r="L329" s="20"/>
      <c r="M329" s="27"/>
      <c r="N329" s="19"/>
      <c r="O329" s="27"/>
      <c r="P329" s="20"/>
      <c r="Q329" s="47"/>
      <c r="R329" s="26"/>
      <c r="S329" s="20"/>
      <c r="T329" s="35"/>
      <c r="AW329" s="419"/>
    </row>
    <row r="330" spans="1:49" s="2" customFormat="1" ht="43.5" customHeight="1" x14ac:dyDescent="0.2">
      <c r="A330" s="19"/>
      <c r="B330" s="19"/>
      <c r="C330" s="29"/>
      <c r="D330" s="24"/>
      <c r="E330" s="23"/>
      <c r="F330" s="25"/>
      <c r="G330" s="107"/>
      <c r="H330" s="19"/>
      <c r="I330" s="36"/>
      <c r="J330" s="22"/>
      <c r="K330" s="36"/>
      <c r="L330" s="20"/>
      <c r="M330" s="27"/>
      <c r="N330" s="19"/>
      <c r="O330" s="27"/>
      <c r="P330" s="20"/>
      <c r="Q330" s="47"/>
      <c r="R330" s="26"/>
      <c r="S330" s="20"/>
      <c r="T330" s="35"/>
      <c r="AW330" s="419"/>
    </row>
    <row r="331" spans="1:49" s="2" customFormat="1" ht="48" customHeight="1" x14ac:dyDescent="0.2">
      <c r="A331" s="19"/>
      <c r="B331" s="19"/>
      <c r="C331" s="29"/>
      <c r="D331" s="24"/>
      <c r="E331" s="23"/>
      <c r="F331" s="25"/>
      <c r="G331" s="107"/>
      <c r="H331" s="19"/>
      <c r="I331" s="36"/>
      <c r="J331" s="22"/>
      <c r="K331" s="36"/>
      <c r="L331" s="20"/>
      <c r="M331" s="27"/>
      <c r="N331" s="19"/>
      <c r="O331" s="27"/>
      <c r="P331" s="20"/>
      <c r="Q331" s="20"/>
      <c r="R331" s="26"/>
      <c r="S331" s="20"/>
      <c r="T331" s="35"/>
      <c r="AW331" s="419"/>
    </row>
    <row r="332" spans="1:49" s="2" customFormat="1" ht="53.25" customHeight="1" x14ac:dyDescent="0.2">
      <c r="A332" s="39"/>
      <c r="B332" s="39"/>
      <c r="C332" s="46"/>
      <c r="D332" s="45"/>
      <c r="E332" s="44"/>
      <c r="F332" s="43"/>
      <c r="G332" s="107"/>
      <c r="H332" s="19"/>
      <c r="I332" s="36"/>
      <c r="J332" s="22"/>
      <c r="K332" s="36"/>
      <c r="L332" s="20"/>
      <c r="M332" s="27"/>
      <c r="N332" s="39"/>
      <c r="O332" s="40"/>
      <c r="P332" s="33"/>
      <c r="Q332" s="33"/>
      <c r="R332" s="38"/>
      <c r="S332" s="33"/>
      <c r="T332" s="19"/>
      <c r="AW332" s="419"/>
    </row>
    <row r="333" spans="1:49" s="2" customFormat="1" ht="47.25" customHeight="1" x14ac:dyDescent="0.2">
      <c r="A333" s="39"/>
      <c r="B333" s="39"/>
      <c r="C333" s="46"/>
      <c r="D333" s="45"/>
      <c r="E333" s="44"/>
      <c r="F333" s="43"/>
      <c r="G333" s="204"/>
      <c r="H333" s="39"/>
      <c r="I333" s="41"/>
      <c r="J333" s="42"/>
      <c r="K333" s="41"/>
      <c r="L333" s="33"/>
      <c r="M333" s="40"/>
      <c r="N333" s="39"/>
      <c r="O333" s="40"/>
      <c r="P333" s="33"/>
      <c r="Q333" s="33"/>
      <c r="R333" s="38"/>
      <c r="S333" s="33"/>
      <c r="T333" s="19"/>
      <c r="AW333" s="419"/>
    </row>
    <row r="334" spans="1:49" s="2" customFormat="1" ht="39" customHeight="1" x14ac:dyDescent="0.2">
      <c r="A334" s="39"/>
      <c r="B334" s="39"/>
      <c r="C334" s="46"/>
      <c r="D334" s="45"/>
      <c r="E334" s="44"/>
      <c r="F334" s="43"/>
      <c r="G334" s="204"/>
      <c r="H334" s="39"/>
      <c r="I334" s="41"/>
      <c r="J334" s="42"/>
      <c r="K334" s="41"/>
      <c r="L334" s="33"/>
      <c r="M334" s="40"/>
      <c r="N334" s="39"/>
      <c r="O334" s="27"/>
      <c r="P334" s="33"/>
      <c r="Q334" s="33"/>
      <c r="R334" s="38"/>
      <c r="S334" s="33"/>
      <c r="T334" s="19"/>
      <c r="AW334" s="419"/>
    </row>
    <row r="335" spans="1:49" s="2" customFormat="1" ht="48" customHeight="1" x14ac:dyDescent="0.2">
      <c r="A335" s="19"/>
      <c r="B335" s="19"/>
      <c r="C335" s="29"/>
      <c r="D335" s="24"/>
      <c r="E335" s="23"/>
      <c r="F335" s="25"/>
      <c r="G335" s="204"/>
      <c r="H335" s="39"/>
      <c r="I335" s="41"/>
      <c r="J335" s="42"/>
      <c r="K335" s="41"/>
      <c r="L335" s="33"/>
      <c r="M335" s="40"/>
      <c r="N335" s="19"/>
      <c r="O335" s="9"/>
      <c r="P335" s="20"/>
      <c r="Q335" s="20"/>
      <c r="R335" s="26"/>
      <c r="S335" s="20"/>
      <c r="T335" s="19"/>
      <c r="AW335" s="419"/>
    </row>
    <row r="336" spans="1:49" s="2" customFormat="1" ht="75.75" customHeight="1" x14ac:dyDescent="0.2">
      <c r="A336" s="19"/>
      <c r="B336" s="19"/>
      <c r="C336" s="29"/>
      <c r="D336" s="24"/>
      <c r="E336" s="23"/>
      <c r="F336" s="25"/>
      <c r="G336" s="107"/>
      <c r="H336" s="19"/>
      <c r="I336" s="36"/>
      <c r="J336" s="22"/>
      <c r="K336" s="36"/>
      <c r="L336" s="20"/>
      <c r="M336" s="27"/>
      <c r="N336" s="19"/>
      <c r="O336" s="27"/>
      <c r="P336" s="20"/>
      <c r="Q336" s="20"/>
      <c r="R336" s="26"/>
      <c r="S336" s="20"/>
      <c r="T336" s="19"/>
      <c r="AW336" s="419"/>
    </row>
    <row r="337" spans="1:49" s="2" customFormat="1" x14ac:dyDescent="0.2">
      <c r="A337" s="20"/>
      <c r="B337" s="20"/>
      <c r="C337" s="26"/>
      <c r="D337" s="24"/>
      <c r="E337" s="23"/>
      <c r="F337" s="25"/>
      <c r="G337" s="107"/>
      <c r="H337" s="19"/>
      <c r="I337" s="36"/>
      <c r="J337" s="22"/>
      <c r="K337" s="36"/>
      <c r="L337" s="20"/>
      <c r="M337" s="27"/>
      <c r="N337" s="20"/>
      <c r="O337" s="21"/>
      <c r="P337" s="20"/>
      <c r="Q337" s="20"/>
      <c r="R337" s="20"/>
      <c r="S337" s="20"/>
      <c r="T337" s="19"/>
      <c r="AW337" s="419"/>
    </row>
    <row r="338" spans="1:49" s="2" customFormat="1" x14ac:dyDescent="0.2">
      <c r="A338" s="19"/>
      <c r="B338" s="19"/>
      <c r="C338" s="29"/>
      <c r="D338" s="24"/>
      <c r="E338" s="23"/>
      <c r="F338" s="25"/>
      <c r="G338" s="202"/>
      <c r="H338" s="20"/>
      <c r="I338" s="22"/>
      <c r="J338" s="22"/>
      <c r="K338" s="22"/>
      <c r="L338" s="20"/>
      <c r="M338" s="21"/>
      <c r="N338" s="19"/>
      <c r="O338" s="27"/>
      <c r="P338" s="20"/>
      <c r="Q338" s="20"/>
      <c r="R338" s="26"/>
      <c r="S338" s="20"/>
      <c r="T338" s="19"/>
      <c r="AW338" s="419"/>
    </row>
    <row r="339" spans="1:49" s="2" customFormat="1" ht="28.5" customHeight="1" x14ac:dyDescent="0.2">
      <c r="A339" s="19"/>
      <c r="B339" s="19"/>
      <c r="C339" s="29"/>
      <c r="D339" s="37"/>
      <c r="E339" s="23"/>
      <c r="F339" s="25"/>
      <c r="G339" s="107"/>
      <c r="H339" s="19"/>
      <c r="I339" s="36"/>
      <c r="J339" s="22"/>
      <c r="K339" s="36"/>
      <c r="L339" s="20"/>
      <c r="M339" s="27"/>
      <c r="N339" s="19"/>
      <c r="O339" s="27"/>
      <c r="P339" s="20"/>
      <c r="Q339" s="20"/>
      <c r="R339" s="26"/>
      <c r="S339" s="20"/>
      <c r="T339" s="19"/>
      <c r="AW339" s="419"/>
    </row>
    <row r="340" spans="1:49" s="2" customFormat="1" ht="33.75" customHeight="1" x14ac:dyDescent="0.2">
      <c r="A340" s="19"/>
      <c r="B340" s="19"/>
      <c r="C340" s="29"/>
      <c r="D340" s="24"/>
      <c r="E340" s="23"/>
      <c r="F340" s="25"/>
      <c r="G340" s="107"/>
      <c r="H340" s="19"/>
      <c r="I340" s="36"/>
      <c r="J340" s="22"/>
      <c r="K340" s="36"/>
      <c r="L340" s="20"/>
      <c r="M340" s="27"/>
      <c r="N340" s="19"/>
      <c r="O340" s="27"/>
      <c r="P340" s="20"/>
      <c r="Q340" s="20"/>
      <c r="R340" s="26"/>
      <c r="S340" s="20"/>
      <c r="T340" s="19"/>
      <c r="AW340" s="419"/>
    </row>
    <row r="341" spans="1:49" s="2" customFormat="1" x14ac:dyDescent="0.2">
      <c r="A341" s="19"/>
      <c r="B341" s="19"/>
      <c r="C341" s="29"/>
      <c r="D341" s="24"/>
      <c r="E341" s="23"/>
      <c r="F341" s="25"/>
      <c r="G341" s="107"/>
      <c r="H341" s="19"/>
      <c r="I341" s="36"/>
      <c r="J341" s="22"/>
      <c r="K341" s="36"/>
      <c r="L341" s="20"/>
      <c r="M341" s="27"/>
      <c r="N341" s="19"/>
      <c r="O341" s="27"/>
      <c r="P341" s="19"/>
      <c r="Q341" s="20"/>
      <c r="R341" s="26"/>
      <c r="S341" s="20"/>
      <c r="T341" s="19"/>
      <c r="AW341" s="419"/>
    </row>
    <row r="342" spans="1:49" s="2" customFormat="1" ht="42.75" customHeight="1" x14ac:dyDescent="0.2">
      <c r="A342" s="19"/>
      <c r="B342" s="19"/>
      <c r="C342" s="29"/>
      <c r="D342" s="24"/>
      <c r="E342" s="23"/>
      <c r="F342" s="25"/>
      <c r="G342" s="107"/>
      <c r="H342" s="19"/>
      <c r="I342" s="36"/>
      <c r="J342" s="22"/>
      <c r="K342" s="36"/>
      <c r="L342" s="20"/>
      <c r="M342" s="27"/>
      <c r="N342" s="19"/>
      <c r="O342" s="27"/>
      <c r="P342" s="20"/>
      <c r="Q342" s="20"/>
      <c r="R342" s="26"/>
      <c r="S342" s="20"/>
      <c r="T342" s="19"/>
      <c r="AW342" s="419"/>
    </row>
    <row r="343" spans="1:49" s="2" customFormat="1" x14ac:dyDescent="0.2">
      <c r="A343" s="19"/>
      <c r="B343" s="19"/>
      <c r="C343" s="29"/>
      <c r="D343" s="37"/>
      <c r="E343" s="23"/>
      <c r="F343" s="25"/>
      <c r="G343" s="107"/>
      <c r="H343" s="19"/>
      <c r="I343" s="36"/>
      <c r="J343" s="22"/>
      <c r="K343" s="36"/>
      <c r="L343" s="20"/>
      <c r="M343" s="27"/>
      <c r="N343" s="19"/>
      <c r="O343" s="27"/>
      <c r="P343" s="20"/>
      <c r="Q343" s="20"/>
      <c r="R343" s="26"/>
      <c r="S343" s="20"/>
      <c r="T343" s="19"/>
      <c r="AW343" s="419"/>
    </row>
    <row r="344" spans="1:49" s="2" customFormat="1" ht="50.25" customHeight="1" x14ac:dyDescent="0.2">
      <c r="A344" s="19"/>
      <c r="B344" s="19"/>
      <c r="C344" s="29"/>
      <c r="D344" s="37"/>
      <c r="E344" s="23"/>
      <c r="F344" s="25"/>
      <c r="G344" s="107"/>
      <c r="H344" s="19"/>
      <c r="I344" s="36"/>
      <c r="J344" s="22"/>
      <c r="K344" s="36"/>
      <c r="L344" s="20"/>
      <c r="M344" s="27"/>
      <c r="N344" s="19"/>
      <c r="O344" s="27"/>
      <c r="P344" s="20"/>
      <c r="Q344" s="20"/>
      <c r="R344" s="26"/>
      <c r="S344" s="20"/>
      <c r="T344" s="19"/>
      <c r="AW344" s="419"/>
    </row>
    <row r="345" spans="1:49" s="2" customFormat="1" ht="54.75" customHeight="1" x14ac:dyDescent="0.2">
      <c r="A345" s="19"/>
      <c r="B345" s="19"/>
      <c r="C345" s="29"/>
      <c r="D345" s="24"/>
      <c r="E345" s="23"/>
      <c r="F345" s="25"/>
      <c r="G345" s="107"/>
      <c r="H345" s="19"/>
      <c r="I345" s="36"/>
      <c r="J345" s="22"/>
      <c r="K345" s="36"/>
      <c r="L345" s="20"/>
      <c r="M345" s="27"/>
      <c r="N345" s="19"/>
      <c r="O345" s="9"/>
      <c r="P345" s="20"/>
      <c r="Q345" s="20"/>
      <c r="R345" s="26"/>
      <c r="S345" s="20"/>
      <c r="T345" s="19"/>
      <c r="AW345" s="419"/>
    </row>
    <row r="346" spans="1:49" s="2" customFormat="1" x14ac:dyDescent="0.2">
      <c r="A346" s="19"/>
      <c r="B346" s="19"/>
      <c r="C346" s="29"/>
      <c r="D346" s="37"/>
      <c r="E346" s="23"/>
      <c r="F346" s="25"/>
      <c r="G346" s="107"/>
      <c r="H346" s="19"/>
      <c r="I346" s="36"/>
      <c r="J346" s="22"/>
      <c r="K346" s="36"/>
      <c r="L346" s="20"/>
      <c r="M346" s="27"/>
      <c r="N346" s="19"/>
      <c r="O346" s="27"/>
      <c r="P346" s="20"/>
      <c r="Q346" s="20"/>
      <c r="R346" s="26"/>
      <c r="S346" s="20"/>
      <c r="T346" s="19"/>
      <c r="AW346" s="419"/>
    </row>
    <row r="347" spans="1:49" s="2" customFormat="1" x14ac:dyDescent="0.2">
      <c r="A347" s="19"/>
      <c r="B347" s="19"/>
      <c r="C347" s="29"/>
      <c r="D347" s="37"/>
      <c r="E347" s="23"/>
      <c r="F347" s="25"/>
      <c r="G347" s="107"/>
      <c r="H347" s="19"/>
      <c r="I347" s="36"/>
      <c r="J347" s="22"/>
      <c r="K347" s="36"/>
      <c r="L347" s="20"/>
      <c r="M347" s="27"/>
      <c r="N347" s="19"/>
      <c r="O347" s="27"/>
      <c r="P347" s="20"/>
      <c r="Q347" s="20"/>
      <c r="R347" s="26"/>
      <c r="S347" s="20"/>
      <c r="T347" s="35"/>
      <c r="AW347" s="419"/>
    </row>
    <row r="348" spans="1:49" s="2" customFormat="1" ht="35.25" customHeight="1" x14ac:dyDescent="0.2">
      <c r="A348" s="20"/>
      <c r="B348" s="20"/>
      <c r="C348" s="26"/>
      <c r="D348" s="24"/>
      <c r="E348" s="23"/>
      <c r="F348" s="25"/>
      <c r="G348" s="107"/>
      <c r="H348" s="19"/>
      <c r="I348" s="36"/>
      <c r="J348" s="22"/>
      <c r="K348" s="36"/>
      <c r="L348" s="20"/>
      <c r="M348" s="27"/>
      <c r="N348" s="20"/>
      <c r="O348" s="34"/>
      <c r="P348" s="20"/>
      <c r="Q348" s="297"/>
      <c r="R348" s="20"/>
      <c r="S348" s="20"/>
      <c r="T348" s="19"/>
      <c r="AW348" s="419"/>
    </row>
    <row r="349" spans="1:49" s="2" customFormat="1" ht="36.75" customHeight="1" x14ac:dyDescent="0.2">
      <c r="A349" s="20"/>
      <c r="B349" s="20"/>
      <c r="C349" s="26"/>
      <c r="D349" s="24"/>
      <c r="E349" s="23"/>
      <c r="F349" s="25"/>
      <c r="G349" s="202"/>
      <c r="H349" s="20"/>
      <c r="I349" s="21"/>
      <c r="J349" s="22"/>
      <c r="K349" s="22"/>
      <c r="L349" s="20"/>
      <c r="M349" s="21"/>
      <c r="N349" s="20"/>
      <c r="O349" s="21"/>
      <c r="P349" s="20"/>
      <c r="Q349" s="20"/>
      <c r="R349" s="20"/>
      <c r="S349" s="20"/>
      <c r="T349" s="35"/>
      <c r="AW349" s="419"/>
    </row>
    <row r="350" spans="1:49" s="2" customFormat="1" ht="51.75" customHeight="1" x14ac:dyDescent="0.2">
      <c r="A350" s="20"/>
      <c r="B350" s="20"/>
      <c r="C350" s="26"/>
      <c r="D350" s="24"/>
      <c r="E350" s="23"/>
      <c r="F350" s="25"/>
      <c r="G350" s="107"/>
      <c r="H350" s="20"/>
      <c r="I350" s="22"/>
      <c r="J350" s="22"/>
      <c r="K350" s="22"/>
      <c r="L350" s="20"/>
      <c r="M350" s="21"/>
      <c r="N350" s="20"/>
      <c r="O350" s="21"/>
      <c r="P350" s="20"/>
      <c r="Q350" s="20"/>
      <c r="R350" s="20"/>
      <c r="S350" s="20"/>
      <c r="T350" s="19"/>
      <c r="AW350" s="419"/>
    </row>
    <row r="351" spans="1:49" s="2" customFormat="1" x14ac:dyDescent="0.2">
      <c r="A351" s="20"/>
      <c r="B351" s="20"/>
      <c r="C351" s="26"/>
      <c r="D351" s="24"/>
      <c r="E351" s="23"/>
      <c r="F351" s="25"/>
      <c r="G351" s="202"/>
      <c r="H351" s="20"/>
      <c r="I351" s="22"/>
      <c r="J351" s="22"/>
      <c r="K351" s="22"/>
      <c r="L351" s="20"/>
      <c r="M351" s="21"/>
      <c r="N351" s="20"/>
      <c r="O351" s="34"/>
      <c r="P351" s="20"/>
      <c r="Q351" s="20"/>
      <c r="R351" s="20"/>
      <c r="S351" s="20"/>
      <c r="T351" s="19"/>
      <c r="AW351" s="419"/>
    </row>
    <row r="352" spans="1:49" s="2" customFormat="1" ht="39" customHeight="1" x14ac:dyDescent="0.2">
      <c r="A352" s="20"/>
      <c r="B352" s="20"/>
      <c r="C352" s="26"/>
      <c r="D352" s="24"/>
      <c r="E352" s="23"/>
      <c r="F352" s="25"/>
      <c r="G352" s="202"/>
      <c r="H352" s="20"/>
      <c r="I352" s="21"/>
      <c r="J352" s="22"/>
      <c r="K352" s="22"/>
      <c r="L352" s="20"/>
      <c r="M352" s="21"/>
      <c r="N352" s="20"/>
      <c r="O352" s="34"/>
      <c r="P352" s="20"/>
      <c r="Q352" s="20"/>
      <c r="R352" s="20"/>
      <c r="S352" s="20"/>
      <c r="T352" s="19"/>
      <c r="AW352" s="419"/>
    </row>
    <row r="353" spans="1:49" s="2" customFormat="1" ht="41.25" customHeight="1" x14ac:dyDescent="0.2">
      <c r="A353" s="20"/>
      <c r="B353" s="20"/>
      <c r="C353" s="26"/>
      <c r="D353" s="24"/>
      <c r="E353" s="23"/>
      <c r="F353" s="25"/>
      <c r="G353" s="202"/>
      <c r="H353" s="20"/>
      <c r="I353" s="22"/>
      <c r="J353" s="22"/>
      <c r="K353" s="22"/>
      <c r="L353" s="20"/>
      <c r="M353" s="21"/>
      <c r="N353" s="20"/>
      <c r="O353" s="31"/>
      <c r="P353" s="33"/>
      <c r="Q353" s="33"/>
      <c r="R353" s="33"/>
      <c r="S353" s="20"/>
      <c r="T353" s="19"/>
      <c r="AW353" s="419"/>
    </row>
    <row r="354" spans="1:49" s="2" customFormat="1" ht="41.25" customHeight="1" x14ac:dyDescent="0.2">
      <c r="A354" s="20"/>
      <c r="B354" s="20"/>
      <c r="C354" s="26"/>
      <c r="D354" s="24"/>
      <c r="E354" s="23"/>
      <c r="F354" s="25"/>
      <c r="G354" s="202"/>
      <c r="H354" s="20"/>
      <c r="I354" s="22"/>
      <c r="J354" s="22"/>
      <c r="K354" s="22"/>
      <c r="L354" s="20"/>
      <c r="M354" s="21"/>
      <c r="N354" s="32"/>
      <c r="O354" s="31"/>
      <c r="P354" s="20"/>
      <c r="Q354" s="20"/>
      <c r="R354" s="20"/>
      <c r="S354" s="20"/>
      <c r="T354" s="19"/>
      <c r="AW354" s="419"/>
    </row>
    <row r="355" spans="1:49" s="2" customFormat="1" ht="36.75" customHeight="1" x14ac:dyDescent="0.2">
      <c r="A355" s="20"/>
      <c r="B355" s="20"/>
      <c r="C355" s="26"/>
      <c r="D355" s="24"/>
      <c r="E355" s="23"/>
      <c r="F355" s="25"/>
      <c r="G355" s="202"/>
      <c r="H355" s="20"/>
      <c r="I355" s="21"/>
      <c r="J355" s="22"/>
      <c r="K355" s="22"/>
      <c r="L355" s="20"/>
      <c r="M355" s="21"/>
      <c r="N355" s="32"/>
      <c r="O355" s="31"/>
      <c r="P355" s="30"/>
      <c r="Q355" s="30"/>
      <c r="R355" s="30"/>
      <c r="S355" s="20"/>
      <c r="T355" s="19"/>
      <c r="AW355" s="419"/>
    </row>
    <row r="356" spans="1:49" s="2" customFormat="1" ht="36.75" customHeight="1" x14ac:dyDescent="0.2">
      <c r="A356" s="20"/>
      <c r="B356" s="20"/>
      <c r="C356" s="26"/>
      <c r="D356" s="24"/>
      <c r="E356" s="23"/>
      <c r="F356" s="25"/>
      <c r="G356" s="202"/>
      <c r="H356" s="20"/>
      <c r="I356" s="21"/>
      <c r="J356" s="22"/>
      <c r="K356" s="22"/>
      <c r="L356" s="20"/>
      <c r="M356" s="21"/>
      <c r="N356" s="32"/>
      <c r="O356" s="31"/>
      <c r="P356" s="30"/>
      <c r="Q356" s="30"/>
      <c r="R356" s="30"/>
      <c r="S356" s="20"/>
      <c r="T356" s="19"/>
      <c r="AW356" s="419"/>
    </row>
    <row r="357" spans="1:49" s="2" customFormat="1" x14ac:dyDescent="0.2">
      <c r="A357" s="20"/>
      <c r="B357" s="20"/>
      <c r="C357" s="26"/>
      <c r="D357" s="24"/>
      <c r="E357" s="23"/>
      <c r="F357" s="25"/>
      <c r="G357" s="202"/>
      <c r="H357" s="20"/>
      <c r="I357" s="21"/>
      <c r="J357" s="22"/>
      <c r="K357" s="22"/>
      <c r="L357" s="20"/>
      <c r="M357" s="21"/>
      <c r="N357" s="20"/>
      <c r="O357" s="21"/>
      <c r="P357" s="30"/>
      <c r="Q357" s="30"/>
      <c r="R357" s="30"/>
      <c r="S357" s="20"/>
      <c r="T357" s="19"/>
      <c r="AW357" s="419"/>
    </row>
    <row r="358" spans="1:49" s="2" customFormat="1" ht="24.75" customHeight="1" x14ac:dyDescent="0.2">
      <c r="A358" s="20"/>
      <c r="B358" s="20"/>
      <c r="C358" s="26"/>
      <c r="D358" s="24"/>
      <c r="E358" s="23"/>
      <c r="F358" s="25"/>
      <c r="G358" s="202"/>
      <c r="H358" s="20"/>
      <c r="I358" s="22"/>
      <c r="J358" s="22"/>
      <c r="K358" s="22"/>
      <c r="L358" s="20"/>
      <c r="M358" s="21"/>
      <c r="N358" s="20"/>
      <c r="O358" s="21"/>
      <c r="P358" s="30"/>
      <c r="Q358" s="30"/>
      <c r="R358" s="30"/>
      <c r="S358" s="20"/>
      <c r="T358" s="19"/>
      <c r="AW358" s="419"/>
    </row>
    <row r="359" spans="1:49" s="2" customFormat="1" x14ac:dyDescent="0.2">
      <c r="A359" s="20"/>
      <c r="B359" s="20"/>
      <c r="C359" s="26"/>
      <c r="D359" s="24"/>
      <c r="E359" s="23"/>
      <c r="F359" s="25"/>
      <c r="G359" s="202"/>
      <c r="H359" s="20"/>
      <c r="I359" s="22"/>
      <c r="J359" s="22"/>
      <c r="K359" s="22"/>
      <c r="L359" s="20"/>
      <c r="M359" s="21"/>
      <c r="N359" s="20"/>
      <c r="O359" s="21"/>
      <c r="P359" s="20"/>
      <c r="Q359" s="20"/>
      <c r="R359" s="20"/>
      <c r="S359" s="20"/>
      <c r="T359" s="19"/>
      <c r="AW359" s="419"/>
    </row>
    <row r="360" spans="1:49" s="2" customFormat="1" ht="26.25" customHeight="1" x14ac:dyDescent="0.2">
      <c r="A360" s="20"/>
      <c r="B360" s="20"/>
      <c r="C360" s="26"/>
      <c r="D360" s="24"/>
      <c r="E360" s="23"/>
      <c r="F360" s="25"/>
      <c r="G360" s="202"/>
      <c r="H360" s="20"/>
      <c r="I360" s="22"/>
      <c r="J360" s="22"/>
      <c r="K360" s="22"/>
      <c r="L360" s="20"/>
      <c r="M360" s="21"/>
      <c r="N360" s="20"/>
      <c r="O360" s="21"/>
      <c r="P360" s="20"/>
      <c r="Q360" s="20"/>
      <c r="R360" s="20"/>
      <c r="S360" s="20"/>
      <c r="T360" s="19"/>
      <c r="AW360" s="419"/>
    </row>
    <row r="361" spans="1:49" s="2" customFormat="1" x14ac:dyDescent="0.2">
      <c r="A361" s="19"/>
      <c r="B361" s="19"/>
      <c r="C361" s="29"/>
      <c r="D361" s="24"/>
      <c r="E361" s="19"/>
      <c r="F361" s="28"/>
      <c r="G361" s="202"/>
      <c r="H361" s="20"/>
      <c r="I361" s="22"/>
      <c r="J361" s="22"/>
      <c r="K361" s="21"/>
      <c r="L361" s="20"/>
      <c r="M361" s="21"/>
      <c r="N361" s="19"/>
      <c r="O361" s="27"/>
      <c r="P361" s="19"/>
      <c r="Q361" s="19"/>
      <c r="R361" s="19"/>
      <c r="S361" s="19"/>
      <c r="T361" s="19"/>
      <c r="AW361" s="419"/>
    </row>
    <row r="362" spans="1:49" s="2" customFormat="1" x14ac:dyDescent="0.2">
      <c r="A362" s="19"/>
      <c r="B362" s="19"/>
      <c r="C362" s="29"/>
      <c r="D362" s="24"/>
      <c r="E362" s="19"/>
      <c r="F362" s="28"/>
      <c r="G362" s="107"/>
      <c r="H362" s="19"/>
      <c r="I362" s="27"/>
      <c r="J362" s="27"/>
      <c r="K362" s="27"/>
      <c r="L362" s="19"/>
      <c r="M362" s="27"/>
      <c r="N362" s="19"/>
      <c r="O362" s="27"/>
      <c r="P362" s="19"/>
      <c r="Q362" s="19"/>
      <c r="R362" s="19"/>
      <c r="S362" s="19"/>
      <c r="T362" s="19"/>
      <c r="AW362" s="419"/>
    </row>
    <row r="363" spans="1:49" s="2" customFormat="1" x14ac:dyDescent="0.2">
      <c r="A363" s="20"/>
      <c r="B363" s="20"/>
      <c r="C363" s="26"/>
      <c r="D363" s="24"/>
      <c r="E363" s="23"/>
      <c r="F363" s="25"/>
      <c r="G363" s="107"/>
      <c r="H363" s="19"/>
      <c r="I363" s="27"/>
      <c r="J363" s="27"/>
      <c r="K363" s="27"/>
      <c r="L363" s="19"/>
      <c r="M363" s="27"/>
      <c r="N363" s="20"/>
      <c r="O363" s="21"/>
      <c r="P363" s="20"/>
      <c r="Q363" s="20"/>
      <c r="R363" s="20"/>
      <c r="S363" s="20"/>
      <c r="T363" s="19"/>
      <c r="AW363" s="419"/>
    </row>
    <row r="364" spans="1:49" s="2" customFormat="1" x14ac:dyDescent="0.2">
      <c r="A364" s="20"/>
      <c r="B364" s="20"/>
      <c r="C364" s="26"/>
      <c r="D364" s="24"/>
      <c r="E364" s="23"/>
      <c r="F364" s="25"/>
      <c r="G364" s="202"/>
      <c r="H364" s="20"/>
      <c r="I364" s="22"/>
      <c r="J364" s="22"/>
      <c r="K364" s="22"/>
      <c r="L364" s="20"/>
      <c r="M364" s="21"/>
      <c r="N364" s="20"/>
      <c r="O364" s="21"/>
      <c r="P364" s="20"/>
      <c r="Q364" s="20"/>
      <c r="R364" s="20"/>
      <c r="S364" s="20"/>
      <c r="T364" s="19"/>
      <c r="AW364" s="419"/>
    </row>
    <row r="365" spans="1:49" s="2" customFormat="1" x14ac:dyDescent="0.2">
      <c r="A365" s="20"/>
      <c r="B365" s="20"/>
      <c r="C365" s="26"/>
      <c r="D365" s="24"/>
      <c r="E365" s="23"/>
      <c r="F365" s="25"/>
      <c r="G365" s="202"/>
      <c r="H365" s="20"/>
      <c r="I365" s="22"/>
      <c r="J365" s="22"/>
      <c r="K365" s="22"/>
      <c r="L365" s="20"/>
      <c r="M365" s="21"/>
      <c r="N365" s="20"/>
      <c r="O365" s="21"/>
      <c r="P365" s="20"/>
      <c r="Q365" s="20"/>
      <c r="R365" s="20"/>
      <c r="S365" s="20"/>
      <c r="T365" s="19"/>
      <c r="AW365" s="419"/>
    </row>
    <row r="366" spans="1:49" s="2" customFormat="1" x14ac:dyDescent="0.2">
      <c r="A366" s="20"/>
      <c r="B366" s="20"/>
      <c r="C366" s="20"/>
      <c r="D366" s="24"/>
      <c r="E366" s="23"/>
      <c r="F366" s="20"/>
      <c r="G366" s="202"/>
      <c r="H366" s="20"/>
      <c r="I366" s="22"/>
      <c r="J366" s="22"/>
      <c r="K366" s="22"/>
      <c r="L366" s="20"/>
      <c r="M366" s="21"/>
      <c r="N366" s="20"/>
      <c r="O366" s="21"/>
      <c r="P366" s="20"/>
      <c r="Q366" s="20"/>
      <c r="R366" s="20"/>
      <c r="S366" s="20"/>
      <c r="T366" s="19"/>
      <c r="AW366" s="419"/>
    </row>
    <row r="367" spans="1:49" s="2" customFormat="1" x14ac:dyDescent="0.2">
      <c r="A367" s="3"/>
      <c r="B367" s="3"/>
      <c r="C367" s="3"/>
      <c r="D367" s="12"/>
      <c r="E367" s="18"/>
      <c r="F367" s="3"/>
      <c r="G367" s="206"/>
      <c r="H367" s="20"/>
      <c r="I367" s="22"/>
      <c r="J367" s="22"/>
      <c r="K367" s="22"/>
      <c r="L367" s="20"/>
      <c r="M367" s="21"/>
      <c r="N367" s="3"/>
      <c r="O367" s="4"/>
      <c r="P367" s="3"/>
      <c r="Q367" s="3"/>
      <c r="R367" s="3"/>
      <c r="S367" s="3"/>
      <c r="AW367" s="419"/>
    </row>
    <row r="368" spans="1:49" s="2" customFormat="1" x14ac:dyDescent="0.2">
      <c r="A368" s="3"/>
      <c r="B368" s="3"/>
      <c r="C368" s="3"/>
      <c r="D368" s="7"/>
      <c r="E368" s="18"/>
      <c r="F368" s="3"/>
      <c r="G368" s="200"/>
      <c r="H368" s="3"/>
      <c r="I368" s="5"/>
      <c r="J368" s="5"/>
      <c r="K368" s="5"/>
      <c r="L368" s="3"/>
      <c r="M368" s="298"/>
      <c r="N368" s="3"/>
      <c r="O368" s="4"/>
      <c r="P368" s="3"/>
      <c r="Q368" s="3"/>
      <c r="R368" s="3"/>
      <c r="S368" s="3"/>
      <c r="AW368" s="419"/>
    </row>
    <row r="369" spans="1:49" s="2" customFormat="1" x14ac:dyDescent="0.2">
      <c r="A369" s="3"/>
      <c r="B369" s="3"/>
      <c r="C369" s="3"/>
      <c r="D369" s="7"/>
      <c r="E369" s="18"/>
      <c r="F369" s="3"/>
      <c r="G369" s="200"/>
      <c r="H369" s="3"/>
      <c r="I369" s="5"/>
      <c r="J369" s="5"/>
      <c r="K369" s="5"/>
      <c r="L369" s="3"/>
      <c r="M369" s="298"/>
      <c r="N369" s="3"/>
      <c r="O369" s="4"/>
      <c r="P369" s="3"/>
      <c r="Q369" s="3"/>
      <c r="R369" s="3"/>
      <c r="S369" s="3"/>
      <c r="AW369" s="419"/>
    </row>
    <row r="370" spans="1:49" s="2" customFormat="1" x14ac:dyDescent="0.2">
      <c r="A370" s="3"/>
      <c r="B370" s="3"/>
      <c r="C370" s="3"/>
      <c r="D370" s="7"/>
      <c r="E370" s="18"/>
      <c r="F370" s="3"/>
      <c r="G370" s="200"/>
      <c r="H370" s="3"/>
      <c r="I370" s="5"/>
      <c r="J370" s="5"/>
      <c r="K370" s="5"/>
      <c r="L370" s="3"/>
      <c r="M370" s="298"/>
      <c r="N370" s="3"/>
      <c r="O370" s="4"/>
      <c r="P370" s="3"/>
      <c r="Q370" s="3"/>
      <c r="R370" s="3"/>
      <c r="S370" s="3"/>
      <c r="AW370" s="419"/>
    </row>
    <row r="371" spans="1:49" s="2" customFormat="1" x14ac:dyDescent="0.2">
      <c r="A371" s="3"/>
      <c r="B371" s="3"/>
      <c r="C371" s="3"/>
      <c r="D371" s="7"/>
      <c r="E371" s="18"/>
      <c r="F371" s="3"/>
      <c r="G371" s="200"/>
      <c r="H371" s="3"/>
      <c r="I371" s="5"/>
      <c r="J371" s="5"/>
      <c r="K371" s="5"/>
      <c r="L371" s="3"/>
      <c r="M371" s="298"/>
      <c r="N371" s="3"/>
      <c r="O371" s="4"/>
      <c r="P371" s="3"/>
      <c r="Q371" s="3"/>
      <c r="R371" s="3"/>
      <c r="S371" s="3"/>
      <c r="AW371" s="419"/>
    </row>
    <row r="372" spans="1:49" s="2" customFormat="1" x14ac:dyDescent="0.2">
      <c r="A372" s="3"/>
      <c r="B372" s="3"/>
      <c r="C372" s="3"/>
      <c r="D372" s="7"/>
      <c r="E372" s="18"/>
      <c r="F372" s="3"/>
      <c r="G372" s="200"/>
      <c r="H372" s="3"/>
      <c r="I372" s="5"/>
      <c r="J372" s="5"/>
      <c r="K372" s="5"/>
      <c r="L372" s="3"/>
      <c r="M372" s="298"/>
      <c r="N372" s="3"/>
      <c r="O372" s="4"/>
      <c r="P372" s="3"/>
      <c r="Q372" s="3"/>
      <c r="R372" s="3"/>
      <c r="S372" s="3"/>
      <c r="AW372" s="419"/>
    </row>
    <row r="373" spans="1:49" s="2" customFormat="1" x14ac:dyDescent="0.2">
      <c r="A373" s="3" t="s">
        <v>0</v>
      </c>
      <c r="B373" s="3">
        <f>SUM(P6:P372)</f>
        <v>38</v>
      </c>
      <c r="C373" s="3"/>
      <c r="D373" s="7"/>
      <c r="E373" s="6"/>
      <c r="F373" s="3"/>
      <c r="G373" s="200"/>
      <c r="H373" s="3"/>
      <c r="I373" s="5"/>
      <c r="J373" s="5"/>
      <c r="K373" s="5"/>
      <c r="L373" s="3"/>
      <c r="M373" s="298"/>
      <c r="N373" s="3"/>
      <c r="O373" s="4"/>
      <c r="P373" s="3"/>
      <c r="Q373" s="3"/>
      <c r="R373" s="3"/>
      <c r="S373" s="3"/>
      <c r="AW373" s="419"/>
    </row>
    <row r="374" spans="1:49" s="2" customFormat="1" x14ac:dyDescent="0.2">
      <c r="A374" s="420"/>
      <c r="B374" s="421"/>
      <c r="C374" s="421"/>
      <c r="D374" s="421"/>
      <c r="E374" s="421"/>
      <c r="F374" s="421"/>
      <c r="G374" s="200"/>
      <c r="H374" s="3"/>
      <c r="I374" s="5"/>
      <c r="J374" s="5"/>
      <c r="K374" s="5"/>
      <c r="L374" s="3"/>
      <c r="M374" s="298"/>
      <c r="N374" s="3"/>
      <c r="O374" s="4"/>
      <c r="P374" s="3"/>
      <c r="Q374" s="3"/>
      <c r="R374" s="3"/>
      <c r="S374" s="3"/>
      <c r="AW374" s="419"/>
    </row>
    <row r="375" spans="1:49" s="2" customFormat="1" x14ac:dyDescent="0.2">
      <c r="A375" s="3"/>
      <c r="B375" s="3"/>
      <c r="C375" s="3"/>
      <c r="D375" s="7"/>
      <c r="E375" s="6"/>
      <c r="F375" s="3"/>
      <c r="G375" s="207"/>
      <c r="H375" s="3"/>
      <c r="I375" s="5"/>
      <c r="J375" s="5"/>
      <c r="K375" s="5"/>
      <c r="L375" s="3"/>
      <c r="M375" s="298"/>
      <c r="N375" s="3"/>
      <c r="O375" s="4"/>
      <c r="P375" s="3"/>
      <c r="Q375" s="3"/>
      <c r="R375" s="3"/>
      <c r="S375" s="3"/>
      <c r="AW375" s="419"/>
    </row>
    <row r="376" spans="1:49" s="2" customFormat="1" x14ac:dyDescent="0.2">
      <c r="A376" s="17"/>
      <c r="B376" s="163" t="s">
        <v>65</v>
      </c>
      <c r="C376" s="3"/>
      <c r="D376" s="7"/>
      <c r="E376" s="6"/>
      <c r="F376" s="3"/>
      <c r="G376" s="200"/>
      <c r="H376" s="3"/>
      <c r="I376" s="5"/>
      <c r="J376" s="5"/>
      <c r="K376" s="5"/>
      <c r="L376" s="3"/>
      <c r="M376" s="298"/>
      <c r="N376" s="3"/>
      <c r="O376" s="4"/>
      <c r="P376" s="3"/>
      <c r="Q376" s="3"/>
      <c r="R376" s="3"/>
      <c r="S376" s="3"/>
      <c r="AW376" s="419"/>
    </row>
    <row r="377" spans="1:49" s="2" customFormat="1" x14ac:dyDescent="0.2">
      <c r="D377" s="12"/>
      <c r="E377" s="11"/>
      <c r="G377" s="208"/>
      <c r="I377" s="10"/>
      <c r="J377" s="5"/>
      <c r="K377" s="5"/>
      <c r="L377" s="3"/>
      <c r="M377" s="298"/>
      <c r="O377" s="9"/>
      <c r="P377" s="292"/>
      <c r="Q377" s="292"/>
      <c r="R377" s="292"/>
      <c r="S377" s="292"/>
      <c r="AW377" s="419"/>
    </row>
    <row r="378" spans="1:49" s="2" customFormat="1" x14ac:dyDescent="0.2">
      <c r="A378" s="162"/>
      <c r="B378" s="423" t="s">
        <v>64</v>
      </c>
      <c r="C378" s="424"/>
      <c r="D378" s="7"/>
      <c r="E378" s="6"/>
      <c r="F378" s="3"/>
      <c r="G378" s="200"/>
      <c r="H378" s="3"/>
      <c r="I378" s="5"/>
      <c r="J378" s="10"/>
      <c r="K378" s="10"/>
      <c r="L378" s="292"/>
      <c r="M378" s="9"/>
      <c r="N378" s="3"/>
      <c r="O378" s="4"/>
      <c r="P378" s="3"/>
      <c r="Q378" s="3"/>
      <c r="R378" s="3"/>
      <c r="S378" s="3"/>
      <c r="AW378" s="419"/>
    </row>
    <row r="379" spans="1:49" s="2" customFormat="1" x14ac:dyDescent="0.2">
      <c r="A379" s="3"/>
      <c r="B379" s="3"/>
      <c r="C379" s="3"/>
      <c r="D379" s="7"/>
      <c r="E379" s="6"/>
      <c r="F379" s="3"/>
      <c r="G379" s="200"/>
      <c r="H379" s="3"/>
      <c r="I379" s="5"/>
      <c r="J379" s="5"/>
      <c r="K379" s="5"/>
      <c r="L379" s="16"/>
      <c r="M379" s="298"/>
      <c r="N379" s="3"/>
      <c r="O379" s="4"/>
      <c r="P379" s="3"/>
      <c r="Q379" s="3"/>
      <c r="R379" s="3"/>
      <c r="S379" s="3"/>
      <c r="AW379" s="419"/>
    </row>
    <row r="380" spans="1:49" s="2" customFormat="1" x14ac:dyDescent="0.2">
      <c r="A380" s="3"/>
      <c r="B380" s="3"/>
      <c r="C380" s="3"/>
      <c r="D380" s="7"/>
      <c r="E380" s="6"/>
      <c r="F380" s="3"/>
      <c r="G380" s="200"/>
      <c r="H380" s="3"/>
      <c r="I380" s="5"/>
      <c r="J380" s="5"/>
      <c r="K380" s="5"/>
      <c r="L380" s="16"/>
      <c r="M380" s="298"/>
      <c r="N380" s="3"/>
      <c r="O380" s="4"/>
      <c r="P380" s="3"/>
      <c r="Q380" s="3"/>
      <c r="R380" s="3"/>
      <c r="S380" s="3"/>
      <c r="AW380" s="419"/>
    </row>
    <row r="381" spans="1:49" s="2" customFormat="1" x14ac:dyDescent="0.2">
      <c r="A381" s="3"/>
      <c r="B381" s="3"/>
      <c r="C381" s="3"/>
      <c r="D381" s="7"/>
      <c r="E381" s="6"/>
      <c r="F381" s="3"/>
      <c r="G381" s="200"/>
      <c r="H381" s="3"/>
      <c r="I381" s="5"/>
      <c r="J381" s="5"/>
      <c r="K381" s="5"/>
      <c r="L381" s="16"/>
      <c r="M381" s="298"/>
      <c r="N381" s="3"/>
      <c r="O381" s="4"/>
      <c r="P381" s="3"/>
      <c r="Q381" s="3"/>
      <c r="R381" s="3"/>
      <c r="S381" s="3"/>
      <c r="AW381" s="419"/>
    </row>
    <row r="382" spans="1:49" s="2" customFormat="1" x14ac:dyDescent="0.2">
      <c r="A382" s="3"/>
      <c r="B382" s="3"/>
      <c r="C382" s="3"/>
      <c r="D382" s="7"/>
      <c r="E382" s="6"/>
      <c r="F382" s="3"/>
      <c r="G382" s="200"/>
      <c r="H382" s="3"/>
      <c r="I382" s="5"/>
      <c r="J382" s="5"/>
      <c r="K382" s="5"/>
      <c r="L382" s="3"/>
      <c r="M382" s="298"/>
      <c r="N382" s="3"/>
      <c r="O382" s="4"/>
      <c r="P382" s="3"/>
      <c r="Q382" s="3"/>
      <c r="R382" s="3"/>
      <c r="S382" s="3"/>
      <c r="AW382" s="419"/>
    </row>
    <row r="383" spans="1:49" s="2" customFormat="1" x14ac:dyDescent="0.2">
      <c r="A383" s="3"/>
      <c r="B383" s="3"/>
      <c r="C383" s="3"/>
      <c r="D383" s="7"/>
      <c r="E383" s="6"/>
      <c r="F383" s="3"/>
      <c r="G383" s="200"/>
      <c r="H383" s="3"/>
      <c r="I383" s="5"/>
      <c r="J383" s="5"/>
      <c r="K383" s="5"/>
      <c r="L383" s="3"/>
      <c r="M383" s="298"/>
      <c r="N383" s="3"/>
      <c r="O383" s="4"/>
      <c r="P383" s="3"/>
      <c r="Q383" s="3"/>
      <c r="R383" s="3"/>
      <c r="S383" s="3"/>
      <c r="AW383" s="419"/>
    </row>
    <row r="384" spans="1:49" s="2" customFormat="1" x14ac:dyDescent="0.2">
      <c r="A384" s="3"/>
      <c r="B384" s="3"/>
      <c r="C384" s="3"/>
      <c r="D384" s="7"/>
      <c r="E384" s="6"/>
      <c r="F384" s="3"/>
      <c r="G384" s="200"/>
      <c r="H384" s="3"/>
      <c r="I384" s="5"/>
      <c r="J384" s="5"/>
      <c r="K384" s="5"/>
      <c r="L384" s="3"/>
      <c r="M384" s="298"/>
      <c r="N384" s="3"/>
      <c r="O384" s="4"/>
      <c r="P384" s="3"/>
      <c r="Q384" s="3"/>
      <c r="R384" s="3"/>
      <c r="S384" s="3"/>
      <c r="AW384" s="419"/>
    </row>
    <row r="385" spans="1:49" s="2" customFormat="1" x14ac:dyDescent="0.2">
      <c r="A385" s="3"/>
      <c r="B385" s="3"/>
      <c r="C385" s="3"/>
      <c r="D385" s="7"/>
      <c r="E385" s="6"/>
      <c r="F385" s="3"/>
      <c r="G385" s="200"/>
      <c r="H385" s="3"/>
      <c r="I385" s="5"/>
      <c r="J385" s="5"/>
      <c r="K385" s="5"/>
      <c r="L385" s="3"/>
      <c r="M385" s="9"/>
      <c r="N385" s="3"/>
      <c r="O385" s="4"/>
      <c r="P385" s="3"/>
      <c r="Q385" s="3"/>
      <c r="R385" s="3"/>
      <c r="S385" s="3"/>
      <c r="AW385" s="419"/>
    </row>
    <row r="386" spans="1:49" s="2" customFormat="1" x14ac:dyDescent="0.2">
      <c r="A386" s="3"/>
      <c r="B386" s="3"/>
      <c r="C386" s="3"/>
      <c r="D386" s="7"/>
      <c r="E386" s="6"/>
      <c r="F386" s="3"/>
      <c r="G386" s="200"/>
      <c r="H386" s="3"/>
      <c r="I386" s="5"/>
      <c r="J386" s="5"/>
      <c r="K386" s="5"/>
      <c r="L386" s="3"/>
      <c r="M386" s="298"/>
      <c r="N386" s="3"/>
      <c r="O386" s="4"/>
      <c r="P386" s="3"/>
      <c r="Q386" s="3"/>
      <c r="R386" s="3"/>
      <c r="S386" s="3"/>
      <c r="AW386" s="419"/>
    </row>
    <row r="387" spans="1:49" s="2" customFormat="1" x14ac:dyDescent="0.2">
      <c r="A387" s="3"/>
      <c r="B387" s="3"/>
      <c r="C387" s="3"/>
      <c r="D387" s="7"/>
      <c r="E387" s="6"/>
      <c r="F387" s="3"/>
      <c r="G387" s="200"/>
      <c r="H387" s="3"/>
      <c r="I387" s="5"/>
      <c r="J387" s="5"/>
      <c r="K387" s="5"/>
      <c r="L387" s="3"/>
      <c r="M387" s="298"/>
      <c r="N387" s="3"/>
      <c r="O387" s="4"/>
      <c r="P387" s="3"/>
      <c r="Q387" s="3"/>
      <c r="R387" s="3"/>
      <c r="S387" s="3"/>
      <c r="AW387" s="419"/>
    </row>
    <row r="388" spans="1:49" s="2" customFormat="1" x14ac:dyDescent="0.2">
      <c r="A388" s="3"/>
      <c r="B388" s="3"/>
      <c r="C388" s="3"/>
      <c r="D388" s="7"/>
      <c r="E388" s="6"/>
      <c r="F388" s="3"/>
      <c r="G388" s="200"/>
      <c r="H388" s="3"/>
      <c r="I388" s="5"/>
      <c r="J388" s="5"/>
      <c r="K388" s="5"/>
      <c r="L388" s="3"/>
      <c r="M388" s="298"/>
      <c r="N388" s="3"/>
      <c r="O388" s="4"/>
      <c r="P388" s="3"/>
      <c r="Q388" s="3"/>
      <c r="R388" s="3"/>
      <c r="S388" s="3"/>
      <c r="AW388" s="419"/>
    </row>
    <row r="389" spans="1:49" s="2" customFormat="1" x14ac:dyDescent="0.2">
      <c r="A389" s="3"/>
      <c r="B389" s="3"/>
      <c r="C389" s="3"/>
      <c r="D389" s="7"/>
      <c r="E389" s="6"/>
      <c r="F389" s="3"/>
      <c r="G389" s="200"/>
      <c r="H389" s="3"/>
      <c r="I389" s="5"/>
      <c r="J389" s="5"/>
      <c r="K389" s="5"/>
      <c r="L389" s="3"/>
      <c r="M389" s="298"/>
      <c r="N389" s="3"/>
      <c r="O389" s="4"/>
      <c r="P389" s="3"/>
      <c r="Q389" s="3"/>
      <c r="R389" s="3"/>
      <c r="S389" s="3"/>
      <c r="AW389" s="419"/>
    </row>
    <row r="390" spans="1:49" s="2" customFormat="1" x14ac:dyDescent="0.2">
      <c r="A390" s="3"/>
      <c r="B390" s="3"/>
      <c r="C390" s="3"/>
      <c r="D390" s="7"/>
      <c r="E390" s="6"/>
      <c r="F390" s="3"/>
      <c r="G390" s="200"/>
      <c r="H390" s="3"/>
      <c r="I390" s="5"/>
      <c r="J390" s="5"/>
      <c r="K390" s="5"/>
      <c r="L390" s="3"/>
      <c r="M390" s="9"/>
      <c r="N390" s="3"/>
      <c r="O390" s="4"/>
      <c r="P390" s="3"/>
      <c r="Q390" s="3"/>
      <c r="R390" s="3"/>
      <c r="S390" s="3"/>
      <c r="AW390" s="419"/>
    </row>
    <row r="391" spans="1:49" s="2" customFormat="1" x14ac:dyDescent="0.2">
      <c r="A391" s="3"/>
      <c r="B391" s="3"/>
      <c r="C391" s="3"/>
      <c r="D391" s="7"/>
      <c r="E391" s="6"/>
      <c r="F391" s="3"/>
      <c r="G391" s="200"/>
      <c r="H391" s="3"/>
      <c r="I391" s="5"/>
      <c r="J391" s="5"/>
      <c r="K391" s="5"/>
      <c r="L391" s="3"/>
      <c r="M391" s="298"/>
      <c r="N391" s="3"/>
      <c r="O391" s="4"/>
      <c r="P391" s="3"/>
      <c r="Q391" s="3"/>
      <c r="R391" s="3"/>
      <c r="S391" s="3"/>
      <c r="AW391" s="419"/>
    </row>
    <row r="392" spans="1:49" s="2" customFormat="1" x14ac:dyDescent="0.2">
      <c r="A392" s="3"/>
      <c r="B392" s="3"/>
      <c r="C392" s="3"/>
      <c r="D392" s="7"/>
      <c r="E392" s="6"/>
      <c r="F392" s="3"/>
      <c r="G392" s="200"/>
      <c r="H392" s="3"/>
      <c r="I392" s="5"/>
      <c r="J392" s="5"/>
      <c r="K392" s="5"/>
      <c r="L392" s="3"/>
      <c r="M392" s="298"/>
      <c r="N392" s="3"/>
      <c r="O392" s="4"/>
      <c r="P392" s="3"/>
      <c r="Q392" s="3"/>
      <c r="R392" s="3"/>
      <c r="S392" s="3"/>
      <c r="AW392" s="419"/>
    </row>
    <row r="393" spans="1:49" s="2" customFormat="1" x14ac:dyDescent="0.2">
      <c r="A393" s="3"/>
      <c r="B393" s="3"/>
      <c r="C393" s="3"/>
      <c r="D393" s="7"/>
      <c r="E393" s="6"/>
      <c r="F393" s="3"/>
      <c r="G393" s="200"/>
      <c r="H393" s="3"/>
      <c r="I393" s="5"/>
      <c r="J393" s="5"/>
      <c r="K393" s="5"/>
      <c r="L393" s="3"/>
      <c r="M393" s="298"/>
      <c r="N393" s="3"/>
      <c r="O393" s="4"/>
      <c r="P393" s="3"/>
      <c r="Q393" s="3"/>
      <c r="R393" s="3"/>
      <c r="S393" s="3"/>
      <c r="AW393" s="419"/>
    </row>
    <row r="394" spans="1:49" s="2" customFormat="1" x14ac:dyDescent="0.2">
      <c r="A394" s="3"/>
      <c r="B394" s="3"/>
      <c r="C394" s="3"/>
      <c r="D394" s="7"/>
      <c r="E394" s="6"/>
      <c r="F394" s="3"/>
      <c r="G394" s="200"/>
      <c r="H394" s="3"/>
      <c r="I394" s="5"/>
      <c r="J394" s="5"/>
      <c r="K394" s="5"/>
      <c r="L394" s="3"/>
      <c r="M394" s="298"/>
      <c r="N394" s="3"/>
      <c r="O394" s="4"/>
      <c r="P394" s="3"/>
      <c r="Q394" s="3"/>
      <c r="R394" s="3"/>
      <c r="S394" s="3"/>
      <c r="AW394" s="419"/>
    </row>
    <row r="395" spans="1:49" s="2" customFormat="1" x14ac:dyDescent="0.2">
      <c r="A395" s="3"/>
      <c r="B395" s="3"/>
      <c r="C395" s="3"/>
      <c r="D395" s="7"/>
      <c r="E395" s="6"/>
      <c r="F395" s="3"/>
      <c r="G395" s="200"/>
      <c r="H395" s="3"/>
      <c r="I395" s="5"/>
      <c r="J395" s="5"/>
      <c r="K395" s="5"/>
      <c r="L395" s="3"/>
      <c r="M395" s="298"/>
      <c r="N395" s="3"/>
      <c r="O395" s="4"/>
      <c r="P395" s="3"/>
      <c r="Q395" s="3"/>
      <c r="R395" s="3"/>
      <c r="S395" s="3"/>
      <c r="AW395" s="419"/>
    </row>
    <row r="396" spans="1:49" s="2" customFormat="1" x14ac:dyDescent="0.2">
      <c r="A396" s="3"/>
      <c r="B396" s="3"/>
      <c r="C396" s="3"/>
      <c r="D396" s="7"/>
      <c r="E396" s="6"/>
      <c r="F396" s="3"/>
      <c r="G396" s="200"/>
      <c r="H396" s="3"/>
      <c r="I396" s="5"/>
      <c r="J396" s="5"/>
      <c r="K396" s="5"/>
      <c r="L396" s="3"/>
      <c r="M396" s="298"/>
      <c r="N396" s="3"/>
      <c r="O396" s="4"/>
      <c r="P396" s="3"/>
      <c r="Q396" s="3"/>
      <c r="R396" s="3"/>
      <c r="S396" s="3"/>
      <c r="AW396" s="419"/>
    </row>
    <row r="397" spans="1:49" s="2" customFormat="1" x14ac:dyDescent="0.2">
      <c r="A397" s="3"/>
      <c r="B397" s="3"/>
      <c r="C397" s="3"/>
      <c r="D397" s="7"/>
      <c r="E397" s="6"/>
      <c r="F397" s="3"/>
      <c r="G397" s="200"/>
      <c r="H397" s="3"/>
      <c r="I397" s="5"/>
      <c r="J397" s="5"/>
      <c r="K397" s="5"/>
      <c r="L397" s="3"/>
      <c r="M397" s="298"/>
      <c r="N397" s="3"/>
      <c r="O397" s="4"/>
      <c r="P397" s="3"/>
      <c r="Q397" s="3"/>
      <c r="R397" s="3"/>
      <c r="S397" s="3"/>
      <c r="AW397" s="419"/>
    </row>
    <row r="398" spans="1:49" s="2" customFormat="1" x14ac:dyDescent="0.2">
      <c r="A398" s="3"/>
      <c r="B398" s="3"/>
      <c r="C398" s="3"/>
      <c r="D398" s="7"/>
      <c r="E398" s="6"/>
      <c r="F398" s="3"/>
      <c r="G398" s="200"/>
      <c r="H398" s="3"/>
      <c r="I398" s="5"/>
      <c r="J398" s="5"/>
      <c r="K398" s="5"/>
      <c r="L398" s="3"/>
      <c r="M398" s="298"/>
      <c r="N398" s="3"/>
      <c r="O398" s="4"/>
      <c r="P398" s="3"/>
      <c r="Q398" s="3"/>
      <c r="R398" s="3"/>
      <c r="S398" s="3"/>
      <c r="AW398" s="419"/>
    </row>
    <row r="399" spans="1:49" s="2" customFormat="1" x14ac:dyDescent="0.2">
      <c r="A399" s="3"/>
      <c r="B399" s="3"/>
      <c r="C399" s="3"/>
      <c r="D399" s="7"/>
      <c r="E399" s="6"/>
      <c r="F399" s="3"/>
      <c r="G399" s="200"/>
      <c r="H399" s="3"/>
      <c r="I399" s="5"/>
      <c r="J399" s="5"/>
      <c r="K399" s="5"/>
      <c r="L399" s="3"/>
      <c r="M399" s="298"/>
      <c r="N399" s="3"/>
      <c r="O399" s="4"/>
      <c r="P399" s="3"/>
      <c r="Q399" s="3"/>
      <c r="R399" s="3"/>
      <c r="S399" s="3"/>
      <c r="AW399" s="419"/>
    </row>
    <row r="400" spans="1:49" s="2" customFormat="1" x14ac:dyDescent="0.2">
      <c r="A400" s="3"/>
      <c r="B400" s="3"/>
      <c r="C400" s="3"/>
      <c r="D400" s="7"/>
      <c r="E400" s="6"/>
      <c r="F400" s="3"/>
      <c r="G400" s="200"/>
      <c r="H400" s="3"/>
      <c r="I400" s="5"/>
      <c r="J400" s="5"/>
      <c r="K400" s="5"/>
      <c r="L400" s="3"/>
      <c r="M400" s="298"/>
      <c r="N400" s="3"/>
      <c r="O400" s="4"/>
      <c r="P400" s="3"/>
      <c r="Q400" s="3"/>
      <c r="R400" s="3"/>
      <c r="S400" s="3"/>
      <c r="AW400" s="419"/>
    </row>
    <row r="401" spans="1:49" s="2" customFormat="1" x14ac:dyDescent="0.2">
      <c r="A401" s="3"/>
      <c r="B401" s="3"/>
      <c r="C401" s="3"/>
      <c r="D401" s="7"/>
      <c r="E401" s="6"/>
      <c r="F401" s="3"/>
      <c r="G401" s="200"/>
      <c r="H401" s="3"/>
      <c r="I401" s="5"/>
      <c r="J401" s="5"/>
      <c r="K401" s="5"/>
      <c r="L401" s="3"/>
      <c r="M401" s="298"/>
      <c r="N401" s="3"/>
      <c r="O401" s="4"/>
      <c r="P401" s="3"/>
      <c r="Q401" s="3"/>
      <c r="R401" s="3"/>
      <c r="S401" s="3"/>
      <c r="AW401" s="419"/>
    </row>
    <row r="402" spans="1:49" s="2" customFormat="1" x14ac:dyDescent="0.2">
      <c r="A402" s="3"/>
      <c r="B402" s="3"/>
      <c r="C402" s="3"/>
      <c r="D402" s="7"/>
      <c r="E402" s="6"/>
      <c r="F402" s="3"/>
      <c r="G402" s="200"/>
      <c r="H402" s="3"/>
      <c r="I402" s="5"/>
      <c r="J402" s="5"/>
      <c r="K402" s="5"/>
      <c r="L402" s="3"/>
      <c r="M402" s="298"/>
      <c r="N402" s="3"/>
      <c r="O402" s="4"/>
      <c r="P402" s="3"/>
      <c r="Q402" s="3"/>
      <c r="R402" s="3"/>
      <c r="S402" s="3"/>
      <c r="AW402" s="419"/>
    </row>
    <row r="403" spans="1:49" s="2" customFormat="1" x14ac:dyDescent="0.2">
      <c r="A403" s="3"/>
      <c r="B403" s="3"/>
      <c r="C403" s="3"/>
      <c r="D403" s="7"/>
      <c r="E403" s="6"/>
      <c r="F403" s="3"/>
      <c r="G403" s="200"/>
      <c r="H403" s="3"/>
      <c r="I403" s="5"/>
      <c r="J403" s="5"/>
      <c r="K403" s="5"/>
      <c r="L403" s="3"/>
      <c r="M403" s="298"/>
      <c r="N403" s="3"/>
      <c r="O403" s="4"/>
      <c r="P403" s="3"/>
      <c r="Q403" s="3"/>
      <c r="R403" s="3"/>
      <c r="S403" s="3"/>
      <c r="AW403" s="419"/>
    </row>
    <row r="404" spans="1:49" s="2" customFormat="1" x14ac:dyDescent="0.2">
      <c r="A404" s="3"/>
      <c r="B404" s="3"/>
      <c r="C404" s="3"/>
      <c r="D404" s="7"/>
      <c r="E404" s="6"/>
      <c r="F404" s="3"/>
      <c r="G404" s="200"/>
      <c r="H404" s="3"/>
      <c r="I404" s="5"/>
      <c r="J404" s="5"/>
      <c r="K404" s="5"/>
      <c r="L404" s="3"/>
      <c r="M404" s="298"/>
      <c r="N404" s="3"/>
      <c r="O404" s="4"/>
      <c r="P404" s="3"/>
      <c r="Q404" s="3"/>
      <c r="R404" s="3"/>
      <c r="S404" s="3"/>
      <c r="AW404" s="419"/>
    </row>
    <row r="405" spans="1:49" s="2" customFormat="1" x14ac:dyDescent="0.2">
      <c r="A405" s="3"/>
      <c r="B405" s="3"/>
      <c r="C405" s="3"/>
      <c r="D405" s="7"/>
      <c r="E405" s="6"/>
      <c r="F405" s="14"/>
      <c r="G405" s="200"/>
      <c r="H405" s="3"/>
      <c r="I405" s="5"/>
      <c r="J405" s="5"/>
      <c r="K405" s="5"/>
      <c r="L405" s="3"/>
      <c r="M405" s="298"/>
      <c r="N405" s="3"/>
      <c r="O405" s="4"/>
      <c r="P405" s="3"/>
      <c r="Q405" s="3"/>
      <c r="R405" s="14"/>
      <c r="S405" s="3"/>
      <c r="AW405" s="419"/>
    </row>
    <row r="406" spans="1:49" s="2" customFormat="1" x14ac:dyDescent="0.2">
      <c r="A406" s="3"/>
      <c r="B406" s="3"/>
      <c r="C406" s="3"/>
      <c r="D406" s="7"/>
      <c r="E406" s="6"/>
      <c r="F406" s="3"/>
      <c r="G406" s="200"/>
      <c r="H406" s="3"/>
      <c r="I406" s="5"/>
      <c r="J406" s="5"/>
      <c r="K406" s="5"/>
      <c r="L406" s="3"/>
      <c r="M406" s="298"/>
      <c r="N406" s="3"/>
      <c r="O406" s="4"/>
      <c r="P406" s="3"/>
      <c r="Q406" s="3"/>
      <c r="R406" s="3"/>
      <c r="S406" s="3"/>
      <c r="AW406" s="419"/>
    </row>
    <row r="407" spans="1:49" s="2" customFormat="1" x14ac:dyDescent="0.2">
      <c r="A407" s="3"/>
      <c r="B407" s="3"/>
      <c r="C407" s="3"/>
      <c r="D407" s="7"/>
      <c r="E407" s="6"/>
      <c r="F407" s="3"/>
      <c r="G407" s="200"/>
      <c r="H407" s="3"/>
      <c r="I407" s="5"/>
      <c r="J407" s="5"/>
      <c r="K407" s="5"/>
      <c r="L407" s="3"/>
      <c r="M407" s="298"/>
      <c r="N407" s="3"/>
      <c r="O407" s="4"/>
      <c r="P407" s="3"/>
      <c r="Q407" s="3"/>
      <c r="R407" s="3"/>
      <c r="S407" s="3"/>
      <c r="AW407" s="419"/>
    </row>
    <row r="408" spans="1:49" s="2" customFormat="1" x14ac:dyDescent="0.2">
      <c r="A408" s="3"/>
      <c r="B408" s="3"/>
      <c r="C408" s="3"/>
      <c r="D408" s="7"/>
      <c r="E408" s="6"/>
      <c r="F408" s="3"/>
      <c r="G408" s="200"/>
      <c r="H408" s="3"/>
      <c r="I408" s="5"/>
      <c r="J408" s="5"/>
      <c r="K408" s="5"/>
      <c r="L408" s="3"/>
      <c r="M408" s="298"/>
      <c r="N408" s="3"/>
      <c r="O408" s="4"/>
      <c r="P408" s="3"/>
      <c r="Q408" s="3"/>
      <c r="R408" s="3"/>
      <c r="S408" s="3"/>
      <c r="AW408" s="419"/>
    </row>
    <row r="409" spans="1:49" s="2" customFormat="1" x14ac:dyDescent="0.2">
      <c r="A409" s="3"/>
      <c r="B409" s="3"/>
      <c r="C409" s="3"/>
      <c r="D409" s="7"/>
      <c r="E409" s="6"/>
      <c r="F409" s="3"/>
      <c r="G409" s="200"/>
      <c r="H409" s="3"/>
      <c r="I409" s="5"/>
      <c r="J409" s="5"/>
      <c r="K409" s="5"/>
      <c r="L409" s="3"/>
      <c r="M409" s="298"/>
      <c r="N409" s="3"/>
      <c r="O409" s="4"/>
      <c r="P409" s="3"/>
      <c r="Q409" s="3"/>
      <c r="R409" s="3"/>
      <c r="S409" s="3"/>
      <c r="AW409" s="419"/>
    </row>
    <row r="410" spans="1:49" s="2" customFormat="1" x14ac:dyDescent="0.2">
      <c r="A410" s="3"/>
      <c r="B410" s="3"/>
      <c r="C410" s="3"/>
      <c r="D410" s="7"/>
      <c r="E410" s="6"/>
      <c r="F410" s="3"/>
      <c r="G410" s="200"/>
      <c r="H410" s="3"/>
      <c r="I410" s="5"/>
      <c r="J410" s="5"/>
      <c r="K410" s="5"/>
      <c r="L410" s="3"/>
      <c r="M410" s="298"/>
      <c r="N410" s="3"/>
      <c r="O410" s="4"/>
      <c r="P410" s="3"/>
      <c r="Q410" s="3"/>
      <c r="R410" s="3"/>
      <c r="S410" s="3"/>
      <c r="AW410" s="419"/>
    </row>
    <row r="411" spans="1:49" s="2" customFormat="1" x14ac:dyDescent="0.2">
      <c r="A411" s="3"/>
      <c r="B411" s="3"/>
      <c r="C411" s="3"/>
      <c r="D411" s="7"/>
      <c r="E411" s="6"/>
      <c r="F411" s="3"/>
      <c r="G411" s="200"/>
      <c r="H411" s="3"/>
      <c r="I411" s="5"/>
      <c r="J411" s="5"/>
      <c r="K411" s="5"/>
      <c r="L411" s="3"/>
      <c r="M411" s="298"/>
      <c r="N411" s="3"/>
      <c r="O411" s="4"/>
      <c r="P411" s="3"/>
      <c r="Q411" s="3"/>
      <c r="R411" s="3"/>
      <c r="S411" s="3"/>
      <c r="AW411" s="419"/>
    </row>
    <row r="412" spans="1:49" s="2" customFormat="1" x14ac:dyDescent="0.2">
      <c r="A412" s="3"/>
      <c r="B412" s="3"/>
      <c r="C412" s="3"/>
      <c r="D412" s="7"/>
      <c r="E412" s="6"/>
      <c r="F412" s="3"/>
      <c r="G412" s="200"/>
      <c r="H412" s="3"/>
      <c r="I412" s="5"/>
      <c r="J412" s="5"/>
      <c r="K412" s="5"/>
      <c r="L412" s="3"/>
      <c r="M412" s="298"/>
      <c r="N412" s="3"/>
      <c r="O412" s="4"/>
      <c r="P412" s="3"/>
      <c r="Q412" s="3"/>
      <c r="R412" s="3"/>
      <c r="S412" s="3"/>
      <c r="AW412" s="419"/>
    </row>
    <row r="413" spans="1:49" s="2" customFormat="1" x14ac:dyDescent="0.2">
      <c r="A413" s="3"/>
      <c r="B413" s="3"/>
      <c r="C413" s="3"/>
      <c r="D413" s="7"/>
      <c r="E413" s="6"/>
      <c r="F413" s="3"/>
      <c r="G413" s="200"/>
      <c r="H413" s="3"/>
      <c r="I413" s="5"/>
      <c r="J413" s="5"/>
      <c r="K413" s="5"/>
      <c r="L413" s="3"/>
      <c r="M413" s="298"/>
      <c r="N413" s="3"/>
      <c r="O413" s="4"/>
      <c r="P413" s="3"/>
      <c r="Q413" s="3"/>
      <c r="R413" s="3"/>
      <c r="S413" s="3"/>
      <c r="AW413" s="419"/>
    </row>
    <row r="414" spans="1:49" s="2" customFormat="1" x14ac:dyDescent="0.2">
      <c r="B414" s="3"/>
      <c r="C414" s="3"/>
      <c r="D414" s="7"/>
      <c r="E414" s="6"/>
      <c r="F414" s="3"/>
      <c r="G414" s="200"/>
      <c r="H414" s="3"/>
      <c r="I414" s="5"/>
      <c r="J414" s="5"/>
      <c r="K414" s="5"/>
      <c r="L414" s="3"/>
      <c r="M414" s="298"/>
      <c r="N414" s="3"/>
      <c r="O414" s="4"/>
      <c r="P414" s="3"/>
      <c r="Q414" s="3"/>
      <c r="R414" s="3"/>
      <c r="S414" s="3"/>
      <c r="AW414" s="419"/>
    </row>
    <row r="415" spans="1:49" s="2" customFormat="1" x14ac:dyDescent="0.2">
      <c r="A415" s="3"/>
      <c r="B415" s="3"/>
      <c r="C415" s="3"/>
      <c r="D415" s="7"/>
      <c r="E415" s="6"/>
      <c r="F415" s="3"/>
      <c r="G415" s="200"/>
      <c r="H415" s="3"/>
      <c r="I415" s="5"/>
      <c r="J415" s="5"/>
      <c r="K415" s="5"/>
      <c r="L415" s="3"/>
      <c r="M415" s="298"/>
      <c r="N415" s="3"/>
      <c r="O415" s="4"/>
      <c r="P415" s="3"/>
      <c r="Q415" s="3"/>
      <c r="R415" s="3"/>
      <c r="S415" s="3"/>
      <c r="AW415" s="419"/>
    </row>
    <row r="416" spans="1:49" s="2" customFormat="1" x14ac:dyDescent="0.2">
      <c r="A416" s="3"/>
      <c r="B416" s="3"/>
      <c r="C416" s="3"/>
      <c r="D416" s="7"/>
      <c r="E416" s="6"/>
      <c r="F416" s="14"/>
      <c r="G416" s="200"/>
      <c r="H416" s="3"/>
      <c r="I416" s="5"/>
      <c r="J416" s="5"/>
      <c r="K416" s="5"/>
      <c r="L416" s="3"/>
      <c r="M416" s="298"/>
      <c r="N416" s="3"/>
      <c r="O416" s="4"/>
      <c r="P416" s="3"/>
      <c r="Q416" s="3"/>
      <c r="R416" s="14"/>
      <c r="S416" s="3"/>
      <c r="AW416" s="419"/>
    </row>
    <row r="417" spans="1:49" s="2" customFormat="1" x14ac:dyDescent="0.2">
      <c r="A417" s="3"/>
      <c r="B417" s="3"/>
      <c r="C417" s="3"/>
      <c r="D417" s="7"/>
      <c r="E417" s="6"/>
      <c r="F417" s="3"/>
      <c r="G417" s="200"/>
      <c r="H417" s="3"/>
      <c r="I417" s="5"/>
      <c r="J417" s="5"/>
      <c r="K417" s="5"/>
      <c r="L417" s="3"/>
      <c r="M417" s="298"/>
      <c r="N417" s="3"/>
      <c r="O417" s="4"/>
      <c r="P417" s="3"/>
      <c r="Q417" s="3"/>
      <c r="R417" s="3"/>
      <c r="S417" s="3"/>
      <c r="AW417" s="419"/>
    </row>
    <row r="418" spans="1:49" s="2" customFormat="1" x14ac:dyDescent="0.2">
      <c r="B418" s="3"/>
      <c r="C418" s="3"/>
      <c r="D418" s="7"/>
      <c r="E418" s="6"/>
      <c r="F418" s="3"/>
      <c r="G418" s="200"/>
      <c r="H418" s="3"/>
      <c r="I418" s="5"/>
      <c r="J418" s="5"/>
      <c r="K418" s="5"/>
      <c r="L418" s="3"/>
      <c r="M418" s="298"/>
      <c r="N418" s="3"/>
      <c r="O418" s="4"/>
      <c r="P418" s="3"/>
      <c r="Q418" s="3"/>
      <c r="R418" s="3"/>
      <c r="S418" s="3"/>
      <c r="AW418" s="419"/>
    </row>
    <row r="419" spans="1:49" s="2" customFormat="1" x14ac:dyDescent="0.2">
      <c r="B419" s="3"/>
      <c r="C419" s="3"/>
      <c r="D419" s="7"/>
      <c r="E419" s="6"/>
      <c r="F419" s="3"/>
      <c r="G419" s="200"/>
      <c r="H419" s="3"/>
      <c r="I419" s="5"/>
      <c r="J419" s="5"/>
      <c r="K419" s="5"/>
      <c r="L419" s="3"/>
      <c r="M419" s="298"/>
      <c r="N419" s="3"/>
      <c r="O419" s="4"/>
      <c r="P419" s="3"/>
      <c r="Q419" s="3"/>
      <c r="R419" s="3"/>
      <c r="S419" s="3"/>
      <c r="AW419" s="419"/>
    </row>
    <row r="420" spans="1:49" s="2" customFormat="1" x14ac:dyDescent="0.2">
      <c r="B420" s="3"/>
      <c r="C420" s="3"/>
      <c r="D420" s="7"/>
      <c r="E420" s="6"/>
      <c r="F420" s="3"/>
      <c r="G420" s="200"/>
      <c r="H420" s="3"/>
      <c r="I420" s="5"/>
      <c r="J420" s="5"/>
      <c r="K420" s="5"/>
      <c r="L420" s="3"/>
      <c r="M420" s="298"/>
      <c r="N420" s="3"/>
      <c r="O420" s="4"/>
      <c r="P420" s="3"/>
      <c r="Q420" s="3"/>
      <c r="R420" s="3"/>
      <c r="S420" s="3"/>
      <c r="AW420" s="419"/>
    </row>
    <row r="421" spans="1:49" s="2" customFormat="1" x14ac:dyDescent="0.2">
      <c r="A421" s="3"/>
      <c r="B421" s="3"/>
      <c r="C421" s="3"/>
      <c r="D421" s="7"/>
      <c r="E421" s="6"/>
      <c r="F421" s="3"/>
      <c r="G421" s="200"/>
      <c r="H421" s="3"/>
      <c r="I421" s="5"/>
      <c r="J421" s="5"/>
      <c r="K421" s="5"/>
      <c r="L421" s="3"/>
      <c r="M421" s="298"/>
      <c r="N421" s="3"/>
      <c r="O421" s="4"/>
      <c r="P421" s="3"/>
      <c r="Q421" s="3"/>
      <c r="R421" s="3"/>
      <c r="S421" s="3"/>
      <c r="AW421" s="419"/>
    </row>
    <row r="422" spans="1:49" s="2" customFormat="1" x14ac:dyDescent="0.2">
      <c r="B422" s="3"/>
      <c r="C422" s="3"/>
      <c r="D422" s="7"/>
      <c r="E422" s="6"/>
      <c r="F422" s="3"/>
      <c r="G422" s="200"/>
      <c r="H422" s="3"/>
      <c r="I422" s="5"/>
      <c r="J422" s="5"/>
      <c r="K422" s="5"/>
      <c r="L422" s="3"/>
      <c r="M422" s="298"/>
      <c r="N422" s="3"/>
      <c r="O422" s="4"/>
      <c r="P422" s="3"/>
      <c r="Q422" s="3"/>
      <c r="R422" s="3"/>
      <c r="S422" s="3"/>
      <c r="AW422" s="419"/>
    </row>
    <row r="423" spans="1:49" s="2" customFormat="1" x14ac:dyDescent="0.2">
      <c r="B423" s="3"/>
      <c r="C423" s="3"/>
      <c r="D423" s="7"/>
      <c r="E423" s="6"/>
      <c r="F423" s="3"/>
      <c r="G423" s="200"/>
      <c r="H423" s="3"/>
      <c r="I423" s="5"/>
      <c r="J423" s="5"/>
      <c r="K423" s="5"/>
      <c r="L423" s="3"/>
      <c r="M423" s="298"/>
      <c r="N423" s="3"/>
      <c r="O423" s="4"/>
      <c r="P423" s="3"/>
      <c r="Q423" s="3"/>
      <c r="R423" s="3"/>
      <c r="S423" s="3"/>
      <c r="AW423" s="419"/>
    </row>
    <row r="424" spans="1:49" s="2" customFormat="1" x14ac:dyDescent="0.2">
      <c r="B424" s="3"/>
      <c r="C424" s="3"/>
      <c r="D424" s="7"/>
      <c r="E424" s="6"/>
      <c r="F424" s="3"/>
      <c r="G424" s="200"/>
      <c r="H424" s="3"/>
      <c r="I424" s="5"/>
      <c r="J424" s="5"/>
      <c r="K424" s="5"/>
      <c r="L424" s="3"/>
      <c r="M424" s="298"/>
      <c r="N424" s="3"/>
      <c r="O424" s="4"/>
      <c r="P424" s="3"/>
      <c r="Q424" s="3"/>
      <c r="R424" s="3"/>
      <c r="S424" s="3"/>
      <c r="AW424" s="419"/>
    </row>
    <row r="425" spans="1:49" s="2" customFormat="1" x14ac:dyDescent="0.2">
      <c r="A425" s="3"/>
      <c r="B425" s="3"/>
      <c r="C425" s="3"/>
      <c r="D425" s="7"/>
      <c r="E425" s="6"/>
      <c r="F425" s="3"/>
      <c r="G425" s="200"/>
      <c r="H425" s="3"/>
      <c r="I425" s="5"/>
      <c r="J425" s="5"/>
      <c r="K425" s="5"/>
      <c r="L425" s="3"/>
      <c r="M425" s="298"/>
      <c r="N425" s="3"/>
      <c r="O425" s="4"/>
      <c r="P425" s="3"/>
      <c r="Q425" s="3"/>
      <c r="R425" s="3"/>
      <c r="S425" s="3"/>
      <c r="AW425" s="419"/>
    </row>
    <row r="426" spans="1:49" s="2" customFormat="1" x14ac:dyDescent="0.2">
      <c r="A426" s="3"/>
      <c r="B426" s="3"/>
      <c r="C426" s="3"/>
      <c r="D426" s="7"/>
      <c r="E426" s="6"/>
      <c r="F426" s="3"/>
      <c r="G426" s="200"/>
      <c r="H426" s="3"/>
      <c r="I426" s="5"/>
      <c r="J426" s="5"/>
      <c r="K426" s="5"/>
      <c r="L426" s="3"/>
      <c r="M426" s="298"/>
      <c r="N426" s="3"/>
      <c r="O426" s="4"/>
      <c r="P426" s="3"/>
      <c r="Q426" s="3"/>
      <c r="R426" s="3"/>
      <c r="S426" s="3"/>
      <c r="AW426" s="419"/>
    </row>
    <row r="427" spans="1:49" s="2" customFormat="1" x14ac:dyDescent="0.2">
      <c r="A427" s="3"/>
      <c r="B427" s="3"/>
      <c r="C427" s="3"/>
      <c r="D427" s="7"/>
      <c r="E427" s="6"/>
      <c r="F427" s="14"/>
      <c r="G427" s="200"/>
      <c r="H427" s="3"/>
      <c r="I427" s="5"/>
      <c r="J427" s="5"/>
      <c r="K427" s="5"/>
      <c r="L427" s="3"/>
      <c r="M427" s="298"/>
      <c r="N427" s="3"/>
      <c r="O427" s="4"/>
      <c r="P427" s="3"/>
      <c r="Q427" s="3"/>
      <c r="R427" s="14"/>
      <c r="S427" s="3"/>
      <c r="AW427" s="419"/>
    </row>
    <row r="428" spans="1:49" s="2" customFormat="1" x14ac:dyDescent="0.2">
      <c r="A428" s="3"/>
      <c r="B428" s="3"/>
      <c r="C428" s="3"/>
      <c r="D428" s="7"/>
      <c r="E428" s="6"/>
      <c r="F428" s="3"/>
      <c r="G428" s="200"/>
      <c r="H428" s="3"/>
      <c r="I428" s="5"/>
      <c r="J428" s="5"/>
      <c r="K428" s="5"/>
      <c r="L428" s="3"/>
      <c r="M428" s="298"/>
      <c r="N428" s="3"/>
      <c r="O428" s="4"/>
      <c r="P428" s="3"/>
      <c r="Q428" s="3"/>
      <c r="R428" s="3"/>
      <c r="S428" s="3"/>
      <c r="AW428" s="419"/>
    </row>
    <row r="429" spans="1:49" s="2" customFormat="1" x14ac:dyDescent="0.2">
      <c r="A429" s="3"/>
      <c r="B429" s="3"/>
      <c r="C429" s="3"/>
      <c r="D429" s="7"/>
      <c r="E429" s="6"/>
      <c r="F429" s="3"/>
      <c r="G429" s="200"/>
      <c r="H429" s="3"/>
      <c r="I429" s="5"/>
      <c r="J429" s="5"/>
      <c r="K429" s="5"/>
      <c r="L429" s="3"/>
      <c r="M429" s="298"/>
      <c r="N429" s="3"/>
      <c r="O429" s="4"/>
      <c r="P429" s="3"/>
      <c r="Q429" s="3"/>
      <c r="R429" s="3"/>
      <c r="S429" s="3"/>
      <c r="AW429" s="419"/>
    </row>
    <row r="430" spans="1:49" s="2" customFormat="1" x14ac:dyDescent="0.2">
      <c r="A430" s="3"/>
      <c r="B430" s="3"/>
      <c r="C430" s="3"/>
      <c r="D430" s="7"/>
      <c r="E430" s="6"/>
      <c r="F430" s="3"/>
      <c r="G430" s="200"/>
      <c r="H430" s="3"/>
      <c r="I430" s="5"/>
      <c r="J430" s="5"/>
      <c r="K430" s="5"/>
      <c r="L430" s="3"/>
      <c r="M430" s="298"/>
      <c r="N430" s="3"/>
      <c r="O430" s="4"/>
      <c r="P430" s="3"/>
      <c r="Q430" s="3"/>
      <c r="R430" s="3"/>
      <c r="S430" s="3"/>
      <c r="AW430" s="419"/>
    </row>
    <row r="431" spans="1:49" s="2" customFormat="1" x14ac:dyDescent="0.2">
      <c r="A431" s="3"/>
      <c r="B431" s="3"/>
      <c r="C431" s="3"/>
      <c r="D431" s="7"/>
      <c r="E431" s="6"/>
      <c r="F431" s="3"/>
      <c r="G431" s="200"/>
      <c r="H431" s="3"/>
      <c r="I431" s="5"/>
      <c r="J431" s="5"/>
      <c r="K431" s="5"/>
      <c r="L431" s="3"/>
      <c r="M431" s="298"/>
      <c r="N431" s="3"/>
      <c r="O431" s="4"/>
      <c r="P431" s="3"/>
      <c r="Q431" s="3"/>
      <c r="R431" s="3"/>
      <c r="S431" s="3"/>
      <c r="AW431" s="419"/>
    </row>
    <row r="432" spans="1:49" s="2" customFormat="1" x14ac:dyDescent="0.2">
      <c r="A432" s="3"/>
      <c r="B432" s="3"/>
      <c r="C432" s="3"/>
      <c r="D432" s="7"/>
      <c r="E432" s="6"/>
      <c r="F432" s="3"/>
      <c r="G432" s="200"/>
      <c r="H432" s="3"/>
      <c r="I432" s="5"/>
      <c r="J432" s="5"/>
      <c r="K432" s="5"/>
      <c r="L432" s="3"/>
      <c r="M432" s="298"/>
      <c r="N432" s="3"/>
      <c r="O432" s="4"/>
      <c r="P432" s="3"/>
      <c r="Q432" s="3"/>
      <c r="R432" s="3"/>
      <c r="S432" s="3"/>
      <c r="AW432" s="419"/>
    </row>
    <row r="433" spans="1:49" s="2" customFormat="1" x14ac:dyDescent="0.2">
      <c r="A433" s="3"/>
      <c r="B433" s="3"/>
      <c r="C433" s="3"/>
      <c r="D433" s="7"/>
      <c r="E433" s="6"/>
      <c r="F433" s="3"/>
      <c r="G433" s="200"/>
      <c r="H433" s="3"/>
      <c r="I433" s="5"/>
      <c r="J433" s="5"/>
      <c r="K433" s="5"/>
      <c r="L433" s="3"/>
      <c r="M433" s="298"/>
      <c r="N433" s="3"/>
      <c r="O433" s="4"/>
      <c r="P433" s="3"/>
      <c r="Q433" s="3"/>
      <c r="R433" s="3"/>
      <c r="S433" s="3"/>
      <c r="AW433" s="419"/>
    </row>
    <row r="434" spans="1:49" s="2" customFormat="1" x14ac:dyDescent="0.2">
      <c r="A434" s="3"/>
      <c r="B434" s="3"/>
      <c r="C434" s="3"/>
      <c r="D434" s="7"/>
      <c r="E434" s="6"/>
      <c r="F434" s="3"/>
      <c r="G434" s="200"/>
      <c r="H434" s="3"/>
      <c r="I434" s="5"/>
      <c r="J434" s="5"/>
      <c r="K434" s="5"/>
      <c r="L434" s="3"/>
      <c r="M434" s="298"/>
      <c r="N434" s="3"/>
      <c r="O434" s="4"/>
      <c r="P434" s="3"/>
      <c r="Q434" s="3"/>
      <c r="R434" s="3"/>
      <c r="S434" s="3"/>
      <c r="AW434" s="419"/>
    </row>
    <row r="435" spans="1:49" s="2" customFormat="1" x14ac:dyDescent="0.2">
      <c r="A435" s="3"/>
      <c r="B435" s="3"/>
      <c r="C435" s="3"/>
      <c r="D435" s="7"/>
      <c r="E435" s="6"/>
      <c r="F435" s="3"/>
      <c r="G435" s="200"/>
      <c r="H435" s="3"/>
      <c r="I435" s="5"/>
      <c r="J435" s="5"/>
      <c r="K435" s="5"/>
      <c r="L435" s="3"/>
      <c r="M435" s="298"/>
      <c r="N435" s="3"/>
      <c r="O435" s="4"/>
      <c r="P435" s="3"/>
      <c r="Q435" s="3"/>
      <c r="R435" s="3"/>
      <c r="S435" s="3"/>
      <c r="AW435" s="419"/>
    </row>
    <row r="436" spans="1:49" s="2" customFormat="1" x14ac:dyDescent="0.2">
      <c r="A436" s="3"/>
      <c r="B436" s="3"/>
      <c r="C436" s="3"/>
      <c r="D436" s="7"/>
      <c r="E436" s="6"/>
      <c r="F436" s="3"/>
      <c r="G436" s="200"/>
      <c r="H436" s="3"/>
      <c r="I436" s="5"/>
      <c r="J436" s="5"/>
      <c r="K436" s="5"/>
      <c r="L436" s="3"/>
      <c r="M436" s="298"/>
      <c r="N436" s="3"/>
      <c r="O436" s="4"/>
      <c r="P436" s="3"/>
      <c r="Q436" s="3"/>
      <c r="R436" s="3"/>
      <c r="S436" s="3"/>
      <c r="AW436" s="419"/>
    </row>
    <row r="437" spans="1:49" s="2" customFormat="1" x14ac:dyDescent="0.2">
      <c r="A437" s="3"/>
      <c r="B437" s="3"/>
      <c r="C437" s="3"/>
      <c r="D437" s="7"/>
      <c r="E437" s="6"/>
      <c r="F437" s="3"/>
      <c r="G437" s="200"/>
      <c r="H437" s="3"/>
      <c r="I437" s="5"/>
      <c r="J437" s="5"/>
      <c r="K437" s="5"/>
      <c r="L437" s="3"/>
      <c r="M437" s="298"/>
      <c r="N437" s="3"/>
      <c r="O437" s="4"/>
      <c r="P437" s="3"/>
      <c r="Q437" s="3"/>
      <c r="R437" s="3"/>
      <c r="S437" s="3"/>
      <c r="AW437" s="419"/>
    </row>
    <row r="438" spans="1:49" s="2" customFormat="1" x14ac:dyDescent="0.2">
      <c r="A438" s="3"/>
      <c r="B438" s="3"/>
      <c r="C438" s="3"/>
      <c r="D438" s="7"/>
      <c r="E438" s="6"/>
      <c r="F438" s="3"/>
      <c r="G438" s="200"/>
      <c r="H438" s="3"/>
      <c r="I438" s="5"/>
      <c r="J438" s="5"/>
      <c r="K438" s="5"/>
      <c r="L438" s="3"/>
      <c r="M438" s="298"/>
      <c r="N438" s="3"/>
      <c r="O438" s="4"/>
      <c r="P438" s="3"/>
      <c r="Q438" s="3"/>
      <c r="R438" s="3"/>
      <c r="S438" s="3"/>
      <c r="AW438" s="419"/>
    </row>
    <row r="439" spans="1:49" s="2" customFormat="1" x14ac:dyDescent="0.2">
      <c r="A439" s="3"/>
      <c r="B439" s="3"/>
      <c r="C439" s="3"/>
      <c r="D439" s="7"/>
      <c r="E439" s="6"/>
      <c r="F439" s="3"/>
      <c r="G439" s="200"/>
      <c r="H439" s="3"/>
      <c r="I439" s="5"/>
      <c r="J439" s="5"/>
      <c r="K439" s="5"/>
      <c r="L439" s="3"/>
      <c r="M439" s="298"/>
      <c r="N439" s="3"/>
      <c r="O439" s="4"/>
      <c r="P439" s="3"/>
      <c r="Q439" s="3"/>
      <c r="R439" s="3"/>
      <c r="S439" s="3"/>
      <c r="AW439" s="419"/>
    </row>
    <row r="440" spans="1:49" s="2" customFormat="1" x14ac:dyDescent="0.2">
      <c r="A440" s="3"/>
      <c r="B440" s="3"/>
      <c r="C440" s="3"/>
      <c r="D440" s="7"/>
      <c r="E440" s="6"/>
      <c r="F440" s="3"/>
      <c r="G440" s="200"/>
      <c r="H440" s="3"/>
      <c r="I440" s="5"/>
      <c r="J440" s="5"/>
      <c r="K440" s="5"/>
      <c r="L440" s="3"/>
      <c r="M440" s="298"/>
      <c r="N440" s="3"/>
      <c r="O440" s="4"/>
      <c r="P440" s="3"/>
      <c r="Q440" s="3"/>
      <c r="R440" s="3"/>
      <c r="S440" s="3"/>
      <c r="AW440" s="419"/>
    </row>
    <row r="441" spans="1:49" s="2" customFormat="1" x14ac:dyDescent="0.2">
      <c r="A441" s="3"/>
      <c r="B441" s="3"/>
      <c r="C441" s="3"/>
      <c r="D441" s="7"/>
      <c r="E441" s="6"/>
      <c r="F441" s="3"/>
      <c r="G441" s="200"/>
      <c r="H441" s="3"/>
      <c r="I441" s="5"/>
      <c r="J441" s="5"/>
      <c r="K441" s="5"/>
      <c r="L441" s="3"/>
      <c r="M441" s="298"/>
      <c r="N441" s="3"/>
      <c r="O441" s="4"/>
      <c r="P441" s="3"/>
      <c r="Q441" s="3"/>
      <c r="R441" s="3"/>
      <c r="S441" s="3"/>
      <c r="AW441" s="419"/>
    </row>
    <row r="442" spans="1:49" s="2" customFormat="1" x14ac:dyDescent="0.2">
      <c r="A442" s="3"/>
      <c r="B442" s="3"/>
      <c r="C442" s="3"/>
      <c r="D442" s="7"/>
      <c r="E442" s="6"/>
      <c r="F442" s="3"/>
      <c r="G442" s="200"/>
      <c r="H442" s="3"/>
      <c r="I442" s="5"/>
      <c r="J442" s="5"/>
      <c r="K442" s="5"/>
      <c r="L442" s="3"/>
      <c r="M442" s="298"/>
      <c r="N442" s="3"/>
      <c r="O442" s="4"/>
      <c r="P442" s="3"/>
      <c r="Q442" s="3"/>
      <c r="R442" s="3"/>
      <c r="S442" s="3"/>
      <c r="AW442" s="419"/>
    </row>
    <row r="443" spans="1:49" s="2" customFormat="1" x14ac:dyDescent="0.2">
      <c r="A443" s="3"/>
      <c r="B443" s="3"/>
      <c r="C443" s="3"/>
      <c r="D443" s="7"/>
      <c r="E443" s="6"/>
      <c r="F443" s="3"/>
      <c r="G443" s="200"/>
      <c r="H443" s="3"/>
      <c r="I443" s="5"/>
      <c r="J443" s="5"/>
      <c r="K443" s="5"/>
      <c r="L443" s="3"/>
      <c r="M443" s="298"/>
      <c r="N443" s="3"/>
      <c r="O443" s="4"/>
      <c r="P443" s="3"/>
      <c r="Q443" s="3"/>
      <c r="R443" s="3"/>
      <c r="S443" s="3"/>
      <c r="AW443" s="419"/>
    </row>
    <row r="444" spans="1:49" s="2" customFormat="1" x14ac:dyDescent="0.2">
      <c r="A444" s="3"/>
      <c r="B444" s="3"/>
      <c r="C444" s="3"/>
      <c r="D444" s="7"/>
      <c r="E444" s="6"/>
      <c r="F444" s="3"/>
      <c r="G444" s="200"/>
      <c r="H444" s="3"/>
      <c r="I444" s="5"/>
      <c r="J444" s="5"/>
      <c r="K444" s="5"/>
      <c r="L444" s="3"/>
      <c r="M444" s="298"/>
      <c r="N444" s="3"/>
      <c r="O444" s="4"/>
      <c r="P444" s="3"/>
      <c r="Q444" s="3"/>
      <c r="R444" s="3"/>
      <c r="S444" s="3"/>
      <c r="AW444" s="419"/>
    </row>
    <row r="445" spans="1:49" s="2" customFormat="1" x14ac:dyDescent="0.2">
      <c r="A445" s="3"/>
      <c r="B445" s="3"/>
      <c r="C445" s="3"/>
      <c r="D445" s="7"/>
      <c r="E445" s="6"/>
      <c r="F445" s="14"/>
      <c r="G445" s="200"/>
      <c r="H445" s="3"/>
      <c r="I445" s="5"/>
      <c r="J445" s="5"/>
      <c r="K445" s="5"/>
      <c r="L445" s="3"/>
      <c r="M445" s="298"/>
      <c r="N445" s="3"/>
      <c r="O445" s="4"/>
      <c r="P445" s="3"/>
      <c r="Q445" s="3"/>
      <c r="R445" s="14"/>
      <c r="S445" s="3"/>
      <c r="AW445" s="419"/>
    </row>
    <row r="446" spans="1:49" s="2" customFormat="1" x14ac:dyDescent="0.2">
      <c r="A446" s="3"/>
      <c r="B446" s="3"/>
      <c r="C446" s="3"/>
      <c r="D446" s="7"/>
      <c r="E446" s="6"/>
      <c r="F446" s="14"/>
      <c r="G446" s="200"/>
      <c r="H446" s="3"/>
      <c r="I446" s="5"/>
      <c r="J446" s="5"/>
      <c r="K446" s="5"/>
      <c r="L446" s="3"/>
      <c r="M446" s="298"/>
      <c r="N446" s="3"/>
      <c r="O446" s="4"/>
      <c r="P446" s="3"/>
      <c r="Q446" s="3"/>
      <c r="R446" s="14"/>
      <c r="S446" s="3"/>
      <c r="AW446" s="419"/>
    </row>
    <row r="447" spans="1:49" s="2" customFormat="1" x14ac:dyDescent="0.2">
      <c r="A447" s="3"/>
      <c r="B447" s="3"/>
      <c r="C447" s="3"/>
      <c r="D447" s="7"/>
      <c r="E447" s="6"/>
      <c r="F447" s="14"/>
      <c r="G447" s="200"/>
      <c r="H447" s="3"/>
      <c r="I447" s="5"/>
      <c r="J447" s="5"/>
      <c r="K447" s="5"/>
      <c r="L447" s="3"/>
      <c r="M447" s="298"/>
      <c r="N447" s="3"/>
      <c r="O447" s="4"/>
      <c r="P447" s="15"/>
      <c r="Q447" s="3"/>
      <c r="R447" s="14"/>
      <c r="S447" s="3"/>
      <c r="AW447" s="419"/>
    </row>
    <row r="448" spans="1:49" s="2" customFormat="1" x14ac:dyDescent="0.2">
      <c r="A448" s="3"/>
      <c r="B448" s="3"/>
      <c r="C448" s="3"/>
      <c r="D448" s="7"/>
      <c r="E448" s="6"/>
      <c r="F448" s="14"/>
      <c r="G448" s="200"/>
      <c r="H448" s="3"/>
      <c r="I448" s="5"/>
      <c r="J448" s="5"/>
      <c r="K448" s="5"/>
      <c r="L448" s="3"/>
      <c r="M448" s="298"/>
      <c r="N448" s="3"/>
      <c r="O448" s="4"/>
      <c r="P448" s="3"/>
      <c r="Q448" s="3"/>
      <c r="R448" s="14"/>
      <c r="S448" s="3"/>
      <c r="AW448" s="419"/>
    </row>
    <row r="449" spans="1:49" s="2" customFormat="1" x14ac:dyDescent="0.2">
      <c r="A449" s="3"/>
      <c r="B449" s="3"/>
      <c r="C449" s="3"/>
      <c r="D449" s="7"/>
      <c r="E449" s="6"/>
      <c r="F449" s="14"/>
      <c r="G449" s="200"/>
      <c r="H449" s="3"/>
      <c r="I449" s="5"/>
      <c r="J449" s="5"/>
      <c r="K449" s="5"/>
      <c r="L449" s="3"/>
      <c r="M449" s="298"/>
      <c r="N449" s="3"/>
      <c r="O449" s="4"/>
      <c r="P449" s="3"/>
      <c r="Q449" s="3"/>
      <c r="R449" s="14"/>
      <c r="S449" s="3"/>
      <c r="AW449" s="419"/>
    </row>
    <row r="450" spans="1:49" s="2" customFormat="1" x14ac:dyDescent="0.2">
      <c r="A450" s="3"/>
      <c r="B450" s="3"/>
      <c r="C450" s="3"/>
      <c r="D450" s="7"/>
      <c r="E450" s="6"/>
      <c r="F450" s="14"/>
      <c r="G450" s="200"/>
      <c r="H450" s="3"/>
      <c r="I450" s="5"/>
      <c r="J450" s="5"/>
      <c r="K450" s="5"/>
      <c r="L450" s="3"/>
      <c r="M450" s="298"/>
      <c r="N450" s="3"/>
      <c r="O450" s="4"/>
      <c r="P450" s="3"/>
      <c r="Q450" s="3"/>
      <c r="R450" s="14"/>
      <c r="S450" s="3"/>
      <c r="AW450" s="419"/>
    </row>
    <row r="451" spans="1:49" s="2" customFormat="1" x14ac:dyDescent="0.2">
      <c r="A451" s="3"/>
      <c r="B451" s="3"/>
      <c r="C451" s="3"/>
      <c r="D451" s="7"/>
      <c r="E451" s="6"/>
      <c r="F451" s="14"/>
      <c r="G451" s="200"/>
      <c r="H451" s="3"/>
      <c r="I451" s="5"/>
      <c r="J451" s="5"/>
      <c r="K451" s="5"/>
      <c r="L451" s="3"/>
      <c r="M451" s="298"/>
      <c r="N451" s="3"/>
      <c r="O451" s="4"/>
      <c r="P451" s="422"/>
      <c r="Q451" s="3"/>
      <c r="R451" s="14"/>
      <c r="S451" s="3"/>
      <c r="AW451" s="419"/>
    </row>
    <row r="452" spans="1:49" s="2" customFormat="1" x14ac:dyDescent="0.2">
      <c r="A452" s="3"/>
      <c r="B452" s="3"/>
      <c r="C452" s="3"/>
      <c r="D452" s="7"/>
      <c r="E452" s="6"/>
      <c r="F452" s="3"/>
      <c r="G452" s="200"/>
      <c r="H452" s="3"/>
      <c r="I452" s="5"/>
      <c r="J452" s="5"/>
      <c r="K452" s="5"/>
      <c r="L452" s="3"/>
      <c r="M452" s="298"/>
      <c r="N452" s="3"/>
      <c r="O452" s="4"/>
      <c r="P452" s="422"/>
      <c r="Q452" s="3"/>
      <c r="R452" s="3"/>
      <c r="S452" s="3"/>
      <c r="AW452" s="419"/>
    </row>
    <row r="453" spans="1:49" s="2" customFormat="1" x14ac:dyDescent="0.2">
      <c r="A453" s="3"/>
      <c r="B453" s="3"/>
      <c r="C453" s="3"/>
      <c r="D453" s="7"/>
      <c r="E453" s="6"/>
      <c r="F453" s="14"/>
      <c r="G453" s="200"/>
      <c r="H453" s="3"/>
      <c r="I453" s="5"/>
      <c r="J453" s="5"/>
      <c r="K453" s="5"/>
      <c r="L453" s="3"/>
      <c r="M453" s="298"/>
      <c r="N453" s="3"/>
      <c r="O453" s="4"/>
      <c r="P453" s="3"/>
      <c r="Q453" s="3"/>
      <c r="R453" s="14"/>
      <c r="S453" s="3"/>
      <c r="AW453" s="419"/>
    </row>
    <row r="454" spans="1:49" s="2" customFormat="1" x14ac:dyDescent="0.2">
      <c r="A454" s="3"/>
      <c r="B454" s="3"/>
      <c r="C454" s="3"/>
      <c r="D454" s="7"/>
      <c r="E454" s="6"/>
      <c r="F454" s="14"/>
      <c r="G454" s="208"/>
      <c r="H454" s="3"/>
      <c r="I454" s="5"/>
      <c r="J454" s="5"/>
      <c r="K454" s="5"/>
      <c r="L454" s="3"/>
      <c r="M454" s="298"/>
      <c r="N454" s="3"/>
      <c r="O454" s="4"/>
      <c r="P454" s="3"/>
      <c r="Q454" s="3"/>
      <c r="R454" s="14"/>
      <c r="S454" s="3"/>
      <c r="AW454" s="419"/>
    </row>
    <row r="455" spans="1:49" s="2" customFormat="1" x14ac:dyDescent="0.2">
      <c r="A455" s="3"/>
      <c r="B455" s="3"/>
      <c r="C455" s="3"/>
      <c r="D455" s="7"/>
      <c r="E455" s="6"/>
      <c r="F455" s="14"/>
      <c r="G455" s="208"/>
      <c r="H455" s="3"/>
      <c r="I455" s="5"/>
      <c r="J455" s="5"/>
      <c r="K455" s="5"/>
      <c r="L455" s="3"/>
      <c r="M455" s="298"/>
      <c r="N455" s="3"/>
      <c r="O455" s="4"/>
      <c r="P455" s="3"/>
      <c r="Q455" s="3"/>
      <c r="R455" s="14"/>
      <c r="S455" s="3"/>
      <c r="AW455" s="419"/>
    </row>
    <row r="456" spans="1:49" s="2" customFormat="1" x14ac:dyDescent="0.2">
      <c r="A456" s="3"/>
      <c r="B456" s="3"/>
      <c r="C456" s="3"/>
      <c r="D456" s="7"/>
      <c r="E456" s="6"/>
      <c r="F456" s="3"/>
      <c r="G456" s="208"/>
      <c r="H456" s="3"/>
      <c r="I456" s="5"/>
      <c r="J456" s="5"/>
      <c r="K456" s="5"/>
      <c r="L456" s="3"/>
      <c r="M456" s="298"/>
      <c r="N456" s="3"/>
      <c r="O456" s="4"/>
      <c r="P456" s="3"/>
      <c r="Q456" s="3"/>
      <c r="R456" s="3"/>
      <c r="S456" s="3"/>
      <c r="AW456" s="419"/>
    </row>
    <row r="457" spans="1:49" s="2" customFormat="1" x14ac:dyDescent="0.2">
      <c r="A457" s="3"/>
      <c r="B457" s="3"/>
      <c r="C457" s="3"/>
      <c r="D457" s="7"/>
      <c r="E457" s="6"/>
      <c r="F457" s="14"/>
      <c r="G457" s="208"/>
      <c r="H457" s="3"/>
      <c r="I457" s="5"/>
      <c r="J457" s="5"/>
      <c r="K457" s="5"/>
      <c r="L457" s="3"/>
      <c r="M457" s="298"/>
      <c r="N457" s="3"/>
      <c r="O457" s="4"/>
      <c r="P457" s="3"/>
      <c r="Q457" s="3"/>
      <c r="R457" s="14"/>
      <c r="S457" s="3"/>
      <c r="AW457" s="419"/>
    </row>
    <row r="458" spans="1:49" s="2" customFormat="1" x14ac:dyDescent="0.2">
      <c r="A458" s="3"/>
      <c r="B458" s="3"/>
      <c r="C458" s="3"/>
      <c r="D458" s="7"/>
      <c r="E458" s="6"/>
      <c r="F458" s="14"/>
      <c r="G458" s="208"/>
      <c r="H458" s="3"/>
      <c r="I458" s="5"/>
      <c r="J458" s="5"/>
      <c r="K458" s="5"/>
      <c r="L458" s="3"/>
      <c r="M458" s="298"/>
      <c r="N458" s="3"/>
      <c r="O458" s="4"/>
      <c r="P458" s="3"/>
      <c r="Q458" s="3"/>
      <c r="R458" s="14"/>
      <c r="S458" s="3"/>
      <c r="AW458" s="419"/>
    </row>
    <row r="459" spans="1:49" s="2" customFormat="1" x14ac:dyDescent="0.2">
      <c r="D459" s="12"/>
      <c r="E459" s="11"/>
      <c r="F459" s="13"/>
      <c r="G459" s="208"/>
      <c r="I459" s="10"/>
      <c r="J459" s="5"/>
      <c r="K459" s="5"/>
      <c r="L459" s="3"/>
      <c r="M459" s="298"/>
      <c r="O459" s="9"/>
      <c r="P459" s="292"/>
      <c r="Q459" s="292"/>
      <c r="R459" s="13"/>
      <c r="S459" s="292"/>
      <c r="AW459" s="419"/>
    </row>
    <row r="460" spans="1:49" s="2" customFormat="1" x14ac:dyDescent="0.2">
      <c r="A460" s="3"/>
      <c r="B460" s="3"/>
      <c r="C460" s="3"/>
      <c r="D460" s="7"/>
      <c r="E460" s="6"/>
      <c r="F460" s="3"/>
      <c r="G460" s="208"/>
      <c r="H460" s="3"/>
      <c r="I460" s="5"/>
      <c r="J460" s="10"/>
      <c r="K460" s="10"/>
      <c r="L460" s="292"/>
      <c r="M460" s="9"/>
      <c r="N460" s="3"/>
      <c r="O460" s="4"/>
      <c r="P460" s="3"/>
      <c r="Q460" s="3"/>
      <c r="R460" s="3"/>
      <c r="S460" s="3"/>
      <c r="AW460" s="419"/>
    </row>
    <row r="461" spans="1:49" s="2" customFormat="1" x14ac:dyDescent="0.2">
      <c r="A461" s="3"/>
      <c r="B461" s="3"/>
      <c r="C461" s="3"/>
      <c r="D461" s="7"/>
      <c r="E461" s="6"/>
      <c r="F461" s="3"/>
      <c r="G461" s="208"/>
      <c r="H461" s="3"/>
      <c r="I461" s="5"/>
      <c r="J461" s="5"/>
      <c r="K461" s="5"/>
      <c r="L461" s="3"/>
      <c r="M461" s="298"/>
      <c r="N461" s="3"/>
      <c r="O461" s="4"/>
      <c r="P461" s="3"/>
      <c r="Q461" s="3"/>
      <c r="R461" s="3"/>
      <c r="S461" s="3"/>
      <c r="AW461" s="419"/>
    </row>
    <row r="462" spans="1:49" s="2" customFormat="1" x14ac:dyDescent="0.2">
      <c r="D462" s="12"/>
      <c r="E462" s="11"/>
      <c r="G462" s="208"/>
      <c r="I462" s="10"/>
      <c r="J462" s="5"/>
      <c r="K462" s="5"/>
      <c r="L462" s="3"/>
      <c r="M462" s="298"/>
      <c r="O462" s="9"/>
      <c r="P462" s="3"/>
      <c r="Q462" s="292"/>
      <c r="R462" s="292"/>
      <c r="S462" s="292"/>
      <c r="AW462" s="419"/>
    </row>
    <row r="463" spans="1:49" s="2" customFormat="1" x14ac:dyDescent="0.2">
      <c r="D463" s="12"/>
      <c r="E463" s="11"/>
      <c r="G463" s="208"/>
      <c r="I463" s="10"/>
      <c r="J463" s="10"/>
      <c r="K463" s="10"/>
      <c r="L463" s="292"/>
      <c r="M463" s="9"/>
      <c r="O463" s="9"/>
      <c r="P463" s="292"/>
      <c r="Q463" s="292"/>
      <c r="R463" s="292"/>
      <c r="S463" s="292"/>
      <c r="AW463" s="419"/>
    </row>
    <row r="464" spans="1:49" s="2" customFormat="1" x14ac:dyDescent="0.2">
      <c r="A464" s="3"/>
      <c r="B464" s="3"/>
      <c r="C464" s="3"/>
      <c r="D464" s="7"/>
      <c r="E464" s="6"/>
      <c r="F464" s="3"/>
      <c r="G464" s="208"/>
      <c r="H464" s="3"/>
      <c r="I464" s="5"/>
      <c r="J464" s="10"/>
      <c r="K464" s="10"/>
      <c r="L464" s="292"/>
      <c r="M464" s="9"/>
      <c r="N464" s="3"/>
      <c r="O464" s="4"/>
      <c r="P464" s="3"/>
      <c r="Q464" s="3"/>
      <c r="R464" s="3"/>
      <c r="S464" s="3"/>
      <c r="AW464" s="419"/>
    </row>
    <row r="465" spans="1:49" s="2" customFormat="1" x14ac:dyDescent="0.2">
      <c r="D465" s="12"/>
      <c r="E465" s="11"/>
      <c r="G465" s="208"/>
      <c r="I465" s="10"/>
      <c r="J465" s="5"/>
      <c r="K465" s="5"/>
      <c r="L465" s="3"/>
      <c r="M465" s="298"/>
      <c r="O465" s="9"/>
      <c r="P465" s="3"/>
      <c r="Q465" s="292"/>
      <c r="R465" s="292"/>
      <c r="S465" s="292"/>
      <c r="AW465" s="419"/>
    </row>
    <row r="466" spans="1:49" s="2" customFormat="1" x14ac:dyDescent="0.2">
      <c r="D466" s="12"/>
      <c r="E466" s="11"/>
      <c r="G466" s="208"/>
      <c r="I466" s="10"/>
      <c r="J466" s="10"/>
      <c r="K466" s="10"/>
      <c r="L466" s="292"/>
      <c r="M466" s="9"/>
      <c r="O466" s="9"/>
      <c r="P466" s="3"/>
      <c r="Q466" s="292"/>
      <c r="R466" s="292"/>
      <c r="S466" s="292"/>
      <c r="AW466" s="419"/>
    </row>
    <row r="467" spans="1:49" s="2" customFormat="1" x14ac:dyDescent="0.2">
      <c r="D467" s="12"/>
      <c r="E467" s="11"/>
      <c r="G467" s="208"/>
      <c r="I467" s="10"/>
      <c r="J467" s="10"/>
      <c r="K467" s="10"/>
      <c r="L467" s="292"/>
      <c r="M467" s="9"/>
      <c r="O467" s="9"/>
      <c r="P467" s="3"/>
      <c r="Q467" s="292"/>
      <c r="R467" s="292"/>
      <c r="S467" s="292"/>
      <c r="AW467" s="419"/>
    </row>
    <row r="468" spans="1:49" s="2" customFormat="1" x14ac:dyDescent="0.2">
      <c r="D468" s="12"/>
      <c r="E468" s="11"/>
      <c r="G468" s="208"/>
      <c r="I468" s="10"/>
      <c r="J468" s="10"/>
      <c r="K468" s="10"/>
      <c r="L468" s="292"/>
      <c r="M468" s="9"/>
      <c r="O468" s="9"/>
      <c r="P468" s="3"/>
      <c r="Q468" s="292"/>
      <c r="R468" s="292"/>
      <c r="S468" s="292"/>
      <c r="AW468" s="419"/>
    </row>
    <row r="469" spans="1:49" s="2" customFormat="1" x14ac:dyDescent="0.2">
      <c r="A469" s="3"/>
      <c r="B469" s="3"/>
      <c r="C469" s="3"/>
      <c r="D469" s="7"/>
      <c r="E469" s="6"/>
      <c r="F469" s="3"/>
      <c r="G469" s="200"/>
      <c r="H469" s="3"/>
      <c r="I469" s="5"/>
      <c r="J469" s="10"/>
      <c r="K469" s="10"/>
      <c r="L469" s="292"/>
      <c r="M469" s="9"/>
      <c r="N469" s="3"/>
      <c r="O469" s="4"/>
      <c r="P469" s="3"/>
      <c r="Q469" s="3"/>
      <c r="R469" s="3"/>
      <c r="S469" s="3"/>
      <c r="AW469" s="419"/>
    </row>
    <row r="470" spans="1:49" s="2" customFormat="1" x14ac:dyDescent="0.2">
      <c r="A470" s="3"/>
      <c r="B470" s="3"/>
      <c r="C470" s="3"/>
      <c r="D470" s="7"/>
      <c r="E470" s="6"/>
      <c r="F470" s="3"/>
      <c r="G470" s="200"/>
      <c r="H470" s="3"/>
      <c r="I470" s="5"/>
      <c r="J470" s="5"/>
      <c r="K470" s="5"/>
      <c r="L470" s="3"/>
      <c r="M470" s="298"/>
      <c r="N470" s="3"/>
      <c r="O470" s="4"/>
      <c r="P470" s="3"/>
      <c r="Q470" s="3"/>
      <c r="R470" s="3"/>
      <c r="S470" s="3"/>
      <c r="AW470" s="419"/>
    </row>
    <row r="471" spans="1:49" s="2" customFormat="1" x14ac:dyDescent="0.2">
      <c r="A471" s="3"/>
      <c r="B471" s="3"/>
      <c r="C471" s="3"/>
      <c r="D471" s="7"/>
      <c r="E471" s="6"/>
      <c r="F471" s="3"/>
      <c r="G471" s="200"/>
      <c r="H471" s="3"/>
      <c r="I471" s="5"/>
      <c r="J471" s="5"/>
      <c r="K471" s="5"/>
      <c r="L471" s="3"/>
      <c r="M471" s="298"/>
      <c r="N471" s="3"/>
      <c r="O471" s="4"/>
      <c r="P471" s="3"/>
      <c r="Q471" s="3"/>
      <c r="R471" s="3"/>
      <c r="S471" s="3"/>
      <c r="AW471" s="419"/>
    </row>
    <row r="472" spans="1:49" s="2" customFormat="1" x14ac:dyDescent="0.2">
      <c r="A472" s="3"/>
      <c r="B472" s="3"/>
      <c r="C472" s="3"/>
      <c r="D472" s="7"/>
      <c r="E472" s="6"/>
      <c r="F472" s="3"/>
      <c r="G472" s="200"/>
      <c r="H472" s="3"/>
      <c r="I472" s="5"/>
      <c r="J472" s="5"/>
      <c r="K472" s="5"/>
      <c r="L472" s="3"/>
      <c r="M472" s="298"/>
      <c r="N472" s="3"/>
      <c r="O472" s="4"/>
      <c r="P472" s="3"/>
      <c r="Q472" s="3"/>
      <c r="R472" s="3"/>
      <c r="S472" s="3"/>
      <c r="AW472" s="419"/>
    </row>
    <row r="473" spans="1:49" s="2" customFormat="1" x14ac:dyDescent="0.2">
      <c r="A473" s="3"/>
      <c r="B473" s="3"/>
      <c r="C473" s="3"/>
      <c r="D473" s="7"/>
      <c r="E473" s="6"/>
      <c r="F473" s="3"/>
      <c r="G473" s="200"/>
      <c r="H473" s="3"/>
      <c r="I473" s="5"/>
      <c r="J473" s="5"/>
      <c r="K473" s="5"/>
      <c r="L473" s="3"/>
      <c r="M473" s="298"/>
      <c r="N473" s="3"/>
      <c r="O473" s="4"/>
      <c r="P473" s="3"/>
      <c r="Q473" s="3"/>
      <c r="R473" s="3"/>
      <c r="S473" s="3"/>
      <c r="AW473" s="419"/>
    </row>
    <row r="474" spans="1:49" s="2" customFormat="1" x14ac:dyDescent="0.2">
      <c r="A474" s="3"/>
      <c r="B474" s="3"/>
      <c r="C474" s="3"/>
      <c r="D474" s="7"/>
      <c r="E474" s="6"/>
      <c r="F474" s="3"/>
      <c r="G474" s="200"/>
      <c r="H474" s="3"/>
      <c r="I474" s="5"/>
      <c r="J474" s="5"/>
      <c r="K474" s="5"/>
      <c r="L474" s="3"/>
      <c r="M474" s="298"/>
      <c r="N474" s="3"/>
      <c r="O474" s="4"/>
      <c r="P474" s="3"/>
      <c r="Q474" s="3"/>
      <c r="R474" s="3"/>
      <c r="S474" s="3"/>
      <c r="AW474" s="419"/>
    </row>
    <row r="475" spans="1:49" s="2" customFormat="1" x14ac:dyDescent="0.2">
      <c r="A475" s="3"/>
      <c r="B475" s="3"/>
      <c r="C475" s="3"/>
      <c r="D475" s="7"/>
      <c r="E475" s="6"/>
      <c r="F475" s="3"/>
      <c r="G475" s="200"/>
      <c r="H475" s="3"/>
      <c r="I475" s="5"/>
      <c r="J475" s="5"/>
      <c r="K475" s="5"/>
      <c r="L475" s="3"/>
      <c r="M475" s="298"/>
      <c r="N475" s="3"/>
      <c r="O475" s="4"/>
      <c r="P475" s="3"/>
      <c r="Q475" s="3"/>
      <c r="R475" s="3"/>
      <c r="S475" s="3"/>
      <c r="AW475" s="419"/>
    </row>
    <row r="476" spans="1:49" s="2" customFormat="1" x14ac:dyDescent="0.2">
      <c r="A476" s="3"/>
      <c r="B476" s="3"/>
      <c r="C476" s="3"/>
      <c r="D476" s="7"/>
      <c r="E476" s="6"/>
      <c r="F476" s="3"/>
      <c r="G476" s="200"/>
      <c r="H476" s="3"/>
      <c r="I476" s="5"/>
      <c r="J476" s="5"/>
      <c r="K476" s="5"/>
      <c r="L476" s="3"/>
      <c r="M476" s="298"/>
      <c r="N476" s="3"/>
      <c r="O476" s="4"/>
      <c r="P476" s="3"/>
      <c r="Q476" s="3"/>
      <c r="R476" s="3"/>
      <c r="S476" s="3"/>
      <c r="AW476" s="419"/>
    </row>
    <row r="477" spans="1:49" s="2" customFormat="1" x14ac:dyDescent="0.2">
      <c r="A477" s="3"/>
      <c r="B477" s="3"/>
      <c r="C477" s="3"/>
      <c r="D477" s="7"/>
      <c r="E477" s="6"/>
      <c r="F477" s="3"/>
      <c r="G477" s="200"/>
      <c r="H477" s="3"/>
      <c r="I477" s="5"/>
      <c r="J477" s="5"/>
      <c r="K477" s="5"/>
      <c r="L477" s="3"/>
      <c r="M477" s="298"/>
      <c r="N477" s="3"/>
      <c r="O477" s="4"/>
      <c r="P477" s="3"/>
      <c r="Q477" s="3"/>
      <c r="R477" s="3"/>
      <c r="S477" s="3"/>
      <c r="AW477" s="419"/>
    </row>
    <row r="478" spans="1:49" s="2" customFormat="1" x14ac:dyDescent="0.2">
      <c r="A478" s="3"/>
      <c r="B478" s="3"/>
      <c r="C478" s="3"/>
      <c r="D478" s="7"/>
      <c r="E478" s="6"/>
      <c r="F478" s="3"/>
      <c r="G478" s="200"/>
      <c r="H478" s="3"/>
      <c r="I478" s="5"/>
      <c r="J478" s="5"/>
      <c r="K478" s="5"/>
      <c r="L478" s="3"/>
      <c r="M478" s="298"/>
      <c r="N478" s="3"/>
      <c r="O478" s="4"/>
      <c r="P478" s="3"/>
      <c r="Q478" s="3"/>
      <c r="R478" s="3"/>
      <c r="S478" s="3"/>
      <c r="AW478" s="419"/>
    </row>
    <row r="479" spans="1:49" s="2" customFormat="1" x14ac:dyDescent="0.2">
      <c r="A479" s="3"/>
      <c r="B479" s="3"/>
      <c r="C479" s="3"/>
      <c r="D479" s="7"/>
      <c r="E479" s="6"/>
      <c r="F479" s="3"/>
      <c r="G479" s="200"/>
      <c r="H479" s="3"/>
      <c r="I479" s="5"/>
      <c r="J479" s="5"/>
      <c r="K479" s="5"/>
      <c r="L479" s="3"/>
      <c r="M479" s="298"/>
      <c r="N479" s="3"/>
      <c r="O479" s="4"/>
      <c r="P479" s="3"/>
      <c r="Q479" s="3"/>
      <c r="R479" s="3"/>
      <c r="S479" s="3"/>
      <c r="AW479" s="419"/>
    </row>
    <row r="480" spans="1:49" s="2" customFormat="1" x14ac:dyDescent="0.2">
      <c r="A480" s="3"/>
      <c r="B480" s="3"/>
      <c r="C480" s="3"/>
      <c r="D480" s="7"/>
      <c r="E480" s="6"/>
      <c r="F480" s="3"/>
      <c r="G480" s="200"/>
      <c r="H480" s="3"/>
      <c r="I480" s="5"/>
      <c r="J480" s="5"/>
      <c r="K480" s="5"/>
      <c r="L480" s="3"/>
      <c r="M480" s="298"/>
      <c r="N480" s="3"/>
      <c r="O480" s="4"/>
      <c r="P480" s="3"/>
      <c r="Q480" s="3"/>
      <c r="R480" s="3"/>
      <c r="S480" s="3"/>
      <c r="AW480" s="419"/>
    </row>
    <row r="481" spans="1:49" s="2" customFormat="1" x14ac:dyDescent="0.2">
      <c r="A481" s="3"/>
      <c r="B481" s="3"/>
      <c r="C481" s="3"/>
      <c r="D481" s="7"/>
      <c r="E481" s="6"/>
      <c r="F481" s="3"/>
      <c r="G481" s="200"/>
      <c r="H481" s="3"/>
      <c r="I481" s="5"/>
      <c r="J481" s="5"/>
      <c r="K481" s="5"/>
      <c r="L481" s="3"/>
      <c r="M481" s="298"/>
      <c r="N481" s="3"/>
      <c r="O481" s="4"/>
      <c r="P481" s="3"/>
      <c r="Q481" s="3"/>
      <c r="R481" s="3"/>
      <c r="S481" s="3"/>
      <c r="AW481" s="419"/>
    </row>
    <row r="482" spans="1:49" s="2" customFormat="1" x14ac:dyDescent="0.2">
      <c r="A482" s="3"/>
      <c r="B482" s="3"/>
      <c r="C482" s="3"/>
      <c r="D482" s="7"/>
      <c r="E482" s="6"/>
      <c r="F482" s="3"/>
      <c r="G482" s="200"/>
      <c r="H482" s="3"/>
      <c r="I482" s="5"/>
      <c r="J482" s="5"/>
      <c r="K482" s="5"/>
      <c r="L482" s="3"/>
      <c r="M482" s="298"/>
      <c r="N482" s="3"/>
      <c r="O482" s="4"/>
      <c r="P482" s="3"/>
      <c r="Q482" s="3"/>
      <c r="R482" s="3"/>
      <c r="S482" s="3"/>
      <c r="AW482" s="419"/>
    </row>
    <row r="483" spans="1:49" s="2" customFormat="1" x14ac:dyDescent="0.2">
      <c r="A483" s="3"/>
      <c r="B483" s="3"/>
      <c r="C483" s="3"/>
      <c r="D483" s="7"/>
      <c r="E483" s="6"/>
      <c r="F483" s="3"/>
      <c r="G483" s="200"/>
      <c r="H483" s="3"/>
      <c r="I483" s="5"/>
      <c r="J483" s="5"/>
      <c r="K483" s="5"/>
      <c r="L483" s="3"/>
      <c r="M483" s="298"/>
      <c r="N483" s="3"/>
      <c r="O483" s="4"/>
      <c r="P483" s="3"/>
      <c r="Q483" s="3"/>
      <c r="R483" s="3"/>
      <c r="S483" s="3"/>
      <c r="AW483" s="419"/>
    </row>
    <row r="484" spans="1:49" s="2" customFormat="1" x14ac:dyDescent="0.2">
      <c r="A484" s="3"/>
      <c r="B484" s="3"/>
      <c r="C484" s="3"/>
      <c r="D484" s="7"/>
      <c r="E484" s="6"/>
      <c r="F484" s="3"/>
      <c r="G484" s="200"/>
      <c r="H484" s="3"/>
      <c r="I484" s="5"/>
      <c r="J484" s="5"/>
      <c r="K484" s="5"/>
      <c r="L484" s="3"/>
      <c r="M484" s="298"/>
      <c r="N484" s="3"/>
      <c r="O484" s="4"/>
      <c r="P484" s="3"/>
      <c r="Q484" s="3"/>
      <c r="R484" s="3"/>
      <c r="S484" s="3"/>
      <c r="AW484" s="419"/>
    </row>
    <row r="485" spans="1:49" s="2" customFormat="1" x14ac:dyDescent="0.2">
      <c r="A485" s="3"/>
      <c r="B485" s="3"/>
      <c r="C485" s="3"/>
      <c r="D485" s="7"/>
      <c r="E485" s="6"/>
      <c r="F485" s="3"/>
      <c r="G485" s="200"/>
      <c r="H485" s="3"/>
      <c r="I485" s="5"/>
      <c r="J485" s="5"/>
      <c r="K485" s="5"/>
      <c r="L485" s="3"/>
      <c r="M485" s="298"/>
      <c r="N485" s="3"/>
      <c r="O485" s="4"/>
      <c r="P485" s="3"/>
      <c r="Q485" s="3"/>
      <c r="R485" s="3"/>
      <c r="S485" s="3"/>
      <c r="AW485" s="419"/>
    </row>
    <row r="486" spans="1:49" s="2" customFormat="1" x14ac:dyDescent="0.2">
      <c r="A486" s="3"/>
      <c r="B486" s="3"/>
      <c r="C486" s="3"/>
      <c r="D486" s="7"/>
      <c r="E486" s="6"/>
      <c r="F486" s="3"/>
      <c r="G486" s="200"/>
      <c r="H486" s="3"/>
      <c r="I486" s="5"/>
      <c r="J486" s="5"/>
      <c r="K486" s="5"/>
      <c r="L486" s="3"/>
      <c r="M486" s="298"/>
      <c r="N486" s="3"/>
      <c r="O486" s="4"/>
      <c r="P486" s="3"/>
      <c r="Q486" s="3"/>
      <c r="R486" s="3"/>
      <c r="S486" s="3"/>
      <c r="AW486" s="419"/>
    </row>
    <row r="487" spans="1:49" s="2" customFormat="1" x14ac:dyDescent="0.2">
      <c r="A487" s="3"/>
      <c r="B487" s="3"/>
      <c r="C487" s="3"/>
      <c r="D487" s="7"/>
      <c r="E487" s="6"/>
      <c r="F487" s="3"/>
      <c r="G487" s="200"/>
      <c r="H487" s="3"/>
      <c r="I487" s="5"/>
      <c r="J487" s="5"/>
      <c r="K487" s="5"/>
      <c r="L487" s="3"/>
      <c r="M487" s="298"/>
      <c r="N487" s="3"/>
      <c r="O487" s="4"/>
      <c r="P487" s="3"/>
      <c r="Q487" s="3"/>
      <c r="R487" s="3"/>
      <c r="S487" s="3"/>
      <c r="AW487" s="419"/>
    </row>
    <row r="488" spans="1:49" s="2" customFormat="1" x14ac:dyDescent="0.2">
      <c r="A488" s="3"/>
      <c r="B488" s="3"/>
      <c r="C488" s="3"/>
      <c r="D488" s="7"/>
      <c r="E488" s="6"/>
      <c r="F488" s="3"/>
      <c r="G488" s="200"/>
      <c r="H488" s="3"/>
      <c r="I488" s="5"/>
      <c r="J488" s="5"/>
      <c r="K488" s="5"/>
      <c r="L488" s="3"/>
      <c r="M488" s="298"/>
      <c r="N488" s="3"/>
      <c r="O488" s="4"/>
      <c r="P488" s="3"/>
      <c r="Q488" s="3"/>
      <c r="R488" s="3"/>
      <c r="S488" s="3"/>
      <c r="AW488" s="419"/>
    </row>
    <row r="489" spans="1:49" s="2" customFormat="1" x14ac:dyDescent="0.2">
      <c r="A489" s="3"/>
      <c r="B489" s="3"/>
      <c r="C489" s="3"/>
      <c r="D489" s="7"/>
      <c r="E489" s="6"/>
      <c r="F489" s="3"/>
      <c r="G489" s="200"/>
      <c r="H489" s="3"/>
      <c r="I489" s="5"/>
      <c r="J489" s="5"/>
      <c r="K489" s="5"/>
      <c r="L489" s="3"/>
      <c r="M489" s="298"/>
      <c r="N489" s="3"/>
      <c r="O489" s="4"/>
      <c r="P489" s="3"/>
      <c r="Q489" s="3"/>
      <c r="R489" s="3"/>
      <c r="S489" s="3"/>
      <c r="AW489" s="419"/>
    </row>
    <row r="490" spans="1:49" s="2" customFormat="1" x14ac:dyDescent="0.2">
      <c r="A490" s="3"/>
      <c r="B490" s="3"/>
      <c r="C490" s="3"/>
      <c r="D490" s="7"/>
      <c r="E490" s="6"/>
      <c r="F490" s="3"/>
      <c r="G490" s="200"/>
      <c r="H490" s="3"/>
      <c r="I490" s="5"/>
      <c r="J490" s="5"/>
      <c r="K490" s="5"/>
      <c r="L490" s="3"/>
      <c r="M490" s="298"/>
      <c r="N490" s="3"/>
      <c r="O490" s="4"/>
      <c r="P490" s="3"/>
      <c r="Q490" s="3"/>
      <c r="R490" s="3"/>
      <c r="S490" s="3"/>
      <c r="AW490" s="419"/>
    </row>
    <row r="491" spans="1:49" s="2" customFormat="1" x14ac:dyDescent="0.2">
      <c r="A491" s="3"/>
      <c r="B491" s="3"/>
      <c r="C491" s="3"/>
      <c r="D491" s="7"/>
      <c r="E491" s="6"/>
      <c r="F491" s="3"/>
      <c r="G491" s="200"/>
      <c r="H491" s="3"/>
      <c r="I491" s="5"/>
      <c r="J491" s="5"/>
      <c r="K491" s="5"/>
      <c r="L491" s="3"/>
      <c r="M491" s="298"/>
      <c r="N491" s="3"/>
      <c r="O491" s="4"/>
      <c r="P491" s="3"/>
      <c r="Q491" s="3"/>
      <c r="R491" s="3"/>
      <c r="S491" s="3"/>
      <c r="AW491" s="419"/>
    </row>
    <row r="492" spans="1:49" s="2" customFormat="1" x14ac:dyDescent="0.2">
      <c r="A492" s="3"/>
      <c r="B492" s="3"/>
      <c r="C492" s="3"/>
      <c r="D492" s="7"/>
      <c r="E492" s="6"/>
      <c r="F492" s="3"/>
      <c r="G492" s="200"/>
      <c r="H492" s="3"/>
      <c r="I492" s="5"/>
      <c r="J492" s="5"/>
      <c r="K492" s="5"/>
      <c r="L492" s="3"/>
      <c r="M492" s="298"/>
      <c r="N492" s="3"/>
      <c r="O492" s="4"/>
      <c r="P492" s="3"/>
      <c r="Q492" s="3"/>
      <c r="R492" s="3"/>
      <c r="S492" s="3"/>
      <c r="AW492" s="419"/>
    </row>
    <row r="493" spans="1:49" s="2" customFormat="1" x14ac:dyDescent="0.2">
      <c r="A493" s="3"/>
      <c r="B493" s="3"/>
      <c r="C493" s="3"/>
      <c r="D493" s="7"/>
      <c r="E493" s="6"/>
      <c r="F493" s="3"/>
      <c r="G493" s="200"/>
      <c r="H493" s="3"/>
      <c r="I493" s="5"/>
      <c r="J493" s="5"/>
      <c r="K493" s="5"/>
      <c r="L493" s="3"/>
      <c r="M493" s="298"/>
      <c r="N493" s="3"/>
      <c r="O493" s="4"/>
      <c r="P493" s="3"/>
      <c r="Q493" s="3"/>
      <c r="R493" s="3"/>
      <c r="S493" s="3"/>
      <c r="AW493" s="419"/>
    </row>
    <row r="494" spans="1:49" s="2" customFormat="1" x14ac:dyDescent="0.2">
      <c r="A494" s="3"/>
      <c r="B494" s="3"/>
      <c r="C494" s="3"/>
      <c r="D494" s="7"/>
      <c r="E494" s="6"/>
      <c r="F494" s="3"/>
      <c r="G494" s="200"/>
      <c r="H494" s="3"/>
      <c r="I494" s="5"/>
      <c r="J494" s="5"/>
      <c r="K494" s="5"/>
      <c r="L494" s="3"/>
      <c r="M494" s="298"/>
      <c r="N494" s="3"/>
      <c r="O494" s="4"/>
      <c r="P494" s="3"/>
      <c r="Q494" s="3"/>
      <c r="R494" s="3"/>
      <c r="S494" s="3"/>
      <c r="AW494" s="419"/>
    </row>
    <row r="495" spans="1:49" s="2" customFormat="1" x14ac:dyDescent="0.2">
      <c r="A495" s="3"/>
      <c r="B495" s="3"/>
      <c r="C495" s="3"/>
      <c r="D495" s="7"/>
      <c r="E495" s="6"/>
      <c r="F495" s="3"/>
      <c r="G495" s="200"/>
      <c r="H495" s="3"/>
      <c r="I495" s="5"/>
      <c r="J495" s="5"/>
      <c r="K495" s="5"/>
      <c r="L495" s="3"/>
      <c r="M495" s="298"/>
      <c r="N495" s="3"/>
      <c r="O495" s="4"/>
      <c r="P495" s="3"/>
      <c r="Q495" s="3"/>
      <c r="R495" s="3"/>
      <c r="S495" s="3"/>
      <c r="AW495" s="419"/>
    </row>
    <row r="496" spans="1:49" s="2" customFormat="1" x14ac:dyDescent="0.2">
      <c r="A496" s="3"/>
      <c r="B496" s="3"/>
      <c r="C496" s="3"/>
      <c r="D496" s="7"/>
      <c r="E496" s="6"/>
      <c r="F496" s="3"/>
      <c r="G496" s="200"/>
      <c r="H496" s="3"/>
      <c r="I496" s="5"/>
      <c r="J496" s="5"/>
      <c r="K496" s="5"/>
      <c r="L496" s="3"/>
      <c r="M496" s="298"/>
      <c r="N496" s="3"/>
      <c r="O496" s="4"/>
      <c r="P496" s="3"/>
      <c r="Q496" s="3"/>
      <c r="R496" s="3"/>
      <c r="S496" s="3"/>
      <c r="AW496" s="419"/>
    </row>
    <row r="497" spans="1:49" s="2" customFormat="1" x14ac:dyDescent="0.2">
      <c r="A497" s="3"/>
      <c r="B497" s="3"/>
      <c r="C497" s="3"/>
      <c r="D497" s="7"/>
      <c r="E497" s="6"/>
      <c r="F497" s="3"/>
      <c r="G497" s="200"/>
      <c r="H497" s="3"/>
      <c r="I497" s="5"/>
      <c r="J497" s="5"/>
      <c r="K497" s="5"/>
      <c r="L497" s="3"/>
      <c r="M497" s="298"/>
      <c r="N497" s="3"/>
      <c r="O497" s="4"/>
      <c r="P497" s="3"/>
      <c r="Q497" s="3"/>
      <c r="R497" s="3"/>
      <c r="S497" s="3"/>
      <c r="AW497" s="419"/>
    </row>
    <row r="498" spans="1:49" s="2" customFormat="1" x14ac:dyDescent="0.2">
      <c r="A498" s="3"/>
      <c r="B498" s="3"/>
      <c r="C498" s="3"/>
      <c r="D498" s="7"/>
      <c r="E498" s="6"/>
      <c r="F498" s="3"/>
      <c r="G498" s="200"/>
      <c r="H498" s="3"/>
      <c r="I498" s="5"/>
      <c r="J498" s="5"/>
      <c r="K498" s="5"/>
      <c r="L498" s="3"/>
      <c r="M498" s="298"/>
      <c r="N498" s="3"/>
      <c r="O498" s="4"/>
      <c r="P498" s="3"/>
      <c r="Q498" s="3"/>
      <c r="R498" s="3"/>
      <c r="S498" s="3"/>
      <c r="AW498" s="419"/>
    </row>
    <row r="499" spans="1:49" s="2" customFormat="1" x14ac:dyDescent="0.2">
      <c r="A499" s="3"/>
      <c r="B499" s="3"/>
      <c r="C499" s="3"/>
      <c r="D499" s="7"/>
      <c r="E499" s="6"/>
      <c r="F499" s="3"/>
      <c r="G499" s="200"/>
      <c r="H499" s="3"/>
      <c r="I499" s="5"/>
      <c r="J499" s="5"/>
      <c r="K499" s="5"/>
      <c r="L499" s="3"/>
      <c r="M499" s="298"/>
      <c r="N499" s="3"/>
      <c r="O499" s="4"/>
      <c r="P499" s="3"/>
      <c r="Q499" s="3"/>
      <c r="R499" s="3"/>
      <c r="S499" s="3"/>
      <c r="AW499" s="419"/>
    </row>
    <row r="500" spans="1:49" s="2" customFormat="1" x14ac:dyDescent="0.2">
      <c r="A500" s="3"/>
      <c r="B500" s="3"/>
      <c r="C500" s="3"/>
      <c r="D500" s="7"/>
      <c r="E500" s="6"/>
      <c r="F500" s="3"/>
      <c r="G500" s="200"/>
      <c r="H500" s="3"/>
      <c r="I500" s="5"/>
      <c r="J500" s="5"/>
      <c r="K500" s="5"/>
      <c r="L500" s="3"/>
      <c r="M500" s="298"/>
      <c r="N500" s="3"/>
      <c r="O500" s="4"/>
      <c r="P500" s="3"/>
      <c r="Q500" s="3"/>
      <c r="R500" s="3"/>
      <c r="S500" s="3"/>
      <c r="AW500" s="419"/>
    </row>
    <row r="501" spans="1:49" s="2" customFormat="1" x14ac:dyDescent="0.2">
      <c r="A501" s="3"/>
      <c r="B501" s="3"/>
      <c r="C501" s="3"/>
      <c r="D501" s="7"/>
      <c r="E501" s="6"/>
      <c r="F501" s="3"/>
      <c r="G501" s="200"/>
      <c r="H501" s="3"/>
      <c r="I501" s="5"/>
      <c r="J501" s="5"/>
      <c r="K501" s="5"/>
      <c r="L501" s="3"/>
      <c r="M501" s="298"/>
      <c r="N501" s="3"/>
      <c r="O501" s="4"/>
      <c r="P501" s="3"/>
      <c r="Q501" s="3"/>
      <c r="R501" s="3"/>
      <c r="S501" s="3"/>
      <c r="AW501" s="419"/>
    </row>
    <row r="502" spans="1:49" s="2" customFormat="1" x14ac:dyDescent="0.2">
      <c r="A502" s="3"/>
      <c r="B502" s="3"/>
      <c r="C502" s="3"/>
      <c r="D502" s="7"/>
      <c r="E502" s="6"/>
      <c r="F502" s="3"/>
      <c r="G502" s="200"/>
      <c r="H502" s="3"/>
      <c r="I502" s="5"/>
      <c r="J502" s="5"/>
      <c r="K502" s="5"/>
      <c r="L502" s="3"/>
      <c r="M502" s="298"/>
      <c r="N502" s="3"/>
      <c r="O502" s="4"/>
      <c r="P502" s="3"/>
      <c r="Q502" s="3"/>
      <c r="R502" s="3"/>
      <c r="S502" s="3"/>
      <c r="AW502" s="419"/>
    </row>
    <row r="503" spans="1:49" s="2" customFormat="1" x14ac:dyDescent="0.2">
      <c r="A503" s="3"/>
      <c r="B503" s="3"/>
      <c r="C503" s="3"/>
      <c r="D503" s="7"/>
      <c r="E503" s="6"/>
      <c r="F503" s="3"/>
      <c r="G503" s="200"/>
      <c r="H503" s="3"/>
      <c r="I503" s="5"/>
      <c r="J503" s="5"/>
      <c r="K503" s="5"/>
      <c r="L503" s="3"/>
      <c r="M503" s="298"/>
      <c r="N503" s="3"/>
      <c r="O503" s="4"/>
      <c r="P503" s="3"/>
      <c r="Q503" s="3"/>
      <c r="R503" s="3"/>
      <c r="S503" s="3"/>
      <c r="AW503" s="419"/>
    </row>
    <row r="504" spans="1:49" s="2" customFormat="1" x14ac:dyDescent="0.2">
      <c r="A504" s="3"/>
      <c r="B504" s="3"/>
      <c r="C504" s="3"/>
      <c r="D504" s="7"/>
      <c r="E504" s="6"/>
      <c r="F504" s="3"/>
      <c r="G504" s="200"/>
      <c r="H504" s="3"/>
      <c r="I504" s="5"/>
      <c r="J504" s="5"/>
      <c r="K504" s="5"/>
      <c r="L504" s="3"/>
      <c r="M504" s="298"/>
      <c r="N504" s="3"/>
      <c r="O504" s="4"/>
      <c r="P504" s="3"/>
      <c r="Q504" s="3"/>
      <c r="R504" s="3"/>
      <c r="S504" s="3"/>
      <c r="AW504" s="419"/>
    </row>
    <row r="505" spans="1:49" s="2" customFormat="1" x14ac:dyDescent="0.2">
      <c r="A505" s="3"/>
      <c r="B505" s="3"/>
      <c r="C505" s="3"/>
      <c r="D505" s="7"/>
      <c r="E505" s="6"/>
      <c r="F505" s="3"/>
      <c r="G505" s="200"/>
      <c r="H505" s="3"/>
      <c r="I505" s="5"/>
      <c r="J505" s="5"/>
      <c r="K505" s="5"/>
      <c r="L505" s="3"/>
      <c r="M505" s="298"/>
      <c r="N505" s="3"/>
      <c r="O505" s="4"/>
      <c r="P505" s="8"/>
      <c r="Q505" s="3"/>
      <c r="R505" s="3"/>
      <c r="S505" s="3"/>
      <c r="AW505" s="419"/>
    </row>
    <row r="506" spans="1:49" s="2" customFormat="1" x14ac:dyDescent="0.2">
      <c r="A506" s="3"/>
      <c r="B506" s="3"/>
      <c r="C506" s="3"/>
      <c r="D506" s="7"/>
      <c r="E506" s="6"/>
      <c r="F506" s="3"/>
      <c r="G506" s="200"/>
      <c r="H506" s="3"/>
      <c r="I506" s="5"/>
      <c r="J506" s="5"/>
      <c r="K506" s="5"/>
      <c r="L506" s="3"/>
      <c r="M506" s="298"/>
      <c r="N506" s="3"/>
      <c r="O506" s="4"/>
      <c r="P506" s="3"/>
      <c r="Q506" s="3"/>
      <c r="R506" s="3"/>
      <c r="S506" s="3"/>
      <c r="AW506" s="419"/>
    </row>
    <row r="507" spans="1:49" s="2" customFormat="1" x14ac:dyDescent="0.2">
      <c r="A507" s="3"/>
      <c r="B507" s="3"/>
      <c r="C507" s="3"/>
      <c r="D507" s="7"/>
      <c r="E507" s="6"/>
      <c r="F507" s="3"/>
      <c r="G507" s="200"/>
      <c r="H507" s="3"/>
      <c r="I507" s="5"/>
      <c r="J507" s="5"/>
      <c r="K507" s="5"/>
      <c r="L507" s="3"/>
      <c r="M507" s="298"/>
      <c r="N507" s="3"/>
      <c r="O507" s="4"/>
      <c r="P507" s="3"/>
      <c r="Q507" s="3"/>
      <c r="R507" s="3"/>
      <c r="S507" s="3"/>
      <c r="AW507" s="419"/>
    </row>
    <row r="508" spans="1:49" s="2" customFormat="1" x14ac:dyDescent="0.2">
      <c r="A508" s="3"/>
      <c r="B508" s="3"/>
      <c r="C508" s="3"/>
      <c r="D508" s="7"/>
      <c r="E508" s="6"/>
      <c r="F508" s="3"/>
      <c r="G508" s="200"/>
      <c r="H508" s="3"/>
      <c r="I508" s="5"/>
      <c r="J508" s="5"/>
      <c r="K508" s="5"/>
      <c r="L508" s="3"/>
      <c r="M508" s="298"/>
      <c r="N508" s="3"/>
      <c r="O508" s="4"/>
      <c r="P508" s="3"/>
      <c r="Q508" s="3"/>
      <c r="R508" s="3"/>
      <c r="S508" s="3"/>
      <c r="AW508" s="419"/>
    </row>
    <row r="509" spans="1:49" s="2" customFormat="1" x14ac:dyDescent="0.2">
      <c r="A509" s="3"/>
      <c r="B509" s="3"/>
      <c r="C509" s="3"/>
      <c r="D509" s="7"/>
      <c r="E509" s="6"/>
      <c r="F509" s="3"/>
      <c r="G509" s="200"/>
      <c r="H509" s="3"/>
      <c r="I509" s="5"/>
      <c r="J509" s="5"/>
      <c r="K509" s="5"/>
      <c r="L509" s="3"/>
      <c r="M509" s="298"/>
      <c r="N509" s="3"/>
      <c r="O509" s="4"/>
      <c r="P509" s="3"/>
      <c r="Q509" s="3"/>
      <c r="R509" s="3"/>
      <c r="S509" s="3"/>
      <c r="AW509" s="419"/>
    </row>
    <row r="510" spans="1:49" s="2" customFormat="1" x14ac:dyDescent="0.2">
      <c r="A510" s="3"/>
      <c r="B510" s="3"/>
      <c r="C510" s="3"/>
      <c r="D510" s="7"/>
      <c r="E510" s="6"/>
      <c r="F510" s="3"/>
      <c r="G510" s="200"/>
      <c r="H510" s="3"/>
      <c r="I510" s="5"/>
      <c r="J510" s="5"/>
      <c r="K510" s="5"/>
      <c r="L510" s="3"/>
      <c r="M510" s="298"/>
      <c r="N510" s="3"/>
      <c r="O510" s="4"/>
      <c r="P510" s="3"/>
      <c r="Q510" s="3"/>
      <c r="R510" s="3"/>
      <c r="S510" s="3"/>
      <c r="AW510" s="419"/>
    </row>
    <row r="511" spans="1:49" s="2" customFormat="1" x14ac:dyDescent="0.2">
      <c r="A511" s="3"/>
      <c r="B511" s="3"/>
      <c r="C511" s="3"/>
      <c r="D511" s="7"/>
      <c r="E511" s="6"/>
      <c r="F511" s="3"/>
      <c r="G511" s="200"/>
      <c r="H511" s="3"/>
      <c r="I511" s="5"/>
      <c r="J511" s="5"/>
      <c r="K511" s="5"/>
      <c r="L511" s="3"/>
      <c r="M511" s="298"/>
      <c r="N511" s="3"/>
      <c r="O511" s="4"/>
      <c r="P511" s="3"/>
      <c r="Q511" s="3"/>
      <c r="R511" s="3"/>
      <c r="S511" s="3"/>
      <c r="AW511" s="419"/>
    </row>
    <row r="512" spans="1:49" s="2" customFormat="1" x14ac:dyDescent="0.2">
      <c r="A512" s="3"/>
      <c r="B512" s="3"/>
      <c r="C512" s="3"/>
      <c r="D512" s="7"/>
      <c r="E512" s="6"/>
      <c r="F512" s="3"/>
      <c r="G512" s="200"/>
      <c r="H512" s="3"/>
      <c r="I512" s="5"/>
      <c r="J512" s="5"/>
      <c r="K512" s="5"/>
      <c r="L512" s="3"/>
      <c r="M512" s="298"/>
      <c r="N512" s="3"/>
      <c r="O512" s="4"/>
      <c r="P512" s="3"/>
      <c r="Q512" s="3"/>
      <c r="R512" s="3"/>
      <c r="S512" s="3"/>
      <c r="AW512" s="419"/>
    </row>
    <row r="513" spans="1:49" s="2" customFormat="1" x14ac:dyDescent="0.2">
      <c r="A513" s="3"/>
      <c r="B513" s="3"/>
      <c r="C513" s="3"/>
      <c r="D513" s="7"/>
      <c r="E513" s="6"/>
      <c r="F513" s="3"/>
      <c r="G513" s="200"/>
      <c r="H513" s="3"/>
      <c r="I513" s="5"/>
      <c r="J513" s="5"/>
      <c r="K513" s="5"/>
      <c r="L513" s="3"/>
      <c r="M513" s="298"/>
      <c r="N513" s="3"/>
      <c r="O513" s="4"/>
      <c r="P513" s="3"/>
      <c r="Q513" s="3"/>
      <c r="R513" s="3"/>
      <c r="S513" s="3"/>
      <c r="AW513" s="419"/>
    </row>
    <row r="514" spans="1:49" s="2" customFormat="1" x14ac:dyDescent="0.2">
      <c r="A514" s="3"/>
      <c r="B514" s="3"/>
      <c r="C514" s="3"/>
      <c r="D514" s="7"/>
      <c r="E514" s="6"/>
      <c r="F514" s="3"/>
      <c r="G514" s="200"/>
      <c r="H514" s="3"/>
      <c r="I514" s="5"/>
      <c r="J514" s="5"/>
      <c r="K514" s="5"/>
      <c r="L514" s="3"/>
      <c r="M514" s="298"/>
      <c r="N514" s="3"/>
      <c r="O514" s="4"/>
      <c r="P514" s="3"/>
      <c r="Q514" s="3"/>
      <c r="R514" s="3"/>
      <c r="S514" s="3"/>
      <c r="AW514" s="419"/>
    </row>
    <row r="515" spans="1:49" s="2" customFormat="1" x14ac:dyDescent="0.2">
      <c r="A515" s="3"/>
      <c r="B515" s="3"/>
      <c r="C515" s="3"/>
      <c r="D515" s="7"/>
      <c r="E515" s="6"/>
      <c r="F515" s="3"/>
      <c r="G515" s="200"/>
      <c r="H515" s="3"/>
      <c r="I515" s="5"/>
      <c r="J515" s="5"/>
      <c r="K515" s="5"/>
      <c r="L515" s="3"/>
      <c r="M515" s="298"/>
      <c r="N515" s="3"/>
      <c r="O515" s="4"/>
      <c r="P515" s="3"/>
      <c r="Q515" s="3"/>
      <c r="R515" s="3"/>
      <c r="S515" s="3"/>
      <c r="AW515" s="419"/>
    </row>
    <row r="516" spans="1:49" s="2" customFormat="1" x14ac:dyDescent="0.2">
      <c r="A516" s="3"/>
      <c r="B516" s="3"/>
      <c r="C516" s="3"/>
      <c r="D516" s="7"/>
      <c r="E516" s="6"/>
      <c r="F516" s="3"/>
      <c r="G516" s="200"/>
      <c r="H516" s="3"/>
      <c r="I516" s="5"/>
      <c r="J516" s="5"/>
      <c r="K516" s="5"/>
      <c r="L516" s="3"/>
      <c r="M516" s="298"/>
      <c r="N516" s="3"/>
      <c r="O516" s="4"/>
      <c r="P516" s="3"/>
      <c r="Q516" s="3"/>
      <c r="R516" s="3"/>
      <c r="S516" s="3"/>
      <c r="AW516" s="419"/>
    </row>
    <row r="517" spans="1:49" s="2" customFormat="1" x14ac:dyDescent="0.2">
      <c r="A517" s="3"/>
      <c r="B517" s="3"/>
      <c r="C517" s="3"/>
      <c r="D517" s="7"/>
      <c r="E517" s="6"/>
      <c r="F517" s="3"/>
      <c r="G517" s="200"/>
      <c r="H517" s="3"/>
      <c r="I517" s="5"/>
      <c r="J517" s="5"/>
      <c r="K517" s="5"/>
      <c r="L517" s="3"/>
      <c r="M517" s="298"/>
      <c r="N517" s="3"/>
      <c r="O517" s="4"/>
      <c r="P517" s="3"/>
      <c r="Q517" s="3"/>
      <c r="R517" s="3"/>
      <c r="S517" s="3"/>
      <c r="AW517" s="419"/>
    </row>
    <row r="518" spans="1:49" s="2" customFormat="1" x14ac:dyDescent="0.2">
      <c r="A518" s="3"/>
      <c r="B518" s="3"/>
      <c r="C518" s="3"/>
      <c r="D518" s="7"/>
      <c r="E518" s="6"/>
      <c r="F518" s="3"/>
      <c r="G518" s="200"/>
      <c r="H518" s="3"/>
      <c r="I518" s="5"/>
      <c r="J518" s="5"/>
      <c r="K518" s="5"/>
      <c r="L518" s="3"/>
      <c r="M518" s="298"/>
      <c r="N518" s="3"/>
      <c r="O518" s="4"/>
      <c r="P518" s="3"/>
      <c r="Q518" s="3"/>
      <c r="R518" s="3"/>
      <c r="S518" s="3"/>
      <c r="AW518" s="419"/>
    </row>
    <row r="519" spans="1:49" s="2" customFormat="1" x14ac:dyDescent="0.2">
      <c r="A519" s="3"/>
      <c r="B519" s="3"/>
      <c r="C519" s="3"/>
      <c r="D519" s="7"/>
      <c r="E519" s="6"/>
      <c r="F519" s="3"/>
      <c r="G519" s="208"/>
      <c r="H519" s="3"/>
      <c r="I519" s="5"/>
      <c r="J519" s="5"/>
      <c r="K519" s="5"/>
      <c r="L519" s="3"/>
      <c r="M519" s="298"/>
      <c r="N519" s="3"/>
      <c r="O519" s="4"/>
      <c r="P519" s="3"/>
      <c r="Q519" s="3"/>
      <c r="R519" s="3"/>
      <c r="S519" s="3"/>
      <c r="AW519" s="419"/>
    </row>
    <row r="520" spans="1:49" s="2" customFormat="1" x14ac:dyDescent="0.2">
      <c r="A520" s="3"/>
      <c r="B520" s="3"/>
      <c r="C520" s="3"/>
      <c r="D520" s="7"/>
      <c r="E520" s="6"/>
      <c r="F520" s="3"/>
      <c r="G520" s="200"/>
      <c r="H520" s="3"/>
      <c r="I520" s="5"/>
      <c r="J520" s="5"/>
      <c r="K520" s="5"/>
      <c r="L520" s="3"/>
      <c r="M520" s="298"/>
      <c r="N520" s="3"/>
      <c r="O520" s="4"/>
      <c r="P520" s="3"/>
      <c r="Q520" s="3"/>
      <c r="R520" s="3"/>
      <c r="S520" s="3"/>
      <c r="AW520" s="419"/>
    </row>
    <row r="521" spans="1:49" s="2" customFormat="1" x14ac:dyDescent="0.2">
      <c r="A521" s="3"/>
      <c r="B521" s="3"/>
      <c r="C521" s="3"/>
      <c r="D521" s="7"/>
      <c r="E521" s="6"/>
      <c r="F521" s="3"/>
      <c r="G521" s="200"/>
      <c r="H521" s="3"/>
      <c r="I521" s="5"/>
      <c r="J521" s="5"/>
      <c r="K521" s="5"/>
      <c r="L521" s="3"/>
      <c r="M521" s="298"/>
      <c r="N521" s="3"/>
      <c r="O521" s="4"/>
      <c r="P521" s="3"/>
      <c r="Q521" s="3"/>
      <c r="R521" s="3"/>
      <c r="S521" s="3"/>
      <c r="AW521" s="419"/>
    </row>
    <row r="522" spans="1:49" s="2" customFormat="1" x14ac:dyDescent="0.2">
      <c r="A522" s="3"/>
      <c r="B522" s="3"/>
      <c r="C522" s="3"/>
      <c r="D522" s="7"/>
      <c r="E522" s="6"/>
      <c r="F522" s="3"/>
      <c r="G522" s="200"/>
      <c r="H522" s="3"/>
      <c r="I522" s="5"/>
      <c r="J522" s="5"/>
      <c r="K522" s="5"/>
      <c r="L522" s="3"/>
      <c r="M522" s="298"/>
      <c r="N522" s="3"/>
      <c r="O522" s="4"/>
      <c r="P522" s="3"/>
      <c r="Q522" s="3"/>
      <c r="R522" s="3"/>
      <c r="S522" s="3"/>
      <c r="AW522" s="419"/>
    </row>
    <row r="523" spans="1:49" s="2" customFormat="1" x14ac:dyDescent="0.2">
      <c r="A523" s="3"/>
      <c r="B523" s="3"/>
      <c r="C523" s="3"/>
      <c r="D523" s="7"/>
      <c r="E523" s="6"/>
      <c r="F523" s="3"/>
      <c r="G523" s="200"/>
      <c r="H523" s="3"/>
      <c r="I523" s="5"/>
      <c r="J523" s="5"/>
      <c r="K523" s="5"/>
      <c r="L523" s="3"/>
      <c r="M523" s="298"/>
      <c r="N523" s="3"/>
      <c r="O523" s="4"/>
      <c r="P523" s="3"/>
      <c r="Q523" s="3"/>
      <c r="R523" s="3"/>
      <c r="S523" s="3"/>
      <c r="AW523" s="419"/>
    </row>
    <row r="524" spans="1:49" s="2" customFormat="1" x14ac:dyDescent="0.2">
      <c r="A524" s="3"/>
      <c r="B524" s="3"/>
      <c r="C524" s="3"/>
      <c r="D524" s="7"/>
      <c r="E524" s="6"/>
      <c r="F524" s="3"/>
      <c r="G524" s="200"/>
      <c r="H524" s="3"/>
      <c r="I524" s="5"/>
      <c r="J524" s="5"/>
      <c r="K524" s="5"/>
      <c r="L524" s="3"/>
      <c r="M524" s="298"/>
      <c r="N524" s="3"/>
      <c r="O524" s="4"/>
      <c r="P524" s="3"/>
      <c r="Q524" s="3"/>
      <c r="R524" s="3"/>
      <c r="S524" s="3"/>
      <c r="AW524" s="419"/>
    </row>
    <row r="525" spans="1:49" s="2" customFormat="1" x14ac:dyDescent="0.2">
      <c r="A525" s="3"/>
      <c r="B525" s="3"/>
      <c r="C525" s="3"/>
      <c r="D525" s="7"/>
      <c r="E525" s="6"/>
      <c r="F525" s="3"/>
      <c r="G525" s="200"/>
      <c r="H525" s="3"/>
      <c r="I525" s="5"/>
      <c r="J525" s="5"/>
      <c r="K525" s="5"/>
      <c r="L525" s="3"/>
      <c r="M525" s="298"/>
      <c r="N525" s="3"/>
      <c r="O525" s="4"/>
      <c r="P525" s="3"/>
      <c r="Q525" s="3"/>
      <c r="R525" s="3"/>
      <c r="S525" s="3"/>
      <c r="AW525" s="419"/>
    </row>
    <row r="526" spans="1:49" s="2" customFormat="1" x14ac:dyDescent="0.2">
      <c r="A526" s="3"/>
      <c r="B526" s="3"/>
      <c r="C526" s="3"/>
      <c r="D526" s="7"/>
      <c r="E526" s="6"/>
      <c r="F526" s="3"/>
      <c r="G526" s="200"/>
      <c r="H526" s="3"/>
      <c r="I526" s="5"/>
      <c r="J526" s="5"/>
      <c r="K526" s="5"/>
      <c r="L526" s="3"/>
      <c r="M526" s="298"/>
      <c r="N526" s="3"/>
      <c r="O526" s="4"/>
      <c r="P526" s="3"/>
      <c r="Q526" s="3"/>
      <c r="R526" s="3"/>
      <c r="S526" s="3"/>
      <c r="AW526" s="419"/>
    </row>
    <row r="527" spans="1:49" s="2" customFormat="1" x14ac:dyDescent="0.2">
      <c r="A527" s="3"/>
      <c r="B527" s="3"/>
      <c r="C527" s="3"/>
      <c r="D527" s="7"/>
      <c r="E527" s="6"/>
      <c r="F527" s="3"/>
      <c r="G527" s="200"/>
      <c r="H527" s="3"/>
      <c r="I527" s="5"/>
      <c r="J527" s="5"/>
      <c r="K527" s="5"/>
      <c r="L527" s="3"/>
      <c r="M527" s="298"/>
      <c r="N527" s="3"/>
      <c r="O527" s="4"/>
      <c r="P527" s="3"/>
      <c r="Q527" s="3"/>
      <c r="R527" s="3"/>
      <c r="S527" s="3"/>
      <c r="AW527" s="419"/>
    </row>
    <row r="528" spans="1:49" s="2" customFormat="1" x14ac:dyDescent="0.2">
      <c r="A528" s="3"/>
      <c r="B528" s="3"/>
      <c r="C528" s="3"/>
      <c r="D528" s="7"/>
      <c r="E528" s="6"/>
      <c r="F528" s="3"/>
      <c r="G528" s="200"/>
      <c r="H528" s="3"/>
      <c r="I528" s="5"/>
      <c r="J528" s="5"/>
      <c r="K528" s="5"/>
      <c r="L528" s="3"/>
      <c r="M528" s="298"/>
      <c r="N528" s="3"/>
      <c r="O528" s="4"/>
      <c r="P528" s="3"/>
      <c r="Q528" s="3"/>
      <c r="R528" s="3"/>
      <c r="S528" s="3"/>
      <c r="AW528" s="419"/>
    </row>
    <row r="529" spans="1:49" s="2" customFormat="1" x14ac:dyDescent="0.2">
      <c r="A529" s="3"/>
      <c r="B529" s="3"/>
      <c r="C529" s="3"/>
      <c r="D529" s="7"/>
      <c r="E529" s="6"/>
      <c r="F529" s="3"/>
      <c r="G529" s="200"/>
      <c r="H529" s="3"/>
      <c r="I529" s="5"/>
      <c r="J529" s="5"/>
      <c r="K529" s="5"/>
      <c r="L529" s="3"/>
      <c r="M529" s="298"/>
      <c r="N529" s="3"/>
      <c r="O529" s="4"/>
      <c r="P529" s="3"/>
      <c r="Q529" s="3"/>
      <c r="R529" s="3"/>
      <c r="S529" s="3"/>
      <c r="AW529" s="419"/>
    </row>
    <row r="530" spans="1:49" s="2" customFormat="1" x14ac:dyDescent="0.2">
      <c r="A530" s="3"/>
      <c r="B530" s="3"/>
      <c r="C530" s="3"/>
      <c r="D530" s="7"/>
      <c r="E530" s="6"/>
      <c r="F530" s="3"/>
      <c r="G530" s="200"/>
      <c r="H530" s="3"/>
      <c r="I530" s="5"/>
      <c r="J530" s="5"/>
      <c r="K530" s="5"/>
      <c r="L530" s="3"/>
      <c r="M530" s="298"/>
      <c r="N530" s="3"/>
      <c r="O530" s="4"/>
      <c r="P530" s="3"/>
      <c r="Q530" s="3"/>
      <c r="R530" s="3"/>
      <c r="S530" s="3"/>
      <c r="AW530" s="419"/>
    </row>
    <row r="531" spans="1:49" s="2" customFormat="1" x14ac:dyDescent="0.2">
      <c r="A531" s="3"/>
      <c r="B531" s="3"/>
      <c r="C531" s="3"/>
      <c r="D531" s="7"/>
      <c r="E531" s="6"/>
      <c r="F531" s="3"/>
      <c r="G531" s="200"/>
      <c r="H531" s="3"/>
      <c r="I531" s="5"/>
      <c r="J531" s="5"/>
      <c r="K531" s="5"/>
      <c r="L531" s="3"/>
      <c r="M531" s="298"/>
      <c r="N531" s="3"/>
      <c r="O531" s="4"/>
      <c r="P531" s="3"/>
      <c r="Q531" s="3"/>
      <c r="R531" s="3"/>
      <c r="S531" s="3"/>
      <c r="AW531" s="419"/>
    </row>
    <row r="532" spans="1:49" s="2" customFormat="1" x14ac:dyDescent="0.2">
      <c r="A532" s="3"/>
      <c r="B532" s="3"/>
      <c r="C532" s="3"/>
      <c r="D532" s="7"/>
      <c r="E532" s="6"/>
      <c r="F532" s="3"/>
      <c r="G532" s="200"/>
      <c r="H532" s="3"/>
      <c r="I532" s="5"/>
      <c r="J532" s="5"/>
      <c r="K532" s="5"/>
      <c r="L532" s="3"/>
      <c r="M532" s="298"/>
      <c r="N532" s="3"/>
      <c r="O532" s="4"/>
      <c r="P532" s="3"/>
      <c r="Q532" s="3"/>
      <c r="R532" s="3"/>
      <c r="S532" s="3"/>
      <c r="AW532" s="419"/>
    </row>
    <row r="533" spans="1:49" s="2" customFormat="1" x14ac:dyDescent="0.2">
      <c r="A533" s="3"/>
      <c r="B533" s="3"/>
      <c r="C533" s="3"/>
      <c r="D533" s="7"/>
      <c r="E533" s="6"/>
      <c r="F533" s="3"/>
      <c r="G533" s="200"/>
      <c r="H533" s="3"/>
      <c r="I533" s="5"/>
      <c r="J533" s="5"/>
      <c r="K533" s="5"/>
      <c r="L533" s="3"/>
      <c r="M533" s="298"/>
      <c r="N533" s="3"/>
      <c r="O533" s="4"/>
      <c r="P533" s="3"/>
      <c r="Q533" s="3"/>
      <c r="R533" s="3"/>
      <c r="S533" s="3"/>
      <c r="AW533" s="419"/>
    </row>
    <row r="534" spans="1:49" s="2" customFormat="1" x14ac:dyDescent="0.2">
      <c r="A534" s="3"/>
      <c r="B534" s="3"/>
      <c r="C534" s="3"/>
      <c r="D534" s="7"/>
      <c r="E534" s="6"/>
      <c r="F534" s="3"/>
      <c r="G534" s="200"/>
      <c r="H534" s="3"/>
      <c r="I534" s="5"/>
      <c r="J534" s="5"/>
      <c r="K534" s="5"/>
      <c r="L534" s="3"/>
      <c r="M534" s="298"/>
      <c r="N534" s="3"/>
      <c r="O534" s="4"/>
      <c r="P534" s="3"/>
      <c r="Q534" s="3"/>
      <c r="R534" s="3"/>
      <c r="S534" s="3"/>
      <c r="AW534" s="419"/>
    </row>
    <row r="535" spans="1:49" s="2" customFormat="1" x14ac:dyDescent="0.2">
      <c r="A535" s="3"/>
      <c r="B535" s="3"/>
      <c r="C535" s="3"/>
      <c r="D535" s="7"/>
      <c r="E535" s="6"/>
      <c r="F535" s="3"/>
      <c r="G535" s="200"/>
      <c r="H535" s="3"/>
      <c r="I535" s="5"/>
      <c r="J535" s="5"/>
      <c r="K535" s="5"/>
      <c r="L535" s="3"/>
      <c r="M535" s="298"/>
      <c r="N535" s="3"/>
      <c r="O535" s="4"/>
      <c r="P535" s="3"/>
      <c r="Q535" s="3"/>
      <c r="R535" s="3"/>
      <c r="S535" s="3"/>
      <c r="AW535" s="419"/>
    </row>
    <row r="536" spans="1:49" s="2" customFormat="1" x14ac:dyDescent="0.2">
      <c r="A536" s="3"/>
      <c r="B536" s="3"/>
      <c r="C536" s="3"/>
      <c r="D536" s="7"/>
      <c r="E536" s="6"/>
      <c r="F536" s="3"/>
      <c r="G536" s="200"/>
      <c r="H536" s="3"/>
      <c r="I536" s="5"/>
      <c r="J536" s="5"/>
      <c r="K536" s="5"/>
      <c r="L536" s="3"/>
      <c r="M536" s="298"/>
      <c r="N536" s="3"/>
      <c r="O536" s="4"/>
      <c r="P536" s="3"/>
      <c r="Q536" s="3"/>
      <c r="R536" s="3"/>
      <c r="S536" s="3"/>
      <c r="AW536" s="419"/>
    </row>
    <row r="537" spans="1:49" s="2" customFormat="1" x14ac:dyDescent="0.2">
      <c r="A537" s="3"/>
      <c r="B537" s="3"/>
      <c r="C537" s="3"/>
      <c r="D537" s="7"/>
      <c r="E537" s="6"/>
      <c r="F537" s="3"/>
      <c r="G537" s="200"/>
      <c r="H537" s="3"/>
      <c r="I537" s="5"/>
      <c r="J537" s="5"/>
      <c r="K537" s="5"/>
      <c r="L537" s="3"/>
      <c r="M537" s="298"/>
      <c r="N537" s="3"/>
      <c r="O537" s="4"/>
      <c r="P537" s="3"/>
      <c r="Q537" s="3"/>
      <c r="R537" s="3"/>
      <c r="S537" s="3"/>
      <c r="AW537" s="419"/>
    </row>
    <row r="538" spans="1:49" s="2" customFormat="1" x14ac:dyDescent="0.2">
      <c r="A538" s="3"/>
      <c r="B538" s="3"/>
      <c r="C538" s="3"/>
      <c r="D538" s="7"/>
      <c r="E538" s="6"/>
      <c r="F538" s="3"/>
      <c r="G538" s="200"/>
      <c r="H538" s="3"/>
      <c r="I538" s="5"/>
      <c r="J538" s="5"/>
      <c r="K538" s="5"/>
      <c r="L538" s="3"/>
      <c r="M538" s="298"/>
      <c r="N538" s="3"/>
      <c r="O538" s="4"/>
      <c r="P538" s="3"/>
      <c r="Q538" s="3"/>
      <c r="R538" s="3"/>
      <c r="S538" s="3"/>
      <c r="AW538" s="419"/>
    </row>
    <row r="539" spans="1:49" s="2" customFormat="1" x14ac:dyDescent="0.2">
      <c r="A539" s="3"/>
      <c r="B539" s="3"/>
      <c r="C539" s="3"/>
      <c r="D539" s="7"/>
      <c r="E539" s="6"/>
      <c r="F539" s="3"/>
      <c r="G539" s="200"/>
      <c r="H539" s="3"/>
      <c r="I539" s="5"/>
      <c r="J539" s="5"/>
      <c r="K539" s="5"/>
      <c r="L539" s="3"/>
      <c r="M539" s="298"/>
      <c r="N539" s="3"/>
      <c r="O539" s="4"/>
      <c r="P539" s="3"/>
      <c r="Q539" s="3"/>
      <c r="R539" s="3"/>
      <c r="S539" s="3"/>
      <c r="AW539" s="419"/>
    </row>
    <row r="540" spans="1:49" s="2" customFormat="1" x14ac:dyDescent="0.2">
      <c r="A540" s="3"/>
      <c r="B540" s="3"/>
      <c r="C540" s="3"/>
      <c r="D540" s="7"/>
      <c r="E540" s="6"/>
      <c r="F540" s="3"/>
      <c r="G540" s="200"/>
      <c r="H540" s="3"/>
      <c r="I540" s="5"/>
      <c r="J540" s="5"/>
      <c r="K540" s="5"/>
      <c r="L540" s="3"/>
      <c r="M540" s="298"/>
      <c r="N540" s="3"/>
      <c r="O540" s="4"/>
      <c r="P540" s="3"/>
      <c r="Q540" s="3"/>
      <c r="R540" s="3"/>
      <c r="S540" s="3"/>
      <c r="AW540" s="419"/>
    </row>
    <row r="541" spans="1:49" s="2" customFormat="1" x14ac:dyDescent="0.2">
      <c r="A541" s="3"/>
      <c r="B541" s="3"/>
      <c r="C541" s="3"/>
      <c r="D541" s="7"/>
      <c r="E541" s="6"/>
      <c r="F541" s="3"/>
      <c r="G541" s="200"/>
      <c r="H541" s="3"/>
      <c r="I541" s="5"/>
      <c r="J541" s="5"/>
      <c r="K541" s="5"/>
      <c r="L541" s="3"/>
      <c r="M541" s="298"/>
      <c r="N541" s="3"/>
      <c r="O541" s="4"/>
      <c r="P541" s="3"/>
      <c r="Q541" s="3"/>
      <c r="R541" s="3"/>
      <c r="S541" s="3"/>
      <c r="AW541" s="419"/>
    </row>
    <row r="542" spans="1:49" s="2" customFormat="1" x14ac:dyDescent="0.2">
      <c r="A542" s="3"/>
      <c r="B542" s="3"/>
      <c r="C542" s="3"/>
      <c r="D542" s="7"/>
      <c r="E542" s="6"/>
      <c r="F542" s="3"/>
      <c r="G542" s="200"/>
      <c r="H542" s="3"/>
      <c r="I542" s="5"/>
      <c r="J542" s="5"/>
      <c r="K542" s="5"/>
      <c r="L542" s="3"/>
      <c r="M542" s="298"/>
      <c r="N542" s="3"/>
      <c r="O542" s="4"/>
      <c r="P542" s="3"/>
      <c r="Q542" s="3"/>
      <c r="R542" s="3"/>
      <c r="S542" s="3"/>
      <c r="AW542" s="419"/>
    </row>
    <row r="543" spans="1:49" s="2" customFormat="1" x14ac:dyDescent="0.2">
      <c r="A543" s="3"/>
      <c r="B543" s="3"/>
      <c r="C543" s="3"/>
      <c r="D543" s="7"/>
      <c r="E543" s="6"/>
      <c r="F543" s="3"/>
      <c r="G543" s="200"/>
      <c r="H543" s="3"/>
      <c r="I543" s="5"/>
      <c r="J543" s="5"/>
      <c r="K543" s="5"/>
      <c r="L543" s="3"/>
      <c r="M543" s="298"/>
      <c r="N543" s="3"/>
      <c r="O543" s="4"/>
      <c r="P543" s="3"/>
      <c r="Q543" s="3"/>
      <c r="R543" s="3"/>
      <c r="S543" s="3"/>
      <c r="AW543" s="419"/>
    </row>
    <row r="544" spans="1:49" s="2" customFormat="1" x14ac:dyDescent="0.2">
      <c r="A544" s="3"/>
      <c r="B544" s="3"/>
      <c r="C544" s="3"/>
      <c r="D544" s="7"/>
      <c r="E544" s="6"/>
      <c r="F544" s="3"/>
      <c r="G544" s="200"/>
      <c r="H544" s="3"/>
      <c r="I544" s="5"/>
      <c r="J544" s="5"/>
      <c r="K544" s="5"/>
      <c r="L544" s="3"/>
      <c r="M544" s="298"/>
      <c r="N544" s="3"/>
      <c r="O544" s="4"/>
      <c r="P544" s="3"/>
      <c r="Q544" s="3"/>
      <c r="R544" s="3"/>
      <c r="S544" s="3"/>
      <c r="AW544" s="419"/>
    </row>
    <row r="545" spans="1:49" s="2" customFormat="1" x14ac:dyDescent="0.2">
      <c r="A545" s="3"/>
      <c r="B545" s="3"/>
      <c r="C545" s="3"/>
      <c r="D545" s="7"/>
      <c r="E545" s="6"/>
      <c r="F545" s="3"/>
      <c r="G545" s="200"/>
      <c r="H545" s="3"/>
      <c r="I545" s="5"/>
      <c r="J545" s="5"/>
      <c r="K545" s="5"/>
      <c r="L545" s="3"/>
      <c r="M545" s="298"/>
      <c r="N545" s="3"/>
      <c r="O545" s="4"/>
      <c r="P545" s="3"/>
      <c r="Q545" s="3"/>
      <c r="R545" s="3"/>
      <c r="S545" s="3"/>
      <c r="AW545" s="419"/>
    </row>
    <row r="546" spans="1:49" s="2" customFormat="1" x14ac:dyDescent="0.2">
      <c r="A546" s="3"/>
      <c r="B546" s="3"/>
      <c r="C546" s="3"/>
      <c r="D546" s="7"/>
      <c r="E546" s="6"/>
      <c r="F546" s="3"/>
      <c r="G546" s="200"/>
      <c r="H546" s="3"/>
      <c r="I546" s="5"/>
      <c r="J546" s="5"/>
      <c r="K546" s="5"/>
      <c r="L546" s="3"/>
      <c r="M546" s="298"/>
      <c r="N546" s="3"/>
      <c r="O546" s="4"/>
      <c r="P546" s="3"/>
      <c r="Q546" s="3"/>
      <c r="R546" s="3"/>
      <c r="S546" s="3"/>
      <c r="AW546" s="419"/>
    </row>
    <row r="547" spans="1:49" s="2" customFormat="1" x14ac:dyDescent="0.2">
      <c r="A547" s="3"/>
      <c r="B547" s="3"/>
      <c r="C547" s="3"/>
      <c r="D547" s="7"/>
      <c r="E547" s="6"/>
      <c r="F547" s="3"/>
      <c r="G547" s="200"/>
      <c r="H547" s="3"/>
      <c r="I547" s="5"/>
      <c r="J547" s="5"/>
      <c r="K547" s="5"/>
      <c r="L547" s="3"/>
      <c r="M547" s="298"/>
      <c r="N547" s="3"/>
      <c r="O547" s="4"/>
      <c r="P547" s="3"/>
      <c r="Q547" s="3"/>
      <c r="R547" s="3"/>
      <c r="S547" s="3"/>
      <c r="AW547" s="419"/>
    </row>
    <row r="548" spans="1:49" s="2" customFormat="1" x14ac:dyDescent="0.2">
      <c r="A548" s="3"/>
      <c r="B548" s="3"/>
      <c r="C548" s="3"/>
      <c r="D548" s="7"/>
      <c r="E548" s="6"/>
      <c r="F548" s="3"/>
      <c r="G548" s="200"/>
      <c r="H548" s="3"/>
      <c r="I548" s="5"/>
      <c r="J548" s="5"/>
      <c r="K548" s="5"/>
      <c r="L548" s="3"/>
      <c r="M548" s="298"/>
      <c r="N548" s="3"/>
      <c r="O548" s="4"/>
      <c r="P548" s="3"/>
      <c r="Q548" s="3"/>
      <c r="R548" s="3"/>
      <c r="S548" s="3"/>
      <c r="AW548" s="419"/>
    </row>
    <row r="549" spans="1:49" s="2" customFormat="1" x14ac:dyDescent="0.2">
      <c r="A549" s="3"/>
      <c r="B549" s="3"/>
      <c r="C549" s="3"/>
      <c r="D549" s="7"/>
      <c r="E549" s="6"/>
      <c r="F549" s="3"/>
      <c r="G549" s="200"/>
      <c r="H549" s="3"/>
      <c r="I549" s="5"/>
      <c r="J549" s="5"/>
      <c r="K549" s="5"/>
      <c r="L549" s="3"/>
      <c r="M549" s="298"/>
      <c r="N549" s="3"/>
      <c r="O549" s="4"/>
      <c r="P549" s="3"/>
      <c r="Q549" s="3"/>
      <c r="R549" s="3"/>
      <c r="S549" s="3"/>
      <c r="AW549" s="419"/>
    </row>
    <row r="550" spans="1:49" s="2" customFormat="1" x14ac:dyDescent="0.2">
      <c r="A550" s="3"/>
      <c r="B550" s="3"/>
      <c r="C550" s="3"/>
      <c r="D550" s="7"/>
      <c r="E550" s="6"/>
      <c r="F550" s="3"/>
      <c r="G550" s="200"/>
      <c r="H550" s="3"/>
      <c r="I550" s="5"/>
      <c r="J550" s="5"/>
      <c r="K550" s="5"/>
      <c r="L550" s="3"/>
      <c r="M550" s="298"/>
      <c r="N550" s="3"/>
      <c r="O550" s="4"/>
      <c r="P550" s="3"/>
      <c r="Q550" s="3"/>
      <c r="R550" s="3"/>
      <c r="S550" s="3"/>
      <c r="AW550" s="419"/>
    </row>
    <row r="551" spans="1:49" s="2" customFormat="1" x14ac:dyDescent="0.2">
      <c r="A551" s="3"/>
      <c r="B551" s="3"/>
      <c r="C551" s="3"/>
      <c r="D551" s="7"/>
      <c r="E551" s="6"/>
      <c r="F551" s="3"/>
      <c r="G551" s="200"/>
      <c r="H551" s="3"/>
      <c r="I551" s="5"/>
      <c r="J551" s="5"/>
      <c r="K551" s="5"/>
      <c r="L551" s="3"/>
      <c r="M551" s="298"/>
      <c r="N551" s="3"/>
      <c r="O551" s="4"/>
      <c r="P551" s="3"/>
      <c r="Q551" s="3"/>
      <c r="R551" s="3"/>
      <c r="S551" s="3"/>
      <c r="AW551" s="419"/>
    </row>
    <row r="552" spans="1:49" s="2" customFormat="1" x14ac:dyDescent="0.2">
      <c r="A552" s="3"/>
      <c r="B552" s="3"/>
      <c r="C552" s="3"/>
      <c r="D552" s="7"/>
      <c r="E552" s="6"/>
      <c r="F552" s="3"/>
      <c r="G552" s="200"/>
      <c r="H552" s="3"/>
      <c r="I552" s="5"/>
      <c r="J552" s="5"/>
      <c r="K552" s="5"/>
      <c r="L552" s="3"/>
      <c r="M552" s="298"/>
      <c r="N552" s="3"/>
      <c r="O552" s="4"/>
      <c r="P552" s="3"/>
      <c r="Q552" s="3"/>
      <c r="R552" s="3"/>
      <c r="S552" s="3"/>
      <c r="AW552" s="419"/>
    </row>
    <row r="553" spans="1:49" s="2" customFormat="1" x14ac:dyDescent="0.2">
      <c r="A553" s="3"/>
      <c r="B553" s="3"/>
      <c r="C553" s="3"/>
      <c r="D553" s="7"/>
      <c r="E553" s="6"/>
      <c r="F553" s="3"/>
      <c r="G553" s="200"/>
      <c r="H553" s="3"/>
      <c r="I553" s="5"/>
      <c r="J553" s="5"/>
      <c r="K553" s="5"/>
      <c r="L553" s="3"/>
      <c r="M553" s="298"/>
      <c r="N553" s="3"/>
      <c r="O553" s="4"/>
      <c r="P553" s="3"/>
      <c r="Q553" s="3"/>
      <c r="R553" s="3"/>
      <c r="S553" s="3"/>
      <c r="AW553" s="419"/>
    </row>
    <row r="554" spans="1:49" s="2" customFormat="1" x14ac:dyDescent="0.2">
      <c r="A554" s="3"/>
      <c r="B554" s="3"/>
      <c r="C554" s="3"/>
      <c r="D554" s="7"/>
      <c r="E554" s="6"/>
      <c r="F554" s="3"/>
      <c r="G554" s="200"/>
      <c r="H554" s="3"/>
      <c r="I554" s="5"/>
      <c r="J554" s="5"/>
      <c r="K554" s="5"/>
      <c r="L554" s="3"/>
      <c r="M554" s="298"/>
      <c r="N554" s="3"/>
      <c r="O554" s="4"/>
      <c r="P554" s="3"/>
      <c r="Q554" s="3"/>
      <c r="R554" s="3"/>
      <c r="S554" s="3"/>
      <c r="AW554" s="419"/>
    </row>
    <row r="555" spans="1:49" s="2" customFormat="1" x14ac:dyDescent="0.2">
      <c r="A555" s="3"/>
      <c r="B555" s="3"/>
      <c r="C555" s="3"/>
      <c r="D555" s="7"/>
      <c r="E555" s="6"/>
      <c r="F555" s="3"/>
      <c r="G555" s="200"/>
      <c r="H555" s="3"/>
      <c r="I555" s="5"/>
      <c r="J555" s="5"/>
      <c r="K555" s="5"/>
      <c r="L555" s="3"/>
      <c r="M555" s="298"/>
      <c r="N555" s="3"/>
      <c r="O555" s="4"/>
      <c r="P555" s="3"/>
      <c r="Q555" s="3"/>
      <c r="R555" s="3"/>
      <c r="S555" s="3"/>
      <c r="AW555" s="419"/>
    </row>
    <row r="556" spans="1:49" s="2" customFormat="1" x14ac:dyDescent="0.2">
      <c r="A556" s="3"/>
      <c r="B556" s="3"/>
      <c r="C556" s="3"/>
      <c r="D556" s="7"/>
      <c r="E556" s="6"/>
      <c r="F556" s="3"/>
      <c r="G556" s="200"/>
      <c r="H556" s="3"/>
      <c r="I556" s="5"/>
      <c r="J556" s="5"/>
      <c r="K556" s="5"/>
      <c r="L556" s="3"/>
      <c r="M556" s="298"/>
      <c r="N556" s="3"/>
      <c r="O556" s="4"/>
      <c r="P556" s="3"/>
      <c r="Q556" s="3"/>
      <c r="R556" s="3"/>
      <c r="S556" s="3"/>
      <c r="AW556" s="419"/>
    </row>
    <row r="557" spans="1:49" s="2" customFormat="1" x14ac:dyDescent="0.2">
      <c r="A557" s="3"/>
      <c r="B557" s="3"/>
      <c r="C557" s="3"/>
      <c r="D557" s="7"/>
      <c r="E557" s="6"/>
      <c r="F557" s="3"/>
      <c r="G557" s="200"/>
      <c r="H557" s="3"/>
      <c r="I557" s="5"/>
      <c r="J557" s="5"/>
      <c r="K557" s="5"/>
      <c r="L557" s="3"/>
      <c r="M557" s="298"/>
      <c r="N557" s="3"/>
      <c r="O557" s="4"/>
      <c r="P557" s="3"/>
      <c r="Q557" s="3"/>
      <c r="R557" s="3"/>
      <c r="S557" s="3"/>
      <c r="AW557" s="419"/>
    </row>
    <row r="558" spans="1:49" s="2" customFormat="1" x14ac:dyDescent="0.2">
      <c r="A558" s="3"/>
      <c r="B558" s="3"/>
      <c r="C558" s="3"/>
      <c r="D558" s="7"/>
      <c r="E558" s="6"/>
      <c r="F558" s="3"/>
      <c r="G558" s="200"/>
      <c r="H558" s="3"/>
      <c r="I558" s="5"/>
      <c r="J558" s="5"/>
      <c r="K558" s="5"/>
      <c r="L558" s="3"/>
      <c r="M558" s="298"/>
      <c r="N558" s="3"/>
      <c r="O558" s="4"/>
      <c r="P558" s="3"/>
      <c r="Q558" s="3"/>
      <c r="R558" s="3"/>
      <c r="S558" s="3"/>
      <c r="AW558" s="419"/>
    </row>
    <row r="559" spans="1:49" s="2" customFormat="1" x14ac:dyDescent="0.2">
      <c r="A559" s="3"/>
      <c r="B559" s="3"/>
      <c r="C559" s="3"/>
      <c r="D559" s="7"/>
      <c r="E559" s="6"/>
      <c r="F559" s="3"/>
      <c r="G559" s="200"/>
      <c r="H559" s="3"/>
      <c r="I559" s="5"/>
      <c r="J559" s="5"/>
      <c r="K559" s="5"/>
      <c r="L559" s="3"/>
      <c r="M559" s="298"/>
      <c r="N559" s="3"/>
      <c r="O559" s="4"/>
      <c r="P559" s="3"/>
      <c r="Q559" s="3"/>
      <c r="R559" s="3"/>
      <c r="S559" s="3"/>
      <c r="AW559" s="419"/>
    </row>
    <row r="560" spans="1:49" s="2" customFormat="1" x14ac:dyDescent="0.2">
      <c r="A560" s="3"/>
      <c r="B560" s="3"/>
      <c r="C560" s="3"/>
      <c r="D560" s="7"/>
      <c r="E560" s="6"/>
      <c r="F560" s="3"/>
      <c r="G560" s="200"/>
      <c r="H560" s="3"/>
      <c r="I560" s="5"/>
      <c r="J560" s="5"/>
      <c r="K560" s="5"/>
      <c r="L560" s="3"/>
      <c r="M560" s="298"/>
      <c r="N560" s="3"/>
      <c r="O560" s="4"/>
      <c r="P560" s="3"/>
      <c r="Q560" s="3"/>
      <c r="R560" s="3"/>
      <c r="S560" s="3"/>
      <c r="AW560" s="419"/>
    </row>
    <row r="561" spans="1:49" s="2" customFormat="1" x14ac:dyDescent="0.2">
      <c r="A561" s="3"/>
      <c r="B561" s="3"/>
      <c r="C561" s="3"/>
      <c r="D561" s="7"/>
      <c r="E561" s="6"/>
      <c r="F561" s="3"/>
      <c r="G561" s="200"/>
      <c r="H561" s="3"/>
      <c r="I561" s="5"/>
      <c r="J561" s="5"/>
      <c r="K561" s="5"/>
      <c r="L561" s="3"/>
      <c r="M561" s="298"/>
      <c r="N561" s="3"/>
      <c r="O561" s="4"/>
      <c r="P561" s="3"/>
      <c r="Q561" s="3"/>
      <c r="R561" s="3"/>
      <c r="S561" s="3"/>
      <c r="AW561" s="419"/>
    </row>
    <row r="562" spans="1:49" s="2" customFormat="1" x14ac:dyDescent="0.2">
      <c r="A562" s="3"/>
      <c r="B562" s="3"/>
      <c r="C562" s="3"/>
      <c r="D562" s="7"/>
      <c r="E562" s="6"/>
      <c r="F562" s="3"/>
      <c r="G562" s="200"/>
      <c r="H562" s="3"/>
      <c r="I562" s="5"/>
      <c r="J562" s="5"/>
      <c r="K562" s="5"/>
      <c r="L562" s="3"/>
      <c r="M562" s="298"/>
      <c r="N562" s="3"/>
      <c r="O562" s="4"/>
      <c r="P562" s="3"/>
      <c r="Q562" s="3"/>
      <c r="R562" s="3"/>
      <c r="S562" s="3"/>
      <c r="AW562" s="419"/>
    </row>
    <row r="563" spans="1:49" s="2" customFormat="1" x14ac:dyDescent="0.2">
      <c r="A563" s="3"/>
      <c r="B563" s="3"/>
      <c r="C563" s="3"/>
      <c r="D563" s="7"/>
      <c r="E563" s="6"/>
      <c r="F563" s="3"/>
      <c r="G563" s="200"/>
      <c r="H563" s="3"/>
      <c r="I563" s="5"/>
      <c r="J563" s="5"/>
      <c r="K563" s="5"/>
      <c r="L563" s="3"/>
      <c r="M563" s="298"/>
      <c r="N563" s="3"/>
      <c r="O563" s="4"/>
      <c r="P563" s="3"/>
      <c r="Q563" s="3"/>
      <c r="R563" s="3"/>
      <c r="S563" s="3"/>
      <c r="AW563" s="419"/>
    </row>
    <row r="564" spans="1:49" s="2" customFormat="1" x14ac:dyDescent="0.2">
      <c r="A564" s="3"/>
      <c r="B564" s="3"/>
      <c r="C564" s="3"/>
      <c r="D564" s="7"/>
      <c r="E564" s="6"/>
      <c r="F564" s="3"/>
      <c r="G564" s="200"/>
      <c r="H564" s="3"/>
      <c r="I564" s="5"/>
      <c r="J564" s="5"/>
      <c r="K564" s="5"/>
      <c r="L564" s="3"/>
      <c r="M564" s="298"/>
      <c r="N564" s="3"/>
      <c r="O564" s="4"/>
      <c r="P564" s="3"/>
      <c r="Q564" s="3"/>
      <c r="R564" s="3"/>
      <c r="S564" s="3"/>
      <c r="AW564" s="419"/>
    </row>
    <row r="565" spans="1:49" s="2" customFormat="1" x14ac:dyDescent="0.2">
      <c r="A565" s="3"/>
      <c r="B565" s="3"/>
      <c r="C565" s="3"/>
      <c r="D565" s="7"/>
      <c r="E565" s="6"/>
      <c r="F565" s="3"/>
      <c r="G565" s="200"/>
      <c r="H565" s="3"/>
      <c r="I565" s="5"/>
      <c r="J565" s="5"/>
      <c r="K565" s="5"/>
      <c r="L565" s="3"/>
      <c r="M565" s="298"/>
      <c r="N565" s="3"/>
      <c r="O565" s="4"/>
      <c r="P565" s="3"/>
      <c r="Q565" s="3"/>
      <c r="R565" s="3"/>
      <c r="S565" s="3"/>
      <c r="AW565" s="419"/>
    </row>
    <row r="566" spans="1:49" s="2" customFormat="1" x14ac:dyDescent="0.2">
      <c r="A566" s="3"/>
      <c r="B566" s="3"/>
      <c r="C566" s="3"/>
      <c r="D566" s="7"/>
      <c r="E566" s="6"/>
      <c r="F566" s="3"/>
      <c r="G566" s="200"/>
      <c r="H566" s="3"/>
      <c r="I566" s="5"/>
      <c r="J566" s="5"/>
      <c r="K566" s="5"/>
      <c r="L566" s="3"/>
      <c r="M566" s="298"/>
      <c r="N566" s="3"/>
      <c r="O566" s="4"/>
      <c r="P566" s="3"/>
      <c r="Q566" s="3"/>
      <c r="R566" s="3"/>
      <c r="S566" s="3"/>
      <c r="AW566" s="419"/>
    </row>
    <row r="567" spans="1:49" s="2" customFormat="1" x14ac:dyDescent="0.2">
      <c r="A567" s="3"/>
      <c r="B567" s="3"/>
      <c r="C567" s="3"/>
      <c r="D567" s="7"/>
      <c r="E567" s="6"/>
      <c r="F567" s="3"/>
      <c r="G567" s="200"/>
      <c r="H567" s="3"/>
      <c r="I567" s="5"/>
      <c r="J567" s="5"/>
      <c r="K567" s="5"/>
      <c r="L567" s="3"/>
      <c r="M567" s="298"/>
      <c r="N567" s="3"/>
      <c r="O567" s="4"/>
      <c r="P567" s="3"/>
      <c r="Q567" s="3"/>
      <c r="R567" s="3"/>
      <c r="S567" s="3"/>
      <c r="AW567" s="419"/>
    </row>
    <row r="568" spans="1:49" s="2" customFormat="1" x14ac:dyDescent="0.2">
      <c r="A568" s="3"/>
      <c r="B568" s="3"/>
      <c r="C568" s="3"/>
      <c r="D568" s="7"/>
      <c r="E568" s="6"/>
      <c r="F568" s="3"/>
      <c r="G568" s="200"/>
      <c r="H568" s="3"/>
      <c r="I568" s="5"/>
      <c r="J568" s="5"/>
      <c r="K568" s="5"/>
      <c r="L568" s="3"/>
      <c r="M568" s="298"/>
      <c r="N568" s="3"/>
      <c r="O568" s="4"/>
      <c r="P568" s="3"/>
      <c r="Q568" s="3"/>
      <c r="R568" s="3"/>
      <c r="S568" s="3"/>
      <c r="AW568" s="419"/>
    </row>
    <row r="569" spans="1:49" s="2" customFormat="1" x14ac:dyDescent="0.2">
      <c r="A569" s="3"/>
      <c r="B569" s="3"/>
      <c r="C569" s="3"/>
      <c r="D569" s="7"/>
      <c r="E569" s="6"/>
      <c r="F569" s="3"/>
      <c r="G569" s="200"/>
      <c r="H569" s="3"/>
      <c r="I569" s="5"/>
      <c r="J569" s="5"/>
      <c r="K569" s="5"/>
      <c r="L569" s="3"/>
      <c r="M569" s="298"/>
      <c r="N569" s="3"/>
      <c r="O569" s="4"/>
      <c r="P569" s="3"/>
      <c r="Q569" s="3"/>
      <c r="R569" s="3"/>
      <c r="S569" s="3"/>
      <c r="AW569" s="419"/>
    </row>
    <row r="570" spans="1:49" s="2" customFormat="1" x14ac:dyDescent="0.2">
      <c r="A570" s="3"/>
      <c r="B570" s="3"/>
      <c r="C570" s="3"/>
      <c r="D570" s="7"/>
      <c r="E570" s="6"/>
      <c r="F570" s="3"/>
      <c r="G570" s="200"/>
      <c r="H570" s="3"/>
      <c r="I570" s="5"/>
      <c r="J570" s="5"/>
      <c r="K570" s="5"/>
      <c r="L570" s="3"/>
      <c r="M570" s="298"/>
      <c r="N570" s="3"/>
      <c r="O570" s="4"/>
      <c r="P570" s="3"/>
      <c r="Q570" s="3"/>
      <c r="R570" s="3"/>
      <c r="S570" s="3"/>
      <c r="AW570" s="419"/>
    </row>
    <row r="571" spans="1:49" s="2" customFormat="1" x14ac:dyDescent="0.2">
      <c r="A571" s="3"/>
      <c r="B571" s="3"/>
      <c r="C571" s="3"/>
      <c r="D571" s="7"/>
      <c r="E571" s="6"/>
      <c r="F571" s="3"/>
      <c r="G571" s="200"/>
      <c r="H571" s="3"/>
      <c r="I571" s="5"/>
      <c r="J571" s="5"/>
      <c r="K571" s="5"/>
      <c r="L571" s="3"/>
      <c r="M571" s="298"/>
      <c r="N571" s="3"/>
      <c r="O571" s="4"/>
      <c r="P571" s="3"/>
      <c r="Q571" s="3"/>
      <c r="R571" s="3"/>
      <c r="S571" s="3"/>
      <c r="AW571" s="419"/>
    </row>
    <row r="572" spans="1:49" s="2" customFormat="1" x14ac:dyDescent="0.2">
      <c r="A572" s="3"/>
      <c r="B572" s="3"/>
      <c r="C572" s="3"/>
      <c r="D572" s="7"/>
      <c r="E572" s="6"/>
      <c r="F572" s="3"/>
      <c r="G572" s="200"/>
      <c r="H572" s="3"/>
      <c r="I572" s="5"/>
      <c r="J572" s="5"/>
      <c r="K572" s="5"/>
      <c r="L572" s="3"/>
      <c r="M572" s="298"/>
      <c r="N572" s="3"/>
      <c r="O572" s="4"/>
      <c r="P572" s="3"/>
      <c r="Q572" s="3"/>
      <c r="R572" s="3"/>
      <c r="S572" s="3"/>
      <c r="AW572" s="419"/>
    </row>
    <row r="573" spans="1:49" s="2" customFormat="1" x14ac:dyDescent="0.2">
      <c r="A573" s="3"/>
      <c r="B573" s="3"/>
      <c r="C573" s="3"/>
      <c r="D573" s="7"/>
      <c r="E573" s="6"/>
      <c r="F573" s="3"/>
      <c r="G573" s="200"/>
      <c r="H573" s="3"/>
      <c r="I573" s="5"/>
      <c r="J573" s="5"/>
      <c r="K573" s="5"/>
      <c r="L573" s="3"/>
      <c r="M573" s="298"/>
      <c r="N573" s="3"/>
      <c r="O573" s="4"/>
      <c r="P573" s="3"/>
      <c r="Q573" s="3"/>
      <c r="R573" s="3"/>
      <c r="S573" s="3"/>
      <c r="AW573" s="419"/>
    </row>
    <row r="574" spans="1:49" s="2" customFormat="1" x14ac:dyDescent="0.2">
      <c r="A574" s="3"/>
      <c r="B574" s="3"/>
      <c r="C574" s="3"/>
      <c r="D574" s="7"/>
      <c r="E574" s="6"/>
      <c r="F574" s="3"/>
      <c r="G574" s="200"/>
      <c r="H574" s="3"/>
      <c r="I574" s="5"/>
      <c r="J574" s="5"/>
      <c r="K574" s="5"/>
      <c r="L574" s="3"/>
      <c r="M574" s="298"/>
      <c r="N574" s="3"/>
      <c r="O574" s="4"/>
      <c r="P574" s="3"/>
      <c r="Q574" s="3"/>
      <c r="R574" s="3"/>
      <c r="S574" s="3"/>
      <c r="AW574" s="419"/>
    </row>
    <row r="575" spans="1:49" s="2" customFormat="1" x14ac:dyDescent="0.2">
      <c r="A575" s="3"/>
      <c r="B575" s="3"/>
      <c r="C575" s="3"/>
      <c r="D575" s="7"/>
      <c r="E575" s="6"/>
      <c r="F575" s="3"/>
      <c r="G575" s="200"/>
      <c r="H575" s="3"/>
      <c r="I575" s="5"/>
      <c r="J575" s="5"/>
      <c r="K575" s="5"/>
      <c r="L575" s="3"/>
      <c r="M575" s="298"/>
      <c r="N575" s="3"/>
      <c r="O575" s="4"/>
      <c r="P575" s="3"/>
      <c r="Q575" s="3"/>
      <c r="R575" s="3"/>
      <c r="S575" s="3"/>
      <c r="AW575" s="419"/>
    </row>
    <row r="576" spans="1:49" s="2" customFormat="1" x14ac:dyDescent="0.2">
      <c r="A576" s="3"/>
      <c r="B576" s="3"/>
      <c r="C576" s="3"/>
      <c r="D576" s="7"/>
      <c r="E576" s="6"/>
      <c r="F576" s="3"/>
      <c r="G576" s="200"/>
      <c r="H576" s="3"/>
      <c r="I576" s="5"/>
      <c r="J576" s="5"/>
      <c r="K576" s="5"/>
      <c r="L576" s="3"/>
      <c r="M576" s="298"/>
      <c r="N576" s="3"/>
      <c r="O576" s="4"/>
      <c r="P576" s="3"/>
      <c r="Q576" s="3"/>
      <c r="R576" s="3"/>
      <c r="S576" s="3"/>
      <c r="AW576" s="419"/>
    </row>
    <row r="577" spans="1:49" s="2" customFormat="1" x14ac:dyDescent="0.2">
      <c r="A577" s="3"/>
      <c r="B577" s="3"/>
      <c r="C577" s="3"/>
      <c r="D577" s="7"/>
      <c r="E577" s="6"/>
      <c r="F577" s="3"/>
      <c r="G577" s="200"/>
      <c r="H577" s="3"/>
      <c r="I577" s="5"/>
      <c r="J577" s="5"/>
      <c r="K577" s="5"/>
      <c r="L577" s="3"/>
      <c r="M577" s="298"/>
      <c r="N577" s="3"/>
      <c r="O577" s="4"/>
      <c r="P577" s="3"/>
      <c r="Q577" s="3"/>
      <c r="R577" s="3"/>
      <c r="S577" s="3"/>
      <c r="AW577" s="419"/>
    </row>
    <row r="578" spans="1:49" s="2" customFormat="1" x14ac:dyDescent="0.2">
      <c r="A578" s="3"/>
      <c r="B578" s="3"/>
      <c r="C578" s="3"/>
      <c r="D578" s="7"/>
      <c r="E578" s="6"/>
      <c r="F578" s="3"/>
      <c r="G578" s="200"/>
      <c r="H578" s="3"/>
      <c r="I578" s="5"/>
      <c r="J578" s="5"/>
      <c r="K578" s="5"/>
      <c r="L578" s="3"/>
      <c r="M578" s="298"/>
      <c r="N578" s="3"/>
      <c r="O578" s="4"/>
      <c r="P578" s="3"/>
      <c r="Q578" s="3"/>
      <c r="R578" s="3"/>
      <c r="S578" s="3"/>
      <c r="AW578" s="419"/>
    </row>
    <row r="579" spans="1:49" s="2" customFormat="1" x14ac:dyDescent="0.2">
      <c r="A579" s="3"/>
      <c r="B579" s="3"/>
      <c r="C579" s="3"/>
      <c r="D579" s="7"/>
      <c r="E579" s="6"/>
      <c r="F579" s="3"/>
      <c r="G579" s="200"/>
      <c r="H579" s="3"/>
      <c r="I579" s="5"/>
      <c r="J579" s="5"/>
      <c r="K579" s="5"/>
      <c r="L579" s="3"/>
      <c r="M579" s="298"/>
      <c r="N579" s="3"/>
      <c r="O579" s="4"/>
      <c r="P579" s="3"/>
      <c r="Q579" s="3"/>
      <c r="R579" s="3"/>
      <c r="S579" s="3"/>
      <c r="AW579" s="419"/>
    </row>
    <row r="580" spans="1:49" s="2" customFormat="1" x14ac:dyDescent="0.2">
      <c r="A580" s="3"/>
      <c r="B580" s="3"/>
      <c r="C580" s="3"/>
      <c r="D580" s="7"/>
      <c r="E580" s="6"/>
      <c r="F580" s="3"/>
      <c r="G580" s="200"/>
      <c r="H580" s="3"/>
      <c r="I580" s="5"/>
      <c r="J580" s="5"/>
      <c r="K580" s="5"/>
      <c r="L580" s="3"/>
      <c r="M580" s="298"/>
      <c r="N580" s="3"/>
      <c r="O580" s="4"/>
      <c r="P580" s="3"/>
      <c r="Q580" s="3"/>
      <c r="R580" s="3"/>
      <c r="S580" s="3"/>
      <c r="AW580" s="419"/>
    </row>
    <row r="581" spans="1:49" s="2" customFormat="1" x14ac:dyDescent="0.2">
      <c r="A581" s="3"/>
      <c r="B581" s="3"/>
      <c r="C581" s="3"/>
      <c r="D581" s="7"/>
      <c r="E581" s="6"/>
      <c r="F581" s="3"/>
      <c r="G581" s="200"/>
      <c r="H581" s="3"/>
      <c r="I581" s="5"/>
      <c r="J581" s="5"/>
      <c r="K581" s="5"/>
      <c r="L581" s="3"/>
      <c r="M581" s="298"/>
      <c r="N581" s="3"/>
      <c r="O581" s="4"/>
      <c r="P581" s="3"/>
      <c r="Q581" s="3"/>
      <c r="R581" s="3"/>
      <c r="S581" s="3"/>
      <c r="AW581" s="419"/>
    </row>
    <row r="582" spans="1:49" s="2" customFormat="1" x14ac:dyDescent="0.2">
      <c r="A582" s="3"/>
      <c r="B582" s="3"/>
      <c r="C582" s="3"/>
      <c r="D582" s="7"/>
      <c r="E582" s="6"/>
      <c r="F582" s="3"/>
      <c r="G582" s="200"/>
      <c r="H582" s="3"/>
      <c r="I582" s="5"/>
      <c r="J582" s="5"/>
      <c r="K582" s="5"/>
      <c r="L582" s="3"/>
      <c r="M582" s="298"/>
      <c r="N582" s="3"/>
      <c r="O582" s="4"/>
      <c r="P582" s="3"/>
      <c r="Q582" s="3"/>
      <c r="R582" s="3"/>
      <c r="S582" s="3"/>
      <c r="AW582" s="419"/>
    </row>
    <row r="583" spans="1:49" s="2" customFormat="1" x14ac:dyDescent="0.2">
      <c r="A583" s="3"/>
      <c r="B583" s="3"/>
      <c r="C583" s="3"/>
      <c r="D583" s="7"/>
      <c r="E583" s="6"/>
      <c r="F583" s="3"/>
      <c r="G583" s="200"/>
      <c r="H583" s="3"/>
      <c r="I583" s="5"/>
      <c r="J583" s="5"/>
      <c r="K583" s="5"/>
      <c r="L583" s="3"/>
      <c r="M583" s="298"/>
      <c r="N583" s="3"/>
      <c r="O583" s="4"/>
      <c r="P583" s="3"/>
      <c r="Q583" s="3"/>
      <c r="R583" s="3"/>
      <c r="S583" s="3"/>
      <c r="AW583" s="419"/>
    </row>
    <row r="584" spans="1:49" s="2" customFormat="1" x14ac:dyDescent="0.2">
      <c r="A584" s="3"/>
      <c r="B584" s="3"/>
      <c r="C584" s="3"/>
      <c r="D584" s="7"/>
      <c r="E584" s="6"/>
      <c r="F584" s="3"/>
      <c r="G584" s="200"/>
      <c r="H584" s="3"/>
      <c r="I584" s="5"/>
      <c r="J584" s="5"/>
      <c r="K584" s="5"/>
      <c r="L584" s="3"/>
      <c r="M584" s="298"/>
      <c r="N584" s="3"/>
      <c r="O584" s="4"/>
      <c r="P584" s="3"/>
      <c r="Q584" s="3"/>
      <c r="R584" s="3"/>
      <c r="S584" s="3"/>
      <c r="AW584" s="419"/>
    </row>
    <row r="585" spans="1:49" s="2" customFormat="1" x14ac:dyDescent="0.2">
      <c r="A585" s="3"/>
      <c r="B585" s="3"/>
      <c r="C585" s="3"/>
      <c r="D585" s="7"/>
      <c r="E585" s="6"/>
      <c r="F585" s="3"/>
      <c r="G585" s="200"/>
      <c r="H585" s="3"/>
      <c r="I585" s="5"/>
      <c r="J585" s="5"/>
      <c r="K585" s="5"/>
      <c r="L585" s="3"/>
      <c r="M585" s="298"/>
      <c r="N585" s="3"/>
      <c r="O585" s="4"/>
      <c r="P585" s="3"/>
      <c r="Q585" s="3"/>
      <c r="R585" s="3"/>
      <c r="S585" s="3"/>
      <c r="AW585" s="419"/>
    </row>
    <row r="586" spans="1:49" s="2" customFormat="1" x14ac:dyDescent="0.2">
      <c r="A586" s="3"/>
      <c r="B586" s="3"/>
      <c r="C586" s="3"/>
      <c r="D586" s="7"/>
      <c r="E586" s="6"/>
      <c r="F586" s="3"/>
      <c r="G586" s="200"/>
      <c r="H586" s="3"/>
      <c r="I586" s="5"/>
      <c r="J586" s="5"/>
      <c r="K586" s="5"/>
      <c r="L586" s="3"/>
      <c r="M586" s="298"/>
      <c r="N586" s="3"/>
      <c r="O586" s="4"/>
      <c r="P586" s="3"/>
      <c r="Q586" s="3"/>
      <c r="R586" s="3"/>
      <c r="S586" s="3"/>
      <c r="AW586" s="419"/>
    </row>
    <row r="587" spans="1:49" s="2" customFormat="1" x14ac:dyDescent="0.2">
      <c r="A587" s="3"/>
      <c r="B587" s="3"/>
      <c r="C587" s="3"/>
      <c r="D587" s="7"/>
      <c r="E587" s="6"/>
      <c r="F587" s="3"/>
      <c r="G587" s="200"/>
      <c r="H587" s="3"/>
      <c r="I587" s="5"/>
      <c r="J587" s="5"/>
      <c r="K587" s="5"/>
      <c r="L587" s="3"/>
      <c r="M587" s="298"/>
      <c r="N587" s="3"/>
      <c r="O587" s="4"/>
      <c r="P587" s="3"/>
      <c r="Q587" s="3"/>
      <c r="R587" s="3"/>
      <c r="S587" s="3"/>
      <c r="AW587" s="419"/>
    </row>
    <row r="588" spans="1:49" s="2" customFormat="1" x14ac:dyDescent="0.2">
      <c r="A588" s="3"/>
      <c r="B588" s="3"/>
      <c r="C588" s="3"/>
      <c r="D588" s="7"/>
      <c r="E588" s="6"/>
      <c r="F588" s="3"/>
      <c r="G588" s="200"/>
      <c r="H588" s="3"/>
      <c r="I588" s="5"/>
      <c r="J588" s="5"/>
      <c r="K588" s="5"/>
      <c r="L588" s="3"/>
      <c r="M588" s="298"/>
      <c r="N588" s="3"/>
      <c r="O588" s="4"/>
      <c r="P588" s="3"/>
      <c r="Q588" s="3"/>
      <c r="R588" s="3"/>
      <c r="S588" s="3"/>
      <c r="AW588" s="419"/>
    </row>
    <row r="589" spans="1:49" s="2" customFormat="1" x14ac:dyDescent="0.2">
      <c r="A589" s="3"/>
      <c r="B589" s="3"/>
      <c r="C589" s="3"/>
      <c r="D589" s="7"/>
      <c r="E589" s="6"/>
      <c r="F589" s="3"/>
      <c r="G589" s="200"/>
      <c r="H589" s="3"/>
      <c r="I589" s="5"/>
      <c r="J589" s="5"/>
      <c r="K589" s="5"/>
      <c r="L589" s="3"/>
      <c r="M589" s="298"/>
      <c r="N589" s="3"/>
      <c r="O589" s="4"/>
      <c r="P589" s="3"/>
      <c r="Q589" s="3"/>
      <c r="R589" s="3"/>
      <c r="S589" s="3"/>
      <c r="AW589" s="419"/>
    </row>
    <row r="590" spans="1:49" s="2" customFormat="1" x14ac:dyDescent="0.2">
      <c r="A590" s="3"/>
      <c r="B590" s="3"/>
      <c r="C590" s="3"/>
      <c r="D590" s="7"/>
      <c r="E590" s="6"/>
      <c r="F590" s="3"/>
      <c r="G590" s="200"/>
      <c r="H590" s="3"/>
      <c r="I590" s="5"/>
      <c r="J590" s="5"/>
      <c r="K590" s="5"/>
      <c r="L590" s="3"/>
      <c r="M590" s="298"/>
      <c r="N590" s="3"/>
      <c r="O590" s="4"/>
      <c r="P590" s="3"/>
      <c r="Q590" s="3"/>
      <c r="R590" s="3"/>
      <c r="S590" s="3"/>
      <c r="AW590" s="419"/>
    </row>
    <row r="591" spans="1:49" s="2" customFormat="1" x14ac:dyDescent="0.2">
      <c r="A591" s="3"/>
      <c r="B591" s="3"/>
      <c r="C591" s="3"/>
      <c r="D591" s="7"/>
      <c r="E591" s="6"/>
      <c r="F591" s="3"/>
      <c r="G591" s="200"/>
      <c r="H591" s="3"/>
      <c r="I591" s="5"/>
      <c r="J591" s="5"/>
      <c r="K591" s="5"/>
      <c r="L591" s="3"/>
      <c r="M591" s="298"/>
      <c r="N591" s="3"/>
      <c r="O591" s="4"/>
      <c r="P591" s="3"/>
      <c r="Q591" s="3"/>
      <c r="R591" s="3"/>
      <c r="S591" s="3"/>
      <c r="AW591" s="419"/>
    </row>
    <row r="592" spans="1:49" s="2" customFormat="1" x14ac:dyDescent="0.2">
      <c r="A592" s="3"/>
      <c r="B592" s="3"/>
      <c r="C592" s="3"/>
      <c r="D592" s="7"/>
      <c r="E592" s="6"/>
      <c r="F592" s="3"/>
      <c r="G592" s="200"/>
      <c r="H592" s="3"/>
      <c r="I592" s="5"/>
      <c r="J592" s="5"/>
      <c r="K592" s="5"/>
      <c r="L592" s="3"/>
      <c r="M592" s="298"/>
      <c r="N592" s="3"/>
      <c r="O592" s="4"/>
      <c r="P592" s="3"/>
      <c r="Q592" s="3"/>
      <c r="R592" s="3"/>
      <c r="S592" s="3"/>
      <c r="AW592" s="419"/>
    </row>
    <row r="593" spans="1:49" s="2" customFormat="1" x14ac:dyDescent="0.2">
      <c r="A593" s="3"/>
      <c r="B593" s="3"/>
      <c r="C593" s="3"/>
      <c r="D593" s="7"/>
      <c r="E593" s="6"/>
      <c r="F593" s="3"/>
      <c r="G593" s="200"/>
      <c r="H593" s="3"/>
      <c r="I593" s="5"/>
      <c r="J593" s="5"/>
      <c r="K593" s="5"/>
      <c r="L593" s="3"/>
      <c r="M593" s="298"/>
      <c r="N593" s="3"/>
      <c r="O593" s="4"/>
      <c r="P593" s="3"/>
      <c r="Q593" s="3"/>
      <c r="R593" s="3"/>
      <c r="S593" s="3"/>
      <c r="AW593" s="419"/>
    </row>
    <row r="594" spans="1:49" s="2" customFormat="1" x14ac:dyDescent="0.2">
      <c r="A594" s="3"/>
      <c r="B594" s="3"/>
      <c r="C594" s="3"/>
      <c r="D594" s="7"/>
      <c r="E594" s="6"/>
      <c r="F594" s="3"/>
      <c r="G594" s="200"/>
      <c r="H594" s="3"/>
      <c r="I594" s="5"/>
      <c r="J594" s="5"/>
      <c r="K594" s="5"/>
      <c r="L594" s="3"/>
      <c r="M594" s="298"/>
      <c r="N594" s="3"/>
      <c r="O594" s="4"/>
      <c r="P594" s="3"/>
      <c r="Q594" s="3"/>
      <c r="R594" s="3"/>
      <c r="S594" s="3"/>
      <c r="AW594" s="419"/>
    </row>
    <row r="595" spans="1:49" s="2" customFormat="1" x14ac:dyDescent="0.2">
      <c r="A595" s="3"/>
      <c r="B595" s="3"/>
      <c r="C595" s="3"/>
      <c r="D595" s="7"/>
      <c r="E595" s="6"/>
      <c r="F595" s="3"/>
      <c r="G595" s="200"/>
      <c r="H595" s="3"/>
      <c r="I595" s="5"/>
      <c r="J595" s="5"/>
      <c r="K595" s="5"/>
      <c r="L595" s="3"/>
      <c r="M595" s="298"/>
      <c r="N595" s="3"/>
      <c r="O595" s="4"/>
      <c r="P595" s="3"/>
      <c r="Q595" s="3"/>
      <c r="R595" s="3"/>
      <c r="S595" s="3"/>
      <c r="AW595" s="419"/>
    </row>
    <row r="596" spans="1:49" s="2" customFormat="1" x14ac:dyDescent="0.2">
      <c r="A596" s="3"/>
      <c r="B596" s="3"/>
      <c r="C596" s="3"/>
      <c r="D596" s="7"/>
      <c r="E596" s="6"/>
      <c r="F596" s="3"/>
      <c r="G596" s="200"/>
      <c r="H596" s="3"/>
      <c r="I596" s="5"/>
      <c r="J596" s="5"/>
      <c r="K596" s="5"/>
      <c r="L596" s="3"/>
      <c r="M596" s="298"/>
      <c r="N596" s="3"/>
      <c r="O596" s="4"/>
      <c r="P596" s="3"/>
      <c r="Q596" s="3"/>
      <c r="R596" s="3"/>
      <c r="S596" s="3"/>
      <c r="AW596" s="419"/>
    </row>
    <row r="597" spans="1:49" s="2" customFormat="1" x14ac:dyDescent="0.2">
      <c r="A597" s="3"/>
      <c r="B597" s="3"/>
      <c r="C597" s="3"/>
      <c r="D597" s="7"/>
      <c r="E597" s="6"/>
      <c r="F597" s="3"/>
      <c r="G597" s="200"/>
      <c r="H597" s="3"/>
      <c r="I597" s="5"/>
      <c r="J597" s="5"/>
      <c r="K597" s="5"/>
      <c r="L597" s="3"/>
      <c r="M597" s="298"/>
      <c r="N597" s="3"/>
      <c r="O597" s="4"/>
      <c r="P597" s="3"/>
      <c r="Q597" s="3"/>
      <c r="R597" s="3"/>
      <c r="S597" s="3"/>
      <c r="AW597" s="419"/>
    </row>
    <row r="598" spans="1:49" s="2" customFormat="1" x14ac:dyDescent="0.2">
      <c r="A598" s="3"/>
      <c r="B598" s="3"/>
      <c r="C598" s="3"/>
      <c r="D598" s="7"/>
      <c r="E598" s="6"/>
      <c r="F598" s="3"/>
      <c r="G598" s="200"/>
      <c r="H598" s="3"/>
      <c r="I598" s="5"/>
      <c r="J598" s="5"/>
      <c r="K598" s="5"/>
      <c r="L598" s="3"/>
      <c r="M598" s="298"/>
      <c r="N598" s="3"/>
      <c r="O598" s="4"/>
      <c r="P598" s="3"/>
      <c r="Q598" s="3"/>
      <c r="R598" s="3"/>
      <c r="S598" s="3"/>
      <c r="AW598" s="419"/>
    </row>
    <row r="599" spans="1:49" s="2" customFormat="1" x14ac:dyDescent="0.2">
      <c r="A599" s="3"/>
      <c r="B599" s="3"/>
      <c r="C599" s="3"/>
      <c r="D599" s="7"/>
      <c r="E599" s="6"/>
      <c r="F599" s="3"/>
      <c r="G599" s="200"/>
      <c r="H599" s="3"/>
      <c r="I599" s="5"/>
      <c r="J599" s="5"/>
      <c r="K599" s="5"/>
      <c r="L599" s="3"/>
      <c r="M599" s="298"/>
      <c r="N599" s="3"/>
      <c r="O599" s="4"/>
      <c r="P599" s="3"/>
      <c r="Q599" s="3"/>
      <c r="R599" s="3"/>
      <c r="S599" s="3"/>
      <c r="AW599" s="419"/>
    </row>
    <row r="600" spans="1:49" s="2" customFormat="1" x14ac:dyDescent="0.2">
      <c r="A600" s="3"/>
      <c r="B600" s="3"/>
      <c r="C600" s="3"/>
      <c r="D600" s="7"/>
      <c r="E600" s="6"/>
      <c r="F600" s="3"/>
      <c r="G600" s="200"/>
      <c r="H600" s="3"/>
      <c r="I600" s="5"/>
      <c r="J600" s="5"/>
      <c r="K600" s="5"/>
      <c r="L600" s="3"/>
      <c r="M600" s="298"/>
      <c r="N600" s="3"/>
      <c r="O600" s="4"/>
      <c r="P600" s="3"/>
      <c r="Q600" s="3"/>
      <c r="R600" s="3"/>
      <c r="S600" s="3"/>
      <c r="AW600" s="419"/>
    </row>
    <row r="601" spans="1:49" s="2" customFormat="1" x14ac:dyDescent="0.2">
      <c r="A601" s="3"/>
      <c r="B601" s="3"/>
      <c r="C601" s="3"/>
      <c r="D601" s="7"/>
      <c r="E601" s="6"/>
      <c r="F601" s="3"/>
      <c r="G601" s="200"/>
      <c r="H601" s="3"/>
      <c r="I601" s="5"/>
      <c r="J601" s="5"/>
      <c r="K601" s="5"/>
      <c r="L601" s="3"/>
      <c r="M601" s="298"/>
      <c r="N601" s="3"/>
      <c r="O601" s="4"/>
      <c r="P601" s="3"/>
      <c r="Q601" s="3"/>
      <c r="R601" s="3"/>
      <c r="S601" s="3"/>
      <c r="AW601" s="419"/>
    </row>
    <row r="602" spans="1:49" s="2" customFormat="1" x14ac:dyDescent="0.2">
      <c r="A602" s="3"/>
      <c r="B602" s="3"/>
      <c r="C602" s="3"/>
      <c r="D602" s="7"/>
      <c r="E602" s="6"/>
      <c r="F602" s="3"/>
      <c r="G602" s="200"/>
      <c r="H602" s="3"/>
      <c r="I602" s="5"/>
      <c r="J602" s="5"/>
      <c r="K602" s="5"/>
      <c r="L602" s="3"/>
      <c r="M602" s="298"/>
      <c r="N602" s="3"/>
      <c r="O602" s="4"/>
      <c r="P602" s="3"/>
      <c r="Q602" s="3"/>
      <c r="R602" s="3"/>
      <c r="S602" s="3"/>
      <c r="AW602" s="419"/>
    </row>
    <row r="603" spans="1:49" s="2" customFormat="1" x14ac:dyDescent="0.2">
      <c r="A603" s="3"/>
      <c r="B603" s="3"/>
      <c r="C603" s="3"/>
      <c r="D603" s="7"/>
      <c r="E603" s="6"/>
      <c r="F603" s="3"/>
      <c r="G603" s="200"/>
      <c r="H603" s="3"/>
      <c r="I603" s="5"/>
      <c r="J603" s="5"/>
      <c r="K603" s="5"/>
      <c r="L603" s="3"/>
      <c r="M603" s="298"/>
      <c r="N603" s="3"/>
      <c r="O603" s="4"/>
      <c r="P603" s="3"/>
      <c r="Q603" s="3"/>
      <c r="R603" s="3"/>
      <c r="S603" s="3"/>
      <c r="AW603" s="419"/>
    </row>
    <row r="604" spans="1:49" s="2" customFormat="1" x14ac:dyDescent="0.2">
      <c r="A604" s="3"/>
      <c r="B604" s="3"/>
      <c r="C604" s="3"/>
      <c r="D604" s="7"/>
      <c r="E604" s="6"/>
      <c r="F604" s="3"/>
      <c r="G604" s="200"/>
      <c r="H604" s="3"/>
      <c r="I604" s="5"/>
      <c r="J604" s="5"/>
      <c r="K604" s="5"/>
      <c r="L604" s="3"/>
      <c r="M604" s="298"/>
      <c r="N604" s="3"/>
      <c r="O604" s="4"/>
      <c r="P604" s="3"/>
      <c r="Q604" s="3"/>
      <c r="R604" s="3"/>
      <c r="S604" s="3"/>
      <c r="AW604" s="419"/>
    </row>
    <row r="605" spans="1:49" s="2" customFormat="1" x14ac:dyDescent="0.2">
      <c r="A605" s="3"/>
      <c r="B605" s="3"/>
      <c r="C605" s="3"/>
      <c r="D605" s="7"/>
      <c r="E605" s="6"/>
      <c r="F605" s="3"/>
      <c r="G605" s="200"/>
      <c r="H605" s="3"/>
      <c r="I605" s="5"/>
      <c r="J605" s="5"/>
      <c r="K605" s="5"/>
      <c r="L605" s="3"/>
      <c r="M605" s="298"/>
      <c r="N605" s="3"/>
      <c r="O605" s="4"/>
      <c r="P605" s="3"/>
      <c r="Q605" s="3"/>
      <c r="R605" s="3"/>
      <c r="S605" s="3"/>
      <c r="AW605" s="419"/>
    </row>
    <row r="606" spans="1:49" s="2" customFormat="1" x14ac:dyDescent="0.2">
      <c r="A606" s="3"/>
      <c r="B606" s="3"/>
      <c r="C606" s="3"/>
      <c r="D606" s="7"/>
      <c r="E606" s="6"/>
      <c r="F606" s="3"/>
      <c r="G606" s="200"/>
      <c r="H606" s="3"/>
      <c r="I606" s="5"/>
      <c r="J606" s="5"/>
      <c r="K606" s="5"/>
      <c r="L606" s="3"/>
      <c r="M606" s="298"/>
      <c r="N606" s="3"/>
      <c r="O606" s="4"/>
      <c r="P606" s="3"/>
      <c r="Q606" s="3"/>
      <c r="R606" s="3"/>
      <c r="S606" s="3"/>
      <c r="AW606" s="419"/>
    </row>
    <row r="607" spans="1:49" s="2" customFormat="1" x14ac:dyDescent="0.2">
      <c r="A607" s="3"/>
      <c r="B607" s="3"/>
      <c r="C607" s="3"/>
      <c r="D607" s="7"/>
      <c r="E607" s="6"/>
      <c r="F607" s="3"/>
      <c r="G607" s="200"/>
      <c r="H607" s="3"/>
      <c r="I607" s="5"/>
      <c r="J607" s="5"/>
      <c r="K607" s="5"/>
      <c r="L607" s="3"/>
      <c r="M607" s="298"/>
      <c r="N607" s="3"/>
      <c r="O607" s="4"/>
      <c r="P607" s="3"/>
      <c r="Q607" s="3"/>
      <c r="R607" s="3"/>
      <c r="S607" s="3"/>
      <c r="AW607" s="419"/>
    </row>
    <row r="608" spans="1:49" s="2" customFormat="1" x14ac:dyDescent="0.2">
      <c r="A608" s="3"/>
      <c r="B608" s="3"/>
      <c r="C608" s="3"/>
      <c r="D608" s="7"/>
      <c r="E608" s="6"/>
      <c r="F608" s="3"/>
      <c r="G608" s="200"/>
      <c r="H608" s="3"/>
      <c r="I608" s="5"/>
      <c r="J608" s="5"/>
      <c r="K608" s="5"/>
      <c r="L608" s="3"/>
      <c r="M608" s="298"/>
      <c r="N608" s="3"/>
      <c r="O608" s="4"/>
      <c r="P608" s="3"/>
      <c r="Q608" s="3"/>
      <c r="R608" s="3"/>
      <c r="S608" s="3"/>
      <c r="AW608" s="419"/>
    </row>
    <row r="609" spans="1:49" s="2" customFormat="1" x14ac:dyDescent="0.2">
      <c r="A609" s="3"/>
      <c r="B609" s="3"/>
      <c r="C609" s="3"/>
      <c r="D609" s="7"/>
      <c r="E609" s="6"/>
      <c r="F609" s="3"/>
      <c r="G609" s="200"/>
      <c r="H609" s="3"/>
      <c r="I609" s="5"/>
      <c r="J609" s="5"/>
      <c r="K609" s="5"/>
      <c r="L609" s="3"/>
      <c r="M609" s="298"/>
      <c r="N609" s="3"/>
      <c r="O609" s="4"/>
      <c r="P609" s="3"/>
      <c r="Q609" s="3"/>
      <c r="R609" s="3"/>
      <c r="S609" s="3"/>
      <c r="AW609" s="419"/>
    </row>
    <row r="610" spans="1:49" s="2" customFormat="1" x14ac:dyDescent="0.2">
      <c r="A610" s="3"/>
      <c r="B610" s="3"/>
      <c r="C610" s="3"/>
      <c r="D610" s="7"/>
      <c r="E610" s="6"/>
      <c r="F610" s="3"/>
      <c r="G610" s="200"/>
      <c r="H610" s="3"/>
      <c r="I610" s="5"/>
      <c r="J610" s="5"/>
      <c r="K610" s="5"/>
      <c r="L610" s="3"/>
      <c r="M610" s="298"/>
      <c r="N610" s="3"/>
      <c r="O610" s="4"/>
      <c r="P610" s="3"/>
      <c r="Q610" s="3"/>
      <c r="R610" s="3"/>
      <c r="S610" s="3"/>
      <c r="AW610" s="419"/>
    </row>
    <row r="611" spans="1:49" s="2" customFormat="1" x14ac:dyDescent="0.2">
      <c r="A611" s="3"/>
      <c r="B611" s="3"/>
      <c r="C611" s="3"/>
      <c r="D611" s="7"/>
      <c r="E611" s="6"/>
      <c r="F611" s="3"/>
      <c r="G611" s="200"/>
      <c r="H611" s="3"/>
      <c r="I611" s="5"/>
      <c r="J611" s="5"/>
      <c r="K611" s="5"/>
      <c r="L611" s="3"/>
      <c r="M611" s="298"/>
      <c r="N611" s="3"/>
      <c r="O611" s="4"/>
      <c r="P611" s="3"/>
      <c r="Q611" s="3"/>
      <c r="R611" s="3"/>
      <c r="S611" s="3"/>
      <c r="AW611" s="419"/>
    </row>
    <row r="612" spans="1:49" s="2" customFormat="1" x14ac:dyDescent="0.2">
      <c r="A612" s="3"/>
      <c r="B612" s="3"/>
      <c r="C612" s="3"/>
      <c r="D612" s="7"/>
      <c r="E612" s="6"/>
      <c r="F612" s="3"/>
      <c r="G612" s="200"/>
      <c r="H612" s="3"/>
      <c r="I612" s="5"/>
      <c r="J612" s="5"/>
      <c r="K612" s="5"/>
      <c r="L612" s="3"/>
      <c r="M612" s="298"/>
      <c r="N612" s="3"/>
      <c r="O612" s="4"/>
      <c r="P612" s="3"/>
      <c r="Q612" s="3"/>
      <c r="R612" s="3"/>
      <c r="S612" s="3"/>
      <c r="AW612" s="419"/>
    </row>
    <row r="613" spans="1:49" s="2" customFormat="1" x14ac:dyDescent="0.2">
      <c r="A613" s="3"/>
      <c r="B613" s="3"/>
      <c r="C613" s="3"/>
      <c r="D613" s="7"/>
      <c r="E613" s="6"/>
      <c r="F613" s="3"/>
      <c r="G613" s="200"/>
      <c r="H613" s="3"/>
      <c r="I613" s="5"/>
      <c r="J613" s="5"/>
      <c r="K613" s="5"/>
      <c r="L613" s="3"/>
      <c r="M613" s="298"/>
      <c r="N613" s="3"/>
      <c r="O613" s="4"/>
      <c r="P613" s="3"/>
      <c r="Q613" s="3"/>
      <c r="R613" s="3"/>
      <c r="S613" s="3"/>
      <c r="AW613" s="419"/>
    </row>
    <row r="614" spans="1:49" s="2" customFormat="1" x14ac:dyDescent="0.2">
      <c r="A614" s="3"/>
      <c r="B614" s="3"/>
      <c r="C614" s="3"/>
      <c r="D614" s="7"/>
      <c r="E614" s="6"/>
      <c r="F614" s="3"/>
      <c r="G614" s="200"/>
      <c r="H614" s="3"/>
      <c r="I614" s="5"/>
      <c r="J614" s="5"/>
      <c r="K614" s="5"/>
      <c r="L614" s="3"/>
      <c r="M614" s="298"/>
      <c r="N614" s="3"/>
      <c r="O614" s="4"/>
      <c r="P614" s="3"/>
      <c r="Q614" s="3"/>
      <c r="R614" s="3"/>
      <c r="S614" s="3"/>
      <c r="AW614" s="419"/>
    </row>
    <row r="615" spans="1:49" s="2" customFormat="1" x14ac:dyDescent="0.2">
      <c r="A615" s="3"/>
      <c r="B615" s="3"/>
      <c r="C615" s="3"/>
      <c r="D615" s="7"/>
      <c r="E615" s="6"/>
      <c r="F615" s="3"/>
      <c r="G615" s="200"/>
      <c r="H615" s="3"/>
      <c r="I615" s="5"/>
      <c r="J615" s="5"/>
      <c r="K615" s="5"/>
      <c r="L615" s="3"/>
      <c r="M615" s="298"/>
      <c r="N615" s="3"/>
      <c r="O615" s="4"/>
      <c r="P615" s="3"/>
      <c r="Q615" s="3"/>
      <c r="R615" s="3"/>
      <c r="S615" s="3"/>
      <c r="AW615" s="419"/>
    </row>
    <row r="616" spans="1:49" s="2" customFormat="1" x14ac:dyDescent="0.2">
      <c r="A616" s="3"/>
      <c r="B616" s="3"/>
      <c r="C616" s="3"/>
      <c r="D616" s="7"/>
      <c r="E616" s="6"/>
      <c r="F616" s="3"/>
      <c r="G616" s="200"/>
      <c r="H616" s="3"/>
      <c r="I616" s="5"/>
      <c r="J616" s="5"/>
      <c r="K616" s="5"/>
      <c r="L616" s="3"/>
      <c r="M616" s="298"/>
      <c r="N616" s="3"/>
      <c r="O616" s="4"/>
      <c r="P616" s="3"/>
      <c r="Q616" s="3"/>
      <c r="R616" s="3"/>
      <c r="S616" s="3"/>
      <c r="AW616" s="419"/>
    </row>
    <row r="617" spans="1:49" s="2" customFormat="1" x14ac:dyDescent="0.2">
      <c r="A617" s="3"/>
      <c r="B617" s="3"/>
      <c r="C617" s="3"/>
      <c r="D617" s="7"/>
      <c r="E617" s="6"/>
      <c r="F617" s="3"/>
      <c r="G617" s="200"/>
      <c r="H617" s="3"/>
      <c r="I617" s="5"/>
      <c r="J617" s="5"/>
      <c r="K617" s="5"/>
      <c r="L617" s="3"/>
      <c r="M617" s="298"/>
      <c r="N617" s="3"/>
      <c r="O617" s="4"/>
      <c r="P617" s="3"/>
      <c r="Q617" s="3"/>
      <c r="R617" s="3"/>
      <c r="S617" s="3"/>
      <c r="AW617" s="419"/>
    </row>
    <row r="618" spans="1:49" s="2" customFormat="1" x14ac:dyDescent="0.2">
      <c r="A618" s="3"/>
      <c r="B618" s="3"/>
      <c r="C618" s="3"/>
      <c r="D618" s="7"/>
      <c r="E618" s="6"/>
      <c r="F618" s="3"/>
      <c r="G618" s="200"/>
      <c r="H618" s="3"/>
      <c r="I618" s="5"/>
      <c r="J618" s="5"/>
      <c r="K618" s="5"/>
      <c r="L618" s="3"/>
      <c r="M618" s="298"/>
      <c r="N618" s="3"/>
      <c r="O618" s="4"/>
      <c r="P618" s="3"/>
      <c r="Q618" s="3"/>
      <c r="R618" s="3"/>
      <c r="S618" s="3"/>
      <c r="AW618" s="419"/>
    </row>
    <row r="619" spans="1:49" s="2" customFormat="1" x14ac:dyDescent="0.2">
      <c r="A619" s="3"/>
      <c r="B619" s="3"/>
      <c r="C619" s="3"/>
      <c r="D619" s="7"/>
      <c r="E619" s="6"/>
      <c r="F619" s="3"/>
      <c r="G619" s="200"/>
      <c r="H619" s="3"/>
      <c r="I619" s="5"/>
      <c r="J619" s="5"/>
      <c r="K619" s="5"/>
      <c r="L619" s="3"/>
      <c r="M619" s="298"/>
      <c r="N619" s="3"/>
      <c r="O619" s="4"/>
      <c r="P619" s="3"/>
      <c r="Q619" s="3"/>
      <c r="R619" s="3"/>
      <c r="S619" s="3"/>
      <c r="AW619" s="419"/>
    </row>
    <row r="620" spans="1:49" s="2" customFormat="1" x14ac:dyDescent="0.2">
      <c r="A620" s="3"/>
      <c r="B620" s="3"/>
      <c r="C620" s="3"/>
      <c r="D620" s="7"/>
      <c r="E620" s="6"/>
      <c r="F620" s="3"/>
      <c r="G620" s="200"/>
      <c r="H620" s="3"/>
      <c r="I620" s="5"/>
      <c r="J620" s="5"/>
      <c r="K620" s="5"/>
      <c r="L620" s="3"/>
      <c r="M620" s="298"/>
      <c r="N620" s="3"/>
      <c r="O620" s="4"/>
      <c r="P620" s="3"/>
      <c r="Q620" s="3"/>
      <c r="R620" s="3"/>
      <c r="S620" s="3"/>
      <c r="AW620" s="419"/>
    </row>
    <row r="621" spans="1:49" s="2" customFormat="1" x14ac:dyDescent="0.2">
      <c r="A621" s="3"/>
      <c r="B621" s="3"/>
      <c r="C621" s="3"/>
      <c r="D621" s="7"/>
      <c r="E621" s="6"/>
      <c r="F621" s="3"/>
      <c r="G621" s="200"/>
      <c r="H621" s="3"/>
      <c r="I621" s="5"/>
      <c r="J621" s="5"/>
      <c r="K621" s="5"/>
      <c r="L621" s="3"/>
      <c r="M621" s="298"/>
      <c r="N621" s="3"/>
      <c r="O621" s="4"/>
      <c r="P621" s="3"/>
      <c r="Q621" s="3"/>
      <c r="R621" s="3"/>
      <c r="S621" s="3"/>
      <c r="AW621" s="419"/>
    </row>
    <row r="622" spans="1:49" s="2" customFormat="1" x14ac:dyDescent="0.2">
      <c r="A622" s="3"/>
      <c r="B622" s="3"/>
      <c r="C622" s="3"/>
      <c r="D622" s="7"/>
      <c r="E622" s="6"/>
      <c r="F622" s="3"/>
      <c r="G622" s="200"/>
      <c r="H622" s="3"/>
      <c r="I622" s="5"/>
      <c r="J622" s="5"/>
      <c r="K622" s="5"/>
      <c r="L622" s="3"/>
      <c r="M622" s="298"/>
      <c r="N622" s="3"/>
      <c r="O622" s="4"/>
      <c r="P622" s="3"/>
      <c r="Q622" s="3"/>
      <c r="R622" s="3"/>
      <c r="S622" s="3"/>
      <c r="AW622" s="419"/>
    </row>
    <row r="623" spans="1:49" s="2" customFormat="1" x14ac:dyDescent="0.2">
      <c r="A623" s="3"/>
      <c r="B623" s="3"/>
      <c r="C623" s="3"/>
      <c r="D623" s="7"/>
      <c r="E623" s="6"/>
      <c r="F623" s="3"/>
      <c r="G623" s="200"/>
      <c r="H623" s="3"/>
      <c r="I623" s="5"/>
      <c r="J623" s="5"/>
      <c r="K623" s="5"/>
      <c r="L623" s="3"/>
      <c r="M623" s="298"/>
      <c r="N623" s="3"/>
      <c r="O623" s="4"/>
      <c r="P623" s="3"/>
      <c r="Q623" s="3"/>
      <c r="R623" s="3"/>
      <c r="S623" s="3"/>
      <c r="AW623" s="419"/>
    </row>
    <row r="624" spans="1:49" s="2" customFormat="1" x14ac:dyDescent="0.2">
      <c r="A624" s="3"/>
      <c r="B624" s="3"/>
      <c r="C624" s="3"/>
      <c r="D624" s="7"/>
      <c r="E624" s="6"/>
      <c r="F624" s="3"/>
      <c r="G624" s="200"/>
      <c r="H624" s="3"/>
      <c r="I624" s="5"/>
      <c r="J624" s="5"/>
      <c r="K624" s="5"/>
      <c r="L624" s="3"/>
      <c r="M624" s="298"/>
      <c r="N624" s="3"/>
      <c r="O624" s="4"/>
      <c r="P624" s="3"/>
      <c r="Q624" s="3"/>
      <c r="R624" s="3"/>
      <c r="S624" s="3"/>
      <c r="AW624" s="419"/>
    </row>
    <row r="625" spans="1:49" s="2" customFormat="1" x14ac:dyDescent="0.2">
      <c r="A625" s="3"/>
      <c r="B625" s="3"/>
      <c r="C625" s="3"/>
      <c r="D625" s="7"/>
      <c r="E625" s="6"/>
      <c r="F625" s="3"/>
      <c r="G625" s="200"/>
      <c r="H625" s="3"/>
      <c r="I625" s="5"/>
      <c r="J625" s="5"/>
      <c r="K625" s="5"/>
      <c r="L625" s="3"/>
      <c r="M625" s="298"/>
      <c r="N625" s="3"/>
      <c r="O625" s="4"/>
      <c r="P625" s="3"/>
      <c r="Q625" s="3"/>
      <c r="R625" s="3"/>
      <c r="S625" s="3"/>
      <c r="AW625" s="419"/>
    </row>
    <row r="626" spans="1:49" s="2" customFormat="1" x14ac:dyDescent="0.2">
      <c r="A626" s="3"/>
      <c r="B626" s="3"/>
      <c r="C626" s="3"/>
      <c r="D626" s="7"/>
      <c r="E626" s="6"/>
      <c r="F626" s="3"/>
      <c r="G626" s="200"/>
      <c r="H626" s="3"/>
      <c r="I626" s="5"/>
      <c r="J626" s="5"/>
      <c r="K626" s="5"/>
      <c r="L626" s="3"/>
      <c r="M626" s="298"/>
      <c r="N626" s="3"/>
      <c r="O626" s="4"/>
      <c r="P626" s="3"/>
      <c r="Q626" s="3"/>
      <c r="R626" s="3"/>
      <c r="S626" s="3"/>
      <c r="AW626" s="419"/>
    </row>
    <row r="627" spans="1:49" s="2" customFormat="1" x14ac:dyDescent="0.2">
      <c r="A627" s="3"/>
      <c r="B627" s="3"/>
      <c r="C627" s="3"/>
      <c r="D627" s="7"/>
      <c r="E627" s="6"/>
      <c r="F627" s="3"/>
      <c r="G627" s="200"/>
      <c r="H627" s="3"/>
      <c r="I627" s="5"/>
      <c r="J627" s="5"/>
      <c r="K627" s="5"/>
      <c r="L627" s="3"/>
      <c r="M627" s="298"/>
      <c r="N627" s="3"/>
      <c r="O627" s="4"/>
      <c r="P627" s="3"/>
      <c r="Q627" s="3"/>
      <c r="R627" s="3"/>
      <c r="S627" s="3"/>
      <c r="AW627" s="419"/>
    </row>
    <row r="628" spans="1:49" s="2" customFormat="1" x14ac:dyDescent="0.2">
      <c r="A628" s="3"/>
      <c r="B628" s="3"/>
      <c r="C628" s="3"/>
      <c r="D628" s="7"/>
      <c r="E628" s="6"/>
      <c r="F628" s="3"/>
      <c r="G628" s="200"/>
      <c r="H628" s="3"/>
      <c r="I628" s="5"/>
      <c r="J628" s="5"/>
      <c r="K628" s="5"/>
      <c r="L628" s="3"/>
      <c r="M628" s="298"/>
      <c r="N628" s="3"/>
      <c r="O628" s="4"/>
      <c r="P628" s="3"/>
      <c r="Q628" s="3"/>
      <c r="R628" s="3"/>
      <c r="S628" s="3"/>
      <c r="AW628" s="419"/>
    </row>
    <row r="629" spans="1:49" s="2" customFormat="1" x14ac:dyDescent="0.2">
      <c r="A629" s="3"/>
      <c r="B629" s="3"/>
      <c r="C629" s="3"/>
      <c r="D629" s="7"/>
      <c r="E629" s="6"/>
      <c r="F629" s="3"/>
      <c r="G629" s="200"/>
      <c r="H629" s="3"/>
      <c r="I629" s="5"/>
      <c r="J629" s="5"/>
      <c r="K629" s="5"/>
      <c r="L629" s="3"/>
      <c r="M629" s="298"/>
      <c r="N629" s="3"/>
      <c r="O629" s="4"/>
      <c r="P629" s="3"/>
      <c r="Q629" s="3"/>
      <c r="R629" s="3"/>
      <c r="S629" s="3"/>
      <c r="AW629" s="419"/>
    </row>
    <row r="630" spans="1:49" s="2" customFormat="1" x14ac:dyDescent="0.2">
      <c r="A630" s="3"/>
      <c r="B630" s="3"/>
      <c r="C630" s="3"/>
      <c r="D630" s="7"/>
      <c r="E630" s="6"/>
      <c r="F630" s="3"/>
      <c r="G630" s="200"/>
      <c r="H630" s="3"/>
      <c r="I630" s="5"/>
      <c r="J630" s="5"/>
      <c r="K630" s="5"/>
      <c r="L630" s="3"/>
      <c r="M630" s="298"/>
      <c r="N630" s="3"/>
      <c r="O630" s="4"/>
      <c r="P630" s="3"/>
      <c r="Q630" s="3"/>
      <c r="R630" s="3"/>
      <c r="S630" s="3"/>
      <c r="AW630" s="419"/>
    </row>
    <row r="631" spans="1:49" s="2" customFormat="1" x14ac:dyDescent="0.2">
      <c r="A631" s="3"/>
      <c r="B631" s="3"/>
      <c r="C631" s="3"/>
      <c r="D631" s="7"/>
      <c r="E631" s="6"/>
      <c r="F631" s="3"/>
      <c r="G631" s="200"/>
      <c r="H631" s="3"/>
      <c r="I631" s="5"/>
      <c r="J631" s="5"/>
      <c r="K631" s="5"/>
      <c r="L631" s="3"/>
      <c r="M631" s="298"/>
      <c r="N631" s="3"/>
      <c r="O631" s="4"/>
      <c r="P631" s="3"/>
      <c r="Q631" s="3"/>
      <c r="R631" s="3"/>
      <c r="S631" s="3"/>
      <c r="AW631" s="419"/>
    </row>
    <row r="632" spans="1:49" s="2" customFormat="1" x14ac:dyDescent="0.2">
      <c r="A632" s="3"/>
      <c r="B632" s="3"/>
      <c r="C632" s="3"/>
      <c r="D632" s="7"/>
      <c r="E632" s="6"/>
      <c r="F632" s="3"/>
      <c r="G632" s="200"/>
      <c r="H632" s="3"/>
      <c r="I632" s="5"/>
      <c r="J632" s="5"/>
      <c r="K632" s="5"/>
      <c r="L632" s="3"/>
      <c r="M632" s="298"/>
      <c r="N632" s="3"/>
      <c r="O632" s="4"/>
      <c r="P632" s="3"/>
      <c r="Q632" s="3"/>
      <c r="R632" s="3"/>
      <c r="S632" s="3"/>
      <c r="AW632" s="419"/>
    </row>
    <row r="633" spans="1:49" s="2" customFormat="1" x14ac:dyDescent="0.2">
      <c r="A633" s="3"/>
      <c r="B633" s="3"/>
      <c r="C633" s="3"/>
      <c r="D633" s="7"/>
      <c r="E633" s="6"/>
      <c r="F633" s="3"/>
      <c r="G633" s="200"/>
      <c r="H633" s="3"/>
      <c r="I633" s="5"/>
      <c r="J633" s="5"/>
      <c r="K633" s="5"/>
      <c r="L633" s="3"/>
      <c r="M633" s="298"/>
      <c r="N633" s="3"/>
      <c r="O633" s="4"/>
      <c r="P633" s="3"/>
      <c r="Q633" s="3"/>
      <c r="R633" s="3"/>
      <c r="S633" s="3"/>
      <c r="AW633" s="419"/>
    </row>
    <row r="634" spans="1:49" s="2" customFormat="1" x14ac:dyDescent="0.2">
      <c r="A634" s="3"/>
      <c r="B634" s="3"/>
      <c r="C634" s="3"/>
      <c r="D634" s="7"/>
      <c r="E634" s="6"/>
      <c r="F634" s="3"/>
      <c r="G634" s="200"/>
      <c r="H634" s="3"/>
      <c r="I634" s="5"/>
      <c r="J634" s="5"/>
      <c r="K634" s="5"/>
      <c r="L634" s="3"/>
      <c r="M634" s="298"/>
      <c r="N634" s="3"/>
      <c r="O634" s="4"/>
      <c r="P634" s="3"/>
      <c r="Q634" s="3"/>
      <c r="R634" s="3"/>
      <c r="S634" s="3"/>
      <c r="AW634" s="419"/>
    </row>
    <row r="635" spans="1:49" s="2" customFormat="1" x14ac:dyDescent="0.2">
      <c r="A635" s="3"/>
      <c r="B635" s="3"/>
      <c r="C635" s="3"/>
      <c r="D635" s="7"/>
      <c r="E635" s="6"/>
      <c r="F635" s="3"/>
      <c r="G635" s="200"/>
      <c r="H635" s="3"/>
      <c r="I635" s="5"/>
      <c r="J635" s="5"/>
      <c r="K635" s="5"/>
      <c r="L635" s="3"/>
      <c r="M635" s="298"/>
      <c r="N635" s="3"/>
      <c r="O635" s="4"/>
      <c r="P635" s="3"/>
      <c r="Q635" s="3"/>
      <c r="R635" s="3"/>
      <c r="S635" s="3"/>
      <c r="AW635" s="419"/>
    </row>
    <row r="636" spans="1:49" s="2" customFormat="1" x14ac:dyDescent="0.2">
      <c r="A636" s="3"/>
      <c r="B636" s="3"/>
      <c r="C636" s="3"/>
      <c r="D636" s="7"/>
      <c r="E636" s="6"/>
      <c r="F636" s="3"/>
      <c r="G636" s="200"/>
      <c r="H636" s="3"/>
      <c r="I636" s="5"/>
      <c r="J636" s="5"/>
      <c r="K636" s="5"/>
      <c r="L636" s="3"/>
      <c r="M636" s="298"/>
      <c r="N636" s="3"/>
      <c r="O636" s="4"/>
      <c r="P636" s="3"/>
      <c r="Q636" s="3"/>
      <c r="R636" s="3"/>
      <c r="S636" s="3"/>
      <c r="AW636" s="419"/>
    </row>
    <row r="637" spans="1:49" s="2" customFormat="1" x14ac:dyDescent="0.2">
      <c r="A637" s="3"/>
      <c r="B637" s="3"/>
      <c r="C637" s="3"/>
      <c r="D637" s="7"/>
      <c r="E637" s="6"/>
      <c r="F637" s="3"/>
      <c r="G637" s="200"/>
      <c r="H637" s="3"/>
      <c r="I637" s="5"/>
      <c r="J637" s="5"/>
      <c r="K637" s="5"/>
      <c r="L637" s="3"/>
      <c r="M637" s="298"/>
      <c r="N637" s="3"/>
      <c r="O637" s="4"/>
      <c r="P637" s="3"/>
      <c r="Q637" s="3"/>
      <c r="R637" s="3"/>
      <c r="S637" s="3"/>
      <c r="AW637" s="419"/>
    </row>
    <row r="638" spans="1:49" s="2" customFormat="1" x14ac:dyDescent="0.2">
      <c r="A638" s="3"/>
      <c r="B638" s="3"/>
      <c r="C638" s="3"/>
      <c r="D638" s="7"/>
      <c r="E638" s="6"/>
      <c r="F638" s="3"/>
      <c r="G638" s="200"/>
      <c r="H638" s="3"/>
      <c r="I638" s="5"/>
      <c r="J638" s="5"/>
      <c r="K638" s="5"/>
      <c r="L638" s="3"/>
      <c r="M638" s="298"/>
      <c r="N638" s="3"/>
      <c r="O638" s="4"/>
      <c r="P638" s="3"/>
      <c r="Q638" s="3"/>
      <c r="R638" s="3"/>
      <c r="S638" s="3"/>
      <c r="AW638" s="419"/>
    </row>
    <row r="639" spans="1:49" s="2" customFormat="1" x14ac:dyDescent="0.2">
      <c r="A639" s="3"/>
      <c r="B639" s="3"/>
      <c r="C639" s="3"/>
      <c r="D639" s="7"/>
      <c r="E639" s="6"/>
      <c r="F639" s="3"/>
      <c r="G639" s="200"/>
      <c r="H639" s="3"/>
      <c r="I639" s="5"/>
      <c r="J639" s="5"/>
      <c r="K639" s="5"/>
      <c r="L639" s="3"/>
      <c r="M639" s="298"/>
      <c r="N639" s="3"/>
      <c r="O639" s="4"/>
      <c r="P639" s="3"/>
      <c r="Q639" s="3"/>
      <c r="R639" s="3"/>
      <c r="S639" s="3"/>
      <c r="AW639" s="419"/>
    </row>
    <row r="640" spans="1:49" s="2" customFormat="1" x14ac:dyDescent="0.2">
      <c r="A640" s="3"/>
      <c r="B640" s="3"/>
      <c r="C640" s="3"/>
      <c r="D640" s="7"/>
      <c r="E640" s="6"/>
      <c r="F640" s="3"/>
      <c r="G640" s="200"/>
      <c r="H640" s="3"/>
      <c r="I640" s="5"/>
      <c r="J640" s="5"/>
      <c r="K640" s="5"/>
      <c r="L640" s="3"/>
      <c r="M640" s="298"/>
      <c r="N640" s="3"/>
      <c r="O640" s="4"/>
      <c r="P640" s="3"/>
      <c r="Q640" s="3"/>
      <c r="R640" s="3"/>
      <c r="S640" s="3"/>
      <c r="AW640" s="419"/>
    </row>
    <row r="641" spans="1:49" s="2" customFormat="1" x14ac:dyDescent="0.2">
      <c r="A641" s="3"/>
      <c r="B641" s="3"/>
      <c r="C641" s="3"/>
      <c r="D641" s="7"/>
      <c r="E641" s="6"/>
      <c r="F641" s="3"/>
      <c r="G641" s="200"/>
      <c r="H641" s="3"/>
      <c r="I641" s="5"/>
      <c r="J641" s="5"/>
      <c r="K641" s="5"/>
      <c r="L641" s="3"/>
      <c r="M641" s="298"/>
      <c r="N641" s="3"/>
      <c r="O641" s="4"/>
      <c r="P641" s="3"/>
      <c r="Q641" s="3"/>
      <c r="R641" s="3"/>
      <c r="S641" s="3"/>
      <c r="AW641" s="419"/>
    </row>
    <row r="642" spans="1:49" s="2" customFormat="1" x14ac:dyDescent="0.2">
      <c r="A642" s="3"/>
      <c r="B642" s="3"/>
      <c r="C642" s="3"/>
      <c r="D642" s="7"/>
      <c r="E642" s="6"/>
      <c r="F642" s="3"/>
      <c r="G642" s="200"/>
      <c r="H642" s="3"/>
      <c r="I642" s="5"/>
      <c r="J642" s="5"/>
      <c r="K642" s="5"/>
      <c r="L642" s="3"/>
      <c r="M642" s="298"/>
      <c r="N642" s="3"/>
      <c r="O642" s="4"/>
      <c r="P642" s="3"/>
      <c r="Q642" s="3"/>
      <c r="R642" s="3"/>
      <c r="S642" s="3"/>
      <c r="AW642" s="419"/>
    </row>
    <row r="643" spans="1:49" s="2" customFormat="1" x14ac:dyDescent="0.2">
      <c r="A643" s="3"/>
      <c r="B643" s="3"/>
      <c r="C643" s="3"/>
      <c r="D643" s="7"/>
      <c r="E643" s="6"/>
      <c r="F643" s="3"/>
      <c r="G643" s="200"/>
      <c r="H643" s="3"/>
      <c r="I643" s="5"/>
      <c r="J643" s="5"/>
      <c r="K643" s="5"/>
      <c r="L643" s="3"/>
      <c r="M643" s="298"/>
      <c r="N643" s="3"/>
      <c r="O643" s="4"/>
      <c r="P643" s="3"/>
      <c r="Q643" s="3"/>
      <c r="R643" s="3"/>
      <c r="S643" s="3"/>
      <c r="AW643" s="419"/>
    </row>
    <row r="644" spans="1:49" s="2" customFormat="1" x14ac:dyDescent="0.2">
      <c r="A644" s="3"/>
      <c r="B644" s="3"/>
      <c r="C644" s="3"/>
      <c r="D644" s="7"/>
      <c r="E644" s="6"/>
      <c r="F644" s="3"/>
      <c r="G644" s="200"/>
      <c r="H644" s="3"/>
      <c r="I644" s="5"/>
      <c r="J644" s="5"/>
      <c r="K644" s="5"/>
      <c r="L644" s="3"/>
      <c r="M644" s="298"/>
      <c r="N644" s="3"/>
      <c r="O644" s="4"/>
      <c r="P644" s="3"/>
      <c r="Q644" s="3"/>
      <c r="R644" s="3"/>
      <c r="S644" s="3"/>
      <c r="AW644" s="419"/>
    </row>
    <row r="645" spans="1:49" s="2" customFormat="1" x14ac:dyDescent="0.2">
      <c r="A645" s="3"/>
      <c r="B645" s="3"/>
      <c r="C645" s="3"/>
      <c r="D645" s="7"/>
      <c r="E645" s="6"/>
      <c r="F645" s="3"/>
      <c r="G645" s="200"/>
      <c r="H645" s="3"/>
      <c r="I645" s="5"/>
      <c r="J645" s="5"/>
      <c r="K645" s="5"/>
      <c r="L645" s="3"/>
      <c r="M645" s="298"/>
      <c r="N645" s="3"/>
      <c r="O645" s="4"/>
      <c r="P645" s="3"/>
      <c r="Q645" s="3"/>
      <c r="R645" s="3"/>
      <c r="S645" s="3"/>
      <c r="AW645" s="419"/>
    </row>
    <row r="646" spans="1:49" s="2" customFormat="1" x14ac:dyDescent="0.2">
      <c r="A646" s="3"/>
      <c r="B646" s="3"/>
      <c r="C646" s="3"/>
      <c r="D646" s="7"/>
      <c r="E646" s="6"/>
      <c r="F646" s="3"/>
      <c r="G646" s="200"/>
      <c r="H646" s="3"/>
      <c r="I646" s="5"/>
      <c r="J646" s="5"/>
      <c r="K646" s="5"/>
      <c r="L646" s="3"/>
      <c r="M646" s="298"/>
      <c r="N646" s="3"/>
      <c r="O646" s="4"/>
      <c r="P646" s="3"/>
      <c r="Q646" s="3"/>
      <c r="R646" s="3"/>
      <c r="S646" s="3"/>
      <c r="AW646" s="419"/>
    </row>
    <row r="647" spans="1:49" s="2" customFormat="1" x14ac:dyDescent="0.2">
      <c r="A647" s="3"/>
      <c r="B647" s="3"/>
      <c r="C647" s="3"/>
      <c r="D647" s="7"/>
      <c r="E647" s="6"/>
      <c r="F647" s="3"/>
      <c r="G647" s="200"/>
      <c r="H647" s="3"/>
      <c r="I647" s="5"/>
      <c r="J647" s="5"/>
      <c r="K647" s="5"/>
      <c r="L647" s="3"/>
      <c r="M647" s="298"/>
      <c r="N647" s="3"/>
      <c r="O647" s="4"/>
      <c r="P647" s="3"/>
      <c r="Q647" s="3"/>
      <c r="R647" s="3"/>
      <c r="S647" s="3"/>
      <c r="AW647" s="419"/>
    </row>
    <row r="648" spans="1:49" s="2" customFormat="1" x14ac:dyDescent="0.2">
      <c r="A648" s="3"/>
      <c r="B648" s="3"/>
      <c r="C648" s="3"/>
      <c r="D648" s="7"/>
      <c r="E648" s="6"/>
      <c r="F648" s="3"/>
      <c r="G648" s="200"/>
      <c r="H648" s="3"/>
      <c r="I648" s="5"/>
      <c r="J648" s="5"/>
      <c r="K648" s="5"/>
      <c r="L648" s="3"/>
      <c r="M648" s="298"/>
      <c r="N648" s="3"/>
      <c r="O648" s="4"/>
      <c r="P648" s="3"/>
      <c r="Q648" s="3"/>
      <c r="R648" s="3"/>
      <c r="S648" s="3"/>
      <c r="AW648" s="419"/>
    </row>
    <row r="649" spans="1:49" s="2" customFormat="1" x14ac:dyDescent="0.2">
      <c r="A649" s="3"/>
      <c r="B649" s="3"/>
      <c r="C649" s="3"/>
      <c r="D649" s="7"/>
      <c r="E649" s="6"/>
      <c r="F649" s="3"/>
      <c r="G649" s="200"/>
      <c r="H649" s="3"/>
      <c r="I649" s="5"/>
      <c r="J649" s="5"/>
      <c r="K649" s="5"/>
      <c r="L649" s="3"/>
      <c r="M649" s="298"/>
      <c r="N649" s="3"/>
      <c r="O649" s="4"/>
      <c r="P649" s="3"/>
      <c r="Q649" s="3"/>
      <c r="R649" s="3"/>
      <c r="S649" s="3"/>
      <c r="AW649" s="419"/>
    </row>
    <row r="650" spans="1:49" s="2" customFormat="1" x14ac:dyDescent="0.2">
      <c r="A650" s="3"/>
      <c r="B650" s="3"/>
      <c r="C650" s="3"/>
      <c r="D650" s="7"/>
      <c r="E650" s="6"/>
      <c r="F650" s="3"/>
      <c r="G650" s="200"/>
      <c r="H650" s="3"/>
      <c r="I650" s="5"/>
      <c r="J650" s="5"/>
      <c r="K650" s="5"/>
      <c r="L650" s="3"/>
      <c r="M650" s="298"/>
      <c r="N650" s="3"/>
      <c r="O650" s="4"/>
      <c r="P650" s="3"/>
      <c r="Q650" s="3"/>
      <c r="R650" s="3"/>
      <c r="S650" s="3"/>
      <c r="AW650" s="419"/>
    </row>
    <row r="651" spans="1:49" s="2" customFormat="1" x14ac:dyDescent="0.2">
      <c r="A651" s="3"/>
      <c r="B651" s="3"/>
      <c r="C651" s="3"/>
      <c r="D651" s="7"/>
      <c r="E651" s="6"/>
      <c r="F651" s="3"/>
      <c r="G651" s="200"/>
      <c r="H651" s="3"/>
      <c r="I651" s="5"/>
      <c r="J651" s="5"/>
      <c r="K651" s="5"/>
      <c r="L651" s="3"/>
      <c r="M651" s="298"/>
      <c r="N651" s="3"/>
      <c r="O651" s="4"/>
      <c r="P651" s="3"/>
      <c r="Q651" s="3"/>
      <c r="R651" s="3"/>
      <c r="S651" s="3"/>
      <c r="AW651" s="419"/>
    </row>
    <row r="652" spans="1:49" s="2" customFormat="1" x14ac:dyDescent="0.2">
      <c r="A652" s="3"/>
      <c r="B652" s="3"/>
      <c r="C652" s="3"/>
      <c r="D652" s="7"/>
      <c r="E652" s="6"/>
      <c r="F652" s="3"/>
      <c r="G652" s="200"/>
      <c r="H652" s="3"/>
      <c r="I652" s="5"/>
      <c r="J652" s="5"/>
      <c r="K652" s="5"/>
      <c r="L652" s="3"/>
      <c r="M652" s="298"/>
      <c r="N652" s="3"/>
      <c r="O652" s="4"/>
      <c r="P652" s="3"/>
      <c r="Q652" s="3"/>
      <c r="R652" s="3"/>
      <c r="S652" s="3"/>
      <c r="AW652" s="419"/>
    </row>
    <row r="653" spans="1:49" s="2" customFormat="1" x14ac:dyDescent="0.2">
      <c r="A653" s="3"/>
      <c r="B653" s="3"/>
      <c r="C653" s="3"/>
      <c r="D653" s="7"/>
      <c r="E653" s="6"/>
      <c r="F653" s="3"/>
      <c r="G653" s="200"/>
      <c r="H653" s="3"/>
      <c r="I653" s="5"/>
      <c r="J653" s="5"/>
      <c r="K653" s="5"/>
      <c r="L653" s="3"/>
      <c r="M653" s="298"/>
      <c r="N653" s="3"/>
      <c r="O653" s="4"/>
      <c r="P653" s="3"/>
      <c r="Q653" s="3"/>
      <c r="R653" s="3"/>
      <c r="S653" s="3"/>
      <c r="AW653" s="419"/>
    </row>
    <row r="654" spans="1:49" s="2" customFormat="1" x14ac:dyDescent="0.2">
      <c r="A654" s="3"/>
      <c r="B654" s="3"/>
      <c r="C654" s="3"/>
      <c r="D654" s="7"/>
      <c r="E654" s="6"/>
      <c r="F654" s="3"/>
      <c r="G654" s="200"/>
      <c r="H654" s="3"/>
      <c r="I654" s="5"/>
      <c r="J654" s="5"/>
      <c r="K654" s="5"/>
      <c r="L654" s="3"/>
      <c r="M654" s="298"/>
      <c r="N654" s="3"/>
      <c r="O654" s="4"/>
      <c r="P654" s="3"/>
      <c r="Q654" s="3"/>
      <c r="R654" s="3"/>
      <c r="S654" s="3"/>
      <c r="AW654" s="419"/>
    </row>
    <row r="655" spans="1:49" s="2" customFormat="1" x14ac:dyDescent="0.2">
      <c r="A655" s="3"/>
      <c r="B655" s="3"/>
      <c r="C655" s="3"/>
      <c r="D655" s="7"/>
      <c r="E655" s="6"/>
      <c r="F655" s="3"/>
      <c r="G655" s="200"/>
      <c r="H655" s="3"/>
      <c r="I655" s="5"/>
      <c r="J655" s="5"/>
      <c r="K655" s="5"/>
      <c r="L655" s="3"/>
      <c r="M655" s="298"/>
      <c r="N655" s="3"/>
      <c r="O655" s="4"/>
      <c r="P655" s="3"/>
      <c r="Q655" s="3"/>
      <c r="R655" s="3"/>
      <c r="S655" s="3"/>
      <c r="AW655" s="419"/>
    </row>
    <row r="656" spans="1:49" s="2" customFormat="1" x14ac:dyDescent="0.2">
      <c r="A656" s="3"/>
      <c r="B656" s="3"/>
      <c r="C656" s="3"/>
      <c r="D656" s="7"/>
      <c r="E656" s="6"/>
      <c r="F656" s="3"/>
      <c r="G656" s="200"/>
      <c r="H656" s="3"/>
      <c r="I656" s="5"/>
      <c r="J656" s="5"/>
      <c r="K656" s="5"/>
      <c r="L656" s="3"/>
      <c r="M656" s="298"/>
      <c r="N656" s="3"/>
      <c r="O656" s="4"/>
      <c r="P656" s="3"/>
      <c r="Q656" s="3"/>
      <c r="R656" s="3"/>
      <c r="S656" s="3"/>
      <c r="AW656" s="419"/>
    </row>
    <row r="657" spans="1:49" s="2" customFormat="1" x14ac:dyDescent="0.2">
      <c r="A657" s="3"/>
      <c r="B657" s="3"/>
      <c r="C657" s="3"/>
      <c r="D657" s="7"/>
      <c r="E657" s="6"/>
      <c r="F657" s="3"/>
      <c r="G657" s="200"/>
      <c r="H657" s="3"/>
      <c r="I657" s="5"/>
      <c r="J657" s="5"/>
      <c r="K657" s="5"/>
      <c r="L657" s="3"/>
      <c r="M657" s="298"/>
      <c r="N657" s="3"/>
      <c r="O657" s="4"/>
      <c r="P657" s="3"/>
      <c r="Q657" s="3"/>
      <c r="R657" s="3"/>
      <c r="S657" s="3"/>
      <c r="AW657" s="419"/>
    </row>
    <row r="658" spans="1:49" s="2" customFormat="1" x14ac:dyDescent="0.2">
      <c r="A658" s="3"/>
      <c r="B658" s="3"/>
      <c r="C658" s="3"/>
      <c r="D658" s="7"/>
      <c r="E658" s="6"/>
      <c r="F658" s="3"/>
      <c r="G658" s="200"/>
      <c r="H658" s="3"/>
      <c r="I658" s="5"/>
      <c r="J658" s="5"/>
      <c r="K658" s="5"/>
      <c r="L658" s="3"/>
      <c r="M658" s="298"/>
      <c r="N658" s="3"/>
      <c r="O658" s="4"/>
      <c r="P658" s="3"/>
      <c r="Q658" s="3"/>
      <c r="R658" s="3"/>
      <c r="S658" s="3"/>
      <c r="AW658" s="419"/>
    </row>
    <row r="659" spans="1:49" s="2" customFormat="1" x14ac:dyDescent="0.2">
      <c r="A659" s="3"/>
      <c r="B659" s="3"/>
      <c r="C659" s="3"/>
      <c r="D659" s="7"/>
      <c r="E659" s="6"/>
      <c r="F659" s="3"/>
      <c r="G659" s="200"/>
      <c r="H659" s="3"/>
      <c r="I659" s="5"/>
      <c r="J659" s="5"/>
      <c r="K659" s="5"/>
      <c r="L659" s="3"/>
      <c r="M659" s="298"/>
      <c r="N659" s="3"/>
      <c r="O659" s="4"/>
      <c r="P659" s="3"/>
      <c r="Q659" s="3"/>
      <c r="R659" s="3"/>
      <c r="S659" s="3"/>
      <c r="AW659" s="419"/>
    </row>
    <row r="660" spans="1:49" s="2" customFormat="1" x14ac:dyDescent="0.2">
      <c r="A660" s="3"/>
      <c r="B660" s="3"/>
      <c r="C660" s="3"/>
      <c r="D660" s="7"/>
      <c r="E660" s="6"/>
      <c r="F660" s="3"/>
      <c r="G660" s="200"/>
      <c r="H660" s="3"/>
      <c r="I660" s="5"/>
      <c r="J660" s="5"/>
      <c r="K660" s="5"/>
      <c r="L660" s="3"/>
      <c r="M660" s="298"/>
      <c r="N660" s="3"/>
      <c r="O660" s="4"/>
      <c r="P660" s="3"/>
      <c r="Q660" s="3"/>
      <c r="R660" s="3"/>
      <c r="S660" s="3"/>
      <c r="AW660" s="419"/>
    </row>
    <row r="661" spans="1:49" s="2" customFormat="1" x14ac:dyDescent="0.2">
      <c r="A661" s="3"/>
      <c r="B661" s="3"/>
      <c r="C661" s="3"/>
      <c r="D661" s="7"/>
      <c r="E661" s="6"/>
      <c r="F661" s="3"/>
      <c r="G661" s="200"/>
      <c r="H661" s="3"/>
      <c r="I661" s="5"/>
      <c r="J661" s="5"/>
      <c r="K661" s="5"/>
      <c r="L661" s="3"/>
      <c r="M661" s="298"/>
      <c r="N661" s="3"/>
      <c r="O661" s="4"/>
      <c r="P661" s="3"/>
      <c r="Q661" s="3"/>
      <c r="R661" s="3"/>
      <c r="S661" s="3"/>
      <c r="AW661" s="419"/>
    </row>
    <row r="662" spans="1:49" s="2" customFormat="1" x14ac:dyDescent="0.2">
      <c r="A662" s="3"/>
      <c r="B662" s="3"/>
      <c r="C662" s="3"/>
      <c r="D662" s="7"/>
      <c r="E662" s="6"/>
      <c r="F662" s="3"/>
      <c r="G662" s="200"/>
      <c r="H662" s="3"/>
      <c r="I662" s="5"/>
      <c r="J662" s="5"/>
      <c r="K662" s="5"/>
      <c r="L662" s="3"/>
      <c r="M662" s="298"/>
      <c r="N662" s="3"/>
      <c r="O662" s="4"/>
      <c r="P662" s="3"/>
      <c r="Q662" s="3"/>
      <c r="R662" s="3"/>
      <c r="S662" s="3"/>
      <c r="AW662" s="419"/>
    </row>
    <row r="663" spans="1:49" s="2" customFormat="1" x14ac:dyDescent="0.2">
      <c r="A663" s="3"/>
      <c r="B663" s="3"/>
      <c r="C663" s="3"/>
      <c r="D663" s="7"/>
      <c r="E663" s="6"/>
      <c r="F663" s="3"/>
      <c r="G663" s="200"/>
      <c r="H663" s="3"/>
      <c r="I663" s="5"/>
      <c r="J663" s="5"/>
      <c r="K663" s="5"/>
      <c r="L663" s="3"/>
      <c r="M663" s="298"/>
      <c r="N663" s="3"/>
      <c r="O663" s="4"/>
      <c r="P663" s="3"/>
      <c r="Q663" s="3"/>
      <c r="R663" s="3"/>
      <c r="S663" s="3"/>
      <c r="AW663" s="419"/>
    </row>
    <row r="664" spans="1:49" s="2" customFormat="1" x14ac:dyDescent="0.2">
      <c r="A664" s="3"/>
      <c r="B664" s="3"/>
      <c r="C664" s="3"/>
      <c r="D664" s="7"/>
      <c r="E664" s="6"/>
      <c r="F664" s="3"/>
      <c r="G664" s="200"/>
      <c r="H664" s="3"/>
      <c r="I664" s="5"/>
      <c r="J664" s="5"/>
      <c r="K664" s="5"/>
      <c r="L664" s="3"/>
      <c r="M664" s="298"/>
      <c r="N664" s="3"/>
      <c r="O664" s="4"/>
      <c r="P664" s="3"/>
      <c r="Q664" s="3"/>
      <c r="R664" s="3"/>
      <c r="S664" s="3"/>
      <c r="AW664" s="419"/>
    </row>
    <row r="665" spans="1:49" s="2" customFormat="1" x14ac:dyDescent="0.2">
      <c r="A665" s="3"/>
      <c r="B665" s="3"/>
      <c r="C665" s="3"/>
      <c r="D665" s="7"/>
      <c r="E665" s="6"/>
      <c r="F665" s="3"/>
      <c r="G665" s="200"/>
      <c r="H665" s="3"/>
      <c r="I665" s="5"/>
      <c r="J665" s="5"/>
      <c r="K665" s="5"/>
      <c r="L665" s="3"/>
      <c r="M665" s="298"/>
      <c r="N665" s="3"/>
      <c r="O665" s="4"/>
      <c r="P665" s="3"/>
      <c r="Q665" s="3"/>
      <c r="R665" s="3"/>
      <c r="S665" s="3"/>
      <c r="AW665" s="419"/>
    </row>
    <row r="666" spans="1:49" s="2" customFormat="1" x14ac:dyDescent="0.2">
      <c r="A666" s="3"/>
      <c r="B666" s="3"/>
      <c r="C666" s="3"/>
      <c r="D666" s="7"/>
      <c r="E666" s="6"/>
      <c r="F666" s="3"/>
      <c r="G666" s="200"/>
      <c r="H666" s="3"/>
      <c r="I666" s="5"/>
      <c r="J666" s="5"/>
      <c r="K666" s="5"/>
      <c r="L666" s="3"/>
      <c r="M666" s="298"/>
      <c r="N666" s="3"/>
      <c r="O666" s="4"/>
      <c r="P666" s="3"/>
      <c r="Q666" s="3"/>
      <c r="R666" s="3"/>
      <c r="S666" s="3"/>
      <c r="AW666" s="419"/>
    </row>
    <row r="667" spans="1:49" s="2" customFormat="1" x14ac:dyDescent="0.2">
      <c r="A667" s="3"/>
      <c r="B667" s="3"/>
      <c r="C667" s="3"/>
      <c r="D667" s="7"/>
      <c r="E667" s="6"/>
      <c r="F667" s="3"/>
      <c r="G667" s="200"/>
      <c r="H667" s="3"/>
      <c r="I667" s="5"/>
      <c r="J667" s="5"/>
      <c r="K667" s="5"/>
      <c r="L667" s="3"/>
      <c r="M667" s="298"/>
      <c r="N667" s="3"/>
      <c r="O667" s="4"/>
      <c r="P667" s="3"/>
      <c r="Q667" s="3"/>
      <c r="R667" s="3"/>
      <c r="S667" s="3"/>
      <c r="AW667" s="419"/>
    </row>
    <row r="668" spans="1:49" s="2" customFormat="1" x14ac:dyDescent="0.2">
      <c r="A668" s="3"/>
      <c r="B668" s="3"/>
      <c r="C668" s="3"/>
      <c r="D668" s="7"/>
      <c r="E668" s="6"/>
      <c r="F668" s="3"/>
      <c r="G668" s="200"/>
      <c r="H668" s="3"/>
      <c r="I668" s="5"/>
      <c r="J668" s="5"/>
      <c r="K668" s="5"/>
      <c r="L668" s="3"/>
      <c r="M668" s="298"/>
      <c r="N668" s="3"/>
      <c r="O668" s="4"/>
      <c r="P668" s="3"/>
      <c r="Q668" s="3"/>
      <c r="R668" s="3"/>
      <c r="S668" s="3"/>
      <c r="AW668" s="419"/>
    </row>
    <row r="669" spans="1:49" s="2" customFormat="1" x14ac:dyDescent="0.2">
      <c r="A669" s="3"/>
      <c r="B669" s="3"/>
      <c r="C669" s="3"/>
      <c r="D669" s="7"/>
      <c r="E669" s="6"/>
      <c r="F669" s="3"/>
      <c r="G669" s="200"/>
      <c r="H669" s="3"/>
      <c r="I669" s="5"/>
      <c r="J669" s="5"/>
      <c r="K669" s="5"/>
      <c r="L669" s="3"/>
      <c r="M669" s="298"/>
      <c r="N669" s="3"/>
      <c r="O669" s="4"/>
      <c r="P669" s="3"/>
      <c r="Q669" s="3"/>
      <c r="R669" s="3"/>
      <c r="S669" s="3"/>
      <c r="AW669" s="419"/>
    </row>
    <row r="670" spans="1:49" s="2" customFormat="1" x14ac:dyDescent="0.2">
      <c r="A670" s="3"/>
      <c r="B670" s="3"/>
      <c r="C670" s="3"/>
      <c r="D670" s="7"/>
      <c r="E670" s="6"/>
      <c r="F670" s="3"/>
      <c r="G670" s="200"/>
      <c r="H670" s="3"/>
      <c r="I670" s="5"/>
      <c r="J670" s="5"/>
      <c r="K670" s="5"/>
      <c r="L670" s="3"/>
      <c r="M670" s="298"/>
      <c r="N670" s="3"/>
      <c r="O670" s="4"/>
      <c r="P670" s="3"/>
      <c r="Q670" s="3"/>
      <c r="R670" s="3"/>
      <c r="S670" s="3"/>
      <c r="AW670" s="419"/>
    </row>
    <row r="671" spans="1:49" s="2" customFormat="1" x14ac:dyDescent="0.2">
      <c r="A671" s="3"/>
      <c r="B671" s="3"/>
      <c r="C671" s="3"/>
      <c r="D671" s="7"/>
      <c r="E671" s="6"/>
      <c r="F671" s="3"/>
      <c r="G671" s="200"/>
      <c r="H671" s="3"/>
      <c r="I671" s="5"/>
      <c r="J671" s="5"/>
      <c r="K671" s="5"/>
      <c r="L671" s="3"/>
      <c r="M671" s="298"/>
      <c r="N671" s="3"/>
      <c r="O671" s="4"/>
      <c r="P671" s="3"/>
      <c r="Q671" s="3"/>
      <c r="R671" s="3"/>
      <c r="S671" s="3"/>
      <c r="AW671" s="419"/>
    </row>
    <row r="672" spans="1:49" s="2" customFormat="1" x14ac:dyDescent="0.2">
      <c r="A672" s="3"/>
      <c r="B672" s="3"/>
      <c r="C672" s="3"/>
      <c r="D672" s="7"/>
      <c r="E672" s="6"/>
      <c r="F672" s="3"/>
      <c r="G672" s="200"/>
      <c r="H672" s="3"/>
      <c r="I672" s="5"/>
      <c r="J672" s="5"/>
      <c r="K672" s="5"/>
      <c r="L672" s="3"/>
      <c r="M672" s="298"/>
      <c r="N672" s="3"/>
      <c r="O672" s="4"/>
      <c r="P672" s="3"/>
      <c r="Q672" s="3"/>
      <c r="R672" s="3"/>
      <c r="S672" s="3"/>
      <c r="AW672" s="419"/>
    </row>
    <row r="673" spans="1:49" s="2" customFormat="1" x14ac:dyDescent="0.2">
      <c r="A673" s="3"/>
      <c r="B673" s="3"/>
      <c r="C673" s="3"/>
      <c r="D673" s="7"/>
      <c r="E673" s="6"/>
      <c r="F673" s="3"/>
      <c r="G673" s="200"/>
      <c r="H673" s="3"/>
      <c r="I673" s="5"/>
      <c r="J673" s="5"/>
      <c r="K673" s="5"/>
      <c r="L673" s="3"/>
      <c r="M673" s="298"/>
      <c r="N673" s="3"/>
      <c r="O673" s="4"/>
      <c r="P673" s="3"/>
      <c r="Q673" s="3"/>
      <c r="R673" s="3"/>
      <c r="S673" s="3"/>
      <c r="AW673" s="419"/>
    </row>
    <row r="674" spans="1:49" s="2" customFormat="1" x14ac:dyDescent="0.2">
      <c r="A674" s="3"/>
      <c r="B674" s="3"/>
      <c r="C674" s="3"/>
      <c r="D674" s="7"/>
      <c r="E674" s="6"/>
      <c r="F674" s="3"/>
      <c r="G674" s="200"/>
      <c r="H674" s="3"/>
      <c r="I674" s="5"/>
      <c r="J674" s="5"/>
      <c r="K674" s="5"/>
      <c r="L674" s="3"/>
      <c r="M674" s="298"/>
      <c r="N674" s="3"/>
      <c r="O674" s="4"/>
      <c r="P674" s="3"/>
      <c r="Q674" s="3"/>
      <c r="R674" s="3"/>
      <c r="S674" s="3"/>
      <c r="AW674" s="419"/>
    </row>
    <row r="675" spans="1:49" s="2" customFormat="1" x14ac:dyDescent="0.2">
      <c r="A675" s="3"/>
      <c r="B675" s="3"/>
      <c r="C675" s="3"/>
      <c r="D675" s="7"/>
      <c r="E675" s="6"/>
      <c r="F675" s="3"/>
      <c r="G675" s="200"/>
      <c r="H675" s="3"/>
      <c r="I675" s="5"/>
      <c r="J675" s="5"/>
      <c r="K675" s="5"/>
      <c r="L675" s="3"/>
      <c r="M675" s="298"/>
      <c r="N675" s="3"/>
      <c r="O675" s="4"/>
      <c r="P675" s="3"/>
      <c r="Q675" s="3"/>
      <c r="R675" s="3"/>
      <c r="S675" s="3"/>
      <c r="AW675" s="419"/>
    </row>
    <row r="676" spans="1:49" s="2" customFormat="1" x14ac:dyDescent="0.2">
      <c r="A676" s="3"/>
      <c r="B676" s="3"/>
      <c r="C676" s="3"/>
      <c r="D676" s="7"/>
      <c r="E676" s="6"/>
      <c r="F676" s="3"/>
      <c r="G676" s="200"/>
      <c r="H676" s="3"/>
      <c r="I676" s="5"/>
      <c r="J676" s="5"/>
      <c r="K676" s="5"/>
      <c r="L676" s="3"/>
      <c r="M676" s="298"/>
      <c r="N676" s="3"/>
      <c r="O676" s="4"/>
      <c r="P676" s="3"/>
      <c r="Q676" s="3"/>
      <c r="R676" s="3"/>
      <c r="S676" s="3"/>
      <c r="AW676" s="419"/>
    </row>
    <row r="677" spans="1:49" s="2" customFormat="1" x14ac:dyDescent="0.2">
      <c r="A677" s="3"/>
      <c r="B677" s="3"/>
      <c r="C677" s="3"/>
      <c r="D677" s="7"/>
      <c r="E677" s="6"/>
      <c r="F677" s="3"/>
      <c r="G677" s="200"/>
      <c r="H677" s="3"/>
      <c r="I677" s="5"/>
      <c r="J677" s="5"/>
      <c r="K677" s="5"/>
      <c r="L677" s="3"/>
      <c r="M677" s="298"/>
      <c r="N677" s="3"/>
      <c r="O677" s="4"/>
      <c r="P677" s="3"/>
      <c r="Q677" s="3"/>
      <c r="R677" s="3"/>
      <c r="S677" s="3"/>
      <c r="AW677" s="419"/>
    </row>
    <row r="678" spans="1:49" s="2" customFormat="1" x14ac:dyDescent="0.2">
      <c r="A678" s="3"/>
      <c r="B678" s="3"/>
      <c r="C678" s="3"/>
      <c r="D678" s="7"/>
      <c r="E678" s="6"/>
      <c r="F678" s="3"/>
      <c r="G678" s="200"/>
      <c r="H678" s="3"/>
      <c r="I678" s="5"/>
      <c r="J678" s="5"/>
      <c r="K678" s="5"/>
      <c r="L678" s="3"/>
      <c r="M678" s="298"/>
      <c r="N678" s="3"/>
      <c r="O678" s="4"/>
      <c r="P678" s="3"/>
      <c r="Q678" s="3"/>
      <c r="R678" s="3"/>
      <c r="S678" s="3"/>
      <c r="AW678" s="419"/>
    </row>
    <row r="679" spans="1:49" s="2" customFormat="1" x14ac:dyDescent="0.2">
      <c r="A679" s="3"/>
      <c r="B679" s="3"/>
      <c r="C679" s="3"/>
      <c r="D679" s="7"/>
      <c r="E679" s="6"/>
      <c r="F679" s="3"/>
      <c r="G679" s="200"/>
      <c r="H679" s="3"/>
      <c r="I679" s="5"/>
      <c r="J679" s="5"/>
      <c r="K679" s="5"/>
      <c r="L679" s="3"/>
      <c r="M679" s="298"/>
      <c r="N679" s="3"/>
      <c r="O679" s="4"/>
      <c r="P679" s="3"/>
      <c r="Q679" s="3"/>
      <c r="R679" s="3"/>
      <c r="S679" s="3"/>
      <c r="AW679" s="419"/>
    </row>
    <row r="680" spans="1:49" s="2" customFormat="1" x14ac:dyDescent="0.2">
      <c r="A680" s="3"/>
      <c r="B680" s="3"/>
      <c r="C680" s="3"/>
      <c r="D680" s="7"/>
      <c r="E680" s="6"/>
      <c r="F680" s="3"/>
      <c r="G680" s="200"/>
      <c r="H680" s="3"/>
      <c r="I680" s="5"/>
      <c r="J680" s="5"/>
      <c r="K680" s="5"/>
      <c r="L680" s="3"/>
      <c r="M680" s="298"/>
      <c r="N680" s="3"/>
      <c r="O680" s="4"/>
      <c r="P680" s="3"/>
      <c r="Q680" s="3"/>
      <c r="R680" s="3"/>
      <c r="S680" s="3"/>
      <c r="AW680" s="419"/>
    </row>
    <row r="681" spans="1:49" s="2" customFormat="1" x14ac:dyDescent="0.2">
      <c r="A681" s="3"/>
      <c r="B681" s="3"/>
      <c r="C681" s="3"/>
      <c r="D681" s="7"/>
      <c r="E681" s="6"/>
      <c r="F681" s="3"/>
      <c r="G681" s="200"/>
      <c r="H681" s="3"/>
      <c r="I681" s="5"/>
      <c r="J681" s="5"/>
      <c r="K681" s="5"/>
      <c r="L681" s="3"/>
      <c r="M681" s="298"/>
      <c r="N681" s="3"/>
      <c r="O681" s="4"/>
      <c r="P681" s="3"/>
      <c r="Q681" s="3"/>
      <c r="R681" s="3"/>
      <c r="S681" s="3"/>
      <c r="AW681" s="419"/>
    </row>
    <row r="682" spans="1:49" s="2" customFormat="1" x14ac:dyDescent="0.2">
      <c r="A682" s="3"/>
      <c r="B682" s="3"/>
      <c r="C682" s="3"/>
      <c r="D682" s="7"/>
      <c r="E682" s="6"/>
      <c r="F682" s="3"/>
      <c r="G682" s="200"/>
      <c r="H682" s="3"/>
      <c r="I682" s="5"/>
      <c r="J682" s="5"/>
      <c r="K682" s="5"/>
      <c r="L682" s="3"/>
      <c r="M682" s="298"/>
      <c r="N682" s="3"/>
      <c r="O682" s="4"/>
      <c r="P682" s="3"/>
      <c r="Q682" s="3"/>
      <c r="R682" s="3"/>
      <c r="S682" s="3"/>
      <c r="AW682" s="419"/>
    </row>
    <row r="683" spans="1:49" s="2" customFormat="1" x14ac:dyDescent="0.2">
      <c r="A683" s="3"/>
      <c r="B683" s="3"/>
      <c r="C683" s="3"/>
      <c r="D683" s="7"/>
      <c r="E683" s="6"/>
      <c r="F683" s="3"/>
      <c r="G683" s="200"/>
      <c r="H683" s="3"/>
      <c r="I683" s="5"/>
      <c r="J683" s="5"/>
      <c r="K683" s="5"/>
      <c r="L683" s="3"/>
      <c r="M683" s="298"/>
      <c r="N683" s="3"/>
      <c r="O683" s="4"/>
      <c r="P683" s="3"/>
      <c r="Q683" s="3"/>
      <c r="R683" s="3"/>
      <c r="S683" s="3"/>
      <c r="AW683" s="419"/>
    </row>
    <row r="684" spans="1:49" s="2" customFormat="1" x14ac:dyDescent="0.2">
      <c r="A684" s="3"/>
      <c r="B684" s="3"/>
      <c r="C684" s="3"/>
      <c r="D684" s="7"/>
      <c r="E684" s="6"/>
      <c r="F684" s="3"/>
      <c r="G684" s="200"/>
      <c r="H684" s="3"/>
      <c r="I684" s="5"/>
      <c r="J684" s="5"/>
      <c r="K684" s="5"/>
      <c r="L684" s="3"/>
      <c r="M684" s="298"/>
      <c r="N684" s="3"/>
      <c r="O684" s="4"/>
      <c r="P684" s="3"/>
      <c r="Q684" s="3"/>
      <c r="R684" s="3"/>
      <c r="S684" s="3"/>
      <c r="AW684" s="419"/>
    </row>
    <row r="685" spans="1:49" s="2" customFormat="1" x14ac:dyDescent="0.2">
      <c r="A685" s="3"/>
      <c r="B685" s="3"/>
      <c r="C685" s="3"/>
      <c r="D685" s="7"/>
      <c r="E685" s="6"/>
      <c r="F685" s="3"/>
      <c r="G685" s="200"/>
      <c r="H685" s="3"/>
      <c r="I685" s="5"/>
      <c r="J685" s="5"/>
      <c r="K685" s="5"/>
      <c r="L685" s="3"/>
      <c r="M685" s="298"/>
      <c r="N685" s="3"/>
      <c r="O685" s="4"/>
      <c r="P685" s="3"/>
      <c r="Q685" s="3"/>
      <c r="R685" s="3"/>
      <c r="S685" s="3"/>
      <c r="AW685" s="419"/>
    </row>
    <row r="686" spans="1:49" s="2" customFormat="1" x14ac:dyDescent="0.2">
      <c r="A686" s="3"/>
      <c r="B686" s="3"/>
      <c r="C686" s="3"/>
      <c r="D686" s="7"/>
      <c r="E686" s="6"/>
      <c r="F686" s="3"/>
      <c r="G686" s="200"/>
      <c r="H686" s="3"/>
      <c r="I686" s="5"/>
      <c r="J686" s="5"/>
      <c r="K686" s="5"/>
      <c r="L686" s="3"/>
      <c r="M686" s="298"/>
      <c r="N686" s="3"/>
      <c r="O686" s="4"/>
      <c r="P686" s="3"/>
      <c r="Q686" s="3"/>
      <c r="R686" s="3"/>
      <c r="S686" s="3"/>
      <c r="AW686" s="419"/>
    </row>
    <row r="687" spans="1:49" s="2" customFormat="1" x14ac:dyDescent="0.2">
      <c r="A687" s="3"/>
      <c r="B687" s="3"/>
      <c r="C687" s="3"/>
      <c r="D687" s="7"/>
      <c r="E687" s="6"/>
      <c r="F687" s="3"/>
      <c r="G687" s="200"/>
      <c r="H687" s="3"/>
      <c r="I687" s="5"/>
      <c r="J687" s="5"/>
      <c r="K687" s="5"/>
      <c r="L687" s="3"/>
      <c r="M687" s="298"/>
      <c r="N687" s="3"/>
      <c r="O687" s="4"/>
      <c r="P687" s="3"/>
      <c r="Q687" s="3"/>
      <c r="R687" s="3"/>
      <c r="S687" s="3"/>
      <c r="AW687" s="419"/>
    </row>
    <row r="688" spans="1:49" s="2" customFormat="1" x14ac:dyDescent="0.2">
      <c r="A688" s="3"/>
      <c r="B688" s="3"/>
      <c r="C688" s="3"/>
      <c r="D688" s="7"/>
      <c r="E688" s="6"/>
      <c r="F688" s="3"/>
      <c r="G688" s="200"/>
      <c r="H688" s="3"/>
      <c r="I688" s="5"/>
      <c r="J688" s="5"/>
      <c r="K688" s="5"/>
      <c r="L688" s="3"/>
      <c r="M688" s="298"/>
      <c r="N688" s="3"/>
      <c r="O688" s="4"/>
      <c r="P688" s="3"/>
      <c r="Q688" s="3"/>
      <c r="R688" s="3"/>
      <c r="S688" s="3"/>
      <c r="AW688" s="419"/>
    </row>
    <row r="689" spans="1:49" s="2" customFormat="1" x14ac:dyDescent="0.2">
      <c r="A689" s="3"/>
      <c r="B689" s="3"/>
      <c r="C689" s="3"/>
      <c r="D689" s="7"/>
      <c r="E689" s="6"/>
      <c r="F689" s="3"/>
      <c r="G689" s="200"/>
      <c r="H689" s="3"/>
      <c r="I689" s="5"/>
      <c r="J689" s="5"/>
      <c r="K689" s="5"/>
      <c r="L689" s="3"/>
      <c r="M689" s="298"/>
      <c r="N689" s="3"/>
      <c r="O689" s="4"/>
      <c r="P689" s="3"/>
      <c r="Q689" s="3"/>
      <c r="R689" s="3"/>
      <c r="S689" s="3"/>
      <c r="AW689" s="419"/>
    </row>
    <row r="690" spans="1:49" s="2" customFormat="1" x14ac:dyDescent="0.2">
      <c r="A690" s="3"/>
      <c r="B690" s="3"/>
      <c r="C690" s="3"/>
      <c r="D690" s="7"/>
      <c r="E690" s="6"/>
      <c r="F690" s="3"/>
      <c r="G690" s="200"/>
      <c r="H690" s="3"/>
      <c r="I690" s="5"/>
      <c r="J690" s="5"/>
      <c r="K690" s="5"/>
      <c r="L690" s="3"/>
      <c r="M690" s="298"/>
      <c r="N690" s="3"/>
      <c r="O690" s="4"/>
      <c r="P690" s="3"/>
      <c r="Q690" s="3"/>
      <c r="R690" s="3"/>
      <c r="S690" s="3"/>
      <c r="AW690" s="419"/>
    </row>
    <row r="691" spans="1:49" s="2" customFormat="1" x14ac:dyDescent="0.2">
      <c r="A691" s="3"/>
      <c r="B691" s="3"/>
      <c r="C691" s="3"/>
      <c r="D691" s="7"/>
      <c r="E691" s="6"/>
      <c r="F691" s="3"/>
      <c r="G691" s="200"/>
      <c r="H691" s="3"/>
      <c r="I691" s="5"/>
      <c r="J691" s="5"/>
      <c r="K691" s="5"/>
      <c r="L691" s="3"/>
      <c r="M691" s="298"/>
      <c r="N691" s="3"/>
      <c r="O691" s="4"/>
      <c r="P691" s="3"/>
      <c r="Q691" s="3"/>
      <c r="R691" s="3"/>
      <c r="S691" s="3"/>
      <c r="AW691" s="419"/>
    </row>
    <row r="692" spans="1:49" s="2" customFormat="1" x14ac:dyDescent="0.2">
      <c r="A692" s="3"/>
      <c r="B692" s="3"/>
      <c r="C692" s="3"/>
      <c r="D692" s="7"/>
      <c r="E692" s="6"/>
      <c r="F692" s="3"/>
      <c r="G692" s="200"/>
      <c r="H692" s="3"/>
      <c r="I692" s="5"/>
      <c r="J692" s="5"/>
      <c r="K692" s="5"/>
      <c r="L692" s="3"/>
      <c r="M692" s="298"/>
      <c r="N692" s="3"/>
      <c r="O692" s="4"/>
      <c r="P692" s="3"/>
      <c r="Q692" s="3"/>
      <c r="R692" s="3"/>
      <c r="S692" s="3"/>
      <c r="AW692" s="419"/>
    </row>
    <row r="693" spans="1:49" s="2" customFormat="1" x14ac:dyDescent="0.2">
      <c r="A693" s="3"/>
      <c r="B693" s="3"/>
      <c r="C693" s="3"/>
      <c r="D693" s="7"/>
      <c r="E693" s="6"/>
      <c r="F693" s="3"/>
      <c r="G693" s="200"/>
      <c r="H693" s="3"/>
      <c r="I693" s="5"/>
      <c r="J693" s="5"/>
      <c r="K693" s="5"/>
      <c r="L693" s="3"/>
      <c r="M693" s="298"/>
      <c r="N693" s="3"/>
      <c r="O693" s="4"/>
      <c r="P693" s="3"/>
      <c r="Q693" s="3"/>
      <c r="R693" s="3"/>
      <c r="S693" s="3"/>
      <c r="AW693" s="419"/>
    </row>
    <row r="694" spans="1:49" s="2" customFormat="1" x14ac:dyDescent="0.2">
      <c r="A694" s="3"/>
      <c r="B694" s="3"/>
      <c r="C694" s="3"/>
      <c r="D694" s="7"/>
      <c r="E694" s="6"/>
      <c r="F694" s="3"/>
      <c r="G694" s="200"/>
      <c r="H694" s="3"/>
      <c r="I694" s="5"/>
      <c r="J694" s="5"/>
      <c r="K694" s="5"/>
      <c r="L694" s="3"/>
      <c r="M694" s="298"/>
      <c r="N694" s="3"/>
      <c r="O694" s="4"/>
      <c r="P694" s="3"/>
      <c r="Q694" s="3"/>
      <c r="R694" s="3"/>
      <c r="S694" s="3"/>
      <c r="AW694" s="419"/>
    </row>
    <row r="695" spans="1:49" s="2" customFormat="1" x14ac:dyDescent="0.2">
      <c r="A695" s="3"/>
      <c r="B695" s="3"/>
      <c r="C695" s="3"/>
      <c r="D695" s="7"/>
      <c r="E695" s="6"/>
      <c r="F695" s="3"/>
      <c r="G695" s="200"/>
      <c r="H695" s="3"/>
      <c r="I695" s="5"/>
      <c r="J695" s="5"/>
      <c r="K695" s="5"/>
      <c r="L695" s="3"/>
      <c r="M695" s="298"/>
      <c r="N695" s="3"/>
      <c r="O695" s="4"/>
      <c r="P695" s="3"/>
      <c r="Q695" s="3"/>
      <c r="R695" s="3"/>
      <c r="S695" s="3"/>
      <c r="AW695" s="419"/>
    </row>
    <row r="696" spans="1:49" s="2" customFormat="1" x14ac:dyDescent="0.2">
      <c r="A696" s="3"/>
      <c r="B696" s="3"/>
      <c r="C696" s="3"/>
      <c r="D696" s="7"/>
      <c r="E696" s="6"/>
      <c r="F696" s="3"/>
      <c r="G696" s="200"/>
      <c r="H696" s="3"/>
      <c r="I696" s="5"/>
      <c r="J696" s="5"/>
      <c r="K696" s="5"/>
      <c r="L696" s="3"/>
      <c r="M696" s="298"/>
      <c r="N696" s="3"/>
      <c r="O696" s="4"/>
      <c r="P696" s="3"/>
      <c r="Q696" s="3"/>
      <c r="R696" s="3"/>
      <c r="S696" s="3"/>
      <c r="AW696" s="419"/>
    </row>
    <row r="697" spans="1:49" s="2" customFormat="1" x14ac:dyDescent="0.2">
      <c r="A697" s="3"/>
      <c r="B697" s="3"/>
      <c r="C697" s="3"/>
      <c r="D697" s="7"/>
      <c r="E697" s="6"/>
      <c r="F697" s="3"/>
      <c r="G697" s="200"/>
      <c r="H697" s="3"/>
      <c r="I697" s="5"/>
      <c r="J697" s="5"/>
      <c r="K697" s="5"/>
      <c r="L697" s="3"/>
      <c r="M697" s="298"/>
      <c r="N697" s="3"/>
      <c r="O697" s="4"/>
      <c r="P697" s="3"/>
      <c r="Q697" s="3"/>
      <c r="R697" s="3"/>
      <c r="S697" s="3"/>
      <c r="AW697" s="419"/>
    </row>
    <row r="698" spans="1:49" s="2" customFormat="1" x14ac:dyDescent="0.2">
      <c r="A698" s="3"/>
      <c r="B698" s="3"/>
      <c r="C698" s="3"/>
      <c r="D698" s="7"/>
      <c r="E698" s="6"/>
      <c r="F698" s="3"/>
      <c r="G698" s="200"/>
      <c r="H698" s="3"/>
      <c r="I698" s="5"/>
      <c r="J698" s="5"/>
      <c r="K698" s="5"/>
      <c r="L698" s="3"/>
      <c r="M698" s="298"/>
      <c r="N698" s="3"/>
      <c r="O698" s="4"/>
      <c r="P698" s="3"/>
      <c r="Q698" s="3"/>
      <c r="R698" s="3"/>
      <c r="S698" s="3"/>
      <c r="AW698" s="419"/>
    </row>
    <row r="699" spans="1:49" s="2" customFormat="1" x14ac:dyDescent="0.2">
      <c r="A699" s="3"/>
      <c r="B699" s="3"/>
      <c r="C699" s="3"/>
      <c r="D699" s="7"/>
      <c r="E699" s="6"/>
      <c r="F699" s="3"/>
      <c r="G699" s="200"/>
      <c r="H699" s="3"/>
      <c r="I699" s="5"/>
      <c r="J699" s="5"/>
      <c r="K699" s="5"/>
      <c r="L699" s="3"/>
      <c r="M699" s="298"/>
      <c r="N699" s="3"/>
      <c r="O699" s="4"/>
      <c r="P699" s="3"/>
      <c r="Q699" s="3"/>
      <c r="R699" s="3"/>
      <c r="S699" s="3"/>
      <c r="AW699" s="419"/>
    </row>
    <row r="700" spans="1:49" s="2" customFormat="1" x14ac:dyDescent="0.2">
      <c r="A700" s="3"/>
      <c r="B700" s="3"/>
      <c r="C700" s="3"/>
      <c r="D700" s="7"/>
      <c r="E700" s="6"/>
      <c r="F700" s="3"/>
      <c r="G700" s="200"/>
      <c r="H700" s="3"/>
      <c r="I700" s="5"/>
      <c r="J700" s="5"/>
      <c r="K700" s="5"/>
      <c r="L700" s="3"/>
      <c r="M700" s="298"/>
      <c r="N700" s="3"/>
      <c r="O700" s="4"/>
      <c r="P700" s="3"/>
      <c r="Q700" s="3"/>
      <c r="R700" s="3"/>
      <c r="S700" s="3"/>
      <c r="AW700" s="419"/>
    </row>
    <row r="701" spans="1:49" s="2" customFormat="1" x14ac:dyDescent="0.2">
      <c r="A701" s="3"/>
      <c r="B701" s="3"/>
      <c r="C701" s="3"/>
      <c r="D701" s="7"/>
      <c r="E701" s="6"/>
      <c r="F701" s="3"/>
      <c r="G701" s="200"/>
      <c r="H701" s="3"/>
      <c r="I701" s="5"/>
      <c r="J701" s="5"/>
      <c r="K701" s="5"/>
      <c r="L701" s="3"/>
      <c r="M701" s="298"/>
      <c r="N701" s="3"/>
      <c r="O701" s="4"/>
      <c r="P701" s="3"/>
      <c r="Q701" s="3"/>
      <c r="R701" s="3"/>
      <c r="S701" s="3"/>
      <c r="AW701" s="419"/>
    </row>
    <row r="702" spans="1:49" s="2" customFormat="1" x14ac:dyDescent="0.2">
      <c r="A702" s="3"/>
      <c r="B702" s="3"/>
      <c r="C702" s="3"/>
      <c r="D702" s="7"/>
      <c r="E702" s="6"/>
      <c r="F702" s="3"/>
      <c r="G702" s="200"/>
      <c r="H702" s="3"/>
      <c r="I702" s="5"/>
      <c r="J702" s="5"/>
      <c r="K702" s="5"/>
      <c r="L702" s="3"/>
      <c r="M702" s="298"/>
      <c r="N702" s="3"/>
      <c r="O702" s="4"/>
      <c r="P702" s="3"/>
      <c r="Q702" s="3"/>
      <c r="R702" s="3"/>
      <c r="S702" s="3"/>
      <c r="AW702" s="419"/>
    </row>
    <row r="703" spans="1:49" s="2" customFormat="1" x14ac:dyDescent="0.2">
      <c r="A703" s="3"/>
      <c r="B703" s="3"/>
      <c r="C703" s="3"/>
      <c r="D703" s="7"/>
      <c r="E703" s="6"/>
      <c r="F703" s="3"/>
      <c r="G703" s="200"/>
      <c r="H703" s="3"/>
      <c r="I703" s="5"/>
      <c r="J703" s="5"/>
      <c r="K703" s="5"/>
      <c r="L703" s="3"/>
      <c r="M703" s="298"/>
      <c r="N703" s="3"/>
      <c r="O703" s="4"/>
      <c r="P703" s="3"/>
      <c r="Q703" s="3"/>
      <c r="R703" s="3"/>
      <c r="S703" s="3"/>
      <c r="AW703" s="419"/>
    </row>
    <row r="704" spans="1:49" s="2" customFormat="1" x14ac:dyDescent="0.2">
      <c r="A704" s="3"/>
      <c r="B704" s="3"/>
      <c r="C704" s="3"/>
      <c r="D704" s="7"/>
      <c r="E704" s="6"/>
      <c r="F704" s="3"/>
      <c r="G704" s="200"/>
      <c r="H704" s="3"/>
      <c r="I704" s="5"/>
      <c r="J704" s="5"/>
      <c r="K704" s="5"/>
      <c r="L704" s="3"/>
      <c r="M704" s="298"/>
      <c r="N704" s="3"/>
      <c r="O704" s="4"/>
      <c r="P704" s="3"/>
      <c r="Q704" s="3"/>
      <c r="R704" s="3"/>
      <c r="S704" s="3"/>
      <c r="AW704" s="419"/>
    </row>
    <row r="705" spans="1:49" s="2" customFormat="1" x14ac:dyDescent="0.2">
      <c r="A705" s="3"/>
      <c r="B705" s="3"/>
      <c r="C705" s="3"/>
      <c r="D705" s="7"/>
      <c r="E705" s="6"/>
      <c r="F705" s="3"/>
      <c r="G705" s="200"/>
      <c r="H705" s="3"/>
      <c r="I705" s="5"/>
      <c r="J705" s="5"/>
      <c r="K705" s="5"/>
      <c r="L705" s="3"/>
      <c r="M705" s="298"/>
      <c r="N705" s="3"/>
      <c r="O705" s="4"/>
      <c r="P705" s="3"/>
      <c r="Q705" s="3"/>
      <c r="R705" s="3"/>
      <c r="S705" s="3"/>
      <c r="AW705" s="419"/>
    </row>
    <row r="706" spans="1:49" s="2" customFormat="1" x14ac:dyDescent="0.2">
      <c r="A706" s="3"/>
      <c r="B706" s="3"/>
      <c r="C706" s="3"/>
      <c r="D706" s="7"/>
      <c r="E706" s="6"/>
      <c r="F706" s="3"/>
      <c r="G706" s="200"/>
      <c r="H706" s="3"/>
      <c r="I706" s="5"/>
      <c r="J706" s="5"/>
      <c r="K706" s="5"/>
      <c r="L706" s="3"/>
      <c r="M706" s="298"/>
      <c r="N706" s="3"/>
      <c r="O706" s="4"/>
      <c r="P706" s="3"/>
      <c r="Q706" s="3"/>
      <c r="R706" s="3"/>
      <c r="S706" s="3"/>
      <c r="AW706" s="419"/>
    </row>
    <row r="707" spans="1:49" s="2" customFormat="1" x14ac:dyDescent="0.2">
      <c r="A707" s="3"/>
      <c r="B707" s="3"/>
      <c r="C707" s="3"/>
      <c r="D707" s="7"/>
      <c r="E707" s="6"/>
      <c r="F707" s="3"/>
      <c r="G707" s="200"/>
      <c r="H707" s="3"/>
      <c r="I707" s="5"/>
      <c r="J707" s="5"/>
      <c r="K707" s="5"/>
      <c r="L707" s="3"/>
      <c r="M707" s="298"/>
      <c r="N707" s="3"/>
      <c r="O707" s="4"/>
      <c r="P707" s="3"/>
      <c r="Q707" s="3"/>
      <c r="R707" s="3"/>
      <c r="S707" s="3"/>
      <c r="AW707" s="419"/>
    </row>
    <row r="708" spans="1:49" s="2" customFormat="1" x14ac:dyDescent="0.2">
      <c r="A708" s="3"/>
      <c r="B708" s="3"/>
      <c r="C708" s="3"/>
      <c r="D708" s="7"/>
      <c r="E708" s="6"/>
      <c r="F708" s="3"/>
      <c r="G708" s="200"/>
      <c r="H708" s="3"/>
      <c r="I708" s="5"/>
      <c r="J708" s="5"/>
      <c r="K708" s="5"/>
      <c r="L708" s="3"/>
      <c r="M708" s="298"/>
      <c r="N708" s="3"/>
      <c r="O708" s="4"/>
      <c r="P708" s="3"/>
      <c r="Q708" s="3"/>
      <c r="R708" s="3"/>
      <c r="S708" s="3"/>
      <c r="AW708" s="419"/>
    </row>
    <row r="709" spans="1:49" s="2" customFormat="1" x14ac:dyDescent="0.2">
      <c r="A709" s="3"/>
      <c r="B709" s="3"/>
      <c r="C709" s="3"/>
      <c r="D709" s="7"/>
      <c r="E709" s="6"/>
      <c r="F709" s="3"/>
      <c r="G709" s="200"/>
      <c r="H709" s="3"/>
      <c r="I709" s="5"/>
      <c r="J709" s="5"/>
      <c r="K709" s="5"/>
      <c r="L709" s="3"/>
      <c r="M709" s="298"/>
      <c r="N709" s="3"/>
      <c r="O709" s="4"/>
      <c r="P709" s="3"/>
      <c r="Q709" s="3"/>
      <c r="R709" s="3"/>
      <c r="S709" s="3"/>
      <c r="AW709" s="419"/>
    </row>
    <row r="710" spans="1:49" s="2" customFormat="1" x14ac:dyDescent="0.2">
      <c r="A710" s="3"/>
      <c r="B710" s="3"/>
      <c r="C710" s="3"/>
      <c r="D710" s="7"/>
      <c r="E710" s="6"/>
      <c r="F710" s="3"/>
      <c r="G710" s="200"/>
      <c r="H710" s="3"/>
      <c r="I710" s="5"/>
      <c r="J710" s="5"/>
      <c r="K710" s="5"/>
      <c r="L710" s="3"/>
      <c r="M710" s="298"/>
      <c r="N710" s="3"/>
      <c r="O710" s="4"/>
      <c r="P710" s="3"/>
      <c r="Q710" s="3"/>
      <c r="R710" s="3"/>
      <c r="S710" s="3"/>
      <c r="AW710" s="419"/>
    </row>
    <row r="711" spans="1:49" s="2" customFormat="1" x14ac:dyDescent="0.2">
      <c r="A711" s="3"/>
      <c r="B711" s="3"/>
      <c r="C711" s="3"/>
      <c r="D711" s="7"/>
      <c r="E711" s="6"/>
      <c r="F711" s="3"/>
      <c r="G711" s="200"/>
      <c r="H711" s="3"/>
      <c r="I711" s="5"/>
      <c r="J711" s="5"/>
      <c r="K711" s="5"/>
      <c r="L711" s="3"/>
      <c r="M711" s="298"/>
      <c r="N711" s="3"/>
      <c r="O711" s="4"/>
      <c r="P711" s="3"/>
      <c r="Q711" s="3"/>
      <c r="R711" s="3"/>
      <c r="S711" s="3"/>
      <c r="AW711" s="419"/>
    </row>
    <row r="712" spans="1:49" s="2" customFormat="1" x14ac:dyDescent="0.2">
      <c r="A712" s="3"/>
      <c r="B712" s="3"/>
      <c r="C712" s="3"/>
      <c r="D712" s="7"/>
      <c r="E712" s="6"/>
      <c r="F712" s="3"/>
      <c r="G712" s="200"/>
      <c r="H712" s="3"/>
      <c r="I712" s="5"/>
      <c r="J712" s="5"/>
      <c r="K712" s="5"/>
      <c r="L712" s="3"/>
      <c r="M712" s="298"/>
      <c r="N712" s="3"/>
      <c r="O712" s="4"/>
      <c r="P712" s="3"/>
      <c r="Q712" s="3"/>
      <c r="R712" s="3"/>
      <c r="S712" s="3"/>
      <c r="AW712" s="419"/>
    </row>
    <row r="713" spans="1:49" s="2" customFormat="1" x14ac:dyDescent="0.2">
      <c r="A713" s="3"/>
      <c r="B713" s="3"/>
      <c r="C713" s="3"/>
      <c r="D713" s="7"/>
      <c r="E713" s="6"/>
      <c r="F713" s="3"/>
      <c r="G713" s="200"/>
      <c r="H713" s="3"/>
      <c r="I713" s="5"/>
      <c r="J713" s="5"/>
      <c r="K713" s="5"/>
      <c r="L713" s="3"/>
      <c r="M713" s="298"/>
      <c r="N713" s="3"/>
      <c r="O713" s="4"/>
      <c r="P713" s="3"/>
      <c r="Q713" s="3"/>
      <c r="R713" s="3"/>
      <c r="S713" s="3"/>
      <c r="AW713" s="419"/>
    </row>
    <row r="714" spans="1:49" s="2" customFormat="1" x14ac:dyDescent="0.2">
      <c r="A714" s="3"/>
      <c r="B714" s="3"/>
      <c r="C714" s="3"/>
      <c r="D714" s="7"/>
      <c r="E714" s="6"/>
      <c r="F714" s="3"/>
      <c r="G714" s="200"/>
      <c r="H714" s="3"/>
      <c r="I714" s="5"/>
      <c r="J714" s="5"/>
      <c r="K714" s="5"/>
      <c r="L714" s="3"/>
      <c r="M714" s="298"/>
      <c r="N714" s="3"/>
      <c r="O714" s="4"/>
      <c r="P714" s="3"/>
      <c r="Q714" s="3"/>
      <c r="R714" s="3"/>
      <c r="S714" s="3"/>
      <c r="AW714" s="419"/>
    </row>
    <row r="715" spans="1:49" s="2" customFormat="1" x14ac:dyDescent="0.2">
      <c r="A715" s="3"/>
      <c r="B715" s="3"/>
      <c r="C715" s="3"/>
      <c r="D715" s="7"/>
      <c r="E715" s="6"/>
      <c r="F715" s="3"/>
      <c r="G715" s="200"/>
      <c r="H715" s="3"/>
      <c r="I715" s="5"/>
      <c r="J715" s="5"/>
      <c r="K715" s="5"/>
      <c r="L715" s="3"/>
      <c r="M715" s="298"/>
      <c r="N715" s="3"/>
      <c r="O715" s="4"/>
      <c r="P715" s="3"/>
      <c r="Q715" s="3"/>
      <c r="R715" s="3"/>
      <c r="S715" s="3"/>
      <c r="AW715" s="419"/>
    </row>
    <row r="716" spans="1:49" s="2" customFormat="1" x14ac:dyDescent="0.2">
      <c r="A716" s="3"/>
      <c r="B716" s="3"/>
      <c r="C716" s="3"/>
      <c r="D716" s="7"/>
      <c r="E716" s="6"/>
      <c r="F716" s="3"/>
      <c r="G716" s="200"/>
      <c r="H716" s="3"/>
      <c r="I716" s="5"/>
      <c r="J716" s="5"/>
      <c r="K716" s="5"/>
      <c r="L716" s="3"/>
      <c r="M716" s="298"/>
      <c r="N716" s="3"/>
      <c r="O716" s="4"/>
      <c r="P716" s="3"/>
      <c r="Q716" s="3"/>
      <c r="R716" s="3"/>
      <c r="S716" s="3"/>
      <c r="AW716" s="419"/>
    </row>
    <row r="717" spans="1:49" s="2" customFormat="1" x14ac:dyDescent="0.2">
      <c r="A717" s="3"/>
      <c r="B717" s="3"/>
      <c r="C717" s="3"/>
      <c r="D717" s="7"/>
      <c r="E717" s="6"/>
      <c r="F717" s="3"/>
      <c r="G717" s="200"/>
      <c r="H717" s="3"/>
      <c r="I717" s="5"/>
      <c r="J717" s="5"/>
      <c r="K717" s="5"/>
      <c r="L717" s="3"/>
      <c r="M717" s="298"/>
      <c r="N717" s="3"/>
      <c r="O717" s="4"/>
      <c r="P717" s="3"/>
      <c r="Q717" s="3"/>
      <c r="R717" s="3"/>
      <c r="S717" s="3"/>
      <c r="AW717" s="419"/>
    </row>
    <row r="718" spans="1:49" s="2" customFormat="1" x14ac:dyDescent="0.2">
      <c r="A718" s="3"/>
      <c r="B718" s="3"/>
      <c r="C718" s="3"/>
      <c r="D718" s="7"/>
      <c r="E718" s="6"/>
      <c r="F718" s="3"/>
      <c r="G718" s="200"/>
      <c r="H718" s="3"/>
      <c r="I718" s="5"/>
      <c r="J718" s="5"/>
      <c r="K718" s="5"/>
      <c r="L718" s="3"/>
      <c r="M718" s="298"/>
      <c r="N718" s="3"/>
      <c r="O718" s="4"/>
      <c r="P718" s="3"/>
      <c r="Q718" s="3"/>
      <c r="R718" s="3"/>
      <c r="S718" s="3"/>
      <c r="AW718" s="419"/>
    </row>
    <row r="719" spans="1:49" s="2" customFormat="1" x14ac:dyDescent="0.2">
      <c r="A719" s="3"/>
      <c r="B719" s="3"/>
      <c r="C719" s="3"/>
      <c r="D719" s="7"/>
      <c r="E719" s="6"/>
      <c r="F719" s="3"/>
      <c r="G719" s="200"/>
      <c r="H719" s="3"/>
      <c r="I719" s="5"/>
      <c r="J719" s="5"/>
      <c r="K719" s="5"/>
      <c r="L719" s="3"/>
      <c r="M719" s="298"/>
      <c r="N719" s="3"/>
      <c r="O719" s="4"/>
      <c r="P719" s="3"/>
      <c r="Q719" s="3"/>
      <c r="R719" s="3"/>
      <c r="S719" s="3"/>
      <c r="AW719" s="419"/>
    </row>
    <row r="720" spans="1:49" s="2" customFormat="1" x14ac:dyDescent="0.2">
      <c r="A720" s="3"/>
      <c r="B720" s="3"/>
      <c r="C720" s="3"/>
      <c r="D720" s="7"/>
      <c r="E720" s="6"/>
      <c r="F720" s="3"/>
      <c r="G720" s="200"/>
      <c r="H720" s="3"/>
      <c r="I720" s="5"/>
      <c r="J720" s="5"/>
      <c r="K720" s="5"/>
      <c r="L720" s="3"/>
      <c r="M720" s="298"/>
      <c r="N720" s="3"/>
      <c r="O720" s="4"/>
      <c r="P720" s="3"/>
      <c r="Q720" s="3"/>
      <c r="R720" s="3"/>
      <c r="S720" s="3"/>
      <c r="AW720" s="419"/>
    </row>
    <row r="721" spans="1:49" s="2" customFormat="1" x14ac:dyDescent="0.2">
      <c r="A721" s="3"/>
      <c r="B721" s="3"/>
      <c r="C721" s="3"/>
      <c r="D721" s="7"/>
      <c r="E721" s="6"/>
      <c r="F721" s="3"/>
      <c r="G721" s="200"/>
      <c r="H721" s="3"/>
      <c r="I721" s="5"/>
      <c r="J721" s="5"/>
      <c r="K721" s="5"/>
      <c r="L721" s="3"/>
      <c r="M721" s="298"/>
      <c r="N721" s="3"/>
      <c r="O721" s="4"/>
      <c r="P721" s="3"/>
      <c r="Q721" s="3"/>
      <c r="R721" s="3"/>
      <c r="S721" s="3"/>
      <c r="AW721" s="419"/>
    </row>
    <row r="722" spans="1:49" s="2" customFormat="1" x14ac:dyDescent="0.2">
      <c r="A722" s="3"/>
      <c r="B722" s="3"/>
      <c r="C722" s="3"/>
      <c r="D722" s="7"/>
      <c r="E722" s="6"/>
      <c r="F722" s="3"/>
      <c r="G722" s="200"/>
      <c r="H722" s="3"/>
      <c r="I722" s="5"/>
      <c r="J722" s="5"/>
      <c r="K722" s="5"/>
      <c r="L722" s="3"/>
      <c r="M722" s="298"/>
      <c r="N722" s="3"/>
      <c r="O722" s="4"/>
      <c r="P722" s="3"/>
      <c r="Q722" s="3"/>
      <c r="R722" s="3"/>
      <c r="S722" s="3"/>
      <c r="AW722" s="419"/>
    </row>
    <row r="723" spans="1:49" s="2" customFormat="1" x14ac:dyDescent="0.2">
      <c r="A723" s="3"/>
      <c r="B723" s="3"/>
      <c r="C723" s="3"/>
      <c r="D723" s="7"/>
      <c r="E723" s="6"/>
      <c r="F723" s="3"/>
      <c r="G723" s="200"/>
      <c r="H723" s="3"/>
      <c r="I723" s="5"/>
      <c r="J723" s="5"/>
      <c r="K723" s="5"/>
      <c r="L723" s="3"/>
      <c r="M723" s="298"/>
      <c r="N723" s="3"/>
      <c r="O723" s="4"/>
      <c r="P723" s="3"/>
      <c r="Q723" s="3"/>
      <c r="R723" s="3"/>
      <c r="S723" s="3"/>
      <c r="AW723" s="419"/>
    </row>
    <row r="724" spans="1:49" s="2" customFormat="1" x14ac:dyDescent="0.2">
      <c r="A724" s="3"/>
      <c r="B724" s="3"/>
      <c r="C724" s="3"/>
      <c r="D724" s="7"/>
      <c r="E724" s="6"/>
      <c r="F724" s="3"/>
      <c r="G724" s="200"/>
      <c r="H724" s="3"/>
      <c r="I724" s="5"/>
      <c r="J724" s="5"/>
      <c r="K724" s="5"/>
      <c r="L724" s="3"/>
      <c r="M724" s="298"/>
      <c r="N724" s="3"/>
      <c r="O724" s="4"/>
      <c r="P724" s="3"/>
      <c r="Q724" s="3"/>
      <c r="R724" s="3"/>
      <c r="S724" s="3"/>
      <c r="AW724" s="419"/>
    </row>
    <row r="725" spans="1:49" s="2" customFormat="1" x14ac:dyDescent="0.2">
      <c r="A725" s="3"/>
      <c r="B725" s="3"/>
      <c r="C725" s="3"/>
      <c r="D725" s="7"/>
      <c r="E725" s="6"/>
      <c r="F725" s="3"/>
      <c r="G725" s="200"/>
      <c r="H725" s="3"/>
      <c r="I725" s="5"/>
      <c r="J725" s="5"/>
      <c r="K725" s="5"/>
      <c r="L725" s="3"/>
      <c r="M725" s="298"/>
      <c r="N725" s="3"/>
      <c r="O725" s="4"/>
      <c r="P725" s="3"/>
      <c r="Q725" s="3"/>
      <c r="R725" s="3"/>
      <c r="S725" s="3"/>
      <c r="AW725" s="419"/>
    </row>
    <row r="726" spans="1:49" s="2" customFormat="1" x14ac:dyDescent="0.2">
      <c r="A726" s="3"/>
      <c r="B726" s="3"/>
      <c r="C726" s="3"/>
      <c r="D726" s="7"/>
      <c r="E726" s="6"/>
      <c r="F726" s="3"/>
      <c r="G726" s="200"/>
      <c r="H726" s="3"/>
      <c r="I726" s="5"/>
      <c r="J726" s="5"/>
      <c r="K726" s="5"/>
      <c r="L726" s="3"/>
      <c r="M726" s="298"/>
      <c r="N726" s="3"/>
      <c r="O726" s="4"/>
      <c r="P726" s="3"/>
      <c r="Q726" s="3"/>
      <c r="R726" s="3"/>
      <c r="S726" s="3"/>
      <c r="AW726" s="419"/>
    </row>
    <row r="727" spans="1:49" s="2" customFormat="1" x14ac:dyDescent="0.2">
      <c r="A727" s="3"/>
      <c r="B727" s="3"/>
      <c r="C727" s="3"/>
      <c r="D727" s="7"/>
      <c r="E727" s="6"/>
      <c r="F727" s="3"/>
      <c r="G727" s="200"/>
      <c r="H727" s="3"/>
      <c r="I727" s="5"/>
      <c r="J727" s="5"/>
      <c r="K727" s="5"/>
      <c r="L727" s="3"/>
      <c r="M727" s="298"/>
      <c r="N727" s="3"/>
      <c r="O727" s="4"/>
      <c r="P727" s="3"/>
      <c r="Q727" s="3"/>
      <c r="R727" s="3"/>
      <c r="S727" s="3"/>
      <c r="AW727" s="419"/>
    </row>
    <row r="728" spans="1:49" s="2" customFormat="1" x14ac:dyDescent="0.2">
      <c r="A728" s="3"/>
      <c r="B728" s="3"/>
      <c r="C728" s="3"/>
      <c r="D728" s="7"/>
      <c r="E728" s="6"/>
      <c r="F728" s="3"/>
      <c r="G728" s="200"/>
      <c r="H728" s="3"/>
      <c r="I728" s="5"/>
      <c r="J728" s="5"/>
      <c r="K728" s="5"/>
      <c r="L728" s="3"/>
      <c r="M728" s="298"/>
      <c r="N728" s="3"/>
      <c r="O728" s="4"/>
      <c r="P728" s="3"/>
      <c r="Q728" s="3"/>
      <c r="R728" s="3"/>
      <c r="S728" s="3"/>
      <c r="AW728" s="419"/>
    </row>
    <row r="729" spans="1:49" s="2" customFormat="1" x14ac:dyDescent="0.2">
      <c r="A729" s="3"/>
      <c r="B729" s="3"/>
      <c r="C729" s="3"/>
      <c r="D729" s="7"/>
      <c r="E729" s="6"/>
      <c r="F729" s="3"/>
      <c r="G729" s="200"/>
      <c r="H729" s="3"/>
      <c r="I729" s="5"/>
      <c r="J729" s="5"/>
      <c r="K729" s="5"/>
      <c r="L729" s="3"/>
      <c r="M729" s="298"/>
      <c r="N729" s="3"/>
      <c r="O729" s="4"/>
      <c r="P729" s="3"/>
      <c r="Q729" s="3"/>
      <c r="R729" s="3"/>
      <c r="S729" s="3"/>
      <c r="AW729" s="419"/>
    </row>
    <row r="730" spans="1:49" s="2" customFormat="1" x14ac:dyDescent="0.2">
      <c r="A730" s="3"/>
      <c r="B730" s="3"/>
      <c r="C730" s="3"/>
      <c r="D730" s="7"/>
      <c r="E730" s="6"/>
      <c r="F730" s="3"/>
      <c r="G730" s="200"/>
      <c r="H730" s="3"/>
      <c r="I730" s="5"/>
      <c r="J730" s="5"/>
      <c r="K730" s="5"/>
      <c r="L730" s="3"/>
      <c r="M730" s="298"/>
      <c r="N730" s="3"/>
      <c r="O730" s="4"/>
      <c r="P730" s="3"/>
      <c r="Q730" s="3"/>
      <c r="R730" s="3"/>
      <c r="S730" s="3"/>
      <c r="AW730" s="419"/>
    </row>
    <row r="731" spans="1:49" s="2" customFormat="1" x14ac:dyDescent="0.2">
      <c r="A731" s="3"/>
      <c r="B731" s="3"/>
      <c r="C731" s="3"/>
      <c r="D731" s="7"/>
      <c r="E731" s="6"/>
      <c r="F731" s="3"/>
      <c r="G731" s="200"/>
      <c r="H731" s="3"/>
      <c r="I731" s="5"/>
      <c r="J731" s="5"/>
      <c r="K731" s="5"/>
      <c r="L731" s="3"/>
      <c r="M731" s="298"/>
      <c r="N731" s="3"/>
      <c r="O731" s="4"/>
      <c r="P731" s="3"/>
      <c r="Q731" s="3"/>
      <c r="R731" s="3"/>
      <c r="S731" s="3"/>
      <c r="AW731" s="419"/>
    </row>
    <row r="732" spans="1:49" s="2" customFormat="1" x14ac:dyDescent="0.2">
      <c r="A732" s="3"/>
      <c r="B732" s="3"/>
      <c r="C732" s="3"/>
      <c r="D732" s="7"/>
      <c r="E732" s="6"/>
      <c r="F732" s="3"/>
      <c r="G732" s="200"/>
      <c r="H732" s="3"/>
      <c r="I732" s="5"/>
      <c r="J732" s="5"/>
      <c r="K732" s="5"/>
      <c r="L732" s="3"/>
      <c r="M732" s="298"/>
      <c r="N732" s="3"/>
      <c r="O732" s="4"/>
      <c r="P732" s="3"/>
      <c r="Q732" s="3"/>
      <c r="R732" s="3"/>
      <c r="S732" s="3"/>
      <c r="AW732" s="419"/>
    </row>
    <row r="733" spans="1:49" s="2" customFormat="1" x14ac:dyDescent="0.2">
      <c r="A733" s="3"/>
      <c r="B733" s="3"/>
      <c r="C733" s="3"/>
      <c r="D733" s="7"/>
      <c r="E733" s="6"/>
      <c r="F733" s="3"/>
      <c r="G733" s="200"/>
      <c r="H733" s="3"/>
      <c r="I733" s="5"/>
      <c r="J733" s="5"/>
      <c r="K733" s="5"/>
      <c r="L733" s="3"/>
      <c r="M733" s="298"/>
      <c r="N733" s="3"/>
      <c r="O733" s="4"/>
      <c r="P733" s="3"/>
      <c r="Q733" s="3"/>
      <c r="R733" s="3"/>
      <c r="S733" s="3"/>
      <c r="AW733" s="419"/>
    </row>
    <row r="734" spans="1:49" s="2" customFormat="1" x14ac:dyDescent="0.2">
      <c r="A734" s="3"/>
      <c r="B734" s="3"/>
      <c r="C734" s="3"/>
      <c r="D734" s="7"/>
      <c r="E734" s="6"/>
      <c r="F734" s="3"/>
      <c r="G734" s="200"/>
      <c r="H734" s="3"/>
      <c r="I734" s="5"/>
      <c r="J734" s="5"/>
      <c r="K734" s="5"/>
      <c r="L734" s="3"/>
      <c r="M734" s="298"/>
      <c r="N734" s="3"/>
      <c r="O734" s="4"/>
      <c r="P734" s="3"/>
      <c r="Q734" s="3"/>
      <c r="R734" s="3"/>
      <c r="S734" s="3"/>
      <c r="AW734" s="419"/>
    </row>
    <row r="735" spans="1:49" s="2" customFormat="1" x14ac:dyDescent="0.2">
      <c r="A735" s="3"/>
      <c r="B735" s="3"/>
      <c r="C735" s="3"/>
      <c r="D735" s="7"/>
      <c r="E735" s="6"/>
      <c r="F735" s="3"/>
      <c r="G735" s="200"/>
      <c r="H735" s="3"/>
      <c r="I735" s="5"/>
      <c r="J735" s="5"/>
      <c r="K735" s="5"/>
      <c r="L735" s="3"/>
      <c r="M735" s="298"/>
      <c r="N735" s="3"/>
      <c r="O735" s="4"/>
      <c r="P735" s="3"/>
      <c r="Q735" s="3"/>
      <c r="R735" s="3"/>
      <c r="S735" s="3"/>
      <c r="AW735" s="419"/>
    </row>
    <row r="736" spans="1:49" s="2" customFormat="1" x14ac:dyDescent="0.2">
      <c r="A736" s="3"/>
      <c r="B736" s="3"/>
      <c r="C736" s="3"/>
      <c r="D736" s="7"/>
      <c r="E736" s="6"/>
      <c r="F736" s="3"/>
      <c r="G736" s="200"/>
      <c r="H736" s="3"/>
      <c r="I736" s="5"/>
      <c r="J736" s="5"/>
      <c r="K736" s="5"/>
      <c r="L736" s="3"/>
      <c r="M736" s="298"/>
      <c r="N736" s="3"/>
      <c r="O736" s="4"/>
      <c r="P736" s="3"/>
      <c r="Q736" s="3"/>
      <c r="R736" s="3"/>
      <c r="S736" s="3"/>
      <c r="AW736" s="419"/>
    </row>
    <row r="737" spans="1:49" s="2" customFormat="1" x14ac:dyDescent="0.2">
      <c r="A737" s="3"/>
      <c r="B737" s="3"/>
      <c r="C737" s="3"/>
      <c r="D737" s="7"/>
      <c r="E737" s="6"/>
      <c r="F737" s="3"/>
      <c r="G737" s="200"/>
      <c r="H737" s="3"/>
      <c r="I737" s="5"/>
      <c r="J737" s="5"/>
      <c r="K737" s="5"/>
      <c r="L737" s="3"/>
      <c r="M737" s="298"/>
      <c r="N737" s="3"/>
      <c r="O737" s="4"/>
      <c r="P737" s="3"/>
      <c r="Q737" s="3"/>
      <c r="R737" s="3"/>
      <c r="S737" s="3"/>
      <c r="AW737" s="419"/>
    </row>
    <row r="738" spans="1:49" s="2" customFormat="1" x14ac:dyDescent="0.2">
      <c r="A738" s="3"/>
      <c r="B738" s="3"/>
      <c r="C738" s="3"/>
      <c r="D738" s="7"/>
      <c r="E738" s="6"/>
      <c r="F738" s="3"/>
      <c r="G738" s="200"/>
      <c r="H738" s="3"/>
      <c r="I738" s="5"/>
      <c r="J738" s="5"/>
      <c r="K738" s="5"/>
      <c r="L738" s="3"/>
      <c r="M738" s="298"/>
      <c r="N738" s="3"/>
      <c r="O738" s="4"/>
      <c r="P738" s="3"/>
      <c r="Q738" s="3"/>
      <c r="R738" s="3"/>
      <c r="S738" s="3"/>
      <c r="AW738" s="419"/>
    </row>
    <row r="739" spans="1:49" s="2" customFormat="1" x14ac:dyDescent="0.2">
      <c r="A739" s="3"/>
      <c r="B739" s="3"/>
      <c r="C739" s="3"/>
      <c r="D739" s="7"/>
      <c r="E739" s="6"/>
      <c r="F739" s="3"/>
      <c r="G739" s="200"/>
      <c r="H739" s="3"/>
      <c r="I739" s="5"/>
      <c r="J739" s="5"/>
      <c r="K739" s="5"/>
      <c r="L739" s="3"/>
      <c r="M739" s="298"/>
      <c r="N739" s="3"/>
      <c r="O739" s="4"/>
      <c r="P739" s="3"/>
      <c r="Q739" s="3"/>
      <c r="R739" s="3"/>
      <c r="S739" s="3"/>
      <c r="AW739" s="419"/>
    </row>
    <row r="740" spans="1:49" s="2" customFormat="1" x14ac:dyDescent="0.2">
      <c r="A740" s="3"/>
      <c r="B740" s="3"/>
      <c r="C740" s="3"/>
      <c r="D740" s="7"/>
      <c r="E740" s="6"/>
      <c r="F740" s="3"/>
      <c r="G740" s="200"/>
      <c r="H740" s="3"/>
      <c r="I740" s="5"/>
      <c r="J740" s="5"/>
      <c r="K740" s="5"/>
      <c r="L740" s="3"/>
      <c r="M740" s="298"/>
      <c r="N740" s="3"/>
      <c r="O740" s="4"/>
      <c r="P740" s="3"/>
      <c r="Q740" s="3"/>
      <c r="R740" s="3"/>
      <c r="S740" s="3"/>
      <c r="AW740" s="419"/>
    </row>
    <row r="741" spans="1:49" s="2" customFormat="1" x14ac:dyDescent="0.2">
      <c r="A741" s="3"/>
      <c r="B741" s="3"/>
      <c r="C741" s="3"/>
      <c r="D741" s="7"/>
      <c r="E741" s="6"/>
      <c r="F741" s="3"/>
      <c r="G741" s="200"/>
      <c r="H741" s="3"/>
      <c r="I741" s="5"/>
      <c r="J741" s="5"/>
      <c r="K741" s="5"/>
      <c r="L741" s="3"/>
      <c r="M741" s="298"/>
      <c r="N741" s="3"/>
      <c r="O741" s="4"/>
      <c r="P741" s="3"/>
      <c r="Q741" s="3"/>
      <c r="R741" s="3"/>
      <c r="S741" s="3"/>
      <c r="AW741" s="419"/>
    </row>
    <row r="742" spans="1:49" s="2" customFormat="1" x14ac:dyDescent="0.2">
      <c r="A742" s="3"/>
      <c r="B742" s="3"/>
      <c r="C742" s="3"/>
      <c r="D742" s="7"/>
      <c r="E742" s="6"/>
      <c r="F742" s="3"/>
      <c r="G742" s="200"/>
      <c r="H742" s="3"/>
      <c r="I742" s="5"/>
      <c r="J742" s="5"/>
      <c r="K742" s="5"/>
      <c r="L742" s="3"/>
      <c r="M742" s="298"/>
      <c r="N742" s="3"/>
      <c r="O742" s="4"/>
      <c r="P742" s="3"/>
      <c r="Q742" s="3"/>
      <c r="R742" s="3"/>
      <c r="S742" s="3"/>
      <c r="AW742" s="419"/>
    </row>
    <row r="743" spans="1:49" s="2" customFormat="1" x14ac:dyDescent="0.2">
      <c r="A743" s="3"/>
      <c r="B743" s="3"/>
      <c r="C743" s="3"/>
      <c r="D743" s="7"/>
      <c r="E743" s="6"/>
      <c r="F743" s="3"/>
      <c r="G743" s="200"/>
      <c r="H743" s="3"/>
      <c r="I743" s="5"/>
      <c r="J743" s="5"/>
      <c r="K743" s="5"/>
      <c r="L743" s="3"/>
      <c r="M743" s="298"/>
      <c r="N743" s="3"/>
      <c r="O743" s="4"/>
      <c r="P743" s="3"/>
      <c r="Q743" s="3"/>
      <c r="R743" s="3"/>
      <c r="S743" s="3"/>
      <c r="AW743" s="419"/>
    </row>
    <row r="744" spans="1:49" s="2" customFormat="1" x14ac:dyDescent="0.2">
      <c r="A744" s="3"/>
      <c r="B744" s="3"/>
      <c r="C744" s="3"/>
      <c r="D744" s="7"/>
      <c r="E744" s="6"/>
      <c r="F744" s="3"/>
      <c r="G744" s="200"/>
      <c r="H744" s="3"/>
      <c r="I744" s="5"/>
      <c r="J744" s="5"/>
      <c r="K744" s="5"/>
      <c r="L744" s="3"/>
      <c r="M744" s="298"/>
      <c r="N744" s="3"/>
      <c r="O744" s="4"/>
      <c r="P744" s="3"/>
      <c r="Q744" s="3"/>
      <c r="R744" s="3"/>
      <c r="S744" s="3"/>
      <c r="AW744" s="419"/>
    </row>
    <row r="745" spans="1:49" s="2" customFormat="1" x14ac:dyDescent="0.2">
      <c r="A745" s="3"/>
      <c r="B745" s="3"/>
      <c r="C745" s="3"/>
      <c r="D745" s="7"/>
      <c r="E745" s="6"/>
      <c r="F745" s="3"/>
      <c r="G745" s="200"/>
      <c r="H745" s="3"/>
      <c r="I745" s="5"/>
      <c r="J745" s="5"/>
      <c r="K745" s="5"/>
      <c r="L745" s="3"/>
      <c r="M745" s="298"/>
      <c r="N745" s="3"/>
      <c r="O745" s="4"/>
      <c r="P745" s="3"/>
      <c r="Q745" s="3"/>
      <c r="R745" s="3"/>
      <c r="S745" s="3"/>
      <c r="AW745" s="419"/>
    </row>
    <row r="746" spans="1:49" s="2" customFormat="1" x14ac:dyDescent="0.2">
      <c r="A746" s="3"/>
      <c r="B746" s="3"/>
      <c r="C746" s="3"/>
      <c r="D746" s="7"/>
      <c r="E746" s="6"/>
      <c r="F746" s="3"/>
      <c r="G746" s="200"/>
      <c r="H746" s="3"/>
      <c r="I746" s="5"/>
      <c r="J746" s="5"/>
      <c r="K746" s="5"/>
      <c r="L746" s="3"/>
      <c r="M746" s="298"/>
      <c r="N746" s="3"/>
      <c r="O746" s="4"/>
      <c r="P746" s="3"/>
      <c r="Q746" s="3"/>
      <c r="R746" s="3"/>
      <c r="S746" s="3"/>
      <c r="AW746" s="419"/>
    </row>
    <row r="747" spans="1:49" s="2" customFormat="1" x14ac:dyDescent="0.2">
      <c r="A747" s="3"/>
      <c r="B747" s="3"/>
      <c r="C747" s="3"/>
      <c r="D747" s="7"/>
      <c r="E747" s="6"/>
      <c r="F747" s="3"/>
      <c r="G747" s="200"/>
      <c r="H747" s="3"/>
      <c r="I747" s="5"/>
      <c r="J747" s="5"/>
      <c r="K747" s="5"/>
      <c r="L747" s="3"/>
      <c r="M747" s="298"/>
      <c r="N747" s="3"/>
      <c r="O747" s="4"/>
      <c r="P747" s="3"/>
      <c r="Q747" s="3"/>
      <c r="R747" s="3"/>
      <c r="S747" s="3"/>
      <c r="AW747" s="419"/>
    </row>
    <row r="748" spans="1:49" s="2" customFormat="1" x14ac:dyDescent="0.2">
      <c r="A748" s="3"/>
      <c r="B748" s="3"/>
      <c r="C748" s="3"/>
      <c r="D748" s="7"/>
      <c r="E748" s="6"/>
      <c r="F748" s="3"/>
      <c r="G748" s="200"/>
      <c r="H748" s="3"/>
      <c r="I748" s="5"/>
      <c r="J748" s="5"/>
      <c r="K748" s="5"/>
      <c r="L748" s="3"/>
      <c r="M748" s="298"/>
      <c r="N748" s="3"/>
      <c r="O748" s="4"/>
      <c r="P748" s="3"/>
      <c r="Q748" s="3"/>
      <c r="R748" s="3"/>
      <c r="S748" s="3"/>
      <c r="AW748" s="419"/>
    </row>
    <row r="749" spans="1:49" s="2" customFormat="1" x14ac:dyDescent="0.2">
      <c r="A749" s="3"/>
      <c r="B749" s="3"/>
      <c r="C749" s="3"/>
      <c r="D749" s="7"/>
      <c r="E749" s="6"/>
      <c r="F749" s="3"/>
      <c r="G749" s="200"/>
      <c r="H749" s="3"/>
      <c r="I749" s="5"/>
      <c r="J749" s="5"/>
      <c r="K749" s="5"/>
      <c r="L749" s="3"/>
      <c r="M749" s="298"/>
      <c r="N749" s="3"/>
      <c r="O749" s="4"/>
      <c r="P749" s="3"/>
      <c r="Q749" s="3"/>
      <c r="R749" s="3"/>
      <c r="S749" s="3"/>
      <c r="AW749" s="419"/>
    </row>
    <row r="750" spans="1:49" s="2" customFormat="1" x14ac:dyDescent="0.2">
      <c r="A750" s="3"/>
      <c r="B750" s="3"/>
      <c r="C750" s="3"/>
      <c r="D750" s="7"/>
      <c r="E750" s="6"/>
      <c r="F750" s="3"/>
      <c r="G750" s="200"/>
      <c r="H750" s="3"/>
      <c r="I750" s="5"/>
      <c r="J750" s="5"/>
      <c r="K750" s="5"/>
      <c r="L750" s="3"/>
      <c r="M750" s="298"/>
      <c r="N750" s="3"/>
      <c r="O750" s="4"/>
      <c r="P750" s="3"/>
      <c r="Q750" s="3"/>
      <c r="R750" s="3"/>
      <c r="S750" s="3"/>
      <c r="AW750" s="419"/>
    </row>
    <row r="751" spans="1:49" s="2" customFormat="1" x14ac:dyDescent="0.2">
      <c r="A751" s="3"/>
      <c r="B751" s="3"/>
      <c r="C751" s="3"/>
      <c r="D751" s="7"/>
      <c r="E751" s="6"/>
      <c r="F751" s="3"/>
      <c r="G751" s="200"/>
      <c r="H751" s="3"/>
      <c r="I751" s="5"/>
      <c r="J751" s="5"/>
      <c r="K751" s="5"/>
      <c r="L751" s="3"/>
      <c r="M751" s="298"/>
      <c r="N751" s="3"/>
      <c r="O751" s="4"/>
      <c r="P751" s="3"/>
      <c r="Q751" s="3"/>
      <c r="R751" s="3"/>
      <c r="S751" s="3"/>
      <c r="AW751" s="419"/>
    </row>
    <row r="752" spans="1:49" s="2" customFormat="1" x14ac:dyDescent="0.2">
      <c r="A752" s="3"/>
      <c r="B752" s="3"/>
      <c r="C752" s="3"/>
      <c r="D752" s="7"/>
      <c r="E752" s="6"/>
      <c r="F752" s="3"/>
      <c r="G752" s="200"/>
      <c r="H752" s="3"/>
      <c r="I752" s="5"/>
      <c r="J752" s="5"/>
      <c r="K752" s="5"/>
      <c r="L752" s="3"/>
      <c r="M752" s="298"/>
      <c r="N752" s="3"/>
      <c r="O752" s="4"/>
      <c r="P752" s="3"/>
      <c r="Q752" s="3"/>
      <c r="R752" s="3"/>
      <c r="S752" s="3"/>
      <c r="AW752" s="419"/>
    </row>
    <row r="753" spans="1:49" s="2" customFormat="1" x14ac:dyDescent="0.2">
      <c r="A753" s="3"/>
      <c r="B753" s="3"/>
      <c r="C753" s="3"/>
      <c r="D753" s="7"/>
      <c r="E753" s="6"/>
      <c r="F753" s="3"/>
      <c r="G753" s="200"/>
      <c r="H753" s="3"/>
      <c r="I753" s="5"/>
      <c r="J753" s="5"/>
      <c r="K753" s="5"/>
      <c r="L753" s="3"/>
      <c r="M753" s="298"/>
      <c r="N753" s="3"/>
      <c r="O753" s="4"/>
      <c r="P753" s="3"/>
      <c r="Q753" s="3"/>
      <c r="R753" s="3"/>
      <c r="S753" s="3"/>
      <c r="AW753" s="419"/>
    </row>
    <row r="754" spans="1:49" s="2" customFormat="1" x14ac:dyDescent="0.2">
      <c r="A754" s="3"/>
      <c r="B754" s="3"/>
      <c r="C754" s="3"/>
      <c r="D754" s="7"/>
      <c r="E754" s="6"/>
      <c r="F754" s="3"/>
      <c r="G754" s="200"/>
      <c r="H754" s="3"/>
      <c r="I754" s="5"/>
      <c r="J754" s="5"/>
      <c r="K754" s="5"/>
      <c r="L754" s="3"/>
      <c r="M754" s="298"/>
      <c r="N754" s="3"/>
      <c r="O754" s="4"/>
      <c r="P754" s="3"/>
      <c r="Q754" s="3"/>
      <c r="R754" s="3"/>
      <c r="S754" s="3"/>
      <c r="AW754" s="419"/>
    </row>
    <row r="755" spans="1:49" s="2" customFormat="1" x14ac:dyDescent="0.2">
      <c r="A755" s="3"/>
      <c r="B755" s="3"/>
      <c r="C755" s="3"/>
      <c r="D755" s="7"/>
      <c r="E755" s="6"/>
      <c r="F755" s="3"/>
      <c r="G755" s="200"/>
      <c r="H755" s="3"/>
      <c r="I755" s="5"/>
      <c r="J755" s="5"/>
      <c r="K755" s="5"/>
      <c r="L755" s="3"/>
      <c r="M755" s="298"/>
      <c r="N755" s="3"/>
      <c r="O755" s="4"/>
      <c r="P755" s="3"/>
      <c r="Q755" s="3"/>
      <c r="R755" s="3"/>
      <c r="S755" s="3"/>
      <c r="AW755" s="419"/>
    </row>
    <row r="756" spans="1:49" s="2" customFormat="1" x14ac:dyDescent="0.2">
      <c r="A756" s="3"/>
      <c r="B756" s="3"/>
      <c r="C756" s="3"/>
      <c r="D756" s="7"/>
      <c r="E756" s="6"/>
      <c r="F756" s="3"/>
      <c r="G756" s="200"/>
      <c r="H756" s="3"/>
      <c r="I756" s="5"/>
      <c r="J756" s="5"/>
      <c r="K756" s="5"/>
      <c r="L756" s="3"/>
      <c r="M756" s="298"/>
      <c r="N756" s="3"/>
      <c r="O756" s="4"/>
      <c r="P756" s="3"/>
      <c r="Q756" s="3"/>
      <c r="R756" s="3"/>
      <c r="S756" s="3"/>
      <c r="AW756" s="419"/>
    </row>
    <row r="757" spans="1:49" s="2" customFormat="1" x14ac:dyDescent="0.2">
      <c r="A757" s="3"/>
      <c r="B757" s="3"/>
      <c r="C757" s="3"/>
      <c r="D757" s="7"/>
      <c r="E757" s="6"/>
      <c r="F757" s="3"/>
      <c r="G757" s="200"/>
      <c r="H757" s="3"/>
      <c r="I757" s="5"/>
      <c r="J757" s="5"/>
      <c r="K757" s="5"/>
      <c r="L757" s="3"/>
      <c r="M757" s="298"/>
      <c r="N757" s="3"/>
      <c r="O757" s="4"/>
      <c r="P757" s="3"/>
      <c r="Q757" s="3"/>
      <c r="R757" s="3"/>
      <c r="S757" s="3"/>
      <c r="AW757" s="419"/>
    </row>
    <row r="758" spans="1:49" s="2" customFormat="1" x14ac:dyDescent="0.2">
      <c r="A758" s="3"/>
      <c r="B758" s="3"/>
      <c r="C758" s="3"/>
      <c r="D758" s="7"/>
      <c r="E758" s="6"/>
      <c r="F758" s="3"/>
      <c r="G758" s="200"/>
      <c r="H758" s="3"/>
      <c r="I758" s="5"/>
      <c r="J758" s="5"/>
      <c r="K758" s="5"/>
      <c r="L758" s="3"/>
      <c r="M758" s="298"/>
      <c r="N758" s="3"/>
      <c r="O758" s="4"/>
      <c r="P758" s="3"/>
      <c r="Q758" s="3"/>
      <c r="R758" s="3"/>
      <c r="S758" s="3"/>
      <c r="AW758" s="419"/>
    </row>
    <row r="759" spans="1:49" s="2" customFormat="1" x14ac:dyDescent="0.2">
      <c r="A759" s="3"/>
      <c r="B759" s="3"/>
      <c r="C759" s="3"/>
      <c r="D759" s="7"/>
      <c r="E759" s="6"/>
      <c r="F759" s="3"/>
      <c r="G759" s="200"/>
      <c r="H759" s="3"/>
      <c r="I759" s="5"/>
      <c r="J759" s="5"/>
      <c r="K759" s="5"/>
      <c r="L759" s="3"/>
      <c r="M759" s="298"/>
      <c r="N759" s="3"/>
      <c r="O759" s="4"/>
      <c r="P759" s="3"/>
      <c r="Q759" s="3"/>
      <c r="R759" s="3"/>
      <c r="S759" s="3"/>
      <c r="AW759" s="419"/>
    </row>
    <row r="760" spans="1:49" s="2" customFormat="1" x14ac:dyDescent="0.2">
      <c r="A760" s="3"/>
      <c r="B760" s="3"/>
      <c r="C760" s="3"/>
      <c r="D760" s="7"/>
      <c r="E760" s="6"/>
      <c r="F760" s="3"/>
      <c r="G760" s="200"/>
      <c r="H760" s="3"/>
      <c r="I760" s="5"/>
      <c r="J760" s="5"/>
      <c r="K760" s="5"/>
      <c r="L760" s="3"/>
      <c r="M760" s="298"/>
      <c r="N760" s="3"/>
      <c r="O760" s="4"/>
      <c r="P760" s="3"/>
      <c r="Q760" s="3"/>
      <c r="R760" s="3"/>
      <c r="S760" s="3"/>
      <c r="AW760" s="419"/>
    </row>
    <row r="761" spans="1:49" s="2" customFormat="1" x14ac:dyDescent="0.2">
      <c r="A761" s="3"/>
      <c r="B761" s="3"/>
      <c r="C761" s="3"/>
      <c r="D761" s="7"/>
      <c r="E761" s="6"/>
      <c r="F761" s="3"/>
      <c r="G761" s="200"/>
      <c r="H761" s="3"/>
      <c r="I761" s="5"/>
      <c r="J761" s="5"/>
      <c r="K761" s="5"/>
      <c r="L761" s="3"/>
      <c r="M761" s="298"/>
      <c r="N761" s="3"/>
      <c r="O761" s="4"/>
      <c r="P761" s="3"/>
      <c r="Q761" s="3"/>
      <c r="R761" s="3"/>
      <c r="S761" s="3"/>
      <c r="AW761" s="419"/>
    </row>
    <row r="762" spans="1:49" s="2" customFormat="1" x14ac:dyDescent="0.2">
      <c r="A762" s="3"/>
      <c r="B762" s="3"/>
      <c r="C762" s="3"/>
      <c r="D762" s="7"/>
      <c r="E762" s="6"/>
      <c r="F762" s="3"/>
      <c r="G762" s="200"/>
      <c r="H762" s="3"/>
      <c r="I762" s="5"/>
      <c r="J762" s="5"/>
      <c r="K762" s="5"/>
      <c r="L762" s="3"/>
      <c r="M762" s="298"/>
      <c r="N762" s="3"/>
      <c r="O762" s="4"/>
      <c r="P762" s="3"/>
      <c r="Q762" s="3"/>
      <c r="R762" s="3"/>
      <c r="S762" s="3"/>
      <c r="AW762" s="419"/>
    </row>
    <row r="763" spans="1:49" s="2" customFormat="1" x14ac:dyDescent="0.2">
      <c r="A763" s="3"/>
      <c r="B763" s="3"/>
      <c r="C763" s="3"/>
      <c r="D763" s="7"/>
      <c r="E763" s="6"/>
      <c r="F763" s="3"/>
      <c r="G763" s="200"/>
      <c r="H763" s="3"/>
      <c r="I763" s="5"/>
      <c r="J763" s="5"/>
      <c r="K763" s="5"/>
      <c r="L763" s="3"/>
      <c r="M763" s="298"/>
      <c r="N763" s="3"/>
      <c r="O763" s="4"/>
      <c r="P763" s="3"/>
      <c r="Q763" s="3"/>
      <c r="R763" s="3"/>
      <c r="S763" s="3"/>
      <c r="AW763" s="419"/>
    </row>
    <row r="764" spans="1:49" s="2" customFormat="1" x14ac:dyDescent="0.2">
      <c r="A764" s="3"/>
      <c r="B764" s="3"/>
      <c r="C764" s="3"/>
      <c r="D764" s="7"/>
      <c r="E764" s="6"/>
      <c r="F764" s="3"/>
      <c r="G764" s="200"/>
      <c r="H764" s="3"/>
      <c r="I764" s="5"/>
      <c r="J764" s="5"/>
      <c r="K764" s="5"/>
      <c r="L764" s="3"/>
      <c r="M764" s="298"/>
      <c r="N764" s="3"/>
      <c r="O764" s="4"/>
      <c r="P764" s="3"/>
      <c r="Q764" s="3"/>
      <c r="R764" s="3"/>
      <c r="S764" s="3"/>
      <c r="AW764" s="419"/>
    </row>
    <row r="765" spans="1:49" s="2" customFormat="1" x14ac:dyDescent="0.2">
      <c r="A765" s="3"/>
      <c r="B765" s="3"/>
      <c r="C765" s="3"/>
      <c r="D765" s="7"/>
      <c r="E765" s="6"/>
      <c r="F765" s="3"/>
      <c r="G765" s="200"/>
      <c r="H765" s="3"/>
      <c r="I765" s="5"/>
      <c r="J765" s="5"/>
      <c r="K765" s="5"/>
      <c r="L765" s="3"/>
      <c r="M765" s="298"/>
      <c r="N765" s="3"/>
      <c r="O765" s="4"/>
      <c r="P765" s="3"/>
      <c r="Q765" s="3"/>
      <c r="R765" s="3"/>
      <c r="S765" s="3"/>
      <c r="AW765" s="419"/>
    </row>
    <row r="766" spans="1:49" s="2" customFormat="1" x14ac:dyDescent="0.2">
      <c r="A766" s="3"/>
      <c r="B766" s="3"/>
      <c r="C766" s="3"/>
      <c r="D766" s="7"/>
      <c r="E766" s="6"/>
      <c r="F766" s="3"/>
      <c r="G766" s="200"/>
      <c r="H766" s="3"/>
      <c r="I766" s="5"/>
      <c r="J766" s="5"/>
      <c r="K766" s="5"/>
      <c r="L766" s="3"/>
      <c r="M766" s="298"/>
      <c r="N766" s="3"/>
      <c r="O766" s="4"/>
      <c r="P766" s="3"/>
      <c r="Q766" s="3"/>
      <c r="R766" s="3"/>
      <c r="S766" s="3"/>
      <c r="AW766" s="419"/>
    </row>
    <row r="767" spans="1:49" s="2" customFormat="1" x14ac:dyDescent="0.2">
      <c r="A767" s="3"/>
      <c r="B767" s="3"/>
      <c r="C767" s="3"/>
      <c r="D767" s="7"/>
      <c r="E767" s="6"/>
      <c r="F767" s="3"/>
      <c r="G767" s="200"/>
      <c r="H767" s="3"/>
      <c r="I767" s="5"/>
      <c r="J767" s="5"/>
      <c r="K767" s="5"/>
      <c r="L767" s="3"/>
      <c r="M767" s="298"/>
      <c r="N767" s="3"/>
      <c r="O767" s="4"/>
      <c r="P767" s="3"/>
      <c r="Q767" s="3"/>
      <c r="R767" s="3"/>
      <c r="S767" s="3"/>
      <c r="AW767" s="419"/>
    </row>
    <row r="768" spans="1:49" s="2" customFormat="1" x14ac:dyDescent="0.2">
      <c r="A768" s="3"/>
      <c r="B768" s="3"/>
      <c r="C768" s="3"/>
      <c r="D768" s="7"/>
      <c r="E768" s="6"/>
      <c r="F768" s="3"/>
      <c r="G768" s="200"/>
      <c r="H768" s="3"/>
      <c r="I768" s="5"/>
      <c r="J768" s="5"/>
      <c r="K768" s="5"/>
      <c r="L768" s="3"/>
      <c r="M768" s="298"/>
      <c r="N768" s="3"/>
      <c r="O768" s="4"/>
      <c r="P768" s="3"/>
      <c r="Q768" s="3"/>
      <c r="R768" s="3"/>
      <c r="S768" s="3"/>
      <c r="AW768" s="419"/>
    </row>
    <row r="769" spans="1:49" s="2" customFormat="1" x14ac:dyDescent="0.2">
      <c r="A769" s="3"/>
      <c r="B769" s="3"/>
      <c r="C769" s="3"/>
      <c r="D769" s="7"/>
      <c r="E769" s="6"/>
      <c r="F769" s="3"/>
      <c r="G769" s="200"/>
      <c r="H769" s="3"/>
      <c r="I769" s="5"/>
      <c r="J769" s="5"/>
      <c r="K769" s="5"/>
      <c r="L769" s="3"/>
      <c r="M769" s="298"/>
      <c r="N769" s="3"/>
      <c r="O769" s="4"/>
      <c r="P769" s="3"/>
      <c r="Q769" s="3"/>
      <c r="R769" s="3"/>
      <c r="S769" s="3"/>
      <c r="AW769" s="419"/>
    </row>
    <row r="770" spans="1:49" s="2" customFormat="1" x14ac:dyDescent="0.2">
      <c r="A770" s="3"/>
      <c r="B770" s="3"/>
      <c r="C770" s="3"/>
      <c r="D770" s="7"/>
      <c r="E770" s="6"/>
      <c r="F770" s="3"/>
      <c r="G770" s="200"/>
      <c r="H770" s="3"/>
      <c r="I770" s="5"/>
      <c r="J770" s="5"/>
      <c r="K770" s="5"/>
      <c r="L770" s="3"/>
      <c r="M770" s="298"/>
      <c r="N770" s="3"/>
      <c r="O770" s="4"/>
      <c r="P770" s="3"/>
      <c r="Q770" s="3"/>
      <c r="R770" s="3"/>
      <c r="S770" s="3"/>
      <c r="AW770" s="419"/>
    </row>
    <row r="771" spans="1:49" s="2" customFormat="1" x14ac:dyDescent="0.2">
      <c r="A771" s="3"/>
      <c r="B771" s="3"/>
      <c r="C771" s="3"/>
      <c r="D771" s="7"/>
      <c r="E771" s="6"/>
      <c r="F771" s="3"/>
      <c r="G771" s="200"/>
      <c r="H771" s="3"/>
      <c r="I771" s="5"/>
      <c r="J771" s="5"/>
      <c r="K771" s="5"/>
      <c r="L771" s="3"/>
      <c r="M771" s="298"/>
      <c r="N771" s="3"/>
      <c r="O771" s="4"/>
      <c r="P771" s="3"/>
      <c r="Q771" s="3"/>
      <c r="R771" s="3"/>
      <c r="S771" s="3"/>
      <c r="AW771" s="419"/>
    </row>
    <row r="772" spans="1:49" s="2" customFormat="1" x14ac:dyDescent="0.2">
      <c r="A772" s="3"/>
      <c r="B772" s="3"/>
      <c r="C772" s="3"/>
      <c r="D772" s="7"/>
      <c r="E772" s="6"/>
      <c r="F772" s="3"/>
      <c r="G772" s="200"/>
      <c r="H772" s="3"/>
      <c r="I772" s="5"/>
      <c r="J772" s="5"/>
      <c r="K772" s="5"/>
      <c r="L772" s="3"/>
      <c r="M772" s="298"/>
      <c r="N772" s="3"/>
      <c r="O772" s="4"/>
      <c r="P772" s="3"/>
      <c r="Q772" s="3"/>
      <c r="R772" s="3"/>
      <c r="S772" s="3"/>
      <c r="AW772" s="419"/>
    </row>
    <row r="773" spans="1:49" s="2" customFormat="1" x14ac:dyDescent="0.2">
      <c r="A773" s="3"/>
      <c r="B773" s="3"/>
      <c r="C773" s="3"/>
      <c r="D773" s="7"/>
      <c r="E773" s="6"/>
      <c r="F773" s="3"/>
      <c r="G773" s="200"/>
      <c r="H773" s="3"/>
      <c r="I773" s="5"/>
      <c r="J773" s="5"/>
      <c r="K773" s="5"/>
      <c r="L773" s="3"/>
      <c r="M773" s="298"/>
      <c r="N773" s="3"/>
      <c r="O773" s="4"/>
      <c r="P773" s="3"/>
      <c r="Q773" s="3"/>
      <c r="R773" s="3"/>
      <c r="S773" s="3"/>
      <c r="AW773" s="419"/>
    </row>
    <row r="774" spans="1:49" s="2" customFormat="1" x14ac:dyDescent="0.2">
      <c r="A774" s="3"/>
      <c r="B774" s="3"/>
      <c r="C774" s="3"/>
      <c r="D774" s="7"/>
      <c r="E774" s="6"/>
      <c r="F774" s="3"/>
      <c r="G774" s="200"/>
      <c r="H774" s="3"/>
      <c r="I774" s="5"/>
      <c r="J774" s="5"/>
      <c r="K774" s="5"/>
      <c r="L774" s="3"/>
      <c r="M774" s="298"/>
      <c r="N774" s="3"/>
      <c r="O774" s="4"/>
      <c r="P774" s="3"/>
      <c r="Q774" s="3"/>
      <c r="R774" s="3"/>
      <c r="S774" s="3"/>
      <c r="AW774" s="419"/>
    </row>
    <row r="775" spans="1:49" s="2" customFormat="1" x14ac:dyDescent="0.2">
      <c r="A775" s="3"/>
      <c r="B775" s="3"/>
      <c r="C775" s="3"/>
      <c r="D775" s="7"/>
      <c r="E775" s="6"/>
      <c r="F775" s="3"/>
      <c r="G775" s="200"/>
      <c r="H775" s="3"/>
      <c r="I775" s="5"/>
      <c r="J775" s="5"/>
      <c r="K775" s="5"/>
      <c r="L775" s="3"/>
      <c r="M775" s="298"/>
      <c r="N775" s="3"/>
      <c r="O775" s="4"/>
      <c r="P775" s="3"/>
      <c r="Q775" s="3"/>
      <c r="R775" s="3"/>
      <c r="S775" s="3"/>
      <c r="AW775" s="419"/>
    </row>
    <row r="776" spans="1:49" s="2" customFormat="1" x14ac:dyDescent="0.2">
      <c r="A776" s="3"/>
      <c r="B776" s="3"/>
      <c r="C776" s="3"/>
      <c r="D776" s="7"/>
      <c r="E776" s="6"/>
      <c r="F776" s="3"/>
      <c r="G776" s="200"/>
      <c r="H776" s="3"/>
      <c r="I776" s="5"/>
      <c r="J776" s="5"/>
      <c r="K776" s="5"/>
      <c r="L776" s="3"/>
      <c r="M776" s="298"/>
      <c r="N776" s="3"/>
      <c r="O776" s="4"/>
      <c r="P776" s="3"/>
      <c r="Q776" s="3"/>
      <c r="R776" s="3"/>
      <c r="S776" s="3"/>
      <c r="AW776" s="419"/>
    </row>
    <row r="777" spans="1:49" s="2" customFormat="1" x14ac:dyDescent="0.2">
      <c r="A777" s="3"/>
      <c r="B777" s="3"/>
      <c r="C777" s="3"/>
      <c r="D777" s="7"/>
      <c r="E777" s="6"/>
      <c r="F777" s="3"/>
      <c r="G777" s="200"/>
      <c r="H777" s="3"/>
      <c r="I777" s="5"/>
      <c r="J777" s="5"/>
      <c r="K777" s="5"/>
      <c r="L777" s="3"/>
      <c r="M777" s="298"/>
      <c r="N777" s="3"/>
      <c r="O777" s="4"/>
      <c r="P777" s="3"/>
      <c r="Q777" s="3"/>
      <c r="R777" s="3"/>
      <c r="S777" s="3"/>
      <c r="AW777" s="419"/>
    </row>
    <row r="778" spans="1:49" s="2" customFormat="1" x14ac:dyDescent="0.2">
      <c r="A778" s="3"/>
      <c r="B778" s="3"/>
      <c r="C778" s="3"/>
      <c r="D778" s="7"/>
      <c r="E778" s="6"/>
      <c r="F778" s="3"/>
      <c r="G778" s="200"/>
      <c r="H778" s="3"/>
      <c r="I778" s="5"/>
      <c r="J778" s="5"/>
      <c r="K778" s="5"/>
      <c r="L778" s="3"/>
      <c r="M778" s="298"/>
      <c r="N778" s="3"/>
      <c r="O778" s="4"/>
      <c r="P778" s="3"/>
      <c r="Q778" s="3"/>
      <c r="R778" s="3"/>
      <c r="S778" s="3"/>
      <c r="AW778" s="419"/>
    </row>
    <row r="779" spans="1:49" s="2" customFormat="1" x14ac:dyDescent="0.2">
      <c r="A779" s="3"/>
      <c r="B779" s="3"/>
      <c r="C779" s="3"/>
      <c r="D779" s="7"/>
      <c r="E779" s="6"/>
      <c r="F779" s="3"/>
      <c r="G779" s="200"/>
      <c r="H779" s="3"/>
      <c r="I779" s="5"/>
      <c r="J779" s="5"/>
      <c r="K779" s="5"/>
      <c r="L779" s="3"/>
      <c r="M779" s="298"/>
      <c r="N779" s="3"/>
      <c r="O779" s="4"/>
      <c r="P779" s="3"/>
      <c r="Q779" s="3"/>
      <c r="R779" s="3"/>
      <c r="S779" s="3"/>
      <c r="AW779" s="419"/>
    </row>
    <row r="780" spans="1:49" s="2" customFormat="1" x14ac:dyDescent="0.2">
      <c r="A780" s="3"/>
      <c r="B780" s="3"/>
      <c r="C780" s="3"/>
      <c r="D780" s="7"/>
      <c r="E780" s="6"/>
      <c r="F780" s="3"/>
      <c r="G780" s="200"/>
      <c r="H780" s="3"/>
      <c r="I780" s="5"/>
      <c r="J780" s="5"/>
      <c r="K780" s="5"/>
      <c r="L780" s="3"/>
      <c r="M780" s="298"/>
      <c r="N780" s="3"/>
      <c r="O780" s="4"/>
      <c r="P780" s="3"/>
      <c r="Q780" s="3"/>
      <c r="R780" s="3"/>
      <c r="S780" s="3"/>
      <c r="AW780" s="419"/>
    </row>
    <row r="781" spans="1:49" s="2" customFormat="1" x14ac:dyDescent="0.2">
      <c r="A781" s="3"/>
      <c r="B781" s="3"/>
      <c r="C781" s="3"/>
      <c r="D781" s="7"/>
      <c r="E781" s="6"/>
      <c r="F781" s="3"/>
      <c r="G781" s="200"/>
      <c r="H781" s="3"/>
      <c r="I781" s="5"/>
      <c r="J781" s="5"/>
      <c r="K781" s="5"/>
      <c r="L781" s="3"/>
      <c r="M781" s="298"/>
      <c r="N781" s="3"/>
      <c r="O781" s="4"/>
      <c r="P781" s="3"/>
      <c r="Q781" s="3"/>
      <c r="R781" s="3"/>
      <c r="S781" s="3"/>
      <c r="AW781" s="419"/>
    </row>
    <row r="782" spans="1:49" s="2" customFormat="1" x14ac:dyDescent="0.2">
      <c r="A782" s="3"/>
      <c r="B782" s="3"/>
      <c r="C782" s="3"/>
      <c r="D782" s="7"/>
      <c r="E782" s="6"/>
      <c r="F782" s="3"/>
      <c r="G782" s="200"/>
      <c r="H782" s="3"/>
      <c r="I782" s="5"/>
      <c r="J782" s="5"/>
      <c r="K782" s="5"/>
      <c r="L782" s="3"/>
      <c r="M782" s="298"/>
      <c r="N782" s="3"/>
      <c r="O782" s="4"/>
      <c r="P782" s="3"/>
      <c r="Q782" s="3"/>
      <c r="R782" s="3"/>
      <c r="S782" s="3"/>
      <c r="AW782" s="419"/>
    </row>
    <row r="783" spans="1:49" s="2" customFormat="1" x14ac:dyDescent="0.2">
      <c r="A783" s="3"/>
      <c r="B783" s="3"/>
      <c r="C783" s="3"/>
      <c r="D783" s="7"/>
      <c r="E783" s="6"/>
      <c r="F783" s="3"/>
      <c r="G783" s="200"/>
      <c r="H783" s="3"/>
      <c r="I783" s="5"/>
      <c r="J783" s="5"/>
      <c r="K783" s="5"/>
      <c r="L783" s="3"/>
      <c r="M783" s="298"/>
      <c r="N783" s="3"/>
      <c r="O783" s="4"/>
      <c r="P783" s="3"/>
      <c r="Q783" s="3"/>
      <c r="R783" s="3"/>
      <c r="S783" s="3"/>
      <c r="AW783" s="419"/>
    </row>
    <row r="784" spans="1:49" s="2" customFormat="1" x14ac:dyDescent="0.2">
      <c r="A784" s="3"/>
      <c r="B784" s="3"/>
      <c r="C784" s="3"/>
      <c r="D784" s="7"/>
      <c r="E784" s="6"/>
      <c r="F784" s="3"/>
      <c r="G784" s="200"/>
      <c r="H784" s="3"/>
      <c r="I784" s="5"/>
      <c r="J784" s="5"/>
      <c r="K784" s="5"/>
      <c r="L784" s="3"/>
      <c r="M784" s="298"/>
      <c r="N784" s="3"/>
      <c r="O784" s="4"/>
      <c r="P784" s="3"/>
      <c r="Q784" s="3"/>
      <c r="R784" s="3"/>
      <c r="S784" s="3"/>
      <c r="AW784" s="419"/>
    </row>
    <row r="785" spans="1:49" s="2" customFormat="1" x14ac:dyDescent="0.2">
      <c r="A785" s="3"/>
      <c r="B785" s="3"/>
      <c r="C785" s="3"/>
      <c r="D785" s="7"/>
      <c r="E785" s="6"/>
      <c r="F785" s="3"/>
      <c r="G785" s="200"/>
      <c r="H785" s="3"/>
      <c r="I785" s="5"/>
      <c r="J785" s="5"/>
      <c r="K785" s="5"/>
      <c r="L785" s="3"/>
      <c r="M785" s="298"/>
      <c r="N785" s="3"/>
      <c r="O785" s="4"/>
      <c r="P785" s="3"/>
      <c r="Q785" s="3"/>
      <c r="R785" s="3"/>
      <c r="S785" s="3"/>
      <c r="AW785" s="419"/>
    </row>
    <row r="786" spans="1:49" s="2" customFormat="1" x14ac:dyDescent="0.2">
      <c r="A786" s="3"/>
      <c r="B786" s="3"/>
      <c r="C786" s="3"/>
      <c r="D786" s="7"/>
      <c r="E786" s="6"/>
      <c r="F786" s="3"/>
      <c r="G786" s="200"/>
      <c r="H786" s="3"/>
      <c r="I786" s="5"/>
      <c r="J786" s="5"/>
      <c r="K786" s="5"/>
      <c r="L786" s="3"/>
      <c r="M786" s="298"/>
      <c r="N786" s="3"/>
      <c r="O786" s="4"/>
      <c r="P786" s="3"/>
      <c r="Q786" s="3"/>
      <c r="R786" s="3"/>
      <c r="S786" s="3"/>
      <c r="AW786" s="419"/>
    </row>
    <row r="787" spans="1:49" s="2" customFormat="1" x14ac:dyDescent="0.2">
      <c r="A787" s="3"/>
      <c r="B787" s="3"/>
      <c r="C787" s="3"/>
      <c r="D787" s="7"/>
      <c r="E787" s="6"/>
      <c r="F787" s="3"/>
      <c r="G787" s="200"/>
      <c r="H787" s="3"/>
      <c r="I787" s="5"/>
      <c r="J787" s="5"/>
      <c r="K787" s="5"/>
      <c r="L787" s="3"/>
      <c r="M787" s="298"/>
      <c r="N787" s="3"/>
      <c r="O787" s="4"/>
      <c r="P787" s="3"/>
      <c r="Q787" s="3"/>
      <c r="R787" s="3"/>
      <c r="S787" s="3"/>
      <c r="AW787" s="419"/>
    </row>
    <row r="788" spans="1:49" s="2" customFormat="1" x14ac:dyDescent="0.2">
      <c r="A788" s="3"/>
      <c r="B788" s="3"/>
      <c r="C788" s="3"/>
      <c r="D788" s="7"/>
      <c r="E788" s="6"/>
      <c r="F788" s="3"/>
      <c r="G788" s="200"/>
      <c r="H788" s="3"/>
      <c r="I788" s="5"/>
      <c r="J788" s="5"/>
      <c r="K788" s="5"/>
      <c r="L788" s="3"/>
      <c r="M788" s="298"/>
      <c r="N788" s="3"/>
      <c r="O788" s="4"/>
      <c r="P788" s="3"/>
      <c r="Q788" s="3"/>
      <c r="R788" s="3"/>
      <c r="S788" s="3"/>
      <c r="AW788" s="419"/>
    </row>
    <row r="789" spans="1:49" s="2" customFormat="1" x14ac:dyDescent="0.2">
      <c r="A789" s="3"/>
      <c r="B789" s="3"/>
      <c r="C789" s="3"/>
      <c r="D789" s="7"/>
      <c r="E789" s="6"/>
      <c r="F789" s="3"/>
      <c r="G789" s="200"/>
      <c r="H789" s="3"/>
      <c r="I789" s="5"/>
      <c r="J789" s="5"/>
      <c r="K789" s="5"/>
      <c r="L789" s="3"/>
      <c r="M789" s="298"/>
      <c r="N789" s="3"/>
      <c r="O789" s="4"/>
      <c r="P789" s="3"/>
      <c r="Q789" s="3"/>
      <c r="R789" s="3"/>
      <c r="S789" s="3"/>
      <c r="AW789" s="419"/>
    </row>
    <row r="790" spans="1:49" s="2" customFormat="1" x14ac:dyDescent="0.2">
      <c r="A790" s="3"/>
      <c r="B790" s="3"/>
      <c r="C790" s="3"/>
      <c r="D790" s="7"/>
      <c r="E790" s="6"/>
      <c r="F790" s="3"/>
      <c r="G790" s="200"/>
      <c r="H790" s="3"/>
      <c r="I790" s="5"/>
      <c r="J790" s="5"/>
      <c r="K790" s="5"/>
      <c r="L790" s="3"/>
      <c r="M790" s="298"/>
      <c r="N790" s="3"/>
      <c r="O790" s="4"/>
      <c r="P790" s="3"/>
      <c r="Q790" s="3"/>
      <c r="R790" s="3"/>
      <c r="S790" s="3"/>
      <c r="AW790" s="419"/>
    </row>
    <row r="791" spans="1:49" s="2" customFormat="1" x14ac:dyDescent="0.2">
      <c r="A791" s="3"/>
      <c r="B791" s="3"/>
      <c r="C791" s="3"/>
      <c r="D791" s="7"/>
      <c r="E791" s="6"/>
      <c r="F791" s="3"/>
      <c r="G791" s="200"/>
      <c r="H791" s="3"/>
      <c r="I791" s="5"/>
      <c r="J791" s="5"/>
      <c r="K791" s="5"/>
      <c r="L791" s="3"/>
      <c r="M791" s="298"/>
      <c r="N791" s="3"/>
      <c r="O791" s="4"/>
      <c r="P791" s="3"/>
      <c r="Q791" s="3"/>
      <c r="R791" s="3"/>
      <c r="S791" s="3"/>
      <c r="AW791" s="419"/>
    </row>
    <row r="792" spans="1:49" s="2" customFormat="1" x14ac:dyDescent="0.2">
      <c r="A792" s="3"/>
      <c r="B792" s="3"/>
      <c r="C792" s="3"/>
      <c r="D792" s="7"/>
      <c r="E792" s="6"/>
      <c r="F792" s="3"/>
      <c r="G792" s="200"/>
      <c r="H792" s="3"/>
      <c r="I792" s="5"/>
      <c r="J792" s="5"/>
      <c r="K792" s="5"/>
      <c r="L792" s="3"/>
      <c r="M792" s="298"/>
      <c r="N792" s="3"/>
      <c r="O792" s="4"/>
      <c r="P792" s="3"/>
      <c r="Q792" s="3"/>
      <c r="R792" s="3"/>
      <c r="S792" s="3"/>
      <c r="AW792" s="419"/>
    </row>
    <row r="793" spans="1:49" s="2" customFormat="1" x14ac:dyDescent="0.2">
      <c r="A793" s="3"/>
      <c r="B793" s="3"/>
      <c r="C793" s="3"/>
      <c r="D793" s="7"/>
      <c r="E793" s="6"/>
      <c r="F793" s="3"/>
      <c r="G793" s="200"/>
      <c r="H793" s="3"/>
      <c r="I793" s="5"/>
      <c r="J793" s="5"/>
      <c r="K793" s="5"/>
      <c r="L793" s="3"/>
      <c r="M793" s="298"/>
      <c r="N793" s="3"/>
      <c r="O793" s="4"/>
      <c r="P793" s="3"/>
      <c r="Q793" s="3"/>
      <c r="R793" s="3"/>
      <c r="S793" s="3"/>
      <c r="AW793" s="419"/>
    </row>
    <row r="794" spans="1:49" s="2" customFormat="1" x14ac:dyDescent="0.2">
      <c r="A794" s="3"/>
      <c r="B794" s="3"/>
      <c r="C794" s="3"/>
      <c r="D794" s="7"/>
      <c r="E794" s="6"/>
      <c r="F794" s="3"/>
      <c r="G794" s="200"/>
      <c r="H794" s="3"/>
      <c r="I794" s="5"/>
      <c r="J794" s="5"/>
      <c r="K794" s="5"/>
      <c r="L794" s="3"/>
      <c r="M794" s="298"/>
      <c r="N794" s="3"/>
      <c r="O794" s="4"/>
      <c r="P794" s="3"/>
      <c r="Q794" s="3"/>
      <c r="R794" s="3"/>
      <c r="S794" s="3"/>
      <c r="AW794" s="419"/>
    </row>
    <row r="795" spans="1:49" s="2" customFormat="1" x14ac:dyDescent="0.2">
      <c r="A795" s="3"/>
      <c r="B795" s="3"/>
      <c r="C795" s="3"/>
      <c r="D795" s="7"/>
      <c r="E795" s="6"/>
      <c r="F795" s="3"/>
      <c r="G795" s="200"/>
      <c r="H795" s="3"/>
      <c r="I795" s="5"/>
      <c r="J795" s="5"/>
      <c r="K795" s="5"/>
      <c r="L795" s="3"/>
      <c r="M795" s="298"/>
      <c r="N795" s="3"/>
      <c r="O795" s="4"/>
      <c r="P795" s="3"/>
      <c r="Q795" s="3"/>
      <c r="R795" s="3"/>
      <c r="S795" s="3"/>
      <c r="AW795" s="419"/>
    </row>
    <row r="796" spans="1:49" s="2" customFormat="1" x14ac:dyDescent="0.2">
      <c r="A796" s="3"/>
      <c r="B796" s="3"/>
      <c r="C796" s="3"/>
      <c r="D796" s="7"/>
      <c r="E796" s="6"/>
      <c r="F796" s="3"/>
      <c r="G796" s="200"/>
      <c r="H796" s="3"/>
      <c r="I796" s="5"/>
      <c r="J796" s="5"/>
      <c r="K796" s="5"/>
      <c r="L796" s="3"/>
      <c r="M796" s="298"/>
      <c r="N796" s="3"/>
      <c r="O796" s="4"/>
      <c r="P796" s="3"/>
      <c r="Q796" s="3"/>
      <c r="R796" s="3"/>
      <c r="S796" s="3"/>
      <c r="AW796" s="419"/>
    </row>
    <row r="797" spans="1:49" s="2" customFormat="1" x14ac:dyDescent="0.2">
      <c r="A797" s="3"/>
      <c r="B797" s="3"/>
      <c r="C797" s="3"/>
      <c r="D797" s="7"/>
      <c r="E797" s="6"/>
      <c r="F797" s="3"/>
      <c r="G797" s="200"/>
      <c r="H797" s="3"/>
      <c r="I797" s="5"/>
      <c r="J797" s="5"/>
      <c r="K797" s="5"/>
      <c r="L797" s="3"/>
      <c r="M797" s="298"/>
      <c r="N797" s="3"/>
      <c r="O797" s="4"/>
      <c r="P797" s="3"/>
      <c r="Q797" s="3"/>
      <c r="R797" s="3"/>
      <c r="S797" s="3"/>
      <c r="AW797" s="419"/>
    </row>
    <row r="798" spans="1:49" s="2" customFormat="1" x14ac:dyDescent="0.2">
      <c r="A798" s="3"/>
      <c r="B798" s="3"/>
      <c r="C798" s="3"/>
      <c r="D798" s="7"/>
      <c r="E798" s="6"/>
      <c r="F798" s="3"/>
      <c r="G798" s="200"/>
      <c r="H798" s="3"/>
      <c r="I798" s="5"/>
      <c r="J798" s="5"/>
      <c r="K798" s="5"/>
      <c r="L798" s="3"/>
      <c r="M798" s="298"/>
      <c r="N798" s="3"/>
      <c r="O798" s="4"/>
      <c r="P798" s="3"/>
      <c r="Q798" s="3"/>
      <c r="R798" s="3"/>
      <c r="S798" s="3"/>
      <c r="AW798" s="419"/>
    </row>
    <row r="799" spans="1:49" s="2" customFormat="1" x14ac:dyDescent="0.2">
      <c r="A799" s="3"/>
      <c r="B799" s="3"/>
      <c r="C799" s="3"/>
      <c r="D799" s="7"/>
      <c r="E799" s="6"/>
      <c r="F799" s="3"/>
      <c r="G799" s="200"/>
      <c r="H799" s="3"/>
      <c r="I799" s="5"/>
      <c r="J799" s="5"/>
      <c r="K799" s="5"/>
      <c r="L799" s="3"/>
      <c r="M799" s="298"/>
      <c r="N799" s="3"/>
      <c r="O799" s="4"/>
      <c r="P799" s="3"/>
      <c r="Q799" s="3"/>
      <c r="R799" s="3"/>
      <c r="S799" s="3"/>
      <c r="AW799" s="419"/>
    </row>
    <row r="800" spans="1:49" s="2" customFormat="1" x14ac:dyDescent="0.2">
      <c r="A800" s="3"/>
      <c r="B800" s="3"/>
      <c r="C800" s="3"/>
      <c r="D800" s="7"/>
      <c r="E800" s="6"/>
      <c r="F800" s="3"/>
      <c r="G800" s="200"/>
      <c r="H800" s="3"/>
      <c r="I800" s="5"/>
      <c r="J800" s="5"/>
      <c r="K800" s="5"/>
      <c r="L800" s="3"/>
      <c r="M800" s="298"/>
      <c r="N800" s="3"/>
      <c r="O800" s="4"/>
      <c r="P800" s="3"/>
      <c r="Q800" s="3"/>
      <c r="R800" s="3"/>
      <c r="S800" s="3"/>
      <c r="AW800" s="419"/>
    </row>
    <row r="801" spans="1:49" s="2" customFormat="1" x14ac:dyDescent="0.2">
      <c r="A801" s="3"/>
      <c r="B801" s="3"/>
      <c r="C801" s="3"/>
      <c r="D801" s="7"/>
      <c r="E801" s="6"/>
      <c r="F801" s="3"/>
      <c r="G801" s="200"/>
      <c r="H801" s="3"/>
      <c r="I801" s="5"/>
      <c r="J801" s="5"/>
      <c r="K801" s="5"/>
      <c r="L801" s="3"/>
      <c r="M801" s="298"/>
      <c r="N801" s="3"/>
      <c r="O801" s="4"/>
      <c r="P801" s="3"/>
      <c r="Q801" s="3"/>
      <c r="R801" s="3"/>
      <c r="S801" s="3"/>
      <c r="AW801" s="419"/>
    </row>
    <row r="802" spans="1:49" s="2" customFormat="1" x14ac:dyDescent="0.2">
      <c r="A802" s="3"/>
      <c r="B802" s="3"/>
      <c r="C802" s="3"/>
      <c r="D802" s="7"/>
      <c r="E802" s="6"/>
      <c r="F802" s="3"/>
      <c r="G802" s="200"/>
      <c r="H802" s="3"/>
      <c r="I802" s="5"/>
      <c r="J802" s="5"/>
      <c r="K802" s="5"/>
      <c r="L802" s="3"/>
      <c r="M802" s="298"/>
      <c r="N802" s="3"/>
      <c r="O802" s="4"/>
      <c r="P802" s="3"/>
      <c r="Q802" s="3"/>
      <c r="R802" s="3"/>
      <c r="S802" s="3"/>
      <c r="AW802" s="419"/>
    </row>
    <row r="803" spans="1:49" s="2" customFormat="1" x14ac:dyDescent="0.2">
      <c r="A803" s="3"/>
      <c r="B803" s="3"/>
      <c r="C803" s="3"/>
      <c r="D803" s="7"/>
      <c r="E803" s="6"/>
      <c r="F803" s="3"/>
      <c r="G803" s="200"/>
      <c r="H803" s="3"/>
      <c r="I803" s="5"/>
      <c r="J803" s="5"/>
      <c r="K803" s="5"/>
      <c r="L803" s="3"/>
      <c r="M803" s="298"/>
      <c r="N803" s="3"/>
      <c r="O803" s="4"/>
      <c r="P803" s="3"/>
      <c r="Q803" s="3"/>
      <c r="R803" s="3"/>
      <c r="S803" s="3"/>
      <c r="AW803" s="419"/>
    </row>
    <row r="804" spans="1:49" s="2" customFormat="1" x14ac:dyDescent="0.2">
      <c r="A804" s="3"/>
      <c r="B804" s="3"/>
      <c r="C804" s="3"/>
      <c r="D804" s="7"/>
      <c r="E804" s="6"/>
      <c r="F804" s="3"/>
      <c r="G804" s="200"/>
      <c r="H804" s="3"/>
      <c r="I804" s="5"/>
      <c r="J804" s="5"/>
      <c r="K804" s="5"/>
      <c r="L804" s="3"/>
      <c r="M804" s="298"/>
      <c r="N804" s="3"/>
      <c r="O804" s="4"/>
      <c r="P804" s="3"/>
      <c r="Q804" s="3"/>
      <c r="R804" s="3"/>
      <c r="S804" s="3"/>
      <c r="AW804" s="419"/>
    </row>
    <row r="805" spans="1:49" s="2" customFormat="1" x14ac:dyDescent="0.2">
      <c r="A805" s="3"/>
      <c r="B805" s="3"/>
      <c r="C805" s="3"/>
      <c r="D805" s="7"/>
      <c r="E805" s="6"/>
      <c r="F805" s="3"/>
      <c r="G805" s="200"/>
      <c r="H805" s="3"/>
      <c r="I805" s="5"/>
      <c r="J805" s="5"/>
      <c r="K805" s="5"/>
      <c r="L805" s="3"/>
      <c r="M805" s="298"/>
      <c r="N805" s="3"/>
      <c r="O805" s="4"/>
      <c r="P805" s="3"/>
      <c r="Q805" s="3"/>
      <c r="R805" s="3"/>
      <c r="S805" s="3"/>
      <c r="AW805" s="419"/>
    </row>
    <row r="806" spans="1:49" s="2" customFormat="1" x14ac:dyDescent="0.2">
      <c r="A806" s="3"/>
      <c r="B806" s="3"/>
      <c r="C806" s="3"/>
      <c r="D806" s="7"/>
      <c r="E806" s="6"/>
      <c r="F806" s="3"/>
      <c r="G806" s="200"/>
      <c r="H806" s="3"/>
      <c r="I806" s="5"/>
      <c r="J806" s="5"/>
      <c r="K806" s="5"/>
      <c r="L806" s="3"/>
      <c r="M806" s="298"/>
      <c r="N806" s="3"/>
      <c r="O806" s="4"/>
      <c r="P806" s="3"/>
      <c r="Q806" s="3"/>
      <c r="R806" s="3"/>
      <c r="S806" s="3"/>
      <c r="AW806" s="419"/>
    </row>
    <row r="807" spans="1:49" s="2" customFormat="1" x14ac:dyDescent="0.2">
      <c r="A807" s="3"/>
      <c r="B807" s="3"/>
      <c r="C807" s="3"/>
      <c r="D807" s="7"/>
      <c r="E807" s="6"/>
      <c r="F807" s="3"/>
      <c r="G807" s="200"/>
      <c r="H807" s="3"/>
      <c r="I807" s="5"/>
      <c r="J807" s="5"/>
      <c r="K807" s="5"/>
      <c r="L807" s="3"/>
      <c r="M807" s="298"/>
      <c r="N807" s="3"/>
      <c r="O807" s="4"/>
      <c r="P807" s="3"/>
      <c r="Q807" s="3"/>
      <c r="R807" s="3"/>
      <c r="S807" s="3"/>
      <c r="AW807" s="419"/>
    </row>
    <row r="808" spans="1:49" s="2" customFormat="1" x14ac:dyDescent="0.2">
      <c r="A808" s="3"/>
      <c r="B808" s="3"/>
      <c r="C808" s="3"/>
      <c r="D808" s="7"/>
      <c r="E808" s="6"/>
      <c r="F808" s="3"/>
      <c r="G808" s="200"/>
      <c r="H808" s="3"/>
      <c r="I808" s="5"/>
      <c r="J808" s="5"/>
      <c r="K808" s="5"/>
      <c r="L808" s="3"/>
      <c r="M808" s="298"/>
      <c r="N808" s="3"/>
      <c r="O808" s="4"/>
      <c r="P808" s="3"/>
      <c r="Q808" s="3"/>
      <c r="R808" s="3"/>
      <c r="S808" s="3"/>
      <c r="AW808" s="419"/>
    </row>
    <row r="809" spans="1:49" s="2" customFormat="1" x14ac:dyDescent="0.2">
      <c r="A809" s="3"/>
      <c r="B809" s="3"/>
      <c r="C809" s="3"/>
      <c r="D809" s="7"/>
      <c r="E809" s="6"/>
      <c r="F809" s="3"/>
      <c r="G809" s="200"/>
      <c r="H809" s="3"/>
      <c r="I809" s="5"/>
      <c r="J809" s="5"/>
      <c r="K809" s="5"/>
      <c r="L809" s="3"/>
      <c r="M809" s="298"/>
      <c r="N809" s="3"/>
      <c r="O809" s="4"/>
      <c r="P809" s="3"/>
      <c r="Q809" s="3"/>
      <c r="R809" s="3"/>
      <c r="S809" s="3"/>
      <c r="AW809" s="419"/>
    </row>
    <row r="810" spans="1:49" s="2" customFormat="1" x14ac:dyDescent="0.2">
      <c r="A810" s="3"/>
      <c r="B810" s="3"/>
      <c r="C810" s="3"/>
      <c r="D810" s="7"/>
      <c r="E810" s="6"/>
      <c r="F810" s="3"/>
      <c r="G810" s="200"/>
      <c r="H810" s="3"/>
      <c r="I810" s="5"/>
      <c r="J810" s="5"/>
      <c r="K810" s="5"/>
      <c r="L810" s="3"/>
      <c r="M810" s="298"/>
      <c r="N810" s="3"/>
      <c r="O810" s="4"/>
      <c r="P810" s="3"/>
      <c r="Q810" s="3"/>
      <c r="R810" s="3"/>
      <c r="S810" s="3"/>
      <c r="AW810" s="419"/>
    </row>
    <row r="811" spans="1:49" s="2" customFormat="1" x14ac:dyDescent="0.2">
      <c r="A811" s="3"/>
      <c r="B811" s="3"/>
      <c r="C811" s="3"/>
      <c r="D811" s="7"/>
      <c r="E811" s="6"/>
      <c r="F811" s="3"/>
      <c r="G811" s="200"/>
      <c r="H811" s="3"/>
      <c r="I811" s="5"/>
      <c r="J811" s="5"/>
      <c r="K811" s="5"/>
      <c r="L811" s="3"/>
      <c r="M811" s="298"/>
      <c r="N811" s="3"/>
      <c r="O811" s="4"/>
      <c r="P811" s="3"/>
      <c r="Q811" s="3"/>
      <c r="R811" s="3"/>
      <c r="S811" s="3"/>
      <c r="AW811" s="419"/>
    </row>
    <row r="812" spans="1:49" s="2" customFormat="1" x14ac:dyDescent="0.2">
      <c r="A812" s="3"/>
      <c r="B812" s="3"/>
      <c r="C812" s="3"/>
      <c r="D812" s="7"/>
      <c r="E812" s="6"/>
      <c r="F812" s="3"/>
      <c r="G812" s="200"/>
      <c r="H812" s="3"/>
      <c r="I812" s="5"/>
      <c r="J812" s="5"/>
      <c r="K812" s="5"/>
      <c r="L812" s="3"/>
      <c r="M812" s="298"/>
      <c r="N812" s="3"/>
      <c r="O812" s="4"/>
      <c r="P812" s="3"/>
      <c r="Q812" s="3"/>
      <c r="R812" s="3"/>
      <c r="S812" s="3"/>
      <c r="AW812" s="419"/>
    </row>
    <row r="813" spans="1:49" s="2" customFormat="1" x14ac:dyDescent="0.2">
      <c r="A813" s="3"/>
      <c r="B813" s="3"/>
      <c r="C813" s="3"/>
      <c r="D813" s="7"/>
      <c r="E813" s="6"/>
      <c r="F813" s="3"/>
      <c r="G813" s="200"/>
      <c r="H813" s="3"/>
      <c r="I813" s="5"/>
      <c r="J813" s="5"/>
      <c r="K813" s="5"/>
      <c r="L813" s="3"/>
      <c r="M813" s="298"/>
      <c r="N813" s="3"/>
      <c r="O813" s="4"/>
      <c r="P813" s="3"/>
      <c r="Q813" s="3"/>
      <c r="R813" s="3"/>
      <c r="S813" s="3"/>
      <c r="AW813" s="419"/>
    </row>
    <row r="814" spans="1:49" s="2" customFormat="1" x14ac:dyDescent="0.2">
      <c r="A814" s="3"/>
      <c r="B814" s="3"/>
      <c r="C814" s="3"/>
      <c r="D814" s="7"/>
      <c r="E814" s="6"/>
      <c r="F814" s="3"/>
      <c r="G814" s="200"/>
      <c r="H814" s="3"/>
      <c r="I814" s="5"/>
      <c r="J814" s="5"/>
      <c r="K814" s="5"/>
      <c r="L814" s="3"/>
      <c r="M814" s="298"/>
      <c r="N814" s="3"/>
      <c r="O814" s="4"/>
      <c r="P814" s="3"/>
      <c r="Q814" s="3"/>
      <c r="R814" s="3"/>
      <c r="S814" s="3"/>
      <c r="AW814" s="419"/>
    </row>
    <row r="815" spans="1:49" s="2" customFormat="1" x14ac:dyDescent="0.2">
      <c r="A815" s="3"/>
      <c r="B815" s="3"/>
      <c r="C815" s="3"/>
      <c r="D815" s="7"/>
      <c r="E815" s="6"/>
      <c r="F815" s="3"/>
      <c r="G815" s="200"/>
      <c r="H815" s="3"/>
      <c r="I815" s="5"/>
      <c r="J815" s="5"/>
      <c r="K815" s="5"/>
      <c r="L815" s="3"/>
      <c r="M815" s="298"/>
      <c r="N815" s="3"/>
      <c r="O815" s="4"/>
      <c r="P815" s="3"/>
      <c r="Q815" s="3"/>
      <c r="R815" s="3"/>
      <c r="S815" s="3"/>
      <c r="AW815" s="419"/>
    </row>
    <row r="816" spans="1:49" s="2" customFormat="1" x14ac:dyDescent="0.2">
      <c r="A816" s="3"/>
      <c r="B816" s="3"/>
      <c r="C816" s="3"/>
      <c r="D816" s="7"/>
      <c r="E816" s="6"/>
      <c r="F816" s="3"/>
      <c r="G816" s="200"/>
      <c r="H816" s="3"/>
      <c r="I816" s="5"/>
      <c r="J816" s="5"/>
      <c r="K816" s="5"/>
      <c r="L816" s="3"/>
      <c r="M816" s="298"/>
      <c r="N816" s="3"/>
      <c r="O816" s="4"/>
      <c r="P816" s="3"/>
      <c r="Q816" s="3"/>
      <c r="R816" s="3"/>
      <c r="S816" s="3"/>
      <c r="AW816" s="419"/>
    </row>
    <row r="817" spans="1:49" s="2" customFormat="1" x14ac:dyDescent="0.2">
      <c r="A817" s="3"/>
      <c r="B817" s="3"/>
      <c r="C817" s="3"/>
      <c r="D817" s="7"/>
      <c r="E817" s="6"/>
      <c r="F817" s="3"/>
      <c r="G817" s="200"/>
      <c r="H817" s="3"/>
      <c r="I817" s="5"/>
      <c r="J817" s="5"/>
      <c r="K817" s="5"/>
      <c r="L817" s="3"/>
      <c r="M817" s="298"/>
      <c r="N817" s="3"/>
      <c r="O817" s="4"/>
      <c r="P817" s="3"/>
      <c r="Q817" s="3"/>
      <c r="R817" s="3"/>
      <c r="S817" s="3"/>
      <c r="AW817" s="419"/>
    </row>
    <row r="818" spans="1:49" s="2" customFormat="1" x14ac:dyDescent="0.2">
      <c r="A818" s="3"/>
      <c r="B818" s="3"/>
      <c r="C818" s="3"/>
      <c r="D818" s="7"/>
      <c r="E818" s="6"/>
      <c r="F818" s="3"/>
      <c r="G818" s="200"/>
      <c r="H818" s="3"/>
      <c r="I818" s="5"/>
      <c r="J818" s="5"/>
      <c r="K818" s="5"/>
      <c r="L818" s="3"/>
      <c r="M818" s="298"/>
      <c r="N818" s="3"/>
      <c r="O818" s="4"/>
      <c r="P818" s="3"/>
      <c r="Q818" s="3"/>
      <c r="R818" s="3"/>
      <c r="S818" s="3"/>
      <c r="AW818" s="419"/>
    </row>
    <row r="819" spans="1:49" s="2" customFormat="1" x14ac:dyDescent="0.2">
      <c r="A819" s="3"/>
      <c r="B819" s="3"/>
      <c r="C819" s="3"/>
      <c r="D819" s="7"/>
      <c r="E819" s="6"/>
      <c r="F819" s="3"/>
      <c r="G819" s="200"/>
      <c r="H819" s="3"/>
      <c r="I819" s="5"/>
      <c r="J819" s="5"/>
      <c r="K819" s="5"/>
      <c r="L819" s="3"/>
      <c r="M819" s="298"/>
      <c r="N819" s="3"/>
      <c r="O819" s="4"/>
      <c r="P819" s="3"/>
      <c r="Q819" s="3"/>
      <c r="R819" s="3"/>
      <c r="S819" s="3"/>
      <c r="AW819" s="419"/>
    </row>
    <row r="820" spans="1:49" s="2" customFormat="1" x14ac:dyDescent="0.2">
      <c r="A820" s="3"/>
      <c r="B820" s="3"/>
      <c r="C820" s="3"/>
      <c r="D820" s="7"/>
      <c r="E820" s="6"/>
      <c r="F820" s="3"/>
      <c r="G820" s="200"/>
      <c r="H820" s="3"/>
      <c r="I820" s="5"/>
      <c r="J820" s="5"/>
      <c r="K820" s="5"/>
      <c r="L820" s="3"/>
      <c r="M820" s="298"/>
      <c r="N820" s="3"/>
      <c r="O820" s="4"/>
      <c r="P820" s="3"/>
      <c r="Q820" s="3"/>
      <c r="R820" s="3"/>
      <c r="S820" s="3"/>
      <c r="AW820" s="419"/>
    </row>
    <row r="821" spans="1:49" s="2" customFormat="1" x14ac:dyDescent="0.2">
      <c r="A821" s="3"/>
      <c r="B821" s="3"/>
      <c r="C821" s="3"/>
      <c r="D821" s="7"/>
      <c r="E821" s="6"/>
      <c r="F821" s="3"/>
      <c r="G821" s="200"/>
      <c r="H821" s="3"/>
      <c r="I821" s="5"/>
      <c r="J821" s="5"/>
      <c r="K821" s="5"/>
      <c r="L821" s="3"/>
      <c r="M821" s="298"/>
      <c r="N821" s="3"/>
      <c r="O821" s="4"/>
      <c r="P821" s="3"/>
      <c r="Q821" s="3"/>
      <c r="R821" s="3"/>
      <c r="S821" s="3"/>
      <c r="AW821" s="419"/>
    </row>
    <row r="822" spans="1:49" s="2" customFormat="1" x14ac:dyDescent="0.2">
      <c r="A822" s="3"/>
      <c r="B822" s="3"/>
      <c r="C822" s="3"/>
      <c r="D822" s="7"/>
      <c r="E822" s="6"/>
      <c r="F822" s="3"/>
      <c r="G822" s="200"/>
      <c r="H822" s="3"/>
      <c r="I822" s="5"/>
      <c r="J822" s="5"/>
      <c r="K822" s="5"/>
      <c r="L822" s="3"/>
      <c r="M822" s="298"/>
      <c r="N822" s="3"/>
      <c r="O822" s="4"/>
      <c r="P822" s="3"/>
      <c r="Q822" s="3"/>
      <c r="R822" s="3"/>
      <c r="S822" s="3"/>
      <c r="AW822" s="419"/>
    </row>
    <row r="823" spans="1:49" s="2" customFormat="1" x14ac:dyDescent="0.2">
      <c r="A823" s="3"/>
      <c r="B823" s="3"/>
      <c r="C823" s="3"/>
      <c r="D823" s="7"/>
      <c r="E823" s="6"/>
      <c r="F823" s="3"/>
      <c r="G823" s="200"/>
      <c r="H823" s="3"/>
      <c r="I823" s="5"/>
      <c r="J823" s="5"/>
      <c r="K823" s="5"/>
      <c r="L823" s="3"/>
      <c r="M823" s="298"/>
      <c r="N823" s="3"/>
      <c r="O823" s="4"/>
      <c r="P823" s="3"/>
      <c r="Q823" s="3"/>
      <c r="R823" s="3"/>
      <c r="S823" s="3"/>
      <c r="AW823" s="419"/>
    </row>
    <row r="824" spans="1:49" s="2" customFormat="1" x14ac:dyDescent="0.2">
      <c r="A824" s="3"/>
      <c r="B824" s="3"/>
      <c r="C824" s="3"/>
      <c r="D824" s="7"/>
      <c r="E824" s="6"/>
      <c r="F824" s="3"/>
      <c r="G824" s="200"/>
      <c r="H824" s="3"/>
      <c r="I824" s="5"/>
      <c r="J824" s="5"/>
      <c r="K824" s="5"/>
      <c r="L824" s="3"/>
      <c r="M824" s="298"/>
      <c r="N824" s="3"/>
      <c r="O824" s="4"/>
      <c r="P824" s="3"/>
      <c r="Q824" s="3"/>
      <c r="R824" s="3"/>
      <c r="S824" s="3"/>
      <c r="AW824" s="419"/>
    </row>
    <row r="825" spans="1:49" s="2" customFormat="1" x14ac:dyDescent="0.2">
      <c r="A825" s="3"/>
      <c r="B825" s="3"/>
      <c r="C825" s="3"/>
      <c r="D825" s="7"/>
      <c r="E825" s="6"/>
      <c r="F825" s="3"/>
      <c r="G825" s="200"/>
      <c r="H825" s="3"/>
      <c r="I825" s="5"/>
      <c r="J825" s="5"/>
      <c r="K825" s="5"/>
      <c r="L825" s="3"/>
      <c r="M825" s="298"/>
      <c r="N825" s="3"/>
      <c r="O825" s="4"/>
      <c r="P825" s="3"/>
      <c r="Q825" s="3"/>
      <c r="R825" s="3"/>
      <c r="S825" s="3"/>
      <c r="AW825" s="419"/>
    </row>
    <row r="826" spans="1:49" s="2" customFormat="1" x14ac:dyDescent="0.2">
      <c r="A826" s="3"/>
      <c r="B826" s="3"/>
      <c r="C826" s="3"/>
      <c r="D826" s="7"/>
      <c r="E826" s="6"/>
      <c r="F826" s="3"/>
      <c r="G826" s="200"/>
      <c r="H826" s="3"/>
      <c r="I826" s="5"/>
      <c r="J826" s="5"/>
      <c r="K826" s="5"/>
      <c r="L826" s="3"/>
      <c r="M826" s="298"/>
      <c r="N826" s="3"/>
      <c r="O826" s="4"/>
      <c r="P826" s="3"/>
      <c r="Q826" s="3"/>
      <c r="R826" s="3"/>
      <c r="S826" s="3"/>
      <c r="AW826" s="419"/>
    </row>
    <row r="827" spans="1:49" s="2" customFormat="1" x14ac:dyDescent="0.2">
      <c r="A827" s="3"/>
      <c r="B827" s="3"/>
      <c r="C827" s="3"/>
      <c r="D827" s="7"/>
      <c r="E827" s="6"/>
      <c r="F827" s="3"/>
      <c r="G827" s="200"/>
      <c r="H827" s="3"/>
      <c r="I827" s="5"/>
      <c r="J827" s="5"/>
      <c r="K827" s="5"/>
      <c r="L827" s="3"/>
      <c r="M827" s="298"/>
      <c r="N827" s="3"/>
      <c r="O827" s="4"/>
      <c r="P827" s="3"/>
      <c r="Q827" s="3"/>
      <c r="R827" s="3"/>
      <c r="S827" s="3"/>
      <c r="AW827" s="419"/>
    </row>
    <row r="828" spans="1:49" s="2" customFormat="1" x14ac:dyDescent="0.2">
      <c r="A828" s="3"/>
      <c r="B828" s="3"/>
      <c r="C828" s="3"/>
      <c r="D828" s="7"/>
      <c r="E828" s="6"/>
      <c r="F828" s="3"/>
      <c r="G828" s="200"/>
      <c r="H828" s="3"/>
      <c r="I828" s="5"/>
      <c r="J828" s="5"/>
      <c r="K828" s="5"/>
      <c r="L828" s="3"/>
      <c r="M828" s="298"/>
      <c r="N828" s="3"/>
      <c r="O828" s="4"/>
      <c r="P828" s="3"/>
      <c r="Q828" s="3"/>
      <c r="R828" s="3"/>
      <c r="S828" s="3"/>
      <c r="AW828" s="419"/>
    </row>
    <row r="829" spans="1:49" s="2" customFormat="1" x14ac:dyDescent="0.2">
      <c r="A829" s="3"/>
      <c r="B829" s="3"/>
      <c r="C829" s="3"/>
      <c r="D829" s="7"/>
      <c r="E829" s="6"/>
      <c r="F829" s="3"/>
      <c r="G829" s="200"/>
      <c r="H829" s="3"/>
      <c r="I829" s="5"/>
      <c r="J829" s="5"/>
      <c r="K829" s="5"/>
      <c r="L829" s="3"/>
      <c r="M829" s="298"/>
      <c r="N829" s="3"/>
      <c r="O829" s="4"/>
      <c r="P829" s="3"/>
      <c r="Q829" s="3"/>
      <c r="R829" s="3"/>
      <c r="S829" s="3"/>
      <c r="AW829" s="419"/>
    </row>
    <row r="830" spans="1:49" s="2" customFormat="1" x14ac:dyDescent="0.2">
      <c r="A830" s="3"/>
      <c r="B830" s="3"/>
      <c r="C830" s="3"/>
      <c r="D830" s="7"/>
      <c r="E830" s="6"/>
      <c r="F830" s="3"/>
      <c r="G830" s="200"/>
      <c r="H830" s="3"/>
      <c r="I830" s="5"/>
      <c r="J830" s="5"/>
      <c r="K830" s="5"/>
      <c r="L830" s="3"/>
      <c r="M830" s="298"/>
      <c r="N830" s="3"/>
      <c r="O830" s="4"/>
      <c r="P830" s="3"/>
      <c r="Q830" s="3"/>
      <c r="R830" s="3"/>
      <c r="S830" s="3"/>
      <c r="AW830" s="419"/>
    </row>
    <row r="831" spans="1:49" s="2" customFormat="1" x14ac:dyDescent="0.2">
      <c r="A831" s="3"/>
      <c r="B831" s="3"/>
      <c r="C831" s="3"/>
      <c r="D831" s="7"/>
      <c r="E831" s="6"/>
      <c r="F831" s="3"/>
      <c r="G831" s="200"/>
      <c r="H831" s="3"/>
      <c r="I831" s="5"/>
      <c r="J831" s="5"/>
      <c r="K831" s="5"/>
      <c r="L831" s="3"/>
      <c r="M831" s="298"/>
      <c r="N831" s="3"/>
      <c r="O831" s="4"/>
      <c r="P831" s="3"/>
      <c r="Q831" s="3"/>
      <c r="R831" s="3"/>
      <c r="S831" s="3"/>
      <c r="AW831" s="419"/>
    </row>
    <row r="832" spans="1:49" s="2" customFormat="1" x14ac:dyDescent="0.2">
      <c r="A832" s="3"/>
      <c r="B832" s="3"/>
      <c r="C832" s="3"/>
      <c r="D832" s="7"/>
      <c r="E832" s="6"/>
      <c r="F832" s="3"/>
      <c r="G832" s="200"/>
      <c r="H832" s="3"/>
      <c r="I832" s="5"/>
      <c r="J832" s="5"/>
      <c r="K832" s="5"/>
      <c r="L832" s="3"/>
      <c r="M832" s="298"/>
      <c r="N832" s="3"/>
      <c r="O832" s="4"/>
      <c r="P832" s="3"/>
      <c r="Q832" s="3"/>
      <c r="R832" s="3"/>
      <c r="S832" s="3"/>
      <c r="AW832" s="419"/>
    </row>
    <row r="833" spans="1:49" s="2" customFormat="1" x14ac:dyDescent="0.2">
      <c r="A833" s="3"/>
      <c r="B833" s="3"/>
      <c r="C833" s="3"/>
      <c r="D833" s="7"/>
      <c r="E833" s="6"/>
      <c r="F833" s="3"/>
      <c r="G833" s="200"/>
      <c r="H833" s="3"/>
      <c r="I833" s="5"/>
      <c r="J833" s="5"/>
      <c r="K833" s="5"/>
      <c r="L833" s="3"/>
      <c r="M833" s="298"/>
      <c r="N833" s="3"/>
      <c r="O833" s="4"/>
      <c r="P833" s="3"/>
      <c r="Q833" s="3"/>
      <c r="R833" s="3"/>
      <c r="S833" s="3"/>
      <c r="AW833" s="419"/>
    </row>
    <row r="834" spans="1:49" s="2" customFormat="1" x14ac:dyDescent="0.2">
      <c r="A834" s="3"/>
      <c r="B834" s="3"/>
      <c r="C834" s="3"/>
      <c r="D834" s="7"/>
      <c r="E834" s="6"/>
      <c r="F834" s="3"/>
      <c r="G834" s="200"/>
      <c r="H834" s="3"/>
      <c r="I834" s="5"/>
      <c r="J834" s="5"/>
      <c r="K834" s="5"/>
      <c r="L834" s="3"/>
      <c r="M834" s="298"/>
      <c r="N834" s="3"/>
      <c r="O834" s="4"/>
      <c r="P834" s="3"/>
      <c r="Q834" s="3"/>
      <c r="R834" s="3"/>
      <c r="S834" s="3"/>
      <c r="AW834" s="419"/>
    </row>
    <row r="835" spans="1:49" s="2" customFormat="1" x14ac:dyDescent="0.2">
      <c r="A835" s="3"/>
      <c r="B835" s="3"/>
      <c r="C835" s="3"/>
      <c r="D835" s="7"/>
      <c r="E835" s="6"/>
      <c r="F835" s="3"/>
      <c r="G835" s="200"/>
      <c r="H835" s="3"/>
      <c r="I835" s="5"/>
      <c r="J835" s="5"/>
      <c r="K835" s="5"/>
      <c r="L835" s="3"/>
      <c r="M835" s="298"/>
      <c r="N835" s="3"/>
      <c r="O835" s="4"/>
      <c r="P835" s="3"/>
      <c r="Q835" s="3"/>
      <c r="R835" s="3"/>
      <c r="S835" s="3"/>
      <c r="AW835" s="419"/>
    </row>
    <row r="836" spans="1:49" s="2" customFormat="1" x14ac:dyDescent="0.2">
      <c r="A836" s="3"/>
      <c r="B836" s="3"/>
      <c r="C836" s="3"/>
      <c r="D836" s="7"/>
      <c r="E836" s="6"/>
      <c r="F836" s="3"/>
      <c r="G836" s="200"/>
      <c r="H836" s="3"/>
      <c r="I836" s="5"/>
      <c r="J836" s="5"/>
      <c r="K836" s="5"/>
      <c r="L836" s="3"/>
      <c r="M836" s="298"/>
      <c r="N836" s="3"/>
      <c r="O836" s="4"/>
      <c r="P836" s="3"/>
      <c r="Q836" s="3"/>
      <c r="R836" s="3"/>
      <c r="S836" s="3"/>
      <c r="AW836" s="419"/>
    </row>
    <row r="837" spans="1:49" s="2" customFormat="1" x14ac:dyDescent="0.2">
      <c r="A837" s="3"/>
      <c r="B837" s="3"/>
      <c r="C837" s="3"/>
      <c r="D837" s="7"/>
      <c r="E837" s="6"/>
      <c r="F837" s="3"/>
      <c r="G837" s="200"/>
      <c r="H837" s="3"/>
      <c r="I837" s="5"/>
      <c r="J837" s="5"/>
      <c r="K837" s="5"/>
      <c r="L837" s="3"/>
      <c r="M837" s="298"/>
      <c r="N837" s="3"/>
      <c r="O837" s="4"/>
      <c r="P837" s="3"/>
      <c r="Q837" s="3"/>
      <c r="R837" s="3"/>
      <c r="S837" s="3"/>
      <c r="AW837" s="419"/>
    </row>
    <row r="838" spans="1:49" s="2" customFormat="1" x14ac:dyDescent="0.2">
      <c r="A838" s="3"/>
      <c r="B838" s="3"/>
      <c r="C838" s="3"/>
      <c r="D838" s="7"/>
      <c r="E838" s="6"/>
      <c r="F838" s="3"/>
      <c r="G838" s="200"/>
      <c r="H838" s="3"/>
      <c r="I838" s="5"/>
      <c r="J838" s="5"/>
      <c r="K838" s="5"/>
      <c r="L838" s="3"/>
      <c r="M838" s="298"/>
      <c r="N838" s="3"/>
      <c r="O838" s="4"/>
      <c r="P838" s="3"/>
      <c r="Q838" s="3"/>
      <c r="R838" s="3"/>
      <c r="S838" s="3"/>
      <c r="AW838" s="419"/>
    </row>
    <row r="839" spans="1:49" s="2" customFormat="1" x14ac:dyDescent="0.2">
      <c r="A839" s="3"/>
      <c r="B839" s="3"/>
      <c r="C839" s="3"/>
      <c r="D839" s="7"/>
      <c r="E839" s="6"/>
      <c r="F839" s="3"/>
      <c r="G839" s="200"/>
      <c r="H839" s="3"/>
      <c r="I839" s="5"/>
      <c r="J839" s="5"/>
      <c r="K839" s="5"/>
      <c r="L839" s="3"/>
      <c r="M839" s="298"/>
      <c r="N839" s="3"/>
      <c r="O839" s="4"/>
      <c r="P839" s="3"/>
      <c r="Q839" s="3"/>
      <c r="R839" s="3"/>
      <c r="S839" s="3"/>
      <c r="AW839" s="419"/>
    </row>
    <row r="840" spans="1:49" s="2" customFormat="1" x14ac:dyDescent="0.2">
      <c r="A840" s="3"/>
      <c r="B840" s="3"/>
      <c r="C840" s="3"/>
      <c r="D840" s="7"/>
      <c r="E840" s="6"/>
      <c r="F840" s="3"/>
      <c r="G840" s="200"/>
      <c r="H840" s="3"/>
      <c r="I840" s="5"/>
      <c r="J840" s="5"/>
      <c r="K840" s="5"/>
      <c r="L840" s="3"/>
      <c r="M840" s="298"/>
      <c r="N840" s="3"/>
      <c r="O840" s="4"/>
      <c r="P840" s="3"/>
      <c r="Q840" s="3"/>
      <c r="R840" s="3"/>
      <c r="S840" s="3"/>
      <c r="AW840" s="419"/>
    </row>
    <row r="841" spans="1:49" s="2" customFormat="1" x14ac:dyDescent="0.2">
      <c r="A841" s="3"/>
      <c r="B841" s="3"/>
      <c r="C841" s="3"/>
      <c r="D841" s="7"/>
      <c r="E841" s="6"/>
      <c r="F841" s="3"/>
      <c r="G841" s="200"/>
      <c r="H841" s="3"/>
      <c r="I841" s="5"/>
      <c r="J841" s="5"/>
      <c r="K841" s="5"/>
      <c r="L841" s="3"/>
      <c r="M841" s="298"/>
      <c r="N841" s="3"/>
      <c r="O841" s="4"/>
      <c r="P841" s="3"/>
      <c r="Q841" s="3"/>
      <c r="R841" s="3"/>
      <c r="S841" s="3"/>
      <c r="AW841" s="419"/>
    </row>
    <row r="842" spans="1:49" s="2" customFormat="1" x14ac:dyDescent="0.2">
      <c r="A842" s="3"/>
      <c r="B842" s="3"/>
      <c r="C842" s="3"/>
      <c r="D842" s="7"/>
      <c r="E842" s="6"/>
      <c r="F842" s="3"/>
      <c r="G842" s="200"/>
      <c r="H842" s="3"/>
      <c r="I842" s="5"/>
      <c r="J842" s="5"/>
      <c r="K842" s="5"/>
      <c r="L842" s="3"/>
      <c r="M842" s="298"/>
      <c r="N842" s="3"/>
      <c r="O842" s="4"/>
      <c r="P842" s="3"/>
      <c r="Q842" s="3"/>
      <c r="R842" s="3"/>
      <c r="S842" s="3"/>
      <c r="AW842" s="419"/>
    </row>
    <row r="843" spans="1:49" s="2" customFormat="1" x14ac:dyDescent="0.2">
      <c r="A843" s="3"/>
      <c r="B843" s="3"/>
      <c r="C843" s="3"/>
      <c r="D843" s="7"/>
      <c r="E843" s="6"/>
      <c r="F843" s="3"/>
      <c r="G843" s="200"/>
      <c r="H843" s="3"/>
      <c r="I843" s="5"/>
      <c r="J843" s="5"/>
      <c r="K843" s="5"/>
      <c r="L843" s="3"/>
      <c r="M843" s="298"/>
      <c r="N843" s="3"/>
      <c r="O843" s="4"/>
      <c r="P843" s="3"/>
      <c r="Q843" s="3"/>
      <c r="R843" s="3"/>
      <c r="S843" s="3"/>
      <c r="AW843" s="419"/>
    </row>
    <row r="844" spans="1:49" s="2" customFormat="1" x14ac:dyDescent="0.2">
      <c r="A844" s="3"/>
      <c r="B844" s="3"/>
      <c r="C844" s="3"/>
      <c r="D844" s="7"/>
      <c r="E844" s="6"/>
      <c r="F844" s="3"/>
      <c r="G844" s="200"/>
      <c r="H844" s="3"/>
      <c r="I844" s="5"/>
      <c r="J844" s="5"/>
      <c r="K844" s="5"/>
      <c r="L844" s="3"/>
      <c r="M844" s="298"/>
      <c r="N844" s="3"/>
      <c r="O844" s="4"/>
      <c r="P844" s="3"/>
      <c r="Q844" s="3"/>
      <c r="R844" s="3"/>
      <c r="S844" s="3"/>
      <c r="AW844" s="419"/>
    </row>
    <row r="845" spans="1:49" s="2" customFormat="1" x14ac:dyDescent="0.2">
      <c r="A845" s="3"/>
      <c r="B845" s="3"/>
      <c r="C845" s="3"/>
      <c r="D845" s="7"/>
      <c r="E845" s="6"/>
      <c r="F845" s="3"/>
      <c r="G845" s="200"/>
      <c r="H845" s="3"/>
      <c r="I845" s="5"/>
      <c r="J845" s="5"/>
      <c r="K845" s="5"/>
      <c r="L845" s="3"/>
      <c r="M845" s="298"/>
      <c r="N845" s="3"/>
      <c r="O845" s="4"/>
      <c r="P845" s="3"/>
      <c r="Q845" s="3"/>
      <c r="R845" s="3"/>
      <c r="S845" s="3"/>
      <c r="AW845" s="419"/>
    </row>
    <row r="846" spans="1:49" s="2" customFormat="1" x14ac:dyDescent="0.2">
      <c r="A846" s="3"/>
      <c r="B846" s="3"/>
      <c r="C846" s="3"/>
      <c r="D846" s="7"/>
      <c r="E846" s="6"/>
      <c r="F846" s="3"/>
      <c r="G846" s="200"/>
      <c r="H846" s="3"/>
      <c r="I846" s="5"/>
      <c r="J846" s="5"/>
      <c r="K846" s="5"/>
      <c r="L846" s="3"/>
      <c r="M846" s="298"/>
      <c r="N846" s="3"/>
      <c r="O846" s="4"/>
      <c r="P846" s="3"/>
      <c r="Q846" s="3"/>
      <c r="R846" s="3"/>
      <c r="S846" s="3"/>
      <c r="AW846" s="419"/>
    </row>
    <row r="847" spans="1:49" s="2" customFormat="1" x14ac:dyDescent="0.2">
      <c r="A847" s="3"/>
      <c r="B847" s="3"/>
      <c r="C847" s="3"/>
      <c r="D847" s="7"/>
      <c r="E847" s="6"/>
      <c r="F847" s="3"/>
      <c r="G847" s="200"/>
      <c r="H847" s="3"/>
      <c r="I847" s="5"/>
      <c r="J847" s="5"/>
      <c r="K847" s="5"/>
      <c r="L847" s="3"/>
      <c r="M847" s="298"/>
      <c r="N847" s="3"/>
      <c r="O847" s="4"/>
      <c r="P847" s="3"/>
      <c r="Q847" s="3"/>
      <c r="R847" s="3"/>
      <c r="S847" s="3"/>
      <c r="AW847" s="419"/>
    </row>
    <row r="848" spans="1:49" s="2" customFormat="1" x14ac:dyDescent="0.2">
      <c r="A848" s="3"/>
      <c r="B848" s="3"/>
      <c r="C848" s="3"/>
      <c r="D848" s="7"/>
      <c r="E848" s="6"/>
      <c r="F848" s="3"/>
      <c r="G848" s="200"/>
      <c r="H848" s="3"/>
      <c r="I848" s="5"/>
      <c r="J848" s="5"/>
      <c r="K848" s="5"/>
      <c r="L848" s="3"/>
      <c r="M848" s="298"/>
      <c r="N848" s="3"/>
      <c r="O848" s="4"/>
      <c r="P848" s="3"/>
      <c r="Q848" s="3"/>
      <c r="R848" s="3"/>
      <c r="S848" s="3"/>
      <c r="AW848" s="419"/>
    </row>
    <row r="849" spans="1:49" s="2" customFormat="1" x14ac:dyDescent="0.2">
      <c r="A849" s="3"/>
      <c r="B849" s="3"/>
      <c r="C849" s="3"/>
      <c r="D849" s="7"/>
      <c r="E849" s="6"/>
      <c r="F849" s="3"/>
      <c r="G849" s="200"/>
      <c r="H849" s="3"/>
      <c r="I849" s="5"/>
      <c r="J849" s="5"/>
      <c r="K849" s="5"/>
      <c r="L849" s="3"/>
      <c r="M849" s="298"/>
      <c r="N849" s="3"/>
      <c r="O849" s="4"/>
      <c r="P849" s="3"/>
      <c r="Q849" s="3"/>
      <c r="R849" s="3"/>
      <c r="S849" s="3"/>
      <c r="AW849" s="419"/>
    </row>
    <row r="850" spans="1:49" s="2" customFormat="1" x14ac:dyDescent="0.2">
      <c r="A850" s="3"/>
      <c r="B850" s="3"/>
      <c r="C850" s="3"/>
      <c r="D850" s="7"/>
      <c r="E850" s="6"/>
      <c r="F850" s="3"/>
      <c r="G850" s="200"/>
      <c r="H850" s="3"/>
      <c r="I850" s="5"/>
      <c r="J850" s="5"/>
      <c r="K850" s="5"/>
      <c r="L850" s="3"/>
      <c r="M850" s="298"/>
      <c r="N850" s="3"/>
      <c r="O850" s="4"/>
      <c r="P850" s="3"/>
      <c r="Q850" s="3"/>
      <c r="R850" s="3"/>
      <c r="S850" s="3"/>
      <c r="AW850" s="419"/>
    </row>
    <row r="851" spans="1:49" s="2" customFormat="1" x14ac:dyDescent="0.2">
      <c r="A851" s="3"/>
      <c r="B851" s="3"/>
      <c r="C851" s="3"/>
      <c r="D851" s="7"/>
      <c r="E851" s="6"/>
      <c r="F851" s="3"/>
      <c r="G851" s="200"/>
      <c r="H851" s="3"/>
      <c r="I851" s="5"/>
      <c r="J851" s="5"/>
      <c r="K851" s="5"/>
      <c r="L851" s="3"/>
      <c r="M851" s="298"/>
      <c r="N851" s="3"/>
      <c r="O851" s="4"/>
      <c r="P851" s="3"/>
      <c r="Q851" s="3"/>
      <c r="R851" s="3"/>
      <c r="S851" s="3"/>
      <c r="AW851" s="419"/>
    </row>
    <row r="852" spans="1:49" s="2" customFormat="1" x14ac:dyDescent="0.2">
      <c r="A852" s="3"/>
      <c r="B852" s="3"/>
      <c r="C852" s="3"/>
      <c r="D852" s="7"/>
      <c r="E852" s="6"/>
      <c r="F852" s="3"/>
      <c r="G852" s="200"/>
      <c r="H852" s="3"/>
      <c r="I852" s="5"/>
      <c r="J852" s="5"/>
      <c r="K852" s="5"/>
      <c r="L852" s="3"/>
      <c r="M852" s="298"/>
      <c r="N852" s="3"/>
      <c r="O852" s="4"/>
      <c r="P852" s="3"/>
      <c r="Q852" s="3"/>
      <c r="R852" s="3"/>
      <c r="S852" s="3"/>
      <c r="AW852" s="419"/>
    </row>
    <row r="853" spans="1:49" s="2" customFormat="1" x14ac:dyDescent="0.2">
      <c r="A853" s="3"/>
      <c r="B853" s="3"/>
      <c r="C853" s="3"/>
      <c r="D853" s="7"/>
      <c r="E853" s="6"/>
      <c r="F853" s="3"/>
      <c r="G853" s="200"/>
      <c r="H853" s="3"/>
      <c r="I853" s="5"/>
      <c r="J853" s="5"/>
      <c r="K853" s="5"/>
      <c r="L853" s="3"/>
      <c r="M853" s="298"/>
      <c r="N853" s="3"/>
      <c r="O853" s="4"/>
      <c r="P853" s="3"/>
      <c r="Q853" s="3"/>
      <c r="R853" s="3"/>
      <c r="S853" s="3"/>
      <c r="AW853" s="419"/>
    </row>
    <row r="854" spans="1:49" s="2" customFormat="1" x14ac:dyDescent="0.2">
      <c r="A854" s="3"/>
      <c r="B854" s="3"/>
      <c r="C854" s="3"/>
      <c r="D854" s="7"/>
      <c r="E854" s="6"/>
      <c r="F854" s="3"/>
      <c r="G854" s="200"/>
      <c r="H854" s="3"/>
      <c r="I854" s="5"/>
      <c r="J854" s="5"/>
      <c r="K854" s="5"/>
      <c r="L854" s="3"/>
      <c r="M854" s="298"/>
      <c r="N854" s="3"/>
      <c r="O854" s="4"/>
      <c r="P854" s="3"/>
      <c r="Q854" s="3"/>
      <c r="R854" s="3"/>
      <c r="S854" s="3"/>
      <c r="AW854" s="419"/>
    </row>
    <row r="855" spans="1:49" s="2" customFormat="1" x14ac:dyDescent="0.2">
      <c r="A855" s="3"/>
      <c r="B855" s="3"/>
      <c r="C855" s="3"/>
      <c r="D855" s="7"/>
      <c r="E855" s="6"/>
      <c r="F855" s="3"/>
      <c r="G855" s="200"/>
      <c r="H855" s="3"/>
      <c r="I855" s="5"/>
      <c r="J855" s="5"/>
      <c r="K855" s="5"/>
      <c r="L855" s="3"/>
      <c r="M855" s="298"/>
      <c r="N855" s="3"/>
      <c r="O855" s="4"/>
      <c r="P855" s="3"/>
      <c r="Q855" s="3"/>
      <c r="R855" s="3"/>
      <c r="S855" s="3"/>
      <c r="AW855" s="419"/>
    </row>
    <row r="856" spans="1:49" s="2" customFormat="1" x14ac:dyDescent="0.2">
      <c r="A856" s="3"/>
      <c r="B856" s="3"/>
      <c r="C856" s="3"/>
      <c r="D856" s="7"/>
      <c r="E856" s="6"/>
      <c r="F856" s="3"/>
      <c r="G856" s="200"/>
      <c r="H856" s="3"/>
      <c r="I856" s="5"/>
      <c r="J856" s="5"/>
      <c r="K856" s="5"/>
      <c r="L856" s="3"/>
      <c r="M856" s="298"/>
      <c r="N856" s="3"/>
      <c r="O856" s="4"/>
      <c r="P856" s="3"/>
      <c r="Q856" s="3"/>
      <c r="R856" s="3"/>
      <c r="S856" s="3"/>
      <c r="AW856" s="419"/>
    </row>
    <row r="857" spans="1:49" s="2" customFormat="1" x14ac:dyDescent="0.2">
      <c r="A857" s="3"/>
      <c r="B857" s="3"/>
      <c r="C857" s="3"/>
      <c r="D857" s="7"/>
      <c r="E857" s="6"/>
      <c r="F857" s="3"/>
      <c r="G857" s="200"/>
      <c r="H857" s="3"/>
      <c r="I857" s="5"/>
      <c r="J857" s="5"/>
      <c r="K857" s="5"/>
      <c r="L857" s="3"/>
      <c r="M857" s="298"/>
      <c r="N857" s="3"/>
      <c r="O857" s="4"/>
      <c r="P857" s="3"/>
      <c r="Q857" s="3"/>
      <c r="R857" s="3"/>
      <c r="S857" s="3"/>
      <c r="AW857" s="419"/>
    </row>
    <row r="858" spans="1:49" s="2" customFormat="1" x14ac:dyDescent="0.2">
      <c r="A858" s="3"/>
      <c r="B858" s="3"/>
      <c r="C858" s="3"/>
      <c r="D858" s="7"/>
      <c r="E858" s="6"/>
      <c r="F858" s="3"/>
      <c r="G858" s="200"/>
      <c r="H858" s="3"/>
      <c r="I858" s="5"/>
      <c r="J858" s="5"/>
      <c r="K858" s="5"/>
      <c r="L858" s="3"/>
      <c r="M858" s="298"/>
      <c r="N858" s="3"/>
      <c r="O858" s="4"/>
      <c r="P858" s="3"/>
      <c r="Q858" s="3"/>
      <c r="R858" s="3"/>
      <c r="S858" s="3"/>
      <c r="AW858" s="419"/>
    </row>
    <row r="859" spans="1:49" s="2" customFormat="1" x14ac:dyDescent="0.2">
      <c r="A859" s="3"/>
      <c r="B859" s="3"/>
      <c r="C859" s="3"/>
      <c r="D859" s="7"/>
      <c r="E859" s="6"/>
      <c r="F859" s="3"/>
      <c r="G859" s="200"/>
      <c r="H859" s="3"/>
      <c r="I859" s="5"/>
      <c r="J859" s="5"/>
      <c r="K859" s="5"/>
      <c r="L859" s="3"/>
      <c r="M859" s="298"/>
      <c r="N859" s="3"/>
      <c r="O859" s="4"/>
      <c r="P859" s="3"/>
      <c r="Q859" s="3"/>
      <c r="R859" s="3"/>
      <c r="S859" s="3"/>
      <c r="AW859" s="419"/>
    </row>
    <row r="860" spans="1:49" s="2" customFormat="1" x14ac:dyDescent="0.2">
      <c r="A860" s="3"/>
      <c r="B860" s="3"/>
      <c r="C860" s="3"/>
      <c r="D860" s="7"/>
      <c r="E860" s="6"/>
      <c r="F860" s="3"/>
      <c r="G860" s="200"/>
      <c r="H860" s="3"/>
      <c r="I860" s="5"/>
      <c r="J860" s="5"/>
      <c r="K860" s="5"/>
      <c r="L860" s="3"/>
      <c r="M860" s="298"/>
      <c r="N860" s="3"/>
      <c r="O860" s="4"/>
      <c r="P860" s="3"/>
      <c r="Q860" s="3"/>
      <c r="R860" s="3"/>
      <c r="S860" s="3"/>
      <c r="AW860" s="419"/>
    </row>
    <row r="861" spans="1:49" s="2" customFormat="1" x14ac:dyDescent="0.2">
      <c r="A861" s="3"/>
      <c r="B861" s="3"/>
      <c r="C861" s="3"/>
      <c r="D861" s="7"/>
      <c r="E861" s="6"/>
      <c r="F861" s="3"/>
      <c r="G861" s="200"/>
      <c r="H861" s="3"/>
      <c r="I861" s="5"/>
      <c r="J861" s="5"/>
      <c r="K861" s="5"/>
      <c r="L861" s="3"/>
      <c r="M861" s="298"/>
      <c r="N861" s="3"/>
      <c r="O861" s="4"/>
      <c r="P861" s="3"/>
      <c r="Q861" s="3"/>
      <c r="R861" s="3"/>
      <c r="S861" s="3"/>
      <c r="AW861" s="419"/>
    </row>
    <row r="862" spans="1:49" s="2" customFormat="1" x14ac:dyDescent="0.2">
      <c r="A862" s="3"/>
      <c r="B862" s="3"/>
      <c r="C862" s="3"/>
      <c r="D862" s="7"/>
      <c r="E862" s="6"/>
      <c r="F862" s="3"/>
      <c r="G862" s="200"/>
      <c r="H862" s="3"/>
      <c r="I862" s="5"/>
      <c r="J862" s="5"/>
      <c r="K862" s="5"/>
      <c r="L862" s="3"/>
      <c r="M862" s="298"/>
      <c r="N862" s="3"/>
      <c r="O862" s="4"/>
      <c r="P862" s="3"/>
      <c r="Q862" s="3"/>
      <c r="R862" s="3"/>
      <c r="S862" s="3"/>
      <c r="AW862" s="419"/>
    </row>
    <row r="863" spans="1:49" s="2" customFormat="1" x14ac:dyDescent="0.2">
      <c r="A863" s="3"/>
      <c r="B863" s="3"/>
      <c r="C863" s="3"/>
      <c r="D863" s="7"/>
      <c r="E863" s="6"/>
      <c r="F863" s="3"/>
      <c r="G863" s="200"/>
      <c r="H863" s="3"/>
      <c r="I863" s="5"/>
      <c r="J863" s="5"/>
      <c r="K863" s="5"/>
      <c r="L863" s="3"/>
      <c r="M863" s="298"/>
      <c r="N863" s="3"/>
      <c r="O863" s="4"/>
      <c r="P863" s="3"/>
      <c r="Q863" s="3"/>
      <c r="R863" s="3"/>
      <c r="S863" s="3"/>
      <c r="AW863" s="419"/>
    </row>
    <row r="864" spans="1:49" s="2" customFormat="1" x14ac:dyDescent="0.2">
      <c r="A864" s="3"/>
      <c r="B864" s="3"/>
      <c r="C864" s="3"/>
      <c r="D864" s="7"/>
      <c r="E864" s="6"/>
      <c r="F864" s="3"/>
      <c r="G864" s="200"/>
      <c r="H864" s="3"/>
      <c r="I864" s="5"/>
      <c r="J864" s="5"/>
      <c r="K864" s="5"/>
      <c r="L864" s="3"/>
      <c r="M864" s="298"/>
      <c r="N864" s="3"/>
      <c r="O864" s="4"/>
      <c r="P864" s="3"/>
      <c r="Q864" s="3"/>
      <c r="R864" s="3"/>
      <c r="S864" s="3"/>
      <c r="AW864" s="419"/>
    </row>
    <row r="865" spans="1:49" s="2" customFormat="1" x14ac:dyDescent="0.2">
      <c r="A865" s="3"/>
      <c r="B865" s="3"/>
      <c r="C865" s="3"/>
      <c r="D865" s="7"/>
      <c r="E865" s="6"/>
      <c r="F865" s="3"/>
      <c r="G865" s="200"/>
      <c r="H865" s="3"/>
      <c r="I865" s="5"/>
      <c r="J865" s="5"/>
      <c r="K865" s="5"/>
      <c r="L865" s="3"/>
      <c r="M865" s="298"/>
      <c r="N865" s="3"/>
      <c r="O865" s="4"/>
      <c r="P865" s="3"/>
      <c r="Q865" s="3"/>
      <c r="R865" s="3"/>
      <c r="S865" s="3"/>
      <c r="AW865" s="419"/>
    </row>
    <row r="866" spans="1:49" s="2" customFormat="1" x14ac:dyDescent="0.2">
      <c r="A866" s="3"/>
      <c r="B866" s="3"/>
      <c r="C866" s="3"/>
      <c r="D866" s="7"/>
      <c r="E866" s="6"/>
      <c r="F866" s="3"/>
      <c r="G866" s="200"/>
      <c r="H866" s="3"/>
      <c r="I866" s="5"/>
      <c r="J866" s="5"/>
      <c r="K866" s="5"/>
      <c r="L866" s="3"/>
      <c r="M866" s="298"/>
      <c r="N866" s="3"/>
      <c r="O866" s="4"/>
      <c r="P866" s="3"/>
      <c r="Q866" s="3"/>
      <c r="R866" s="3"/>
      <c r="S866" s="3"/>
      <c r="AW866" s="419"/>
    </row>
    <row r="867" spans="1:49" s="2" customFormat="1" x14ac:dyDescent="0.2">
      <c r="A867" s="3"/>
      <c r="B867" s="3"/>
      <c r="C867" s="3"/>
      <c r="D867" s="7"/>
      <c r="E867" s="6"/>
      <c r="F867" s="3"/>
      <c r="G867" s="200"/>
      <c r="H867" s="3"/>
      <c r="I867" s="5"/>
      <c r="J867" s="5"/>
      <c r="K867" s="5"/>
      <c r="L867" s="3"/>
      <c r="M867" s="298"/>
      <c r="N867" s="3"/>
      <c r="O867" s="4"/>
      <c r="P867" s="3"/>
      <c r="Q867" s="3"/>
      <c r="R867" s="3"/>
      <c r="S867" s="3"/>
      <c r="AW867" s="419"/>
    </row>
    <row r="868" spans="1:49" s="2" customFormat="1" x14ac:dyDescent="0.2">
      <c r="A868" s="3"/>
      <c r="B868" s="3"/>
      <c r="C868" s="3"/>
      <c r="D868" s="7"/>
      <c r="E868" s="6"/>
      <c r="F868" s="3"/>
      <c r="G868" s="200"/>
      <c r="H868" s="3"/>
      <c r="I868" s="5"/>
      <c r="J868" s="5"/>
      <c r="K868" s="5"/>
      <c r="L868" s="3"/>
      <c r="M868" s="298"/>
      <c r="N868" s="3"/>
      <c r="O868" s="4"/>
      <c r="P868" s="3"/>
      <c r="Q868" s="3"/>
      <c r="R868" s="3"/>
      <c r="S868" s="3"/>
      <c r="AW868" s="419"/>
    </row>
    <row r="869" spans="1:49" s="2" customFormat="1" x14ac:dyDescent="0.2">
      <c r="A869" s="3"/>
      <c r="B869" s="3"/>
      <c r="C869" s="3"/>
      <c r="D869" s="7"/>
      <c r="E869" s="6"/>
      <c r="F869" s="3"/>
      <c r="G869" s="200"/>
      <c r="H869" s="3"/>
      <c r="I869" s="5"/>
      <c r="J869" s="5"/>
      <c r="K869" s="5"/>
      <c r="L869" s="3"/>
      <c r="M869" s="298"/>
      <c r="N869" s="3"/>
      <c r="O869" s="4"/>
      <c r="P869" s="3"/>
      <c r="Q869" s="3"/>
      <c r="R869" s="3"/>
      <c r="S869" s="3"/>
      <c r="AW869" s="419"/>
    </row>
    <row r="870" spans="1:49" s="2" customFormat="1" x14ac:dyDescent="0.2">
      <c r="A870" s="3"/>
      <c r="B870" s="3"/>
      <c r="C870" s="3"/>
      <c r="D870" s="7"/>
      <c r="E870" s="6"/>
      <c r="F870" s="3"/>
      <c r="G870" s="200"/>
      <c r="H870" s="3"/>
      <c r="I870" s="5"/>
      <c r="J870" s="5"/>
      <c r="K870" s="5"/>
      <c r="L870" s="3"/>
      <c r="M870" s="298"/>
      <c r="N870" s="3"/>
      <c r="O870" s="4"/>
      <c r="P870" s="3"/>
      <c r="Q870" s="3"/>
      <c r="R870" s="3"/>
      <c r="S870" s="3"/>
      <c r="AW870" s="419"/>
    </row>
    <row r="871" spans="1:49" s="2" customFormat="1" x14ac:dyDescent="0.2">
      <c r="A871" s="3"/>
      <c r="B871" s="3"/>
      <c r="C871" s="3"/>
      <c r="D871" s="7"/>
      <c r="E871" s="6"/>
      <c r="F871" s="3"/>
      <c r="G871" s="200"/>
      <c r="H871" s="3"/>
      <c r="I871" s="5"/>
      <c r="J871" s="5"/>
      <c r="K871" s="5"/>
      <c r="L871" s="3"/>
      <c r="M871" s="298"/>
      <c r="N871" s="3"/>
      <c r="O871" s="4"/>
      <c r="P871" s="3"/>
      <c r="Q871" s="3"/>
      <c r="R871" s="3"/>
      <c r="S871" s="3"/>
      <c r="AW871" s="419"/>
    </row>
    <row r="872" spans="1:49" s="2" customFormat="1" x14ac:dyDescent="0.2">
      <c r="A872" s="3"/>
      <c r="B872" s="3"/>
      <c r="C872" s="3"/>
      <c r="D872" s="7"/>
      <c r="E872" s="6"/>
      <c r="F872" s="3"/>
      <c r="G872" s="200"/>
      <c r="H872" s="3"/>
      <c r="I872" s="5"/>
      <c r="J872" s="5"/>
      <c r="K872" s="5"/>
      <c r="L872" s="3"/>
      <c r="M872" s="298"/>
      <c r="N872" s="3"/>
      <c r="O872" s="4"/>
      <c r="P872" s="3"/>
      <c r="Q872" s="3"/>
      <c r="R872" s="3"/>
      <c r="S872" s="3"/>
      <c r="AW872" s="419"/>
    </row>
    <row r="873" spans="1:49" s="2" customFormat="1" x14ac:dyDescent="0.2">
      <c r="A873" s="3"/>
      <c r="B873" s="3"/>
      <c r="C873" s="3"/>
      <c r="D873" s="7"/>
      <c r="E873" s="6"/>
      <c r="F873" s="3"/>
      <c r="G873" s="200"/>
      <c r="H873" s="3"/>
      <c r="I873" s="5"/>
      <c r="J873" s="5"/>
      <c r="K873" s="5"/>
      <c r="L873" s="3"/>
      <c r="M873" s="298"/>
      <c r="N873" s="3"/>
      <c r="O873" s="4"/>
      <c r="P873" s="3"/>
      <c r="Q873" s="3"/>
      <c r="R873" s="3"/>
      <c r="S873" s="3"/>
      <c r="AW873" s="419"/>
    </row>
    <row r="874" spans="1:49" s="2" customFormat="1" x14ac:dyDescent="0.2">
      <c r="A874" s="3"/>
      <c r="B874" s="3"/>
      <c r="C874" s="3"/>
      <c r="D874" s="7"/>
      <c r="E874" s="6"/>
      <c r="F874" s="3"/>
      <c r="G874" s="200"/>
      <c r="H874" s="3"/>
      <c r="I874" s="5"/>
      <c r="J874" s="5"/>
      <c r="K874" s="5"/>
      <c r="L874" s="3"/>
      <c r="M874" s="298"/>
      <c r="N874" s="3"/>
      <c r="O874" s="4"/>
      <c r="P874" s="3"/>
      <c r="Q874" s="3"/>
      <c r="R874" s="3"/>
      <c r="S874" s="3"/>
      <c r="AW874" s="419"/>
    </row>
    <row r="875" spans="1:49" s="2" customFormat="1" x14ac:dyDescent="0.2">
      <c r="A875" s="3"/>
      <c r="B875" s="3"/>
      <c r="C875" s="3"/>
      <c r="D875" s="7"/>
      <c r="E875" s="6"/>
      <c r="F875" s="3"/>
      <c r="G875" s="200"/>
      <c r="H875" s="3"/>
      <c r="I875" s="5"/>
      <c r="J875" s="5"/>
      <c r="K875" s="5"/>
      <c r="L875" s="3"/>
      <c r="M875" s="298"/>
      <c r="N875" s="3"/>
      <c r="O875" s="4"/>
      <c r="P875" s="3"/>
      <c r="Q875" s="3"/>
      <c r="R875" s="3"/>
      <c r="S875" s="3"/>
      <c r="AW875" s="419"/>
    </row>
    <row r="876" spans="1:49" s="2" customFormat="1" x14ac:dyDescent="0.2">
      <c r="A876" s="3"/>
      <c r="B876" s="3"/>
      <c r="C876" s="3"/>
      <c r="D876" s="7"/>
      <c r="E876" s="6"/>
      <c r="F876" s="3"/>
      <c r="G876" s="200"/>
      <c r="H876" s="3"/>
      <c r="I876" s="5"/>
      <c r="J876" s="5"/>
      <c r="K876" s="5"/>
      <c r="L876" s="3"/>
      <c r="M876" s="298"/>
      <c r="N876" s="3"/>
      <c r="O876" s="4"/>
      <c r="P876" s="3"/>
      <c r="Q876" s="3"/>
      <c r="R876" s="3"/>
      <c r="S876" s="3"/>
      <c r="AW876" s="419"/>
    </row>
    <row r="877" spans="1:49" s="2" customFormat="1" x14ac:dyDescent="0.2">
      <c r="A877" s="3"/>
      <c r="B877" s="3"/>
      <c r="C877" s="3"/>
      <c r="D877" s="7"/>
      <c r="E877" s="6"/>
      <c r="F877" s="3"/>
      <c r="G877" s="200"/>
      <c r="H877" s="3"/>
      <c r="I877" s="5"/>
      <c r="J877" s="5"/>
      <c r="K877" s="5"/>
      <c r="L877" s="3"/>
      <c r="M877" s="298"/>
      <c r="N877" s="3"/>
      <c r="O877" s="4"/>
      <c r="P877" s="3"/>
      <c r="Q877" s="3"/>
      <c r="R877" s="3"/>
      <c r="S877" s="3"/>
      <c r="AW877" s="419"/>
    </row>
    <row r="878" spans="1:49" s="2" customFormat="1" x14ac:dyDescent="0.2">
      <c r="A878" s="3"/>
      <c r="B878" s="3"/>
      <c r="C878" s="3"/>
      <c r="D878" s="7"/>
      <c r="E878" s="6"/>
      <c r="F878" s="3"/>
      <c r="G878" s="200"/>
      <c r="H878" s="3"/>
      <c r="I878" s="5"/>
      <c r="J878" s="5"/>
      <c r="K878" s="5"/>
      <c r="L878" s="3"/>
      <c r="M878" s="298"/>
      <c r="N878" s="3"/>
      <c r="O878" s="4"/>
      <c r="P878" s="3"/>
      <c r="Q878" s="3"/>
      <c r="R878" s="3"/>
      <c r="S878" s="3"/>
      <c r="AW878" s="419"/>
    </row>
    <row r="879" spans="1:49" s="2" customFormat="1" x14ac:dyDescent="0.2">
      <c r="A879" s="3"/>
      <c r="B879" s="3"/>
      <c r="C879" s="3"/>
      <c r="D879" s="7"/>
      <c r="E879" s="6"/>
      <c r="F879" s="3"/>
      <c r="G879" s="200"/>
      <c r="H879" s="3"/>
      <c r="I879" s="5"/>
      <c r="J879" s="5"/>
      <c r="K879" s="5"/>
      <c r="L879" s="3"/>
      <c r="M879" s="298"/>
      <c r="N879" s="3"/>
      <c r="O879" s="4"/>
      <c r="P879" s="3"/>
      <c r="Q879" s="3"/>
      <c r="R879" s="3"/>
      <c r="S879" s="3"/>
      <c r="AW879" s="419"/>
    </row>
    <row r="880" spans="1:49" s="2" customFormat="1" x14ac:dyDescent="0.2">
      <c r="A880" s="3"/>
      <c r="B880" s="3"/>
      <c r="C880" s="3"/>
      <c r="D880" s="7"/>
      <c r="E880" s="6"/>
      <c r="F880" s="3"/>
      <c r="G880" s="200"/>
      <c r="H880" s="3"/>
      <c r="I880" s="5"/>
      <c r="J880" s="5"/>
      <c r="K880" s="5"/>
      <c r="L880" s="3"/>
      <c r="M880" s="298"/>
      <c r="N880" s="3"/>
      <c r="O880" s="4"/>
      <c r="P880" s="3"/>
      <c r="Q880" s="3"/>
      <c r="R880" s="3"/>
      <c r="S880" s="3"/>
      <c r="AW880" s="419"/>
    </row>
    <row r="881" spans="1:49" s="2" customFormat="1" x14ac:dyDescent="0.2">
      <c r="A881" s="3"/>
      <c r="B881" s="3"/>
      <c r="C881" s="3"/>
      <c r="D881" s="7"/>
      <c r="E881" s="6"/>
      <c r="F881" s="3"/>
      <c r="G881" s="200"/>
      <c r="H881" s="3"/>
      <c r="I881" s="5"/>
      <c r="J881" s="5"/>
      <c r="K881" s="5"/>
      <c r="L881" s="3"/>
      <c r="M881" s="298"/>
      <c r="N881" s="3"/>
      <c r="O881" s="4"/>
      <c r="P881" s="3"/>
      <c r="Q881" s="3"/>
      <c r="R881" s="3"/>
      <c r="S881" s="3"/>
      <c r="AW881" s="419"/>
    </row>
    <row r="882" spans="1:49" s="2" customFormat="1" x14ac:dyDescent="0.2">
      <c r="A882" s="3"/>
      <c r="B882" s="3"/>
      <c r="C882" s="3"/>
      <c r="D882" s="7"/>
      <c r="E882" s="6"/>
      <c r="F882" s="3"/>
      <c r="G882" s="200"/>
      <c r="H882" s="3"/>
      <c r="I882" s="5"/>
      <c r="J882" s="5"/>
      <c r="K882" s="5"/>
      <c r="L882" s="3"/>
      <c r="M882" s="298"/>
      <c r="N882" s="3"/>
      <c r="O882" s="4"/>
      <c r="P882" s="3"/>
      <c r="Q882" s="3"/>
      <c r="R882" s="3"/>
      <c r="S882" s="3"/>
      <c r="AW882" s="419"/>
    </row>
    <row r="883" spans="1:49" s="2" customFormat="1" x14ac:dyDescent="0.2">
      <c r="A883" s="3"/>
      <c r="B883" s="3"/>
      <c r="C883" s="3"/>
      <c r="D883" s="7"/>
      <c r="E883" s="6"/>
      <c r="F883" s="3"/>
      <c r="G883" s="200"/>
      <c r="H883" s="3"/>
      <c r="I883" s="5"/>
      <c r="J883" s="5"/>
      <c r="K883" s="5"/>
      <c r="L883" s="3"/>
      <c r="M883" s="298"/>
      <c r="N883" s="3"/>
      <c r="O883" s="4"/>
      <c r="P883" s="3"/>
      <c r="Q883" s="3"/>
      <c r="R883" s="3"/>
      <c r="S883" s="3"/>
      <c r="AW883" s="419"/>
    </row>
    <row r="884" spans="1:49" s="2" customFormat="1" x14ac:dyDescent="0.2">
      <c r="A884" s="3"/>
      <c r="B884" s="3"/>
      <c r="C884" s="3"/>
      <c r="D884" s="7"/>
      <c r="E884" s="6"/>
      <c r="F884" s="3"/>
      <c r="G884" s="200"/>
      <c r="H884" s="3"/>
      <c r="I884" s="5"/>
      <c r="J884" s="5"/>
      <c r="K884" s="5"/>
      <c r="L884" s="3"/>
      <c r="M884" s="298"/>
      <c r="N884" s="3"/>
      <c r="O884" s="4"/>
      <c r="P884" s="3"/>
      <c r="Q884" s="3"/>
      <c r="R884" s="3"/>
      <c r="S884" s="3"/>
      <c r="AW884" s="419"/>
    </row>
    <row r="885" spans="1:49" s="2" customFormat="1" x14ac:dyDescent="0.2">
      <c r="A885" s="3"/>
      <c r="B885" s="3"/>
      <c r="C885" s="3"/>
      <c r="D885" s="7"/>
      <c r="E885" s="6"/>
      <c r="F885" s="3"/>
      <c r="G885" s="200"/>
      <c r="H885" s="3"/>
      <c r="I885" s="5"/>
      <c r="J885" s="5"/>
      <c r="K885" s="5"/>
      <c r="L885" s="3"/>
      <c r="M885" s="298"/>
      <c r="N885" s="3"/>
      <c r="O885" s="4"/>
      <c r="P885" s="3"/>
      <c r="Q885" s="3"/>
      <c r="R885" s="3"/>
      <c r="S885" s="3"/>
      <c r="AW885" s="419"/>
    </row>
    <row r="886" spans="1:49" s="2" customFormat="1" x14ac:dyDescent="0.2">
      <c r="A886" s="3"/>
      <c r="B886" s="3"/>
      <c r="C886" s="3"/>
      <c r="D886" s="7"/>
      <c r="E886" s="6"/>
      <c r="F886" s="3"/>
      <c r="G886" s="200"/>
      <c r="H886" s="3"/>
      <c r="I886" s="5"/>
      <c r="J886" s="5"/>
      <c r="K886" s="5"/>
      <c r="L886" s="3"/>
      <c r="M886" s="298"/>
      <c r="N886" s="3"/>
      <c r="O886" s="4"/>
      <c r="P886" s="3"/>
      <c r="Q886" s="3"/>
      <c r="R886" s="3"/>
      <c r="S886" s="3"/>
      <c r="AW886" s="419"/>
    </row>
    <row r="887" spans="1:49" s="2" customFormat="1" x14ac:dyDescent="0.2">
      <c r="A887" s="3"/>
      <c r="B887" s="3"/>
      <c r="C887" s="3"/>
      <c r="D887" s="7"/>
      <c r="E887" s="6"/>
      <c r="F887" s="3"/>
      <c r="G887" s="200"/>
      <c r="H887" s="3"/>
      <c r="I887" s="5"/>
      <c r="J887" s="5"/>
      <c r="K887" s="5"/>
      <c r="L887" s="3"/>
      <c r="M887" s="298"/>
      <c r="N887" s="3"/>
      <c r="O887" s="4"/>
      <c r="P887" s="3"/>
      <c r="Q887" s="3"/>
      <c r="R887" s="3"/>
      <c r="S887" s="3"/>
      <c r="AW887" s="419"/>
    </row>
    <row r="888" spans="1:49" s="2" customFormat="1" x14ac:dyDescent="0.2">
      <c r="A888" s="3"/>
      <c r="B888" s="3"/>
      <c r="C888" s="3"/>
      <c r="D888" s="7"/>
      <c r="E888" s="6"/>
      <c r="F888" s="3"/>
      <c r="G888" s="200"/>
      <c r="H888" s="3"/>
      <c r="I888" s="5"/>
      <c r="J888" s="5"/>
      <c r="K888" s="5"/>
      <c r="L888" s="3"/>
      <c r="M888" s="298"/>
      <c r="N888" s="3"/>
      <c r="O888" s="4"/>
      <c r="P888" s="3"/>
      <c r="Q888" s="3"/>
      <c r="R888" s="3"/>
      <c r="S888" s="3"/>
      <c r="AW888" s="419"/>
    </row>
    <row r="889" spans="1:49" s="2" customFormat="1" x14ac:dyDescent="0.2">
      <c r="A889" s="3"/>
      <c r="B889" s="3"/>
      <c r="C889" s="3"/>
      <c r="D889" s="7"/>
      <c r="E889" s="6"/>
      <c r="F889" s="3"/>
      <c r="G889" s="200"/>
      <c r="H889" s="3"/>
      <c r="I889" s="5"/>
      <c r="J889" s="5"/>
      <c r="K889" s="5"/>
      <c r="L889" s="3"/>
      <c r="M889" s="298"/>
      <c r="N889" s="3"/>
      <c r="O889" s="4"/>
      <c r="P889" s="3"/>
      <c r="Q889" s="3"/>
      <c r="R889" s="3"/>
      <c r="S889" s="3"/>
      <c r="AW889" s="419"/>
    </row>
    <row r="890" spans="1:49" s="2" customFormat="1" x14ac:dyDescent="0.2">
      <c r="A890" s="3"/>
      <c r="B890" s="3"/>
      <c r="C890" s="3"/>
      <c r="D890" s="7"/>
      <c r="E890" s="6"/>
      <c r="F890" s="3"/>
      <c r="G890" s="200"/>
      <c r="H890" s="3"/>
      <c r="I890" s="5"/>
      <c r="J890" s="5"/>
      <c r="K890" s="5"/>
      <c r="L890" s="3"/>
      <c r="M890" s="298"/>
      <c r="N890" s="3"/>
      <c r="O890" s="4"/>
      <c r="P890" s="3"/>
      <c r="Q890" s="3"/>
      <c r="R890" s="3"/>
      <c r="S890" s="3"/>
      <c r="AW890" s="419"/>
    </row>
    <row r="891" spans="1:49" s="2" customFormat="1" x14ac:dyDescent="0.2">
      <c r="A891" s="3"/>
      <c r="B891" s="3"/>
      <c r="C891" s="3"/>
      <c r="D891" s="7"/>
      <c r="E891" s="6"/>
      <c r="F891" s="3"/>
      <c r="G891" s="200"/>
      <c r="H891" s="3"/>
      <c r="I891" s="5"/>
      <c r="J891" s="5"/>
      <c r="K891" s="5"/>
      <c r="L891" s="3"/>
      <c r="M891" s="298"/>
      <c r="N891" s="3"/>
      <c r="O891" s="4"/>
      <c r="P891" s="3"/>
      <c r="Q891" s="3"/>
      <c r="R891" s="3"/>
      <c r="S891" s="3"/>
      <c r="AW891" s="419"/>
    </row>
    <row r="892" spans="1:49" s="2" customFormat="1" x14ac:dyDescent="0.2">
      <c r="A892" s="3"/>
      <c r="B892" s="3"/>
      <c r="C892" s="3"/>
      <c r="D892" s="7"/>
      <c r="E892" s="6"/>
      <c r="F892" s="3"/>
      <c r="G892" s="200"/>
      <c r="H892" s="3"/>
      <c r="I892" s="5"/>
      <c r="J892" s="5"/>
      <c r="K892" s="5"/>
      <c r="L892" s="3"/>
      <c r="M892" s="298"/>
      <c r="N892" s="3"/>
      <c r="O892" s="4"/>
      <c r="P892" s="3"/>
      <c r="Q892" s="3"/>
      <c r="R892" s="3"/>
      <c r="S892" s="3"/>
      <c r="AW892" s="419"/>
    </row>
    <row r="893" spans="1:49" s="2" customFormat="1" x14ac:dyDescent="0.2">
      <c r="A893" s="3"/>
      <c r="B893" s="3"/>
      <c r="C893" s="3"/>
      <c r="D893" s="7"/>
      <c r="E893" s="6"/>
      <c r="F893" s="3"/>
      <c r="G893" s="200"/>
      <c r="H893" s="3"/>
      <c r="I893" s="5"/>
      <c r="J893" s="5"/>
      <c r="K893" s="5"/>
      <c r="L893" s="3"/>
      <c r="M893" s="298"/>
      <c r="N893" s="3"/>
      <c r="O893" s="4"/>
      <c r="P893" s="3"/>
      <c r="Q893" s="3"/>
      <c r="R893" s="3"/>
      <c r="S893" s="3"/>
      <c r="AW893" s="419"/>
    </row>
    <row r="894" spans="1:49" s="2" customFormat="1" x14ac:dyDescent="0.2">
      <c r="A894" s="3"/>
      <c r="B894" s="3"/>
      <c r="C894" s="3"/>
      <c r="D894" s="7"/>
      <c r="E894" s="6"/>
      <c r="F894" s="3"/>
      <c r="G894" s="200"/>
      <c r="H894" s="3"/>
      <c r="I894" s="5"/>
      <c r="J894" s="5"/>
      <c r="K894" s="5"/>
      <c r="L894" s="3"/>
      <c r="M894" s="298"/>
      <c r="N894" s="3"/>
      <c r="O894" s="4"/>
      <c r="P894" s="3"/>
      <c r="Q894" s="3"/>
      <c r="R894" s="3"/>
      <c r="S894" s="3"/>
      <c r="AW894" s="419"/>
    </row>
    <row r="895" spans="1:49" s="2" customFormat="1" x14ac:dyDescent="0.2">
      <c r="A895" s="3"/>
      <c r="B895" s="3"/>
      <c r="C895" s="3"/>
      <c r="D895" s="7"/>
      <c r="E895" s="6"/>
      <c r="F895" s="3"/>
      <c r="G895" s="200"/>
      <c r="H895" s="3"/>
      <c r="I895" s="5"/>
      <c r="J895" s="5"/>
      <c r="K895" s="5"/>
      <c r="L895" s="3"/>
      <c r="M895" s="298"/>
      <c r="N895" s="3"/>
      <c r="O895" s="4"/>
      <c r="P895" s="3"/>
      <c r="Q895" s="3"/>
      <c r="R895" s="3"/>
      <c r="S895" s="3"/>
      <c r="AW895" s="419"/>
    </row>
    <row r="896" spans="1:49" s="2" customFormat="1" x14ac:dyDescent="0.2">
      <c r="A896" s="3"/>
      <c r="B896" s="3"/>
      <c r="C896" s="3"/>
      <c r="D896" s="7"/>
      <c r="E896" s="6"/>
      <c r="F896" s="3"/>
      <c r="G896" s="200"/>
      <c r="H896" s="3"/>
      <c r="I896" s="5"/>
      <c r="J896" s="5"/>
      <c r="K896" s="5"/>
      <c r="L896" s="3"/>
      <c r="M896" s="298"/>
      <c r="N896" s="3"/>
      <c r="O896" s="4"/>
      <c r="P896" s="3"/>
      <c r="Q896" s="3"/>
      <c r="R896" s="3"/>
      <c r="S896" s="3"/>
      <c r="AW896" s="419"/>
    </row>
    <row r="897" spans="1:49" s="2" customFormat="1" x14ac:dyDescent="0.2">
      <c r="A897" s="3"/>
      <c r="B897" s="3"/>
      <c r="C897" s="3"/>
      <c r="D897" s="7"/>
      <c r="E897" s="6"/>
      <c r="F897" s="3"/>
      <c r="G897" s="200"/>
      <c r="H897" s="3"/>
      <c r="I897" s="5"/>
      <c r="J897" s="5"/>
      <c r="K897" s="5"/>
      <c r="L897" s="3"/>
      <c r="M897" s="298"/>
      <c r="N897" s="3"/>
      <c r="O897" s="4"/>
      <c r="P897" s="3"/>
      <c r="Q897" s="3"/>
      <c r="R897" s="3"/>
      <c r="S897" s="3"/>
      <c r="AW897" s="419"/>
    </row>
    <row r="898" spans="1:49" s="2" customFormat="1" x14ac:dyDescent="0.2">
      <c r="A898" s="3"/>
      <c r="B898" s="3"/>
      <c r="C898" s="3"/>
      <c r="D898" s="7"/>
      <c r="E898" s="6"/>
      <c r="F898" s="3"/>
      <c r="G898" s="200"/>
      <c r="H898" s="3"/>
      <c r="I898" s="5"/>
      <c r="J898" s="5"/>
      <c r="K898" s="5"/>
      <c r="L898" s="3"/>
      <c r="M898" s="298"/>
      <c r="N898" s="3"/>
      <c r="O898" s="4"/>
      <c r="P898" s="3"/>
      <c r="Q898" s="3"/>
      <c r="R898" s="3"/>
      <c r="S898" s="3"/>
      <c r="AW898" s="419"/>
    </row>
    <row r="899" spans="1:49" s="2" customFormat="1" x14ac:dyDescent="0.2">
      <c r="A899" s="3"/>
      <c r="B899" s="3"/>
      <c r="C899" s="3"/>
      <c r="D899" s="7"/>
      <c r="E899" s="6"/>
      <c r="F899" s="3"/>
      <c r="G899" s="200"/>
      <c r="H899" s="3"/>
      <c r="I899" s="5"/>
      <c r="J899" s="5"/>
      <c r="K899" s="5"/>
      <c r="L899" s="3"/>
      <c r="M899" s="298"/>
      <c r="N899" s="3"/>
      <c r="O899" s="4"/>
      <c r="P899" s="3"/>
      <c r="Q899" s="3"/>
      <c r="R899" s="3"/>
      <c r="S899" s="3"/>
      <c r="AW899" s="419"/>
    </row>
    <row r="900" spans="1:49" s="2" customFormat="1" x14ac:dyDescent="0.2">
      <c r="A900" s="3"/>
      <c r="B900" s="3"/>
      <c r="C900" s="3"/>
      <c r="D900" s="7"/>
      <c r="E900" s="6"/>
      <c r="F900" s="3"/>
      <c r="G900" s="200"/>
      <c r="H900" s="3"/>
      <c r="I900" s="5"/>
      <c r="J900" s="5"/>
      <c r="K900" s="5"/>
      <c r="L900" s="3"/>
      <c r="M900" s="298"/>
      <c r="N900" s="3"/>
      <c r="O900" s="4"/>
      <c r="P900" s="3"/>
      <c r="Q900" s="3"/>
      <c r="R900" s="3"/>
      <c r="S900" s="3"/>
      <c r="AW900" s="419"/>
    </row>
    <row r="901" spans="1:49" s="2" customFormat="1" x14ac:dyDescent="0.2">
      <c r="A901" s="3"/>
      <c r="B901" s="3"/>
      <c r="C901" s="3"/>
      <c r="D901" s="7"/>
      <c r="E901" s="6"/>
      <c r="F901" s="3"/>
      <c r="G901" s="200"/>
      <c r="H901" s="3"/>
      <c r="I901" s="5"/>
      <c r="J901" s="5"/>
      <c r="K901" s="5"/>
      <c r="L901" s="3"/>
      <c r="M901" s="298"/>
      <c r="N901" s="3"/>
      <c r="O901" s="4"/>
      <c r="P901" s="3"/>
      <c r="Q901" s="3"/>
      <c r="R901" s="3"/>
      <c r="S901" s="3"/>
      <c r="AW901" s="419"/>
    </row>
    <row r="902" spans="1:49" s="2" customFormat="1" x14ac:dyDescent="0.2">
      <c r="A902" s="3"/>
      <c r="B902" s="3"/>
      <c r="C902" s="3"/>
      <c r="D902" s="7"/>
      <c r="E902" s="6"/>
      <c r="F902" s="3"/>
      <c r="G902" s="200"/>
      <c r="H902" s="3"/>
      <c r="I902" s="5"/>
      <c r="J902" s="5"/>
      <c r="K902" s="5"/>
      <c r="L902" s="3"/>
      <c r="M902" s="298"/>
      <c r="N902" s="3"/>
      <c r="O902" s="4"/>
      <c r="P902" s="3"/>
      <c r="Q902" s="3"/>
      <c r="R902" s="3"/>
      <c r="S902" s="3"/>
      <c r="AW902" s="419"/>
    </row>
    <row r="903" spans="1:49" s="2" customFormat="1" x14ac:dyDescent="0.2">
      <c r="A903" s="3"/>
      <c r="B903" s="3"/>
      <c r="C903" s="3"/>
      <c r="D903" s="7"/>
      <c r="E903" s="6"/>
      <c r="F903" s="3"/>
      <c r="G903" s="200"/>
      <c r="H903" s="3"/>
      <c r="I903" s="5"/>
      <c r="J903" s="5"/>
      <c r="K903" s="5"/>
      <c r="L903" s="3"/>
      <c r="M903" s="298"/>
      <c r="N903" s="3"/>
      <c r="O903" s="4"/>
      <c r="P903" s="3"/>
      <c r="Q903" s="3"/>
      <c r="R903" s="3"/>
      <c r="S903" s="3"/>
      <c r="AW903" s="419"/>
    </row>
  </sheetData>
  <mergeCells count="4">
    <mergeCell ref="A374:F374"/>
    <mergeCell ref="P451:P452"/>
    <mergeCell ref="B378:C378"/>
    <mergeCell ref="A252:T252"/>
  </mergeCells>
  <dataValidations count="1">
    <dataValidation type="list" allowBlank="1" showInputMessage="1" showErrorMessage="1" sqref="B253:B366 B6:B43">
      <formula1>Site</formula1>
    </dataValidation>
  </dataValidations>
  <hyperlinks>
    <hyperlink ref="T16" r:id="rId1"/>
    <hyperlink ref="T17" r:id="rId2"/>
    <hyperlink ref="T7" r:id="rId3"/>
  </hyperlinks>
  <printOptions horizontalCentered="1"/>
  <pageMargins left="0.25" right="0.25" top="0.75" bottom="0.75" header="0.3" footer="0.3"/>
  <pageSetup paperSize="8" scale="50" fitToHeight="0" orientation="landscape" r:id="rId4"/>
  <rowBreaks count="1" manualBreakCount="1">
    <brk id="288" max="16383" man="1"/>
  </rowBreaks>
  <colBreaks count="1" manualBreakCount="1">
    <brk id="21" max="1048575" man="1"/>
  </colBreaks>
  <drawing r:id="rId5"/>
  <legacyDrawing r:id="rId6"/>
  <tableParts count="1">
    <tablePart r:id="rId7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errorTitle="Choisir un site" promptTitle="Choisir un site">
          <x14:formula1>
            <xm:f>Feuil1!$A$1:$A$28</xm:f>
          </x14:formula1>
          <xm:sqref>B4:B5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T59"/>
  <sheetViews>
    <sheetView zoomScale="85" zoomScaleNormal="85" workbookViewId="0">
      <selection activeCell="N36" sqref="N36"/>
    </sheetView>
    <sheetView workbookViewId="1"/>
  </sheetViews>
  <sheetFormatPr baseColWidth="10" defaultRowHeight="12.75" x14ac:dyDescent="0.2"/>
  <cols>
    <col min="1" max="1" width="10.140625" customWidth="1"/>
    <col min="2" max="2" width="19.140625" customWidth="1"/>
    <col min="3" max="3" width="20.7109375" customWidth="1"/>
    <col min="4" max="4" width="19.42578125" customWidth="1"/>
    <col min="5" max="5" width="0" hidden="1" customWidth="1"/>
    <col min="6" max="6" width="8.5703125" customWidth="1"/>
    <col min="7" max="7" width="29.28515625" customWidth="1"/>
    <col min="8" max="8" width="15.140625" customWidth="1"/>
    <col min="9" max="9" width="21.42578125" customWidth="1"/>
    <col min="10" max="10" width="14.85546875" customWidth="1"/>
    <col min="11" max="11" width="15.140625" customWidth="1"/>
    <col min="12" max="12" width="19.28515625" customWidth="1"/>
    <col min="13" max="13" width="17.42578125" customWidth="1"/>
    <col min="14" max="14" width="19" customWidth="1"/>
    <col min="15" max="15" width="60" customWidth="1"/>
    <col min="16" max="16" width="12.42578125" customWidth="1"/>
    <col min="17" max="17" width="11.42578125" customWidth="1"/>
    <col min="18" max="18" width="10" customWidth="1"/>
    <col min="19" max="19" width="12.7109375" customWidth="1"/>
    <col min="20" max="20" width="31.42578125" customWidth="1"/>
    <col min="21" max="21" width="0" hidden="1" customWidth="1"/>
    <col min="23" max="26" width="11.42578125" customWidth="1"/>
  </cols>
  <sheetData>
    <row r="1" spans="1:72" s="3" customFormat="1" ht="90.75" x14ac:dyDescent="0.2">
      <c r="A1" s="211" t="s">
        <v>22</v>
      </c>
      <c r="B1" s="212" t="s">
        <v>21</v>
      </c>
      <c r="C1" s="213" t="s">
        <v>20</v>
      </c>
      <c r="D1" s="213" t="s">
        <v>19</v>
      </c>
      <c r="E1" s="213" t="s">
        <v>18</v>
      </c>
      <c r="F1" s="213" t="s">
        <v>17</v>
      </c>
      <c r="G1" s="214" t="s">
        <v>16</v>
      </c>
      <c r="H1" s="213" t="s">
        <v>15</v>
      </c>
      <c r="I1" s="212" t="s">
        <v>14</v>
      </c>
      <c r="J1" s="212" t="s">
        <v>13</v>
      </c>
      <c r="K1" s="212" t="s">
        <v>12</v>
      </c>
      <c r="L1" s="213" t="s">
        <v>11</v>
      </c>
      <c r="M1" s="213" t="s">
        <v>10</v>
      </c>
      <c r="N1" s="213" t="s">
        <v>9</v>
      </c>
      <c r="O1" s="213" t="s">
        <v>8</v>
      </c>
      <c r="P1" s="213" t="s">
        <v>7</v>
      </c>
      <c r="Q1" s="213" t="s">
        <v>6</v>
      </c>
      <c r="R1" s="215" t="s">
        <v>58</v>
      </c>
      <c r="S1" s="213" t="s">
        <v>4</v>
      </c>
      <c r="T1" s="213" t="s">
        <v>3</v>
      </c>
      <c r="U1" s="216" t="s">
        <v>2</v>
      </c>
      <c r="V1" s="358"/>
      <c r="W1" s="358"/>
      <c r="X1" s="358"/>
      <c r="Y1" s="358"/>
      <c r="Z1" s="358"/>
      <c r="AA1" s="358"/>
      <c r="AB1" s="358"/>
      <c r="AC1" s="358"/>
      <c r="AD1" s="358"/>
      <c r="AE1" s="358"/>
      <c r="AF1" s="358"/>
      <c r="AG1" s="358"/>
      <c r="AH1" s="358"/>
      <c r="AI1" s="358"/>
      <c r="AJ1" s="358"/>
      <c r="AK1" s="358"/>
      <c r="AL1" s="358"/>
      <c r="AM1" s="358"/>
      <c r="AN1" s="358"/>
      <c r="AO1" s="358"/>
      <c r="AP1" s="358"/>
      <c r="AQ1" s="358"/>
      <c r="AR1" s="358"/>
      <c r="AS1" s="358"/>
      <c r="AT1" s="358"/>
      <c r="AU1" s="358"/>
      <c r="AV1" s="358"/>
      <c r="AW1" s="358"/>
      <c r="AX1" s="358"/>
      <c r="AY1" s="358"/>
      <c r="AZ1" s="358"/>
      <c r="BA1" s="358"/>
      <c r="BB1" s="358"/>
      <c r="BC1" s="358"/>
      <c r="BD1" s="358"/>
      <c r="BE1" s="358"/>
      <c r="BF1" s="358"/>
      <c r="BG1" s="358"/>
      <c r="BH1" s="358"/>
      <c r="BI1" s="358"/>
      <c r="BJ1" s="358"/>
      <c r="BK1" s="358"/>
      <c r="BL1" s="358"/>
      <c r="BM1" s="358"/>
      <c r="BN1" s="358"/>
      <c r="BO1" s="358"/>
      <c r="BP1" s="358"/>
      <c r="BQ1" s="358"/>
      <c r="BR1" s="358"/>
      <c r="BS1" s="358"/>
      <c r="BT1" s="358"/>
    </row>
    <row r="2" spans="1:72" s="3" customFormat="1" ht="25.5" x14ac:dyDescent="0.2">
      <c r="A2" s="140" t="s">
        <v>54</v>
      </c>
      <c r="B2" s="155" t="s">
        <v>29</v>
      </c>
      <c r="C2" s="182">
        <v>43123</v>
      </c>
      <c r="D2" s="293">
        <v>43104</v>
      </c>
      <c r="E2" s="295"/>
      <c r="F2" s="112">
        <v>0.39583333333333331</v>
      </c>
      <c r="G2" s="35"/>
      <c r="H2" s="155">
        <v>0</v>
      </c>
      <c r="I2" s="141" t="s">
        <v>94</v>
      </c>
      <c r="J2" s="141" t="s">
        <v>95</v>
      </c>
      <c r="K2" s="141" t="s">
        <v>96</v>
      </c>
      <c r="L2" s="296" t="s">
        <v>25</v>
      </c>
      <c r="M2" s="144" t="s">
        <v>97</v>
      </c>
      <c r="N2" s="144" t="s">
        <v>61</v>
      </c>
      <c r="O2" s="172"/>
      <c r="P2" s="155">
        <v>1</v>
      </c>
      <c r="Q2" s="155">
        <v>7</v>
      </c>
      <c r="R2" s="155" t="s">
        <v>57</v>
      </c>
      <c r="S2" s="155">
        <v>5321</v>
      </c>
      <c r="T2" s="155"/>
      <c r="U2" s="210"/>
      <c r="V2" s="358"/>
      <c r="W2" s="358"/>
      <c r="X2" s="358"/>
      <c r="Y2" s="358"/>
      <c r="Z2" s="358"/>
      <c r="AA2" s="358"/>
      <c r="AB2" s="358"/>
      <c r="AC2" s="358"/>
      <c r="AD2" s="358"/>
      <c r="AE2" s="358"/>
      <c r="AF2" s="358"/>
      <c r="AG2" s="358"/>
      <c r="AH2" s="358"/>
      <c r="AI2" s="358"/>
      <c r="AJ2" s="358"/>
      <c r="AK2" s="358"/>
      <c r="AL2" s="358"/>
      <c r="AM2" s="358"/>
      <c r="AN2" s="358"/>
      <c r="AO2" s="358"/>
      <c r="AP2" s="358"/>
      <c r="AQ2" s="358"/>
      <c r="AR2" s="358"/>
      <c r="AS2" s="358"/>
      <c r="AT2" s="358"/>
      <c r="AU2" s="358"/>
      <c r="AV2" s="358"/>
      <c r="AW2" s="358"/>
      <c r="AX2" s="358"/>
      <c r="AY2" s="358"/>
      <c r="AZ2" s="358"/>
      <c r="BA2" s="358"/>
      <c r="BB2" s="358"/>
      <c r="BC2" s="358"/>
      <c r="BD2" s="358"/>
      <c r="BE2" s="358"/>
      <c r="BF2" s="358"/>
      <c r="BG2" s="358"/>
      <c r="BH2" s="358"/>
      <c r="BI2" s="358"/>
      <c r="BJ2" s="358"/>
      <c r="BK2" s="358"/>
      <c r="BL2" s="358"/>
      <c r="BM2" s="358"/>
      <c r="BN2" s="358"/>
      <c r="BO2" s="358"/>
      <c r="BP2" s="358"/>
      <c r="BQ2" s="358"/>
      <c r="BR2" s="358"/>
      <c r="BS2" s="358"/>
      <c r="BT2" s="358"/>
    </row>
    <row r="3" spans="1:72" s="1" customFormat="1" ht="35.25" customHeight="1" x14ac:dyDescent="0.2">
      <c r="A3" s="117" t="s">
        <v>54</v>
      </c>
      <c r="B3" s="118" t="s">
        <v>28</v>
      </c>
      <c r="C3" s="113">
        <v>43123</v>
      </c>
      <c r="D3" s="293">
        <v>43109</v>
      </c>
      <c r="E3" s="106"/>
      <c r="F3" s="112">
        <v>0.62152777777777779</v>
      </c>
      <c r="G3" s="294"/>
      <c r="H3" s="111">
        <v>0</v>
      </c>
      <c r="I3" s="119" t="s">
        <v>66</v>
      </c>
      <c r="J3" s="119" t="s">
        <v>63</v>
      </c>
      <c r="K3" s="119" t="s">
        <v>63</v>
      </c>
      <c r="L3" s="120" t="s">
        <v>25</v>
      </c>
      <c r="M3" s="123" t="s">
        <v>105</v>
      </c>
      <c r="N3" s="119" t="s">
        <v>62</v>
      </c>
      <c r="O3" s="123"/>
      <c r="P3" s="111">
        <v>1</v>
      </c>
      <c r="Q3" s="111">
        <v>17</v>
      </c>
      <c r="R3" s="120" t="s">
        <v>92</v>
      </c>
      <c r="S3" s="111">
        <v>9622</v>
      </c>
      <c r="T3" s="110"/>
      <c r="U3" s="209" t="s">
        <v>1</v>
      </c>
      <c r="V3" s="358"/>
      <c r="W3" s="358"/>
      <c r="X3" s="358"/>
      <c r="Y3" s="358"/>
      <c r="Z3" s="358"/>
      <c r="AA3" s="358"/>
      <c r="AB3" s="358"/>
      <c r="AC3" s="358"/>
      <c r="AD3" s="358"/>
      <c r="AE3" s="358"/>
      <c r="AF3" s="358"/>
      <c r="AG3" s="358"/>
      <c r="AH3" s="358"/>
      <c r="AI3" s="358"/>
      <c r="AJ3" s="358"/>
      <c r="AK3" s="358"/>
      <c r="AL3" s="358"/>
      <c r="AM3" s="358"/>
      <c r="AN3" s="358"/>
      <c r="AO3" s="358"/>
      <c r="AP3" s="358"/>
      <c r="AQ3" s="358"/>
      <c r="AR3" s="358"/>
      <c r="AS3" s="358"/>
      <c r="AT3" s="358"/>
      <c r="AU3" s="358"/>
      <c r="AV3" s="358"/>
      <c r="AW3" s="358"/>
      <c r="AX3" s="358"/>
      <c r="AY3" s="358"/>
      <c r="AZ3" s="358"/>
      <c r="BA3" s="358"/>
      <c r="BB3" s="358"/>
      <c r="BC3" s="358"/>
      <c r="BD3" s="358"/>
      <c r="BE3" s="358"/>
      <c r="BF3" s="358"/>
      <c r="BG3" s="358"/>
      <c r="BH3" s="358"/>
      <c r="BI3" s="358"/>
      <c r="BJ3" s="358"/>
      <c r="BK3" s="358"/>
      <c r="BL3" s="358"/>
      <c r="BM3" s="358"/>
      <c r="BN3" s="358"/>
      <c r="BO3" s="358"/>
      <c r="BP3" s="358"/>
      <c r="BQ3" s="358"/>
      <c r="BR3" s="358"/>
      <c r="BS3" s="358"/>
      <c r="BT3" s="358"/>
    </row>
    <row r="4" spans="1:72" s="1" customFormat="1" ht="42.75" customHeight="1" x14ac:dyDescent="0.2">
      <c r="A4" s="117" t="s">
        <v>54</v>
      </c>
      <c r="B4" s="118" t="s">
        <v>28</v>
      </c>
      <c r="C4" s="113">
        <v>43123</v>
      </c>
      <c r="D4" s="293">
        <v>43111</v>
      </c>
      <c r="E4" s="106"/>
      <c r="F4" s="112">
        <v>0.42708333333333331</v>
      </c>
      <c r="G4" s="294"/>
      <c r="H4" s="155">
        <v>0</v>
      </c>
      <c r="I4" s="144" t="s">
        <v>93</v>
      </c>
      <c r="J4" s="144" t="s">
        <v>69</v>
      </c>
      <c r="K4" s="144" t="s">
        <v>69</v>
      </c>
      <c r="L4" s="155" t="s">
        <v>25</v>
      </c>
      <c r="M4" s="144" t="s">
        <v>61</v>
      </c>
      <c r="N4" s="144" t="s">
        <v>62</v>
      </c>
      <c r="O4" s="144"/>
      <c r="P4" s="155">
        <v>1</v>
      </c>
      <c r="Q4" s="155"/>
      <c r="R4" s="155" t="s">
        <v>57</v>
      </c>
      <c r="S4" s="155">
        <v>2512</v>
      </c>
      <c r="T4" s="35" t="s">
        <v>67</v>
      </c>
      <c r="U4" s="209" t="s">
        <v>1</v>
      </c>
      <c r="V4" s="358"/>
      <c r="W4" s="358"/>
      <c r="X4" s="358"/>
      <c r="Y4" s="358"/>
      <c r="Z4" s="358"/>
      <c r="AA4" s="358"/>
      <c r="AB4" s="358"/>
      <c r="AC4" s="358"/>
      <c r="AD4" s="358"/>
      <c r="AE4" s="358"/>
      <c r="AF4" s="358"/>
      <c r="AG4" s="358"/>
      <c r="AH4" s="358"/>
      <c r="AI4" s="358"/>
      <c r="AJ4" s="358"/>
      <c r="AK4" s="358"/>
      <c r="AL4" s="358"/>
      <c r="AM4" s="358"/>
      <c r="AN4" s="358"/>
      <c r="AO4" s="358"/>
      <c r="AP4" s="358"/>
      <c r="AQ4" s="358"/>
      <c r="AR4" s="358"/>
      <c r="AS4" s="358"/>
      <c r="AT4" s="358"/>
      <c r="AU4" s="358"/>
      <c r="AV4" s="358"/>
      <c r="AW4" s="358"/>
      <c r="AX4" s="358"/>
      <c r="AY4" s="358"/>
      <c r="AZ4" s="358"/>
      <c r="BA4" s="358"/>
      <c r="BB4" s="358"/>
      <c r="BC4" s="358"/>
      <c r="BD4" s="358"/>
      <c r="BE4" s="358"/>
      <c r="BF4" s="358"/>
      <c r="BG4" s="358"/>
      <c r="BH4" s="358"/>
      <c r="BI4" s="358"/>
      <c r="BJ4" s="358"/>
      <c r="BK4" s="358"/>
      <c r="BL4" s="358"/>
      <c r="BM4" s="358"/>
      <c r="BN4" s="358"/>
      <c r="BO4" s="358"/>
      <c r="BP4" s="358"/>
      <c r="BQ4" s="358"/>
      <c r="BR4" s="358"/>
      <c r="BS4" s="358"/>
      <c r="BT4" s="358"/>
    </row>
    <row r="5" spans="1:72" s="1" customFormat="1" ht="42.75" customHeight="1" x14ac:dyDescent="0.2">
      <c r="A5" s="140" t="s">
        <v>124</v>
      </c>
      <c r="B5" s="311" t="s">
        <v>59</v>
      </c>
      <c r="C5" s="312">
        <v>43130</v>
      </c>
      <c r="D5" s="293">
        <v>43112</v>
      </c>
      <c r="E5" s="313"/>
      <c r="F5" s="314">
        <v>0.40625</v>
      </c>
      <c r="G5" s="320"/>
      <c r="H5" s="311">
        <v>0</v>
      </c>
      <c r="I5" s="315" t="s">
        <v>112</v>
      </c>
      <c r="J5" s="315" t="s">
        <v>61</v>
      </c>
      <c r="K5" s="315" t="s">
        <v>113</v>
      </c>
      <c r="L5" s="311" t="s">
        <v>25</v>
      </c>
      <c r="M5" s="316" t="s">
        <v>114</v>
      </c>
      <c r="N5" s="316" t="s">
        <v>101</v>
      </c>
      <c r="O5" s="317"/>
      <c r="P5" s="311">
        <v>1</v>
      </c>
      <c r="Q5" s="311">
        <v>18</v>
      </c>
      <c r="R5" s="318" t="s">
        <v>52</v>
      </c>
      <c r="S5" s="311">
        <v>2269</v>
      </c>
      <c r="T5" s="311"/>
      <c r="U5" s="319"/>
      <c r="V5" s="358"/>
      <c r="W5" s="358"/>
      <c r="X5" s="358"/>
      <c r="Y5" s="358"/>
      <c r="Z5" s="358"/>
      <c r="AA5" s="358"/>
      <c r="AB5" s="358"/>
      <c r="AC5" s="358"/>
      <c r="AD5" s="358"/>
      <c r="AE5" s="358"/>
      <c r="AF5" s="358"/>
      <c r="AG5" s="358"/>
      <c r="AH5" s="358"/>
      <c r="AI5" s="358"/>
      <c r="AJ5" s="358"/>
      <c r="AK5" s="358"/>
      <c r="AL5" s="358"/>
      <c r="AM5" s="358"/>
      <c r="AN5" s="358"/>
      <c r="AO5" s="358"/>
      <c r="AP5" s="358"/>
      <c r="AQ5" s="358"/>
      <c r="AR5" s="358"/>
      <c r="AS5" s="358"/>
      <c r="AT5" s="358"/>
      <c r="AU5" s="358"/>
      <c r="AV5" s="358"/>
      <c r="AW5" s="358"/>
      <c r="AX5" s="358"/>
      <c r="AY5" s="358"/>
      <c r="AZ5" s="358"/>
      <c r="BA5" s="358"/>
      <c r="BB5" s="358"/>
      <c r="BC5" s="358"/>
      <c r="BD5" s="358"/>
      <c r="BE5" s="358"/>
      <c r="BF5" s="358"/>
      <c r="BG5" s="358"/>
      <c r="BH5" s="358"/>
      <c r="BI5" s="358"/>
      <c r="BJ5" s="358"/>
      <c r="BK5" s="358"/>
      <c r="BL5" s="358"/>
      <c r="BM5" s="358"/>
      <c r="BN5" s="358"/>
      <c r="BO5" s="358"/>
      <c r="BP5" s="358"/>
      <c r="BQ5" s="358"/>
      <c r="BR5" s="358"/>
      <c r="BS5" s="358"/>
      <c r="BT5" s="358"/>
    </row>
    <row r="6" spans="1:72" s="1" customFormat="1" ht="42.75" customHeight="1" x14ac:dyDescent="0.2">
      <c r="A6" s="310" t="s">
        <v>60</v>
      </c>
      <c r="B6" s="311" t="s">
        <v>30</v>
      </c>
      <c r="C6" s="312">
        <v>43130</v>
      </c>
      <c r="D6" s="293">
        <v>43115</v>
      </c>
      <c r="E6" s="313"/>
      <c r="F6" s="314">
        <v>0.36458333333333331</v>
      </c>
      <c r="G6" s="320"/>
      <c r="H6" s="311">
        <v>0</v>
      </c>
      <c r="I6" s="315" t="s">
        <v>107</v>
      </c>
      <c r="J6" s="315" t="s">
        <v>108</v>
      </c>
      <c r="K6" s="316" t="s">
        <v>109</v>
      </c>
      <c r="L6" s="311" t="s">
        <v>25</v>
      </c>
      <c r="M6" s="316" t="s">
        <v>110</v>
      </c>
      <c r="N6" s="316" t="s">
        <v>111</v>
      </c>
      <c r="O6" s="317"/>
      <c r="P6" s="311">
        <v>1</v>
      </c>
      <c r="Q6" s="311">
        <v>7</v>
      </c>
      <c r="R6" s="318" t="s">
        <v>56</v>
      </c>
      <c r="S6" s="311">
        <v>4120</v>
      </c>
      <c r="T6" s="311"/>
      <c r="U6" s="319"/>
      <c r="V6" s="358"/>
      <c r="W6" s="358"/>
      <c r="X6" s="358"/>
      <c r="Y6" s="358"/>
      <c r="Z6" s="358"/>
      <c r="AA6" s="358"/>
      <c r="AB6" s="358"/>
      <c r="AC6" s="358"/>
      <c r="AD6" s="358"/>
      <c r="AE6" s="358"/>
      <c r="AF6" s="358"/>
      <c r="AG6" s="358"/>
      <c r="AH6" s="358"/>
      <c r="AI6" s="358"/>
      <c r="AJ6" s="358"/>
      <c r="AK6" s="358"/>
      <c r="AL6" s="358"/>
      <c r="AM6" s="358"/>
      <c r="AN6" s="358"/>
      <c r="AO6" s="358"/>
      <c r="AP6" s="358"/>
      <c r="AQ6" s="358"/>
      <c r="AR6" s="358"/>
      <c r="AS6" s="358"/>
      <c r="AT6" s="358"/>
      <c r="AU6" s="358"/>
      <c r="AV6" s="358"/>
      <c r="AW6" s="358"/>
      <c r="AX6" s="358"/>
      <c r="AY6" s="358"/>
      <c r="AZ6" s="358"/>
      <c r="BA6" s="358"/>
      <c r="BB6" s="358"/>
      <c r="BC6" s="358"/>
      <c r="BD6" s="358"/>
      <c r="BE6" s="358"/>
      <c r="BF6" s="358"/>
      <c r="BG6" s="358"/>
      <c r="BH6" s="358"/>
      <c r="BI6" s="358"/>
      <c r="BJ6" s="358"/>
      <c r="BK6" s="358"/>
      <c r="BL6" s="358"/>
      <c r="BM6" s="358"/>
      <c r="BN6" s="358"/>
      <c r="BO6" s="358"/>
      <c r="BP6" s="358"/>
      <c r="BQ6" s="358"/>
      <c r="BR6" s="358"/>
      <c r="BS6" s="358"/>
      <c r="BT6" s="358"/>
    </row>
    <row r="7" spans="1:72" s="1" customFormat="1" ht="80.25" customHeight="1" x14ac:dyDescent="0.2">
      <c r="A7" s="330" t="s">
        <v>23</v>
      </c>
      <c r="B7" s="331" t="s">
        <v>48</v>
      </c>
      <c r="C7" s="332">
        <v>43138</v>
      </c>
      <c r="D7" s="293">
        <v>43116</v>
      </c>
      <c r="E7" s="333"/>
      <c r="F7" s="334">
        <v>0.44791666666666669</v>
      </c>
      <c r="G7" s="320"/>
      <c r="H7" s="331">
        <v>6</v>
      </c>
      <c r="I7" s="141" t="s">
        <v>117</v>
      </c>
      <c r="J7" s="141" t="s">
        <v>98</v>
      </c>
      <c r="K7" s="141" t="s">
        <v>122</v>
      </c>
      <c r="L7" s="155" t="s">
        <v>25</v>
      </c>
      <c r="M7" s="144" t="s">
        <v>97</v>
      </c>
      <c r="N7" s="144" t="s">
        <v>123</v>
      </c>
      <c r="O7" s="172"/>
      <c r="P7" s="331">
        <v>1</v>
      </c>
      <c r="Q7" s="331"/>
      <c r="R7" s="182" t="s">
        <v>92</v>
      </c>
      <c r="S7" s="331">
        <v>9112</v>
      </c>
      <c r="T7" s="331"/>
      <c r="U7" s="335"/>
      <c r="V7" s="358"/>
      <c r="W7" s="358"/>
      <c r="X7" s="358"/>
      <c r="Y7" s="358"/>
      <c r="Z7" s="358"/>
      <c r="AA7" s="358"/>
      <c r="AB7" s="358"/>
      <c r="AC7" s="358"/>
      <c r="AD7" s="358"/>
      <c r="AE7" s="358"/>
      <c r="AF7" s="358"/>
      <c r="AG7" s="358"/>
      <c r="AH7" s="358"/>
      <c r="AI7" s="358"/>
      <c r="AJ7" s="358"/>
      <c r="AK7" s="358"/>
      <c r="AL7" s="358"/>
      <c r="AM7" s="358"/>
      <c r="AN7" s="358"/>
      <c r="AO7" s="358"/>
      <c r="AP7" s="358"/>
      <c r="AQ7" s="358"/>
      <c r="AR7" s="358"/>
      <c r="AS7" s="358"/>
      <c r="AT7" s="358"/>
      <c r="AU7" s="358"/>
      <c r="AV7" s="358"/>
      <c r="AW7" s="358"/>
      <c r="AX7" s="358"/>
      <c r="AY7" s="358"/>
      <c r="AZ7" s="358"/>
      <c r="BA7" s="358"/>
      <c r="BB7" s="358"/>
      <c r="BC7" s="358"/>
      <c r="BD7" s="358"/>
      <c r="BE7" s="358"/>
      <c r="BF7" s="358"/>
      <c r="BG7" s="358"/>
      <c r="BH7" s="358"/>
      <c r="BI7" s="358"/>
      <c r="BJ7" s="358"/>
      <c r="BK7" s="358"/>
      <c r="BL7" s="358"/>
      <c r="BM7" s="358"/>
      <c r="BN7" s="358"/>
      <c r="BO7" s="358"/>
      <c r="BP7" s="358"/>
      <c r="BQ7" s="358"/>
      <c r="BR7" s="358"/>
      <c r="BS7" s="358"/>
      <c r="BT7" s="358"/>
    </row>
    <row r="8" spans="1:72" s="1" customFormat="1" ht="30" customHeight="1" x14ac:dyDescent="0.2">
      <c r="A8" s="310" t="s">
        <v>60</v>
      </c>
      <c r="B8" s="311" t="s">
        <v>30</v>
      </c>
      <c r="C8" s="312">
        <v>43133</v>
      </c>
      <c r="D8" s="293">
        <v>43116</v>
      </c>
      <c r="E8" s="313"/>
      <c r="F8" s="314">
        <v>0.44791666666666669</v>
      </c>
      <c r="G8" s="320"/>
      <c r="H8" s="311">
        <v>16</v>
      </c>
      <c r="I8" s="315" t="s">
        <v>119</v>
      </c>
      <c r="J8" s="315" t="s">
        <v>95</v>
      </c>
      <c r="K8" s="315" t="s">
        <v>31</v>
      </c>
      <c r="L8" s="311" t="s">
        <v>25</v>
      </c>
      <c r="M8" s="316" t="s">
        <v>110</v>
      </c>
      <c r="N8" s="316" t="s">
        <v>103</v>
      </c>
      <c r="O8" s="172"/>
      <c r="P8" s="311">
        <v>1</v>
      </c>
      <c r="Q8" s="311">
        <v>37</v>
      </c>
      <c r="R8" s="182" t="s">
        <v>92</v>
      </c>
      <c r="S8" s="311">
        <v>2269</v>
      </c>
      <c r="T8" s="311"/>
      <c r="U8" s="319"/>
      <c r="V8" s="358"/>
      <c r="W8" s="358"/>
      <c r="X8" s="358"/>
      <c r="Y8" s="358"/>
      <c r="Z8" s="358"/>
      <c r="AA8" s="358"/>
      <c r="AB8" s="358"/>
      <c r="AC8" s="358"/>
      <c r="AD8" s="358"/>
      <c r="AE8" s="358"/>
      <c r="AF8" s="358"/>
      <c r="AG8" s="358"/>
      <c r="AH8" s="358"/>
      <c r="AI8" s="358"/>
      <c r="AJ8" s="358"/>
      <c r="AK8" s="358"/>
      <c r="AL8" s="358"/>
      <c r="AM8" s="358"/>
      <c r="AN8" s="358"/>
      <c r="AO8" s="358"/>
      <c r="AP8" s="358"/>
      <c r="AQ8" s="358"/>
      <c r="AR8" s="358"/>
      <c r="AS8" s="358"/>
      <c r="AT8" s="358"/>
      <c r="AU8" s="358"/>
      <c r="AV8" s="358"/>
      <c r="AW8" s="358"/>
      <c r="AX8" s="358"/>
      <c r="AY8" s="358"/>
      <c r="AZ8" s="358"/>
      <c r="BA8" s="358"/>
      <c r="BB8" s="358"/>
      <c r="BC8" s="358"/>
      <c r="BD8" s="358"/>
      <c r="BE8" s="358"/>
      <c r="BF8" s="358"/>
      <c r="BG8" s="358"/>
      <c r="BH8" s="358"/>
      <c r="BI8" s="358"/>
      <c r="BJ8" s="358"/>
      <c r="BK8" s="358"/>
      <c r="BL8" s="358"/>
      <c r="BM8" s="358"/>
      <c r="BN8" s="358"/>
      <c r="BO8" s="358"/>
      <c r="BP8" s="358"/>
      <c r="BQ8" s="358"/>
      <c r="BR8" s="358"/>
      <c r="BS8" s="358"/>
      <c r="BT8" s="358"/>
    </row>
    <row r="9" spans="1:72" s="1" customFormat="1" ht="33.75" customHeight="1" x14ac:dyDescent="0.2">
      <c r="A9" s="117" t="s">
        <v>54</v>
      </c>
      <c r="B9" s="118" t="s">
        <v>28</v>
      </c>
      <c r="C9" s="113">
        <v>43125</v>
      </c>
      <c r="D9" s="293">
        <v>43118</v>
      </c>
      <c r="E9" s="106"/>
      <c r="F9" s="112">
        <v>0.60416666666666663</v>
      </c>
      <c r="G9" s="294"/>
      <c r="H9" s="111">
        <v>0</v>
      </c>
      <c r="I9" s="119" t="s">
        <v>66</v>
      </c>
      <c r="J9" s="119" t="s">
        <v>98</v>
      </c>
      <c r="K9" s="119" t="s">
        <v>99</v>
      </c>
      <c r="L9" s="120" t="s">
        <v>25</v>
      </c>
      <c r="M9" s="123" t="s">
        <v>105</v>
      </c>
      <c r="N9" s="119" t="s">
        <v>101</v>
      </c>
      <c r="O9" s="121"/>
      <c r="P9" s="111">
        <v>1</v>
      </c>
      <c r="Q9" s="111">
        <v>1.5</v>
      </c>
      <c r="R9" s="120" t="s">
        <v>57</v>
      </c>
      <c r="S9" s="111">
        <v>9412</v>
      </c>
      <c r="T9" s="110"/>
      <c r="U9" s="209" t="s">
        <v>1</v>
      </c>
      <c r="V9" s="358"/>
      <c r="W9" s="358"/>
      <c r="X9" s="358"/>
      <c r="Y9" s="358"/>
      <c r="Z9" s="358"/>
      <c r="AA9" s="358"/>
      <c r="AB9" s="358"/>
      <c r="AC9" s="358"/>
      <c r="AD9" s="358"/>
      <c r="AE9" s="358"/>
      <c r="AF9" s="358"/>
      <c r="AG9" s="358"/>
      <c r="AH9" s="358"/>
      <c r="AI9" s="358"/>
      <c r="AJ9" s="358"/>
      <c r="AK9" s="358"/>
      <c r="AL9" s="358"/>
      <c r="AM9" s="358"/>
      <c r="AN9" s="358"/>
      <c r="AO9" s="358"/>
      <c r="AP9" s="358"/>
      <c r="AQ9" s="358"/>
      <c r="AR9" s="358"/>
      <c r="AS9" s="358"/>
      <c r="AT9" s="358"/>
      <c r="AU9" s="358"/>
      <c r="AV9" s="358"/>
      <c r="AW9" s="358"/>
      <c r="AX9" s="358"/>
      <c r="AY9" s="358"/>
      <c r="AZ9" s="358"/>
      <c r="BA9" s="358"/>
      <c r="BB9" s="358"/>
      <c r="BC9" s="358"/>
      <c r="BD9" s="358"/>
      <c r="BE9" s="358"/>
      <c r="BF9" s="358"/>
      <c r="BG9" s="358"/>
      <c r="BH9" s="358"/>
      <c r="BI9" s="358"/>
      <c r="BJ9" s="358"/>
      <c r="BK9" s="358"/>
      <c r="BL9" s="358"/>
      <c r="BM9" s="358"/>
      <c r="BN9" s="358"/>
      <c r="BO9" s="358"/>
      <c r="BP9" s="358"/>
      <c r="BQ9" s="358"/>
      <c r="BR9" s="358"/>
      <c r="BS9" s="358"/>
      <c r="BT9" s="358"/>
    </row>
    <row r="10" spans="1:72" s="1" customFormat="1" x14ac:dyDescent="0.2">
      <c r="A10" s="140" t="s">
        <v>54</v>
      </c>
      <c r="B10" s="155" t="s">
        <v>28</v>
      </c>
      <c r="C10" s="301">
        <v>43129</v>
      </c>
      <c r="D10" s="293">
        <v>43121</v>
      </c>
      <c r="E10" s="133"/>
      <c r="F10" s="160">
        <v>0.85416666666666663</v>
      </c>
      <c r="G10" s="294"/>
      <c r="H10" s="302">
        <v>10</v>
      </c>
      <c r="I10" s="303" t="s">
        <v>94</v>
      </c>
      <c r="J10" s="146" t="s">
        <v>95</v>
      </c>
      <c r="K10" s="303" t="s">
        <v>96</v>
      </c>
      <c r="L10" s="147" t="s">
        <v>25</v>
      </c>
      <c r="M10" s="304" t="s">
        <v>105</v>
      </c>
      <c r="N10" s="304" t="s">
        <v>106</v>
      </c>
      <c r="O10" s="305"/>
      <c r="P10" s="306">
        <v>1</v>
      </c>
      <c r="Q10" s="306">
        <v>8</v>
      </c>
      <c r="R10" s="307" t="s">
        <v>55</v>
      </c>
      <c r="S10" s="306">
        <v>5321</v>
      </c>
      <c r="T10" s="308"/>
      <c r="U10" s="210"/>
      <c r="V10" s="358"/>
      <c r="W10" s="358"/>
      <c r="X10" s="358"/>
      <c r="Y10" s="358"/>
      <c r="Z10" s="358"/>
      <c r="AA10" s="358"/>
      <c r="AB10" s="358"/>
      <c r="AC10" s="358"/>
      <c r="AD10" s="358"/>
      <c r="AE10" s="358"/>
      <c r="AF10" s="358"/>
      <c r="AG10" s="358"/>
      <c r="AH10" s="358"/>
      <c r="AI10" s="358"/>
      <c r="AJ10" s="358"/>
      <c r="AK10" s="358"/>
      <c r="AL10" s="358"/>
      <c r="AM10" s="358"/>
      <c r="AN10" s="358"/>
      <c r="AO10" s="358"/>
      <c r="AP10" s="358"/>
      <c r="AQ10" s="358"/>
      <c r="AR10" s="358"/>
      <c r="AS10" s="358"/>
      <c r="AT10" s="358"/>
      <c r="AU10" s="358"/>
      <c r="AV10" s="358"/>
      <c r="AW10" s="358"/>
      <c r="AX10" s="358"/>
      <c r="AY10" s="358"/>
      <c r="AZ10" s="358"/>
      <c r="BA10" s="358"/>
      <c r="BB10" s="358"/>
      <c r="BC10" s="358"/>
      <c r="BD10" s="358"/>
      <c r="BE10" s="358"/>
      <c r="BF10" s="358"/>
      <c r="BG10" s="358"/>
      <c r="BH10" s="358"/>
      <c r="BI10" s="358"/>
      <c r="BJ10" s="358"/>
      <c r="BK10" s="358"/>
      <c r="BL10" s="358"/>
      <c r="BM10" s="358"/>
      <c r="BN10" s="358"/>
      <c r="BO10" s="358"/>
      <c r="BP10" s="358"/>
      <c r="BQ10" s="358"/>
      <c r="BR10" s="358"/>
      <c r="BS10" s="358"/>
      <c r="BT10" s="358"/>
    </row>
    <row r="11" spans="1:72" s="1" customFormat="1" ht="42" customHeight="1" x14ac:dyDescent="0.2">
      <c r="A11" s="117" t="s">
        <v>23</v>
      </c>
      <c r="B11" s="114" t="s">
        <v>44</v>
      </c>
      <c r="C11" s="113">
        <v>43126</v>
      </c>
      <c r="D11" s="293">
        <v>43125</v>
      </c>
      <c r="E11" s="106"/>
      <c r="F11" s="112">
        <v>0.36458333333333331</v>
      </c>
      <c r="G11" s="294"/>
      <c r="H11" s="111">
        <v>0</v>
      </c>
      <c r="I11" s="119" t="s">
        <v>102</v>
      </c>
      <c r="J11" s="119" t="s">
        <v>95</v>
      </c>
      <c r="K11" s="119" t="s">
        <v>96</v>
      </c>
      <c r="L11" s="120" t="s">
        <v>25</v>
      </c>
      <c r="M11" s="123" t="s">
        <v>97</v>
      </c>
      <c r="N11" s="119" t="s">
        <v>103</v>
      </c>
      <c r="O11" s="121"/>
      <c r="P11" s="111">
        <v>1</v>
      </c>
      <c r="Q11" s="134" t="s">
        <v>104</v>
      </c>
      <c r="R11" s="120" t="s">
        <v>57</v>
      </c>
      <c r="S11" s="111">
        <v>3221</v>
      </c>
      <c r="T11" s="110"/>
      <c r="U11" s="209" t="s">
        <v>1</v>
      </c>
      <c r="V11" s="358"/>
      <c r="W11" s="358"/>
      <c r="X11" s="358"/>
      <c r="Y11" s="358"/>
      <c r="Z11" s="358"/>
      <c r="AA11" s="358"/>
      <c r="AB11" s="358"/>
      <c r="AC11" s="358"/>
      <c r="AD11" s="358"/>
      <c r="AE11" s="358"/>
      <c r="AF11" s="358"/>
      <c r="AG11" s="358"/>
      <c r="AH11" s="358"/>
      <c r="AI11" s="358"/>
      <c r="AJ11" s="358"/>
      <c r="AK11" s="358"/>
      <c r="AL11" s="358"/>
      <c r="AM11" s="358"/>
      <c r="AN11" s="358"/>
      <c r="AO11" s="358"/>
      <c r="AP11" s="358"/>
      <c r="AQ11" s="358"/>
      <c r="AR11" s="358"/>
      <c r="AS11" s="358"/>
      <c r="AT11" s="358"/>
      <c r="AU11" s="358"/>
      <c r="AV11" s="358"/>
      <c r="AW11" s="358"/>
      <c r="AX11" s="358"/>
      <c r="AY11" s="358"/>
      <c r="AZ11" s="358"/>
      <c r="BA11" s="358"/>
      <c r="BB11" s="358"/>
      <c r="BC11" s="358"/>
      <c r="BD11" s="358"/>
      <c r="BE11" s="358"/>
      <c r="BF11" s="358"/>
      <c r="BG11" s="358"/>
      <c r="BH11" s="358"/>
      <c r="BI11" s="358"/>
      <c r="BJ11" s="358"/>
      <c r="BK11" s="358"/>
      <c r="BL11" s="358"/>
      <c r="BM11" s="358"/>
      <c r="BN11" s="358"/>
      <c r="BO11" s="358"/>
      <c r="BP11" s="358"/>
      <c r="BQ11" s="358"/>
      <c r="BR11" s="358"/>
      <c r="BS11" s="358"/>
      <c r="BT11" s="358"/>
    </row>
    <row r="12" spans="1:72" s="1" customFormat="1" ht="42" customHeight="1" x14ac:dyDescent="0.2">
      <c r="A12" s="310" t="s">
        <v>54</v>
      </c>
      <c r="B12" s="311" t="s">
        <v>28</v>
      </c>
      <c r="C12" s="312">
        <v>43131</v>
      </c>
      <c r="D12" s="293">
        <v>43125</v>
      </c>
      <c r="E12" s="313"/>
      <c r="F12" s="314">
        <v>0.66666666666666663</v>
      </c>
      <c r="G12" s="294"/>
      <c r="H12" s="322">
        <v>8</v>
      </c>
      <c r="I12" s="323" t="s">
        <v>117</v>
      </c>
      <c r="J12" s="324" t="s">
        <v>98</v>
      </c>
      <c r="K12" s="323" t="s">
        <v>99</v>
      </c>
      <c r="L12" s="325" t="s">
        <v>25</v>
      </c>
      <c r="M12" s="326" t="s">
        <v>105</v>
      </c>
      <c r="N12" s="326" t="s">
        <v>118</v>
      </c>
      <c r="O12" s="305"/>
      <c r="P12" s="327">
        <v>1</v>
      </c>
      <c r="Q12" s="327"/>
      <c r="R12" s="307" t="s">
        <v>121</v>
      </c>
      <c r="S12" s="327">
        <v>9622</v>
      </c>
      <c r="T12" s="344" t="s">
        <v>67</v>
      </c>
      <c r="U12" s="319"/>
      <c r="V12" s="358"/>
      <c r="W12" s="358"/>
      <c r="X12" s="358"/>
      <c r="Y12" s="358"/>
      <c r="Z12" s="358"/>
      <c r="AA12" s="358"/>
      <c r="AB12" s="358"/>
      <c r="AC12" s="358"/>
      <c r="AD12" s="358"/>
      <c r="AE12" s="358"/>
      <c r="AF12" s="358"/>
      <c r="AG12" s="358"/>
      <c r="AH12" s="358"/>
      <c r="AI12" s="358"/>
      <c r="AJ12" s="358"/>
      <c r="AK12" s="358"/>
      <c r="AL12" s="358"/>
      <c r="AM12" s="358"/>
      <c r="AN12" s="358"/>
      <c r="AO12" s="358"/>
      <c r="AP12" s="358"/>
      <c r="AQ12" s="358"/>
      <c r="AR12" s="358"/>
      <c r="AS12" s="358"/>
      <c r="AT12" s="358"/>
      <c r="AU12" s="358"/>
      <c r="AV12" s="358"/>
      <c r="AW12" s="358"/>
      <c r="AX12" s="358"/>
      <c r="AY12" s="358"/>
      <c r="AZ12" s="358"/>
      <c r="BA12" s="358"/>
      <c r="BB12" s="358"/>
      <c r="BC12" s="358"/>
      <c r="BD12" s="358"/>
      <c r="BE12" s="358"/>
      <c r="BF12" s="358"/>
      <c r="BG12" s="358"/>
      <c r="BH12" s="358"/>
      <c r="BI12" s="358"/>
      <c r="BJ12" s="358"/>
      <c r="BK12" s="358"/>
      <c r="BL12" s="358"/>
      <c r="BM12" s="358"/>
      <c r="BN12" s="358"/>
      <c r="BO12" s="358"/>
      <c r="BP12" s="358"/>
      <c r="BQ12" s="358"/>
      <c r="BR12" s="358"/>
      <c r="BS12" s="358"/>
      <c r="BT12" s="358"/>
    </row>
    <row r="13" spans="1:72" s="1" customFormat="1" ht="54" customHeight="1" x14ac:dyDescent="0.2">
      <c r="A13" s="117" t="s">
        <v>23</v>
      </c>
      <c r="B13" s="118" t="s">
        <v>49</v>
      </c>
      <c r="C13" s="113">
        <v>43131</v>
      </c>
      <c r="D13" s="293">
        <v>43126</v>
      </c>
      <c r="E13" s="106"/>
      <c r="F13" s="112">
        <v>0.51041666666666663</v>
      </c>
      <c r="G13" s="294"/>
      <c r="H13" s="111">
        <v>7</v>
      </c>
      <c r="I13" s="119" t="s">
        <v>115</v>
      </c>
      <c r="J13" s="119" t="s">
        <v>95</v>
      </c>
      <c r="K13" s="119" t="s">
        <v>116</v>
      </c>
      <c r="L13" s="120" t="s">
        <v>25</v>
      </c>
      <c r="M13" s="123" t="s">
        <v>110</v>
      </c>
      <c r="N13" s="119" t="s">
        <v>62</v>
      </c>
      <c r="O13" s="121"/>
      <c r="P13" s="111">
        <v>1</v>
      </c>
      <c r="Q13" s="111"/>
      <c r="R13" s="120" t="s">
        <v>52</v>
      </c>
      <c r="S13" s="111">
        <v>5169</v>
      </c>
      <c r="T13" s="345" t="s">
        <v>67</v>
      </c>
      <c r="U13" s="209" t="s">
        <v>1</v>
      </c>
      <c r="V13" s="358"/>
      <c r="W13" s="358"/>
      <c r="X13" s="358"/>
      <c r="Y13" s="358"/>
      <c r="Z13" s="358"/>
      <c r="AA13" s="358"/>
      <c r="AB13" s="358"/>
      <c r="AC13" s="358"/>
      <c r="AD13" s="358"/>
      <c r="AE13" s="358"/>
      <c r="AF13" s="358"/>
      <c r="AG13" s="358"/>
      <c r="AH13" s="358"/>
      <c r="AI13" s="358"/>
      <c r="AJ13" s="358"/>
      <c r="AK13" s="358"/>
      <c r="AL13" s="358"/>
      <c r="AM13" s="358"/>
      <c r="AN13" s="358"/>
      <c r="AO13" s="358"/>
      <c r="AP13" s="358"/>
      <c r="AQ13" s="358"/>
      <c r="AR13" s="358"/>
      <c r="AS13" s="358"/>
      <c r="AT13" s="358"/>
      <c r="AU13" s="358"/>
      <c r="AV13" s="358"/>
      <c r="AW13" s="358"/>
      <c r="AX13" s="358"/>
      <c r="AY13" s="358"/>
      <c r="AZ13" s="358"/>
      <c r="BA13" s="358"/>
      <c r="BB13" s="358"/>
      <c r="BC13" s="358"/>
      <c r="BD13" s="358"/>
      <c r="BE13" s="358"/>
      <c r="BF13" s="358"/>
      <c r="BG13" s="358"/>
      <c r="BH13" s="358"/>
      <c r="BI13" s="358"/>
      <c r="BJ13" s="358"/>
      <c r="BK13" s="358"/>
      <c r="BL13" s="358"/>
      <c r="BM13" s="358"/>
      <c r="BN13" s="358"/>
      <c r="BO13" s="358"/>
      <c r="BP13" s="358"/>
      <c r="BQ13" s="358"/>
      <c r="BR13" s="358"/>
      <c r="BS13" s="358"/>
      <c r="BT13" s="358"/>
    </row>
    <row r="14" spans="1:72" s="1" customFormat="1" ht="42.75" customHeight="1" x14ac:dyDescent="0.2">
      <c r="A14" s="330" t="s">
        <v>60</v>
      </c>
      <c r="B14" s="331" t="s">
        <v>27</v>
      </c>
      <c r="C14" s="332">
        <v>43143</v>
      </c>
      <c r="D14" s="341">
        <v>43136</v>
      </c>
      <c r="E14" s="333"/>
      <c r="F14" s="334">
        <v>0.38541666666666669</v>
      </c>
      <c r="G14" s="320"/>
      <c r="H14" s="331">
        <v>5</v>
      </c>
      <c r="I14" s="141" t="s">
        <v>102</v>
      </c>
      <c r="J14" s="141" t="s">
        <v>95</v>
      </c>
      <c r="K14" s="141" t="s">
        <v>96</v>
      </c>
      <c r="L14" s="155" t="s">
        <v>25</v>
      </c>
      <c r="M14" s="144" t="s">
        <v>110</v>
      </c>
      <c r="N14" s="144" t="s">
        <v>130</v>
      </c>
      <c r="O14" s="172"/>
      <c r="P14" s="331">
        <v>1</v>
      </c>
      <c r="Q14" s="331"/>
      <c r="R14" s="182" t="s">
        <v>56</v>
      </c>
      <c r="S14" s="331">
        <v>3221</v>
      </c>
      <c r="T14" s="331"/>
      <c r="U14" s="335"/>
      <c r="V14" s="358"/>
      <c r="W14" s="358"/>
      <c r="X14" s="358"/>
      <c r="Y14" s="358"/>
      <c r="Z14" s="358"/>
      <c r="AA14" s="358"/>
      <c r="AB14" s="358"/>
      <c r="AC14" s="358"/>
      <c r="AD14" s="358"/>
      <c r="AE14" s="358"/>
      <c r="AF14" s="358"/>
      <c r="AG14" s="358"/>
      <c r="AH14" s="358"/>
      <c r="AI14" s="358"/>
      <c r="AJ14" s="358"/>
      <c r="AK14" s="358"/>
      <c r="AL14" s="358"/>
      <c r="AM14" s="358"/>
      <c r="AN14" s="358"/>
      <c r="AO14" s="358"/>
      <c r="AP14" s="358"/>
      <c r="AQ14" s="358"/>
      <c r="AR14" s="358"/>
      <c r="AS14" s="358"/>
      <c r="AT14" s="358"/>
      <c r="AU14" s="358"/>
      <c r="AV14" s="358"/>
      <c r="AW14" s="358"/>
      <c r="AX14" s="358"/>
      <c r="AY14" s="358"/>
      <c r="AZ14" s="358"/>
      <c r="BA14" s="358"/>
      <c r="BB14" s="358"/>
      <c r="BC14" s="358"/>
      <c r="BD14" s="358"/>
      <c r="BE14" s="358"/>
      <c r="BF14" s="358"/>
      <c r="BG14" s="358"/>
      <c r="BH14" s="358"/>
      <c r="BI14" s="358"/>
      <c r="BJ14" s="358"/>
      <c r="BK14" s="358"/>
      <c r="BL14" s="358"/>
      <c r="BM14" s="358"/>
      <c r="BN14" s="358"/>
      <c r="BO14" s="358"/>
      <c r="BP14" s="358"/>
      <c r="BQ14" s="358"/>
      <c r="BR14" s="358"/>
      <c r="BS14" s="358"/>
      <c r="BT14" s="358"/>
    </row>
    <row r="15" spans="1:72" s="1" customFormat="1" ht="45.75" customHeight="1" x14ac:dyDescent="0.2">
      <c r="A15" s="117" t="s">
        <v>60</v>
      </c>
      <c r="B15" s="118" t="s">
        <v>27</v>
      </c>
      <c r="C15" s="113">
        <v>43145</v>
      </c>
      <c r="D15" s="341">
        <v>43138</v>
      </c>
      <c r="E15" s="106"/>
      <c r="F15" s="112">
        <v>0.57638888888888895</v>
      </c>
      <c r="G15" s="294"/>
      <c r="H15" s="331">
        <v>9</v>
      </c>
      <c r="I15" s="119" t="s">
        <v>102</v>
      </c>
      <c r="J15" s="119" t="s">
        <v>95</v>
      </c>
      <c r="K15" s="119" t="s">
        <v>96</v>
      </c>
      <c r="L15" s="120" t="s">
        <v>25</v>
      </c>
      <c r="M15" s="123" t="s">
        <v>110</v>
      </c>
      <c r="N15" s="119" t="s">
        <v>131</v>
      </c>
      <c r="O15" s="121"/>
      <c r="P15" s="111">
        <v>1</v>
      </c>
      <c r="Q15" s="111">
        <v>29</v>
      </c>
      <c r="R15" s="120" t="s">
        <v>26</v>
      </c>
      <c r="S15" s="111">
        <v>2221</v>
      </c>
      <c r="T15" s="110"/>
      <c r="U15" s="209"/>
      <c r="V15" s="358"/>
      <c r="W15" s="358"/>
      <c r="X15" s="358"/>
      <c r="Y15" s="358"/>
      <c r="Z15" s="358"/>
      <c r="AA15" s="358"/>
      <c r="AB15" s="358"/>
      <c r="AC15" s="358"/>
      <c r="AD15" s="358"/>
      <c r="AE15" s="358"/>
      <c r="AF15" s="358"/>
      <c r="AG15" s="358"/>
      <c r="AH15" s="358"/>
      <c r="AI15" s="358"/>
      <c r="AJ15" s="358"/>
      <c r="AK15" s="358"/>
      <c r="AL15" s="358"/>
      <c r="AM15" s="358"/>
      <c r="AN15" s="358"/>
      <c r="AO15" s="358"/>
      <c r="AP15" s="358"/>
      <c r="AQ15" s="358"/>
      <c r="AR15" s="358"/>
      <c r="AS15" s="358"/>
      <c r="AT15" s="358"/>
      <c r="AU15" s="358"/>
      <c r="AV15" s="358"/>
      <c r="AW15" s="358"/>
      <c r="AX15" s="358"/>
      <c r="AY15" s="358"/>
      <c r="AZ15" s="358"/>
      <c r="BA15" s="358"/>
      <c r="BB15" s="358"/>
      <c r="BC15" s="358"/>
      <c r="BD15" s="358"/>
      <c r="BE15" s="358"/>
      <c r="BF15" s="358"/>
      <c r="BG15" s="358"/>
      <c r="BH15" s="358"/>
      <c r="BI15" s="358"/>
      <c r="BJ15" s="358"/>
      <c r="BK15" s="358"/>
      <c r="BL15" s="358"/>
      <c r="BM15" s="358"/>
      <c r="BN15" s="358"/>
      <c r="BO15" s="358"/>
      <c r="BP15" s="358"/>
      <c r="BQ15" s="358"/>
      <c r="BR15" s="358"/>
      <c r="BS15" s="358"/>
      <c r="BT15" s="358"/>
    </row>
    <row r="16" spans="1:72" s="1" customFormat="1" ht="45.75" customHeight="1" x14ac:dyDescent="0.2">
      <c r="A16" s="117" t="s">
        <v>23</v>
      </c>
      <c r="B16" s="118" t="s">
        <v>38</v>
      </c>
      <c r="C16" s="113">
        <v>43140</v>
      </c>
      <c r="D16" s="341">
        <v>43139</v>
      </c>
      <c r="E16" s="106"/>
      <c r="F16" s="112">
        <v>0.48958333333333331</v>
      </c>
      <c r="G16" s="294"/>
      <c r="H16" s="331">
        <v>15</v>
      </c>
      <c r="I16" s="119" t="s">
        <v>94</v>
      </c>
      <c r="J16" s="119" t="s">
        <v>95</v>
      </c>
      <c r="K16" s="119" t="s">
        <v>96</v>
      </c>
      <c r="L16" s="120" t="s">
        <v>25</v>
      </c>
      <c r="M16" s="123" t="s">
        <v>110</v>
      </c>
      <c r="N16" s="119" t="s">
        <v>126</v>
      </c>
      <c r="O16" s="121"/>
      <c r="P16" s="111">
        <v>1</v>
      </c>
      <c r="Q16" s="111">
        <v>0</v>
      </c>
      <c r="R16" s="120" t="s">
        <v>57</v>
      </c>
      <c r="S16" s="111">
        <v>5321</v>
      </c>
      <c r="T16" s="110"/>
      <c r="U16" s="209" t="s">
        <v>1</v>
      </c>
      <c r="V16" s="358"/>
      <c r="W16" s="358"/>
      <c r="X16" s="358"/>
      <c r="Y16" s="358"/>
      <c r="Z16" s="358"/>
      <c r="AA16" s="358"/>
      <c r="AB16" s="358"/>
      <c r="AC16" s="358"/>
      <c r="AD16" s="358"/>
      <c r="AE16" s="358"/>
      <c r="AF16" s="358"/>
      <c r="AG16" s="358"/>
      <c r="AH16" s="358"/>
      <c r="AI16" s="358"/>
      <c r="AJ16" s="358"/>
      <c r="AK16" s="358"/>
      <c r="AL16" s="358"/>
      <c r="AM16" s="358"/>
      <c r="AN16" s="358"/>
      <c r="AO16" s="358"/>
      <c r="AP16" s="358"/>
      <c r="AQ16" s="358"/>
      <c r="AR16" s="358"/>
      <c r="AS16" s="358"/>
      <c r="AT16" s="358"/>
      <c r="AU16" s="358"/>
      <c r="AV16" s="358"/>
      <c r="AW16" s="358"/>
      <c r="AX16" s="358"/>
      <c r="AY16" s="358"/>
      <c r="AZ16" s="358"/>
      <c r="BA16" s="358"/>
      <c r="BB16" s="358"/>
      <c r="BC16" s="358"/>
      <c r="BD16" s="358"/>
      <c r="BE16" s="358"/>
      <c r="BF16" s="358"/>
      <c r="BG16" s="358"/>
      <c r="BH16" s="358"/>
      <c r="BI16" s="358"/>
      <c r="BJ16" s="358"/>
      <c r="BK16" s="358"/>
      <c r="BL16" s="358"/>
      <c r="BM16" s="358"/>
      <c r="BN16" s="358"/>
      <c r="BO16" s="358"/>
      <c r="BP16" s="358"/>
      <c r="BQ16" s="358"/>
      <c r="BR16" s="358"/>
      <c r="BS16" s="358"/>
      <c r="BT16" s="358"/>
    </row>
    <row r="17" spans="1:72" s="1" customFormat="1" ht="45.75" customHeight="1" x14ac:dyDescent="0.2">
      <c r="A17" s="330" t="s">
        <v>60</v>
      </c>
      <c r="B17" s="331" t="s">
        <v>30</v>
      </c>
      <c r="C17" s="332">
        <v>43157</v>
      </c>
      <c r="D17" s="341">
        <v>43143</v>
      </c>
      <c r="E17" s="333"/>
      <c r="F17" s="334">
        <v>0.68055555555555547</v>
      </c>
      <c r="G17" s="294"/>
      <c r="H17" s="331">
        <v>2</v>
      </c>
      <c r="I17" s="347" t="s">
        <v>102</v>
      </c>
      <c r="J17" s="348" t="s">
        <v>95</v>
      </c>
      <c r="K17" s="347" t="s">
        <v>96</v>
      </c>
      <c r="L17" s="349" t="s">
        <v>25</v>
      </c>
      <c r="M17" s="350" t="s">
        <v>97</v>
      </c>
      <c r="N17" s="350" t="s">
        <v>135</v>
      </c>
      <c r="O17" s="305"/>
      <c r="P17" s="351">
        <v>1</v>
      </c>
      <c r="Q17" s="351">
        <v>7</v>
      </c>
      <c r="R17" s="352" t="s">
        <v>56</v>
      </c>
      <c r="S17" s="351">
        <v>3221</v>
      </c>
      <c r="T17" s="353"/>
      <c r="U17" s="335"/>
      <c r="V17" s="358"/>
      <c r="W17" s="358"/>
      <c r="X17" s="358"/>
      <c r="Y17" s="358"/>
      <c r="Z17" s="358"/>
      <c r="AA17" s="358"/>
      <c r="AB17" s="358"/>
      <c r="AC17" s="358"/>
      <c r="AD17" s="358"/>
      <c r="AE17" s="358"/>
      <c r="AF17" s="358"/>
      <c r="AG17" s="358"/>
      <c r="AH17" s="358"/>
      <c r="AI17" s="358"/>
      <c r="AJ17" s="358"/>
      <c r="AK17" s="358"/>
      <c r="AL17" s="358"/>
      <c r="AM17" s="358"/>
      <c r="AN17" s="358"/>
      <c r="AO17" s="358"/>
      <c r="AP17" s="358"/>
      <c r="AQ17" s="358"/>
      <c r="AR17" s="358"/>
      <c r="AS17" s="358"/>
      <c r="AT17" s="358"/>
      <c r="AU17" s="358"/>
      <c r="AV17" s="358"/>
      <c r="AW17" s="358"/>
      <c r="AX17" s="358"/>
      <c r="AY17" s="358"/>
      <c r="AZ17" s="358"/>
      <c r="BA17" s="358"/>
      <c r="BB17" s="358"/>
      <c r="BC17" s="358"/>
      <c r="BD17" s="358"/>
      <c r="BE17" s="358"/>
      <c r="BF17" s="358"/>
      <c r="BG17" s="358"/>
      <c r="BH17" s="358"/>
      <c r="BI17" s="358"/>
      <c r="BJ17" s="358"/>
      <c r="BK17" s="358"/>
      <c r="BL17" s="358"/>
      <c r="BM17" s="358"/>
      <c r="BN17" s="358"/>
      <c r="BO17" s="358"/>
      <c r="BP17" s="358"/>
      <c r="BQ17" s="358"/>
      <c r="BR17" s="358"/>
      <c r="BS17" s="358"/>
      <c r="BT17" s="358"/>
    </row>
    <row r="18" spans="1:72" s="1" customFormat="1" ht="52.5" customHeight="1" x14ac:dyDescent="0.2">
      <c r="A18" s="117" t="s">
        <v>23</v>
      </c>
      <c r="B18" s="118" t="s">
        <v>49</v>
      </c>
      <c r="C18" s="113">
        <v>43147</v>
      </c>
      <c r="D18" s="341">
        <v>43145</v>
      </c>
      <c r="E18" s="106"/>
      <c r="F18" s="112">
        <v>0.60416666666666663</v>
      </c>
      <c r="G18" s="294"/>
      <c r="H18" s="111">
        <v>4</v>
      </c>
      <c r="I18" s="119" t="s">
        <v>102</v>
      </c>
      <c r="J18" s="119" t="s">
        <v>95</v>
      </c>
      <c r="K18" s="119" t="s">
        <v>96</v>
      </c>
      <c r="L18" s="120" t="s">
        <v>25</v>
      </c>
      <c r="M18" s="123" t="s">
        <v>61</v>
      </c>
      <c r="N18" s="119" t="s">
        <v>132</v>
      </c>
      <c r="O18" s="121"/>
      <c r="P18" s="111">
        <v>1</v>
      </c>
      <c r="Q18" s="111"/>
      <c r="R18" s="120" t="s">
        <v>26</v>
      </c>
      <c r="S18" s="111">
        <v>2221</v>
      </c>
      <c r="T18" s="110"/>
      <c r="U18" s="209"/>
      <c r="V18" s="358"/>
      <c r="W18" s="358"/>
      <c r="X18" s="358"/>
      <c r="Y18" s="358"/>
      <c r="Z18" s="358"/>
      <c r="AA18" s="358"/>
      <c r="AB18" s="358"/>
      <c r="AC18" s="358"/>
      <c r="AD18" s="358"/>
      <c r="AE18" s="358"/>
      <c r="AF18" s="358"/>
      <c r="AG18" s="358"/>
      <c r="AH18" s="358"/>
      <c r="AI18" s="358"/>
      <c r="AJ18" s="358"/>
      <c r="AK18" s="358"/>
      <c r="AL18" s="358"/>
      <c r="AM18" s="358"/>
      <c r="AN18" s="358"/>
      <c r="AO18" s="358"/>
      <c r="AP18" s="358"/>
      <c r="AQ18" s="358"/>
      <c r="AR18" s="358"/>
      <c r="AS18" s="358"/>
      <c r="AT18" s="358"/>
      <c r="AU18" s="358"/>
      <c r="AV18" s="358"/>
      <c r="AW18" s="358"/>
      <c r="AX18" s="358"/>
      <c r="AY18" s="358"/>
      <c r="AZ18" s="358"/>
      <c r="BA18" s="358"/>
      <c r="BB18" s="358"/>
      <c r="BC18" s="358"/>
      <c r="BD18" s="358"/>
      <c r="BE18" s="358"/>
      <c r="BF18" s="358"/>
      <c r="BG18" s="358"/>
      <c r="BH18" s="358"/>
      <c r="BI18" s="358"/>
      <c r="BJ18" s="358"/>
      <c r="BK18" s="358"/>
      <c r="BL18" s="358"/>
      <c r="BM18" s="358"/>
      <c r="BN18" s="358"/>
      <c r="BO18" s="358"/>
      <c r="BP18" s="358"/>
      <c r="BQ18" s="358"/>
      <c r="BR18" s="358"/>
      <c r="BS18" s="358"/>
      <c r="BT18" s="358"/>
    </row>
    <row r="19" spans="1:72" s="1" customFormat="1" ht="25.5" x14ac:dyDescent="0.2">
      <c r="A19" s="117" t="s">
        <v>60</v>
      </c>
      <c r="B19" s="118" t="s">
        <v>27</v>
      </c>
      <c r="C19" s="113">
        <v>43153</v>
      </c>
      <c r="D19" s="341">
        <v>43146</v>
      </c>
      <c r="E19" s="106"/>
      <c r="F19" s="112">
        <v>0.41666666666666669</v>
      </c>
      <c r="G19" s="294"/>
      <c r="H19" s="111">
        <v>15</v>
      </c>
      <c r="I19" s="119" t="s">
        <v>133</v>
      </c>
      <c r="J19" s="119" t="s">
        <v>95</v>
      </c>
      <c r="K19" s="119" t="s">
        <v>96</v>
      </c>
      <c r="L19" s="120" t="s">
        <v>25</v>
      </c>
      <c r="M19" s="123" t="s">
        <v>97</v>
      </c>
      <c r="N19" s="119" t="s">
        <v>134</v>
      </c>
      <c r="O19" s="121"/>
      <c r="P19" s="111">
        <v>1</v>
      </c>
      <c r="Q19" s="111">
        <v>10</v>
      </c>
      <c r="R19" s="120" t="s">
        <v>57</v>
      </c>
      <c r="S19" s="111">
        <v>9629</v>
      </c>
      <c r="T19" s="110"/>
      <c r="U19" s="209"/>
      <c r="V19" s="358"/>
      <c r="W19" s="358"/>
      <c r="X19" s="358"/>
      <c r="Y19" s="358"/>
      <c r="Z19" s="358"/>
      <c r="AA19" s="358"/>
      <c r="AB19" s="358"/>
      <c r="AC19" s="358"/>
      <c r="AD19" s="358"/>
      <c r="AE19" s="358"/>
      <c r="AF19" s="358"/>
      <c r="AG19" s="358"/>
      <c r="AH19" s="358"/>
      <c r="AI19" s="358"/>
      <c r="AJ19" s="358"/>
      <c r="AK19" s="358"/>
      <c r="AL19" s="358"/>
      <c r="AM19" s="358"/>
      <c r="AN19" s="358"/>
      <c r="AO19" s="358"/>
      <c r="AP19" s="358"/>
      <c r="AQ19" s="358"/>
      <c r="AR19" s="358"/>
      <c r="AS19" s="358"/>
      <c r="AT19" s="358"/>
      <c r="AU19" s="358"/>
      <c r="AV19" s="358"/>
      <c r="AW19" s="358"/>
      <c r="AX19" s="358"/>
      <c r="AY19" s="358"/>
      <c r="AZ19" s="358"/>
      <c r="BA19" s="358"/>
      <c r="BB19" s="358"/>
      <c r="BC19" s="358"/>
      <c r="BD19" s="358"/>
      <c r="BE19" s="358"/>
      <c r="BF19" s="358"/>
      <c r="BG19" s="358"/>
      <c r="BH19" s="358"/>
      <c r="BI19" s="358"/>
      <c r="BJ19" s="358"/>
      <c r="BK19" s="358"/>
      <c r="BL19" s="358"/>
      <c r="BM19" s="358"/>
      <c r="BN19" s="358"/>
      <c r="BO19" s="358"/>
      <c r="BP19" s="358"/>
      <c r="BQ19" s="358"/>
      <c r="BR19" s="358"/>
      <c r="BS19" s="358"/>
      <c r="BT19" s="358"/>
    </row>
    <row r="20" spans="1:72" s="1" customFormat="1" ht="24.75" customHeight="1" x14ac:dyDescent="0.2">
      <c r="A20" s="140" t="s">
        <v>60</v>
      </c>
      <c r="B20" s="155" t="s">
        <v>30</v>
      </c>
      <c r="C20" s="301">
        <v>43168</v>
      </c>
      <c r="D20" s="341">
        <v>43152</v>
      </c>
      <c r="E20" s="133"/>
      <c r="F20" s="160">
        <v>0.33333333333333331</v>
      </c>
      <c r="G20" s="294"/>
      <c r="H20" s="302">
        <v>0</v>
      </c>
      <c r="I20" s="303" t="s">
        <v>145</v>
      </c>
      <c r="J20" s="146" t="s">
        <v>146</v>
      </c>
      <c r="K20" s="303" t="s">
        <v>146</v>
      </c>
      <c r="L20" s="147" t="s">
        <v>25</v>
      </c>
      <c r="M20" s="304" t="s">
        <v>110</v>
      </c>
      <c r="N20" s="304" t="s">
        <v>147</v>
      </c>
      <c r="O20" s="305"/>
      <c r="P20" s="306">
        <v>1</v>
      </c>
      <c r="Q20" s="306"/>
      <c r="R20" s="307" t="s">
        <v>148</v>
      </c>
      <c r="S20" s="306">
        <v>5414</v>
      </c>
      <c r="T20" s="308"/>
      <c r="U20" s="210"/>
      <c r="V20" s="358"/>
      <c r="W20" s="358"/>
      <c r="X20" s="358"/>
      <c r="Y20" s="358"/>
      <c r="Z20" s="358"/>
      <c r="AA20" s="358"/>
      <c r="AB20" s="358"/>
      <c r="AC20" s="358"/>
      <c r="AD20" s="358"/>
      <c r="AE20" s="358"/>
      <c r="AF20" s="358"/>
      <c r="AG20" s="358"/>
      <c r="AH20" s="358"/>
      <c r="AI20" s="358"/>
      <c r="AJ20" s="358"/>
      <c r="AK20" s="358"/>
      <c r="AL20" s="358"/>
      <c r="AM20" s="358"/>
      <c r="AN20" s="358"/>
      <c r="AO20" s="358"/>
      <c r="AP20" s="358"/>
      <c r="AQ20" s="358"/>
      <c r="AR20" s="358"/>
      <c r="AS20" s="358"/>
      <c r="AT20" s="358"/>
      <c r="AU20" s="358"/>
      <c r="AV20" s="358"/>
      <c r="AW20" s="358"/>
      <c r="AX20" s="358"/>
      <c r="AY20" s="358"/>
      <c r="AZ20" s="358"/>
      <c r="BA20" s="358"/>
      <c r="BB20" s="358"/>
      <c r="BC20" s="358"/>
      <c r="BD20" s="358"/>
      <c r="BE20" s="358"/>
      <c r="BF20" s="358"/>
      <c r="BG20" s="358"/>
      <c r="BH20" s="358"/>
      <c r="BI20" s="358"/>
      <c r="BJ20" s="358"/>
      <c r="BK20" s="358"/>
      <c r="BL20" s="358"/>
      <c r="BM20" s="358"/>
      <c r="BN20" s="358"/>
      <c r="BO20" s="358"/>
      <c r="BP20" s="358"/>
      <c r="BQ20" s="358"/>
      <c r="BR20" s="358"/>
      <c r="BS20" s="358"/>
      <c r="BT20" s="358"/>
    </row>
    <row r="21" spans="1:72" s="1" customFormat="1" ht="29.25" customHeight="1" x14ac:dyDescent="0.2">
      <c r="A21" s="117" t="s">
        <v>23</v>
      </c>
      <c r="B21" s="118" t="s">
        <v>41</v>
      </c>
      <c r="C21" s="113">
        <v>43158</v>
      </c>
      <c r="D21" s="341">
        <v>43157</v>
      </c>
      <c r="E21" s="106"/>
      <c r="F21" s="112">
        <v>0.39583333333333331</v>
      </c>
      <c r="G21" s="294"/>
      <c r="H21" s="111">
        <v>15</v>
      </c>
      <c r="I21" s="119" t="s">
        <v>136</v>
      </c>
      <c r="J21" s="119" t="s">
        <v>95</v>
      </c>
      <c r="K21" s="119" t="s">
        <v>137</v>
      </c>
      <c r="L21" s="120" t="s">
        <v>25</v>
      </c>
      <c r="M21" s="123" t="s">
        <v>110</v>
      </c>
      <c r="N21" s="119" t="s">
        <v>131</v>
      </c>
      <c r="O21" s="121"/>
      <c r="P21" s="111">
        <v>1</v>
      </c>
      <c r="Q21" s="111">
        <v>10</v>
      </c>
      <c r="R21" s="120" t="s">
        <v>56</v>
      </c>
      <c r="S21" s="111">
        <v>5329</v>
      </c>
      <c r="T21" s="110"/>
      <c r="U21" s="209"/>
      <c r="V21" s="358"/>
      <c r="W21" s="358"/>
      <c r="X21" s="358"/>
      <c r="Y21" s="358"/>
      <c r="Z21" s="358"/>
      <c r="AA21" s="358"/>
      <c r="AB21" s="358"/>
      <c r="AC21" s="358"/>
      <c r="AD21" s="358"/>
      <c r="AE21" s="358"/>
      <c r="AF21" s="358"/>
      <c r="AG21" s="358"/>
      <c r="AH21" s="358"/>
      <c r="AI21" s="358"/>
      <c r="AJ21" s="358"/>
      <c r="AK21" s="358"/>
      <c r="AL21" s="358"/>
      <c r="AM21" s="358"/>
      <c r="AN21" s="358"/>
      <c r="AO21" s="358"/>
      <c r="AP21" s="358"/>
      <c r="AQ21" s="358"/>
      <c r="AR21" s="358"/>
      <c r="AS21" s="358"/>
      <c r="AT21" s="358"/>
      <c r="AU21" s="358"/>
      <c r="AV21" s="358"/>
      <c r="AW21" s="358"/>
      <c r="AX21" s="358"/>
      <c r="AY21" s="358"/>
      <c r="AZ21" s="358"/>
      <c r="BA21" s="358"/>
      <c r="BB21" s="358"/>
      <c r="BC21" s="358"/>
      <c r="BD21" s="358"/>
      <c r="BE21" s="358"/>
      <c r="BF21" s="358"/>
      <c r="BG21" s="358"/>
      <c r="BH21" s="358"/>
      <c r="BI21" s="358"/>
      <c r="BJ21" s="358"/>
      <c r="BK21" s="358"/>
      <c r="BL21" s="358"/>
      <c r="BM21" s="358"/>
      <c r="BN21" s="358"/>
      <c r="BO21" s="358"/>
      <c r="BP21" s="358"/>
      <c r="BQ21" s="358"/>
      <c r="BR21" s="358"/>
      <c r="BS21" s="358"/>
      <c r="BT21" s="358"/>
    </row>
    <row r="22" spans="1:72" s="1" customFormat="1" ht="37.5" customHeight="1" x14ac:dyDescent="0.2">
      <c r="A22" s="117" t="s">
        <v>23</v>
      </c>
      <c r="B22" s="118" t="s">
        <v>49</v>
      </c>
      <c r="C22" s="113">
        <v>43164</v>
      </c>
      <c r="D22" s="341">
        <v>43159</v>
      </c>
      <c r="E22" s="106"/>
      <c r="F22" s="112">
        <v>0.41666666666666669</v>
      </c>
      <c r="G22" s="294"/>
      <c r="H22" s="111">
        <v>45</v>
      </c>
      <c r="I22" s="119" t="s">
        <v>139</v>
      </c>
      <c r="J22" s="119" t="s">
        <v>95</v>
      </c>
      <c r="K22" s="119" t="s">
        <v>96</v>
      </c>
      <c r="L22" s="120" t="s">
        <v>25</v>
      </c>
      <c r="M22" s="123" t="s">
        <v>110</v>
      </c>
      <c r="N22" s="119" t="s">
        <v>140</v>
      </c>
      <c r="O22" s="121"/>
      <c r="P22" s="111">
        <v>1</v>
      </c>
      <c r="Q22" s="111"/>
      <c r="R22" s="120" t="s">
        <v>26</v>
      </c>
      <c r="S22" s="111">
        <v>5169</v>
      </c>
      <c r="T22" s="110"/>
      <c r="U22" s="209"/>
      <c r="V22" s="358"/>
      <c r="W22" s="358"/>
      <c r="X22" s="358"/>
      <c r="Y22" s="358"/>
      <c r="Z22" s="358"/>
      <c r="AA22" s="358"/>
      <c r="AB22" s="358"/>
      <c r="AC22" s="358"/>
      <c r="AD22" s="358"/>
      <c r="AE22" s="358"/>
      <c r="AF22" s="358"/>
      <c r="AG22" s="358"/>
      <c r="AH22" s="358"/>
      <c r="AI22" s="358"/>
      <c r="AJ22" s="358"/>
      <c r="AK22" s="358"/>
      <c r="AL22" s="358"/>
      <c r="AM22" s="358"/>
      <c r="AN22" s="358"/>
      <c r="AO22" s="358"/>
      <c r="AP22" s="358"/>
      <c r="AQ22" s="358"/>
      <c r="AR22" s="358"/>
      <c r="AS22" s="358"/>
      <c r="AT22" s="358"/>
      <c r="AU22" s="358"/>
      <c r="AV22" s="358"/>
      <c r="AW22" s="358"/>
      <c r="AX22" s="358"/>
      <c r="AY22" s="358"/>
      <c r="AZ22" s="358"/>
      <c r="BA22" s="358"/>
      <c r="BB22" s="358"/>
      <c r="BC22" s="358"/>
      <c r="BD22" s="358"/>
      <c r="BE22" s="358"/>
      <c r="BF22" s="358"/>
      <c r="BG22" s="358"/>
      <c r="BH22" s="358"/>
      <c r="BI22" s="358"/>
      <c r="BJ22" s="358"/>
      <c r="BK22" s="358"/>
      <c r="BL22" s="358"/>
      <c r="BM22" s="358"/>
      <c r="BN22" s="358"/>
      <c r="BO22" s="358"/>
      <c r="BP22" s="358"/>
      <c r="BQ22" s="358"/>
      <c r="BR22" s="358"/>
      <c r="BS22" s="358"/>
      <c r="BT22" s="358"/>
    </row>
    <row r="23" spans="1:72" s="1" customFormat="1" ht="35.25" customHeight="1" x14ac:dyDescent="0.2">
      <c r="A23" s="117" t="s">
        <v>60</v>
      </c>
      <c r="B23" s="118" t="s">
        <v>30</v>
      </c>
      <c r="C23" s="113">
        <v>43168</v>
      </c>
      <c r="D23" s="355">
        <v>43164</v>
      </c>
      <c r="E23" s="106"/>
      <c r="F23" s="112">
        <v>0.29166666666666669</v>
      </c>
      <c r="G23" s="294"/>
      <c r="H23" s="134">
        <v>27</v>
      </c>
      <c r="I23" s="119" t="s">
        <v>117</v>
      </c>
      <c r="J23" s="119" t="s">
        <v>98</v>
      </c>
      <c r="K23" s="119" t="s">
        <v>99</v>
      </c>
      <c r="L23" s="120" t="s">
        <v>25</v>
      </c>
      <c r="M23" s="123" t="s">
        <v>142</v>
      </c>
      <c r="N23" s="123" t="s">
        <v>138</v>
      </c>
      <c r="O23" s="121"/>
      <c r="P23" s="111">
        <v>1</v>
      </c>
      <c r="Q23" s="111">
        <v>20</v>
      </c>
      <c r="R23" s="120" t="s">
        <v>56</v>
      </c>
      <c r="S23" s="111">
        <v>9629</v>
      </c>
      <c r="T23" s="110"/>
      <c r="U23" s="209" t="s">
        <v>1</v>
      </c>
      <c r="V23" s="358"/>
      <c r="W23" s="358"/>
      <c r="X23" s="358"/>
      <c r="Y23" s="358"/>
      <c r="Z23" s="358"/>
      <c r="AA23" s="358"/>
      <c r="AB23" s="358"/>
      <c r="AC23" s="358"/>
      <c r="AD23" s="358"/>
      <c r="AE23" s="358"/>
      <c r="AF23" s="358"/>
      <c r="AG23" s="358"/>
      <c r="AH23" s="358"/>
      <c r="AI23" s="358"/>
      <c r="AJ23" s="358"/>
      <c r="AK23" s="358"/>
      <c r="AL23" s="358"/>
      <c r="AM23" s="358"/>
      <c r="AN23" s="358"/>
      <c r="AO23" s="358"/>
      <c r="AP23" s="358"/>
      <c r="AQ23" s="358"/>
      <c r="AR23" s="358"/>
      <c r="AS23" s="358"/>
      <c r="AT23" s="358"/>
      <c r="AU23" s="358"/>
      <c r="AV23" s="358"/>
      <c r="AW23" s="358"/>
      <c r="AX23" s="358"/>
      <c r="AY23" s="358"/>
      <c r="AZ23" s="358"/>
      <c r="BA23" s="358"/>
      <c r="BB23" s="358"/>
      <c r="BC23" s="358"/>
      <c r="BD23" s="358"/>
      <c r="BE23" s="358"/>
      <c r="BF23" s="358"/>
      <c r="BG23" s="358"/>
      <c r="BH23" s="358"/>
      <c r="BI23" s="358"/>
      <c r="BJ23" s="358"/>
      <c r="BK23" s="358"/>
      <c r="BL23" s="358"/>
      <c r="BM23" s="358"/>
      <c r="BN23" s="358"/>
      <c r="BO23" s="358"/>
      <c r="BP23" s="358"/>
      <c r="BQ23" s="358"/>
      <c r="BR23" s="358"/>
      <c r="BS23" s="358"/>
      <c r="BT23" s="358"/>
    </row>
    <row r="24" spans="1:72" s="1" customFormat="1" ht="35.25" customHeight="1" x14ac:dyDescent="0.2">
      <c r="A24" s="140" t="s">
        <v>60</v>
      </c>
      <c r="B24" s="155" t="s">
        <v>30</v>
      </c>
      <c r="C24" s="301">
        <v>43175</v>
      </c>
      <c r="D24" s="355">
        <v>43164</v>
      </c>
      <c r="E24" s="133"/>
      <c r="F24" s="160">
        <v>0.41666666666666669</v>
      </c>
      <c r="G24" s="294"/>
      <c r="H24" s="302">
        <v>0</v>
      </c>
      <c r="I24" s="303" t="s">
        <v>154</v>
      </c>
      <c r="J24" s="146" t="s">
        <v>122</v>
      </c>
      <c r="K24" s="303" t="s">
        <v>122</v>
      </c>
      <c r="L24" s="147" t="s">
        <v>25</v>
      </c>
      <c r="M24" s="304" t="s">
        <v>143</v>
      </c>
      <c r="N24" s="304" t="s">
        <v>138</v>
      </c>
      <c r="O24" s="305"/>
      <c r="P24" s="306">
        <v>1</v>
      </c>
      <c r="Q24" s="306">
        <v>17</v>
      </c>
      <c r="R24" s="307" t="s">
        <v>56</v>
      </c>
      <c r="S24" s="306">
        <v>9112</v>
      </c>
      <c r="T24" s="308"/>
      <c r="U24" s="210"/>
      <c r="V24" s="358"/>
      <c r="W24" s="358"/>
      <c r="X24" s="358"/>
      <c r="Y24" s="358"/>
      <c r="Z24" s="358"/>
      <c r="AA24" s="358"/>
      <c r="AB24" s="358"/>
      <c r="AC24" s="358"/>
      <c r="AD24" s="358"/>
      <c r="AE24" s="358"/>
      <c r="AF24" s="358"/>
      <c r="AG24" s="358"/>
      <c r="AH24" s="358"/>
      <c r="AI24" s="358"/>
      <c r="AJ24" s="358"/>
      <c r="AK24" s="358"/>
      <c r="AL24" s="358"/>
      <c r="AM24" s="358"/>
      <c r="AN24" s="358"/>
      <c r="AO24" s="358"/>
      <c r="AP24" s="358"/>
      <c r="AQ24" s="358"/>
      <c r="AR24" s="358"/>
      <c r="AS24" s="358"/>
      <c r="AT24" s="358"/>
      <c r="AU24" s="358"/>
      <c r="AV24" s="358"/>
      <c r="AW24" s="358"/>
      <c r="AX24" s="358"/>
      <c r="AY24" s="358"/>
      <c r="AZ24" s="358"/>
      <c r="BA24" s="358"/>
      <c r="BB24" s="358"/>
      <c r="BC24" s="358"/>
      <c r="BD24" s="358"/>
      <c r="BE24" s="358"/>
      <c r="BF24" s="358"/>
      <c r="BG24" s="358"/>
      <c r="BH24" s="358"/>
      <c r="BI24" s="358"/>
      <c r="BJ24" s="358"/>
      <c r="BK24" s="358"/>
      <c r="BL24" s="358"/>
      <c r="BM24" s="358"/>
      <c r="BN24" s="358"/>
      <c r="BO24" s="358"/>
      <c r="BP24" s="358"/>
      <c r="BQ24" s="358"/>
      <c r="BR24" s="358"/>
      <c r="BS24" s="358"/>
      <c r="BT24" s="358"/>
    </row>
    <row r="25" spans="1:72" s="358" customFormat="1" ht="27" customHeight="1" x14ac:dyDescent="0.2">
      <c r="A25" s="117" t="s">
        <v>23</v>
      </c>
      <c r="B25" s="114" t="s">
        <v>44</v>
      </c>
      <c r="C25" s="113">
        <v>43168</v>
      </c>
      <c r="D25" s="355">
        <v>43168</v>
      </c>
      <c r="E25" s="106"/>
      <c r="F25" s="112">
        <v>0.5</v>
      </c>
      <c r="G25" s="294"/>
      <c r="H25" s="111">
        <v>0</v>
      </c>
      <c r="I25" s="119" t="s">
        <v>141</v>
      </c>
      <c r="J25" s="119" t="s">
        <v>95</v>
      </c>
      <c r="K25" s="119" t="s">
        <v>96</v>
      </c>
      <c r="L25" s="120" t="s">
        <v>25</v>
      </c>
      <c r="M25" s="123" t="s">
        <v>143</v>
      </c>
      <c r="N25" s="123" t="s">
        <v>138</v>
      </c>
      <c r="O25" s="121"/>
      <c r="P25" s="111">
        <v>1</v>
      </c>
      <c r="Q25" s="111">
        <v>10</v>
      </c>
      <c r="R25" s="120" t="s">
        <v>144</v>
      </c>
      <c r="S25" s="111">
        <v>5321</v>
      </c>
      <c r="T25" s="110"/>
      <c r="U25" s="209"/>
    </row>
    <row r="26" spans="1:72" s="358" customFormat="1" ht="114.75" customHeight="1" x14ac:dyDescent="0.2">
      <c r="A26" s="382" t="s">
        <v>54</v>
      </c>
      <c r="B26" s="383" t="s">
        <v>28</v>
      </c>
      <c r="C26" s="394">
        <v>43174</v>
      </c>
      <c r="D26" s="395">
        <v>43168</v>
      </c>
      <c r="E26" s="18"/>
      <c r="F26" s="396">
        <v>0.58333333333333337</v>
      </c>
      <c r="G26" s="291"/>
      <c r="H26" s="369">
        <v>3</v>
      </c>
      <c r="I26" s="370" t="s">
        <v>149</v>
      </c>
      <c r="J26" s="371" t="s">
        <v>95</v>
      </c>
      <c r="K26" s="372" t="s">
        <v>96</v>
      </c>
      <c r="L26" s="373" t="s">
        <v>25</v>
      </c>
      <c r="M26" s="372" t="s">
        <v>110</v>
      </c>
      <c r="N26" s="372" t="s">
        <v>111</v>
      </c>
      <c r="O26" s="372"/>
      <c r="P26" s="397">
        <v>1</v>
      </c>
      <c r="Q26" s="397">
        <v>3</v>
      </c>
      <c r="R26" s="398" t="s">
        <v>52</v>
      </c>
      <c r="S26" s="397">
        <v>3221</v>
      </c>
      <c r="T26" s="369"/>
      <c r="U26" s="399" t="s">
        <v>1</v>
      </c>
    </row>
    <row r="27" spans="1:72" s="404" customFormat="1" ht="33.75" customHeight="1" x14ac:dyDescent="0.2">
      <c r="A27" s="155" t="s">
        <v>23</v>
      </c>
      <c r="B27" s="155" t="s">
        <v>24</v>
      </c>
      <c r="C27" s="29">
        <v>43178</v>
      </c>
      <c r="D27" s="417">
        <v>43171</v>
      </c>
      <c r="E27" s="23"/>
      <c r="F27" s="222">
        <v>0.4375</v>
      </c>
      <c r="G27" s="107"/>
      <c r="H27" s="155">
        <v>10</v>
      </c>
      <c r="I27" s="141" t="s">
        <v>94</v>
      </c>
      <c r="J27" s="142" t="s">
        <v>95</v>
      </c>
      <c r="K27" s="144" t="s">
        <v>96</v>
      </c>
      <c r="L27" s="143" t="s">
        <v>25</v>
      </c>
      <c r="M27" s="144" t="s">
        <v>105</v>
      </c>
      <c r="N27" s="144" t="s">
        <v>103</v>
      </c>
      <c r="O27" s="172"/>
      <c r="P27" s="143">
        <v>1</v>
      </c>
      <c r="Q27" s="20">
        <v>10</v>
      </c>
      <c r="R27" s="145" t="s">
        <v>56</v>
      </c>
      <c r="S27" s="20">
        <v>5321</v>
      </c>
      <c r="T27" s="19"/>
      <c r="U27" s="209"/>
    </row>
    <row r="28" spans="1:72" s="418" customFormat="1" ht="33.75" customHeight="1" x14ac:dyDescent="0.2">
      <c r="A28" s="140" t="s">
        <v>60</v>
      </c>
      <c r="B28" s="155" t="s">
        <v>27</v>
      </c>
      <c r="C28" s="182">
        <v>43182</v>
      </c>
      <c r="D28" s="355">
        <v>43172</v>
      </c>
      <c r="E28" s="221"/>
      <c r="F28" s="222">
        <v>0.34375</v>
      </c>
      <c r="G28" s="35"/>
      <c r="H28" s="155">
        <v>7</v>
      </c>
      <c r="I28" s="141" t="s">
        <v>117</v>
      </c>
      <c r="J28" s="142" t="s">
        <v>98</v>
      </c>
      <c r="K28" s="141" t="s">
        <v>122</v>
      </c>
      <c r="L28" s="143" t="s">
        <v>25</v>
      </c>
      <c r="M28" s="144" t="s">
        <v>142</v>
      </c>
      <c r="N28" s="144" t="s">
        <v>138</v>
      </c>
      <c r="O28" s="172"/>
      <c r="P28" s="143">
        <v>1</v>
      </c>
      <c r="Q28" s="143">
        <v>7</v>
      </c>
      <c r="R28" s="145" t="s">
        <v>92</v>
      </c>
      <c r="S28" s="143">
        <v>9112</v>
      </c>
      <c r="T28" s="155"/>
      <c r="U28" s="210"/>
    </row>
    <row r="29" spans="1:72" s="418" customFormat="1" ht="22.5" customHeight="1" x14ac:dyDescent="0.2">
      <c r="A29" s="330" t="s">
        <v>60</v>
      </c>
      <c r="B29" s="331" t="s">
        <v>27</v>
      </c>
      <c r="C29" s="340">
        <v>43182</v>
      </c>
      <c r="D29" s="355">
        <v>43178</v>
      </c>
      <c r="E29" s="374"/>
      <c r="F29" s="375">
        <v>0.45833333333333331</v>
      </c>
      <c r="G29" s="35"/>
      <c r="H29" s="331">
        <v>12</v>
      </c>
      <c r="I29" s="141" t="s">
        <v>185</v>
      </c>
      <c r="J29" s="142" t="s">
        <v>98</v>
      </c>
      <c r="K29" s="141" t="s">
        <v>99</v>
      </c>
      <c r="L29" s="143" t="s">
        <v>25</v>
      </c>
      <c r="M29" s="144" t="s">
        <v>61</v>
      </c>
      <c r="N29" s="144" t="s">
        <v>138</v>
      </c>
      <c r="O29" s="172"/>
      <c r="P29" s="377">
        <v>1</v>
      </c>
      <c r="Q29" s="377">
        <v>12</v>
      </c>
      <c r="R29" s="145" t="s">
        <v>56</v>
      </c>
      <c r="S29" s="377">
        <v>9412</v>
      </c>
      <c r="T29" s="331"/>
      <c r="U29" s="335"/>
    </row>
    <row r="30" spans="1:72" s="418" customFormat="1" ht="39.75" customHeight="1" x14ac:dyDescent="0.2">
      <c r="A30" s="330" t="s">
        <v>54</v>
      </c>
      <c r="B30" s="331" t="s">
        <v>28</v>
      </c>
      <c r="C30" s="340">
        <v>43182</v>
      </c>
      <c r="D30" s="355">
        <v>43179</v>
      </c>
      <c r="E30" s="374"/>
      <c r="F30" s="375">
        <v>0.52083333333333337</v>
      </c>
      <c r="G30" s="35"/>
      <c r="H30" s="331">
        <v>6</v>
      </c>
      <c r="I30" s="337" t="s">
        <v>184</v>
      </c>
      <c r="J30" s="376" t="s">
        <v>95</v>
      </c>
      <c r="K30" s="337" t="s">
        <v>137</v>
      </c>
      <c r="L30" s="377" t="s">
        <v>25</v>
      </c>
      <c r="M30" s="338" t="s">
        <v>110</v>
      </c>
      <c r="N30" s="338" t="s">
        <v>111</v>
      </c>
      <c r="O30" s="339"/>
      <c r="P30" s="377">
        <v>1</v>
      </c>
      <c r="Q30" s="377">
        <v>6</v>
      </c>
      <c r="R30" s="378" t="s">
        <v>92</v>
      </c>
      <c r="S30" s="377">
        <v>4419</v>
      </c>
      <c r="T30" s="331"/>
      <c r="U30" s="335"/>
    </row>
    <row r="31" spans="1:72" s="400" customFormat="1" x14ac:dyDescent="0.2">
      <c r="A31" s="400" t="s">
        <v>157</v>
      </c>
      <c r="G31" s="400" t="s">
        <v>158</v>
      </c>
      <c r="H31" s="400">
        <f>SUM(H2:H26)</f>
        <v>187</v>
      </c>
      <c r="O31" s="400" t="s">
        <v>159</v>
      </c>
      <c r="P31" s="400">
        <f>SUM(P2:P26)</f>
        <v>25</v>
      </c>
    </row>
    <row r="32" spans="1:72" s="400" customFormat="1" x14ac:dyDescent="0.2">
      <c r="C32" s="400" t="s">
        <v>166</v>
      </c>
      <c r="D32" s="400">
        <f>SUM(P2:P13)</f>
        <v>12</v>
      </c>
      <c r="G32" s="400" t="s">
        <v>166</v>
      </c>
      <c r="H32" s="400">
        <f>(SUM(H2:H13))</f>
        <v>47</v>
      </c>
      <c r="O32" s="400" t="s">
        <v>160</v>
      </c>
      <c r="P32" s="400">
        <f>COUNTIF(H2:H26,"&lt;&gt;0")</f>
        <v>15</v>
      </c>
    </row>
    <row r="33" spans="3:18" s="400" customFormat="1" x14ac:dyDescent="0.2">
      <c r="C33" s="400" t="s">
        <v>167</v>
      </c>
      <c r="D33" s="400">
        <f>SUM(P14:P22)</f>
        <v>9</v>
      </c>
      <c r="G33" s="400" t="s">
        <v>167</v>
      </c>
      <c r="H33" s="400">
        <f>SUM(H14:H22)</f>
        <v>110</v>
      </c>
    </row>
    <row r="34" spans="3:18" s="400" customFormat="1" x14ac:dyDescent="0.2">
      <c r="C34" s="400" t="s">
        <v>168</v>
      </c>
      <c r="D34" s="400">
        <f>SUM(P23:P30)</f>
        <v>8</v>
      </c>
      <c r="G34" s="400" t="s">
        <v>168</v>
      </c>
      <c r="H34" s="400">
        <f>SUM(H23:H30)</f>
        <v>65</v>
      </c>
    </row>
    <row r="35" spans="3:18" ht="13.5" thickBot="1" x14ac:dyDescent="0.25"/>
    <row r="36" spans="3:18" ht="26.25" thickBot="1" x14ac:dyDescent="0.25">
      <c r="D36" s="385" t="s">
        <v>176</v>
      </c>
      <c r="F36" s="401">
        <f>SUMIF(A:A,"A'",P:P)</f>
        <v>1</v>
      </c>
      <c r="G36" s="385" t="s">
        <v>173</v>
      </c>
      <c r="H36" s="384">
        <f>SUMIF(A:A,"A",P:P)+F36</f>
        <v>12</v>
      </c>
      <c r="I36" s="405" t="s">
        <v>183</v>
      </c>
      <c r="J36" s="414">
        <v>6</v>
      </c>
      <c r="K36" s="385" t="s">
        <v>169</v>
      </c>
      <c r="L36" s="384">
        <f>SUMIF(A:A,"A",H:H)</f>
        <v>93</v>
      </c>
      <c r="M36" s="385" t="s">
        <v>170</v>
      </c>
      <c r="N36" s="384">
        <f>SUMIF(A:A,"A'",H:H)</f>
        <v>0</v>
      </c>
      <c r="P36" s="380" t="s">
        <v>177</v>
      </c>
      <c r="Q36" s="401" t="s">
        <v>183</v>
      </c>
      <c r="R36" s="401" t="s">
        <v>182</v>
      </c>
    </row>
    <row r="37" spans="3:18" ht="26.25" thickBot="1" x14ac:dyDescent="0.25">
      <c r="G37" s="386" t="s">
        <v>174</v>
      </c>
      <c r="H37" s="381">
        <f>SUMIF(A:A,"B",P:P)</f>
        <v>8</v>
      </c>
      <c r="I37" s="405" t="s">
        <v>183</v>
      </c>
      <c r="J37" s="415">
        <v>3</v>
      </c>
      <c r="K37" s="386" t="s">
        <v>171</v>
      </c>
      <c r="L37" s="381">
        <f>SUMIF(A:A,"B",H:H)</f>
        <v>27</v>
      </c>
      <c r="M37" s="412"/>
      <c r="N37" s="411"/>
      <c r="P37" s="379" t="s">
        <v>143</v>
      </c>
      <c r="Q37" s="409">
        <f>SUMIFS(P:P,M:M,"piqûre d'aiguille",H:H,"&gt;0")</f>
        <v>0</v>
      </c>
      <c r="R37" s="403">
        <f>SUMIF(M:M,"Piqûre d'aiguille",P:P)</f>
        <v>2</v>
      </c>
    </row>
    <row r="38" spans="3:18" ht="26.25" thickBot="1" x14ac:dyDescent="0.25">
      <c r="G38" s="385" t="s">
        <v>175</v>
      </c>
      <c r="H38" s="384">
        <f>SUMIF(A:A,"C",P:P)</f>
        <v>9</v>
      </c>
      <c r="I38" s="401" t="s">
        <v>183</v>
      </c>
      <c r="J38" s="416">
        <v>7</v>
      </c>
      <c r="K38" s="385" t="s">
        <v>172</v>
      </c>
      <c r="L38" s="384">
        <f>SUMIF(A:A,"C",H:H)</f>
        <v>102</v>
      </c>
      <c r="M38" s="413"/>
      <c r="N38" s="410"/>
      <c r="P38" s="408" t="s">
        <v>178</v>
      </c>
      <c r="Q38" s="402">
        <f>SUMIFS(P:P,M:M,"glissade",H:H,"&gt;0")</f>
        <v>0</v>
      </c>
      <c r="R38" s="402">
        <f>SUMIF(M:M,"glissade",P:P)</f>
        <v>0</v>
      </c>
    </row>
    <row r="39" spans="3:18" ht="14.25" x14ac:dyDescent="0.2">
      <c r="P39" s="408" t="s">
        <v>110</v>
      </c>
      <c r="Q39" s="406">
        <f>SUMIFS(P:P,M:M,"chute",H:H,"&gt;0")</f>
        <v>9</v>
      </c>
      <c r="R39" s="402">
        <f>SUMIF(M:M,"Chute",P:P)</f>
        <v>11</v>
      </c>
    </row>
    <row r="40" spans="3:18" ht="25.5" x14ac:dyDescent="0.2">
      <c r="P40" s="408" t="s">
        <v>114</v>
      </c>
      <c r="Q40" s="402">
        <f>SUMIFS(P:P,M:M,"chute d'objet",H:H,"&gt;0")</f>
        <v>0</v>
      </c>
      <c r="R40" s="402">
        <f>SUMIF(M:M,"Chute d'objet",P:P)</f>
        <v>1</v>
      </c>
    </row>
    <row r="41" spans="3:18" x14ac:dyDescent="0.2">
      <c r="N41" s="407"/>
      <c r="P41" s="408" t="s">
        <v>105</v>
      </c>
      <c r="Q41" s="402">
        <f>SUMIFS(P:P,M:M,"manutention",H:H,"&gt;0")</f>
        <v>3</v>
      </c>
      <c r="R41" s="402">
        <f>SUMIF(M:M,"Manutention",P:P)</f>
        <v>5</v>
      </c>
    </row>
    <row r="42" spans="3:18" x14ac:dyDescent="0.2">
      <c r="P42" s="408" t="s">
        <v>142</v>
      </c>
      <c r="Q42" s="402">
        <f>SUMIFS(P:P,M:M,"coinçage",H:H,"&gt;0")</f>
        <v>2</v>
      </c>
      <c r="R42" s="402">
        <f>SUMIF(M:M,"Coinçage",P:P)</f>
        <v>2</v>
      </c>
    </row>
    <row r="43" spans="3:18" ht="25.5" x14ac:dyDescent="0.2">
      <c r="P43" s="408" t="s">
        <v>179</v>
      </c>
      <c r="Q43" s="402">
        <f>SUMIFS(P:P,M:M,"faux-mouvement",H:H,"&gt;0")</f>
        <v>0</v>
      </c>
      <c r="R43" s="402">
        <f>SUMIF(M:M,"Faux-mouvement",P:P)</f>
        <v>0</v>
      </c>
    </row>
    <row r="44" spans="3:18" ht="38.25" x14ac:dyDescent="0.2">
      <c r="P44" s="408" t="s">
        <v>180</v>
      </c>
      <c r="Q44" s="402">
        <f>SUMIFS(P:P,M:M,"contact avec chaleur",H:H,"&gt;0")</f>
        <v>0</v>
      </c>
      <c r="R44" s="402">
        <f>SUMIF(M:M,"Contact avec chaleur",P:P)</f>
        <v>0</v>
      </c>
    </row>
    <row r="45" spans="3:18" ht="51" x14ac:dyDescent="0.2">
      <c r="P45" s="408" t="s">
        <v>181</v>
      </c>
      <c r="Q45" s="402">
        <f>SUMIFS(P:P,M:M,"contact avec substances nocives",H:H,"&gt;0")</f>
        <v>0</v>
      </c>
      <c r="R45" s="402">
        <f>SUMIF(M:M,"Contact avec substances nocives",P:P)</f>
        <v>0</v>
      </c>
    </row>
    <row r="46" spans="3:18" ht="45.75" customHeight="1" x14ac:dyDescent="0.2">
      <c r="P46" s="408" t="s">
        <v>97</v>
      </c>
      <c r="Q46" s="402">
        <f>SUMIFS(P:P,M:M,"coups reçus des patients",H:H,"&gt;0")</f>
        <v>3</v>
      </c>
      <c r="R46" s="402">
        <f>SUMIF(M:M,"Coups reçus des patients",P:P)</f>
        <v>5</v>
      </c>
    </row>
    <row r="47" spans="3:18" x14ac:dyDescent="0.2">
      <c r="P47" s="408" t="s">
        <v>61</v>
      </c>
      <c r="Q47" s="402">
        <f>SUMIFS(P:P,M:M,"autre",H:H,"&gt;0")</f>
        <v>2</v>
      </c>
      <c r="R47" s="402">
        <f>SUMIF(M:M,"Autre",P:P)</f>
        <v>3</v>
      </c>
    </row>
    <row r="48" spans="3:18" x14ac:dyDescent="0.2">
      <c r="Q48" s="393">
        <f>SUM(Q37:Q47)</f>
        <v>19</v>
      </c>
      <c r="R48" s="407">
        <f>SUM(R37:R47)</f>
        <v>29</v>
      </c>
    </row>
    <row r="52" spans="12:13" x14ac:dyDescent="0.2">
      <c r="L52" s="393"/>
      <c r="M52" s="393"/>
    </row>
    <row r="53" spans="12:13" x14ac:dyDescent="0.2">
      <c r="M53" s="393"/>
    </row>
    <row r="54" spans="12:13" x14ac:dyDescent="0.2">
      <c r="M54" s="393"/>
    </row>
    <row r="55" spans="12:13" x14ac:dyDescent="0.2">
      <c r="M55" s="393"/>
    </row>
    <row r="56" spans="12:13" x14ac:dyDescent="0.2">
      <c r="M56" s="393"/>
    </row>
    <row r="57" spans="12:13" x14ac:dyDescent="0.2">
      <c r="M57" s="393"/>
    </row>
    <row r="58" spans="12:13" x14ac:dyDescent="0.2">
      <c r="M58" s="393"/>
    </row>
    <row r="59" spans="12:13" x14ac:dyDescent="0.2">
      <c r="M59" s="393"/>
    </row>
  </sheetData>
  <dataValidations disablePrompts="1" count="1">
    <dataValidation type="list" allowBlank="1" showInputMessage="1" showErrorMessage="1" sqref="B3:B30">
      <formula1>Site</formula1>
    </dataValidation>
  </dataValidations>
  <hyperlinks>
    <hyperlink ref="T4" r:id="rId1"/>
    <hyperlink ref="T12" r:id="rId2"/>
    <hyperlink ref="T13" r:id="rId3"/>
  </hyperlinks>
  <pageMargins left="0.7" right="0.7" top="0.75" bottom="0.75" header="0.3" footer="0.3"/>
  <pageSetup paperSize="9" orientation="portrait" r:id="rId4"/>
  <drawing r:id="rId5"/>
  <legacyDrawing r:id="rId6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showInputMessage="1" showErrorMessage="1" errorTitle="Choisir un site" promptTitle="Choisir un site">
          <x14:formula1>
            <xm:f>Feuil1!$A$1:$A$28</xm:f>
          </x14:formula1>
          <xm:sqref>B1:B2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T15"/>
  <sheetViews>
    <sheetView topLeftCell="I6" workbookViewId="0">
      <selection activeCell="O21" sqref="O21"/>
    </sheetView>
    <sheetView workbookViewId="1"/>
  </sheetViews>
  <sheetFormatPr baseColWidth="10" defaultRowHeight="12.75" x14ac:dyDescent="0.2"/>
  <cols>
    <col min="1" max="1" width="10.140625" customWidth="1"/>
    <col min="2" max="2" width="19.140625" customWidth="1"/>
    <col min="3" max="3" width="20.7109375" customWidth="1"/>
    <col min="4" max="4" width="19.42578125" customWidth="1"/>
    <col min="5" max="5" width="0" hidden="1" customWidth="1"/>
    <col min="6" max="6" width="8.5703125" customWidth="1"/>
    <col min="7" max="7" width="29.28515625" customWidth="1"/>
    <col min="8" max="8" width="15.140625" customWidth="1"/>
    <col min="9" max="9" width="21.42578125" customWidth="1"/>
    <col min="10" max="10" width="14.85546875" customWidth="1"/>
    <col min="11" max="11" width="15.140625" customWidth="1"/>
    <col min="12" max="12" width="19.28515625" customWidth="1"/>
    <col min="13" max="13" width="17.42578125" customWidth="1"/>
    <col min="14" max="14" width="19" customWidth="1"/>
    <col min="15" max="15" width="60" customWidth="1"/>
    <col min="16" max="17" width="11.42578125" customWidth="1"/>
    <col min="18" max="18" width="10" customWidth="1"/>
    <col min="19" max="19" width="12.7109375" customWidth="1"/>
    <col min="20" max="20" width="31.42578125" customWidth="1"/>
    <col min="21" max="21" width="0" hidden="1" customWidth="1"/>
    <col min="23" max="26" width="11.42578125" customWidth="1"/>
  </cols>
  <sheetData>
    <row r="1" spans="1:72" ht="90.75" x14ac:dyDescent="0.2">
      <c r="A1" s="388" t="s">
        <v>22</v>
      </c>
      <c r="B1" s="389" t="s">
        <v>21</v>
      </c>
      <c r="C1" s="390" t="s">
        <v>20</v>
      </c>
      <c r="D1" s="390" t="s">
        <v>19</v>
      </c>
      <c r="E1" s="390" t="s">
        <v>18</v>
      </c>
      <c r="F1" s="390" t="s">
        <v>17</v>
      </c>
      <c r="G1" s="391" t="s">
        <v>16</v>
      </c>
      <c r="H1" s="390" t="s">
        <v>15</v>
      </c>
      <c r="I1" s="389" t="s">
        <v>14</v>
      </c>
      <c r="J1" s="389" t="s">
        <v>13</v>
      </c>
      <c r="K1" s="389" t="s">
        <v>12</v>
      </c>
      <c r="L1" s="390" t="s">
        <v>11</v>
      </c>
      <c r="M1" s="390" t="s">
        <v>10</v>
      </c>
      <c r="N1" s="390" t="s">
        <v>9</v>
      </c>
      <c r="O1" s="390" t="s">
        <v>8</v>
      </c>
      <c r="P1" s="390" t="s">
        <v>7</v>
      </c>
      <c r="Q1" s="390" t="s">
        <v>6</v>
      </c>
      <c r="R1" s="390" t="s">
        <v>58</v>
      </c>
      <c r="S1" s="390" t="s">
        <v>4</v>
      </c>
      <c r="T1" s="392" t="s">
        <v>3</v>
      </c>
    </row>
    <row r="2" spans="1:72" x14ac:dyDescent="0.2">
      <c r="A2" s="359" t="s">
        <v>124</v>
      </c>
      <c r="B2" s="360" t="s">
        <v>59</v>
      </c>
      <c r="C2" s="361">
        <v>43140</v>
      </c>
      <c r="D2" s="368">
        <v>43115</v>
      </c>
      <c r="E2" s="362"/>
      <c r="F2" s="363">
        <v>0.72916666666666663</v>
      </c>
      <c r="G2" s="364"/>
      <c r="H2" s="360">
        <v>13</v>
      </c>
      <c r="I2" s="365" t="s">
        <v>125</v>
      </c>
      <c r="J2" s="365" t="s">
        <v>95</v>
      </c>
      <c r="K2" s="365" t="s">
        <v>96</v>
      </c>
      <c r="L2" s="360" t="s">
        <v>51</v>
      </c>
      <c r="M2" s="366" t="s">
        <v>61</v>
      </c>
      <c r="N2" s="366" t="s">
        <v>111</v>
      </c>
      <c r="O2" s="367"/>
      <c r="P2" s="360">
        <v>1</v>
      </c>
      <c r="Q2" s="360"/>
      <c r="R2" s="361" t="s">
        <v>56</v>
      </c>
      <c r="S2" s="360">
        <v>2634</v>
      </c>
      <c r="T2" s="387"/>
    </row>
    <row r="3" spans="1:72" s="1" customFormat="1" ht="25.5" x14ac:dyDescent="0.2">
      <c r="A3" s="117" t="s">
        <v>54</v>
      </c>
      <c r="B3" s="118" t="s">
        <v>28</v>
      </c>
      <c r="C3" s="113">
        <v>43136</v>
      </c>
      <c r="D3" s="293">
        <v>43126</v>
      </c>
      <c r="E3" s="106"/>
      <c r="F3" s="112">
        <v>0.70277777777777783</v>
      </c>
      <c r="G3" s="294"/>
      <c r="H3" s="111">
        <v>0</v>
      </c>
      <c r="I3" s="119" t="s">
        <v>102</v>
      </c>
      <c r="J3" s="119" t="s">
        <v>95</v>
      </c>
      <c r="K3" s="119" t="s">
        <v>96</v>
      </c>
      <c r="L3" s="120" t="s">
        <v>51</v>
      </c>
      <c r="M3" s="123" t="s">
        <v>110</v>
      </c>
      <c r="N3" s="123" t="s">
        <v>120</v>
      </c>
      <c r="O3" s="121"/>
      <c r="P3" s="111">
        <v>1</v>
      </c>
      <c r="Q3" s="111">
        <v>20</v>
      </c>
      <c r="R3" s="120" t="s">
        <v>52</v>
      </c>
      <c r="S3" s="111">
        <v>3221</v>
      </c>
      <c r="T3" s="110"/>
      <c r="U3" s="209"/>
      <c r="V3" s="358"/>
      <c r="W3" s="358"/>
      <c r="X3" s="358"/>
      <c r="Y3" s="358"/>
      <c r="Z3" s="358"/>
      <c r="AA3" s="358"/>
      <c r="AB3" s="358"/>
      <c r="AC3" s="358"/>
      <c r="AD3" s="358"/>
      <c r="AE3" s="358"/>
      <c r="AF3" s="358"/>
      <c r="AG3" s="358"/>
      <c r="AH3" s="358"/>
      <c r="AI3" s="358"/>
      <c r="AJ3" s="358"/>
      <c r="AK3" s="358"/>
      <c r="AL3" s="358"/>
      <c r="AM3" s="358"/>
      <c r="AN3" s="358"/>
      <c r="AO3" s="358"/>
      <c r="AP3" s="358"/>
      <c r="AQ3" s="358"/>
      <c r="AR3" s="358"/>
      <c r="AS3" s="358"/>
      <c r="AT3" s="358"/>
      <c r="AU3" s="358"/>
      <c r="AV3" s="358"/>
      <c r="AW3" s="358"/>
      <c r="AX3" s="358"/>
      <c r="AY3" s="358"/>
      <c r="AZ3" s="358"/>
      <c r="BA3" s="358"/>
      <c r="BB3" s="358"/>
      <c r="BC3" s="358"/>
      <c r="BD3" s="358"/>
      <c r="BE3" s="358"/>
      <c r="BF3" s="358"/>
      <c r="BG3" s="358"/>
      <c r="BH3" s="358"/>
      <c r="BI3" s="358"/>
      <c r="BJ3" s="358"/>
      <c r="BK3" s="358"/>
      <c r="BL3" s="358"/>
      <c r="BM3" s="358"/>
      <c r="BN3" s="358"/>
      <c r="BO3" s="358"/>
      <c r="BP3" s="358"/>
      <c r="BQ3" s="358"/>
      <c r="BR3" s="358"/>
      <c r="BS3" s="358"/>
      <c r="BT3" s="358"/>
    </row>
    <row r="4" spans="1:72" s="1" customFormat="1" ht="42.75" customHeight="1" x14ac:dyDescent="0.2">
      <c r="A4" s="330" t="s">
        <v>60</v>
      </c>
      <c r="B4" s="331" t="s">
        <v>27</v>
      </c>
      <c r="C4" s="332">
        <v>43139</v>
      </c>
      <c r="D4" s="341">
        <v>43133</v>
      </c>
      <c r="E4" s="333"/>
      <c r="F4" s="334">
        <v>0.35416666666666669</v>
      </c>
      <c r="G4" s="201"/>
      <c r="H4" s="331">
        <v>10</v>
      </c>
      <c r="I4" s="337" t="s">
        <v>102</v>
      </c>
      <c r="J4" s="337" t="s">
        <v>95</v>
      </c>
      <c r="K4" s="337" t="s">
        <v>96</v>
      </c>
      <c r="L4" s="331" t="s">
        <v>51</v>
      </c>
      <c r="M4" s="338" t="s">
        <v>110</v>
      </c>
      <c r="N4" s="338" t="s">
        <v>111</v>
      </c>
      <c r="O4" s="339"/>
      <c r="P4" s="331">
        <v>1</v>
      </c>
      <c r="Q4" s="331">
        <v>20</v>
      </c>
      <c r="R4" s="340" t="s">
        <v>52</v>
      </c>
      <c r="S4" s="331">
        <v>3221</v>
      </c>
      <c r="T4" s="331"/>
      <c r="U4" s="335"/>
      <c r="V4" s="358"/>
      <c r="W4" s="358"/>
      <c r="X4" s="358"/>
      <c r="Y4" s="358"/>
      <c r="Z4" s="358"/>
      <c r="AA4" s="358"/>
      <c r="AB4" s="358"/>
      <c r="AC4" s="358"/>
      <c r="AD4" s="358"/>
      <c r="AE4" s="358"/>
      <c r="AF4" s="358"/>
      <c r="AG4" s="358"/>
      <c r="AH4" s="358"/>
      <c r="AI4" s="358"/>
      <c r="AJ4" s="358"/>
      <c r="AK4" s="358"/>
      <c r="AL4" s="358"/>
      <c r="AM4" s="358"/>
      <c r="AN4" s="358"/>
      <c r="AO4" s="358"/>
      <c r="AP4" s="358"/>
      <c r="AQ4" s="358"/>
      <c r="AR4" s="358"/>
      <c r="AS4" s="358"/>
      <c r="AT4" s="358"/>
      <c r="AU4" s="358"/>
      <c r="AV4" s="358"/>
      <c r="AW4" s="358"/>
      <c r="AX4" s="358"/>
      <c r="AY4" s="358"/>
      <c r="AZ4" s="358"/>
      <c r="BA4" s="358"/>
      <c r="BB4" s="358"/>
      <c r="BC4" s="358"/>
      <c r="BD4" s="358"/>
      <c r="BE4" s="358"/>
      <c r="BF4" s="358"/>
      <c r="BG4" s="358"/>
      <c r="BH4" s="358"/>
      <c r="BI4" s="358"/>
      <c r="BJ4" s="358"/>
      <c r="BK4" s="358"/>
      <c r="BL4" s="358"/>
      <c r="BM4" s="358"/>
      <c r="BN4" s="358"/>
      <c r="BO4" s="358"/>
      <c r="BP4" s="358"/>
      <c r="BQ4" s="358"/>
      <c r="BR4" s="358"/>
      <c r="BS4" s="358"/>
      <c r="BT4" s="358"/>
    </row>
    <row r="5" spans="1:72" s="1" customFormat="1" x14ac:dyDescent="0.2">
      <c r="A5" s="140" t="s">
        <v>60</v>
      </c>
      <c r="B5" s="155" t="s">
        <v>30</v>
      </c>
      <c r="C5" s="301">
        <v>43157</v>
      </c>
      <c r="D5" s="341">
        <v>43133</v>
      </c>
      <c r="E5" s="133"/>
      <c r="F5" s="160">
        <v>0.5625</v>
      </c>
      <c r="G5" s="320"/>
      <c r="H5" s="155">
        <v>16</v>
      </c>
      <c r="I5" s="141" t="s">
        <v>102</v>
      </c>
      <c r="J5" s="141" t="s">
        <v>95</v>
      </c>
      <c r="K5" s="141" t="s">
        <v>96</v>
      </c>
      <c r="L5" s="155" t="s">
        <v>51</v>
      </c>
      <c r="M5" s="144" t="s">
        <v>110</v>
      </c>
      <c r="N5" s="144" t="s">
        <v>111</v>
      </c>
      <c r="O5" s="172"/>
      <c r="P5" s="155">
        <v>1</v>
      </c>
      <c r="Q5" s="155">
        <v>6</v>
      </c>
      <c r="R5" s="182" t="s">
        <v>52</v>
      </c>
      <c r="S5" s="155">
        <v>3221</v>
      </c>
      <c r="T5" s="155"/>
      <c r="U5" s="210"/>
      <c r="V5" s="358"/>
      <c r="W5" s="358"/>
      <c r="X5" s="358"/>
      <c r="Y5" s="358"/>
      <c r="Z5" s="358"/>
      <c r="AA5" s="358"/>
      <c r="AB5" s="358"/>
      <c r="AC5" s="358"/>
      <c r="AD5" s="358"/>
      <c r="AE5" s="358"/>
      <c r="AF5" s="358"/>
      <c r="AG5" s="358"/>
      <c r="AH5" s="358"/>
      <c r="AI5" s="358"/>
      <c r="AJ5" s="358"/>
      <c r="AK5" s="358"/>
      <c r="AL5" s="358"/>
      <c r="AM5" s="358"/>
      <c r="AN5" s="358"/>
      <c r="AO5" s="358"/>
      <c r="AP5" s="358"/>
      <c r="AQ5" s="358"/>
      <c r="AR5" s="358"/>
      <c r="AS5" s="358"/>
      <c r="AT5" s="358"/>
      <c r="AU5" s="358"/>
      <c r="AV5" s="358"/>
      <c r="AW5" s="358"/>
      <c r="AX5" s="358"/>
      <c r="AY5" s="358"/>
      <c r="AZ5" s="358"/>
      <c r="BA5" s="358"/>
      <c r="BB5" s="358"/>
      <c r="BC5" s="358"/>
      <c r="BD5" s="358"/>
      <c r="BE5" s="358"/>
      <c r="BF5" s="358"/>
      <c r="BG5" s="358"/>
      <c r="BH5" s="358"/>
      <c r="BI5" s="358"/>
      <c r="BJ5" s="358"/>
      <c r="BK5" s="358"/>
      <c r="BL5" s="358"/>
      <c r="BM5" s="358"/>
      <c r="BN5" s="358"/>
      <c r="BO5" s="358"/>
      <c r="BP5" s="358"/>
      <c r="BQ5" s="358"/>
      <c r="BR5" s="358"/>
      <c r="BS5" s="358"/>
      <c r="BT5" s="358"/>
    </row>
    <row r="6" spans="1:72" s="1" customFormat="1" ht="57.75" customHeight="1" x14ac:dyDescent="0.2">
      <c r="A6" s="140" t="s">
        <v>60</v>
      </c>
      <c r="B6" s="155" t="s">
        <v>27</v>
      </c>
      <c r="C6" s="301">
        <v>43140</v>
      </c>
      <c r="D6" s="341">
        <v>43138</v>
      </c>
      <c r="E6" s="133"/>
      <c r="F6" s="160">
        <v>0.375</v>
      </c>
      <c r="G6" s="320"/>
      <c r="H6" s="155">
        <v>3</v>
      </c>
      <c r="I6" s="141" t="s">
        <v>127</v>
      </c>
      <c r="J6" s="141" t="s">
        <v>108</v>
      </c>
      <c r="K6" s="141" t="s">
        <v>128</v>
      </c>
      <c r="L6" s="155" t="s">
        <v>51</v>
      </c>
      <c r="M6" s="144" t="s">
        <v>110</v>
      </c>
      <c r="N6" s="144" t="s">
        <v>129</v>
      </c>
      <c r="O6" s="172"/>
      <c r="P6" s="155">
        <v>1</v>
      </c>
      <c r="Q6" s="155">
        <v>39</v>
      </c>
      <c r="R6" s="182" t="s">
        <v>26</v>
      </c>
      <c r="S6" s="155">
        <v>4110</v>
      </c>
      <c r="T6" s="155"/>
      <c r="U6" s="210"/>
      <c r="V6" s="358"/>
      <c r="W6" s="358"/>
      <c r="X6" s="358"/>
      <c r="Y6" s="358"/>
      <c r="Z6" s="358"/>
      <c r="AA6" s="358"/>
      <c r="AB6" s="358"/>
      <c r="AC6" s="358"/>
      <c r="AD6" s="358"/>
      <c r="AE6" s="358"/>
      <c r="AF6" s="358"/>
      <c r="AG6" s="358"/>
      <c r="AH6" s="358"/>
      <c r="AI6" s="358"/>
      <c r="AJ6" s="358"/>
      <c r="AK6" s="358"/>
      <c r="AL6" s="358"/>
      <c r="AM6" s="358"/>
      <c r="AN6" s="358"/>
      <c r="AO6" s="358"/>
      <c r="AP6" s="358"/>
      <c r="AQ6" s="358"/>
      <c r="AR6" s="358"/>
      <c r="AS6" s="358"/>
      <c r="AT6" s="358"/>
      <c r="AU6" s="358"/>
      <c r="AV6" s="358"/>
      <c r="AW6" s="358"/>
      <c r="AX6" s="358"/>
      <c r="AY6" s="358"/>
      <c r="AZ6" s="358"/>
      <c r="BA6" s="358"/>
      <c r="BB6" s="358"/>
      <c r="BC6" s="358"/>
      <c r="BD6" s="358"/>
      <c r="BE6" s="358"/>
      <c r="BF6" s="358"/>
      <c r="BG6" s="358"/>
      <c r="BH6" s="358"/>
      <c r="BI6" s="358"/>
      <c r="BJ6" s="358"/>
      <c r="BK6" s="358"/>
      <c r="BL6" s="358"/>
      <c r="BM6" s="358"/>
      <c r="BN6" s="358"/>
      <c r="BO6" s="358"/>
      <c r="BP6" s="358"/>
      <c r="BQ6" s="358"/>
      <c r="BR6" s="358"/>
      <c r="BS6" s="358"/>
      <c r="BT6" s="358"/>
    </row>
    <row r="7" spans="1:72" s="1" customFormat="1" ht="34.5" customHeight="1" x14ac:dyDescent="0.2">
      <c r="A7" s="117" t="s">
        <v>60</v>
      </c>
      <c r="B7" s="118" t="s">
        <v>30</v>
      </c>
      <c r="C7" s="113">
        <v>43161</v>
      </c>
      <c r="D7" s="341">
        <v>43159</v>
      </c>
      <c r="E7" s="106"/>
      <c r="F7" s="112">
        <v>0.3125</v>
      </c>
      <c r="G7" s="294"/>
      <c r="H7" s="111">
        <v>10</v>
      </c>
      <c r="I7" s="119" t="s">
        <v>66</v>
      </c>
      <c r="J7" s="119" t="s">
        <v>63</v>
      </c>
      <c r="K7" s="119" t="s">
        <v>63</v>
      </c>
      <c r="L7" s="120" t="s">
        <v>51</v>
      </c>
      <c r="M7" s="123" t="s">
        <v>110</v>
      </c>
      <c r="N7" s="119" t="s">
        <v>138</v>
      </c>
      <c r="O7" s="121"/>
      <c r="P7" s="111">
        <v>1</v>
      </c>
      <c r="Q7" s="111">
        <v>12</v>
      </c>
      <c r="R7" s="120" t="s">
        <v>26</v>
      </c>
      <c r="S7" s="111">
        <v>9313</v>
      </c>
      <c r="T7" s="110"/>
      <c r="U7" s="209"/>
      <c r="V7" s="358"/>
      <c r="W7" s="358"/>
      <c r="X7" s="358"/>
      <c r="Y7" s="358"/>
      <c r="Z7" s="358"/>
      <c r="AA7" s="358"/>
      <c r="AB7" s="358"/>
      <c r="AC7" s="358"/>
      <c r="AD7" s="358"/>
      <c r="AE7" s="358"/>
      <c r="AF7" s="358"/>
      <c r="AG7" s="358"/>
      <c r="AH7" s="358"/>
      <c r="AI7" s="358"/>
      <c r="AJ7" s="358"/>
      <c r="AK7" s="358"/>
      <c r="AL7" s="358"/>
      <c r="AM7" s="358"/>
      <c r="AN7" s="358"/>
      <c r="AO7" s="358"/>
      <c r="AP7" s="358"/>
      <c r="AQ7" s="358"/>
      <c r="AR7" s="358"/>
      <c r="AS7" s="358"/>
      <c r="AT7" s="358"/>
      <c r="AU7" s="358"/>
      <c r="AV7" s="358"/>
      <c r="AW7" s="358"/>
      <c r="AX7" s="358"/>
      <c r="AY7" s="358"/>
      <c r="AZ7" s="358"/>
      <c r="BA7" s="358"/>
      <c r="BB7" s="358"/>
      <c r="BC7" s="358"/>
      <c r="BD7" s="358"/>
      <c r="BE7" s="358"/>
      <c r="BF7" s="358"/>
      <c r="BG7" s="358"/>
      <c r="BH7" s="358"/>
      <c r="BI7" s="358"/>
      <c r="BJ7" s="358"/>
      <c r="BK7" s="358"/>
      <c r="BL7" s="358"/>
      <c r="BM7" s="358"/>
      <c r="BN7" s="358"/>
      <c r="BO7" s="358"/>
      <c r="BP7" s="358"/>
      <c r="BQ7" s="358"/>
      <c r="BR7" s="358"/>
      <c r="BS7" s="358"/>
      <c r="BT7" s="358"/>
    </row>
    <row r="8" spans="1:72" s="1" customFormat="1" ht="35.25" customHeight="1" x14ac:dyDescent="0.2">
      <c r="A8" s="117" t="s">
        <v>60</v>
      </c>
      <c r="B8" s="118" t="s">
        <v>30</v>
      </c>
      <c r="C8" s="113">
        <v>43166</v>
      </c>
      <c r="D8" s="355">
        <v>43162</v>
      </c>
      <c r="E8" s="106"/>
      <c r="F8" s="112">
        <v>0.52083333333333337</v>
      </c>
      <c r="G8" s="294"/>
      <c r="H8" s="111">
        <v>8</v>
      </c>
      <c r="I8" s="119" t="s">
        <v>141</v>
      </c>
      <c r="J8" s="119" t="s">
        <v>95</v>
      </c>
      <c r="K8" s="119" t="s">
        <v>96</v>
      </c>
      <c r="L8" s="120" t="s">
        <v>51</v>
      </c>
      <c r="M8" s="123" t="s">
        <v>61</v>
      </c>
      <c r="N8" s="123" t="s">
        <v>111</v>
      </c>
      <c r="O8" s="121"/>
      <c r="P8" s="111">
        <v>1</v>
      </c>
      <c r="Q8" s="111"/>
      <c r="R8" s="120" t="s">
        <v>53</v>
      </c>
      <c r="S8" s="111">
        <v>3259</v>
      </c>
      <c r="T8" s="110"/>
      <c r="U8" s="209" t="s">
        <v>1</v>
      </c>
      <c r="V8" s="358"/>
      <c r="W8" s="358"/>
      <c r="X8" s="358"/>
      <c r="Y8" s="358"/>
      <c r="Z8" s="358"/>
      <c r="AA8" s="358"/>
      <c r="AB8" s="358"/>
      <c r="AC8" s="358"/>
      <c r="AD8" s="358"/>
      <c r="AE8" s="358"/>
      <c r="AF8" s="358"/>
      <c r="AG8" s="358"/>
      <c r="AH8" s="358"/>
      <c r="AI8" s="358"/>
      <c r="AJ8" s="358"/>
      <c r="AK8" s="358"/>
      <c r="AL8" s="358"/>
      <c r="AM8" s="358"/>
      <c r="AN8" s="358"/>
      <c r="AO8" s="358"/>
      <c r="AP8" s="358"/>
      <c r="AQ8" s="358"/>
      <c r="AR8" s="358"/>
      <c r="AS8" s="358"/>
      <c r="AT8" s="358"/>
      <c r="AU8" s="358"/>
      <c r="AV8" s="358"/>
      <c r="AW8" s="358"/>
      <c r="AX8" s="358"/>
      <c r="AY8" s="358"/>
      <c r="AZ8" s="358"/>
      <c r="BA8" s="358"/>
      <c r="BB8" s="358"/>
      <c r="BC8" s="358"/>
      <c r="BD8" s="358"/>
      <c r="BE8" s="358"/>
      <c r="BF8" s="358"/>
      <c r="BG8" s="358"/>
      <c r="BH8" s="358"/>
      <c r="BI8" s="358"/>
      <c r="BJ8" s="358"/>
      <c r="BK8" s="358"/>
      <c r="BL8" s="358"/>
      <c r="BM8" s="358"/>
      <c r="BN8" s="358"/>
      <c r="BO8" s="358"/>
      <c r="BP8" s="358"/>
      <c r="BQ8" s="358"/>
      <c r="BR8" s="358"/>
      <c r="BS8" s="358"/>
      <c r="BT8" s="358"/>
    </row>
    <row r="9" spans="1:72" s="1" customFormat="1" ht="35.25" customHeight="1" x14ac:dyDescent="0.2">
      <c r="A9" s="140" t="s">
        <v>23</v>
      </c>
      <c r="B9" s="155" t="s">
        <v>46</v>
      </c>
      <c r="C9" s="301">
        <v>43174</v>
      </c>
      <c r="D9" s="355">
        <v>43165</v>
      </c>
      <c r="E9" s="133"/>
      <c r="F9" s="160">
        <v>0.3263888888888889</v>
      </c>
      <c r="G9" s="294"/>
      <c r="H9" s="302">
        <v>0</v>
      </c>
      <c r="I9" s="303" t="s">
        <v>150</v>
      </c>
      <c r="J9" s="146" t="s">
        <v>95</v>
      </c>
      <c r="K9" s="303" t="s">
        <v>137</v>
      </c>
      <c r="L9" s="147" t="s">
        <v>51</v>
      </c>
      <c r="M9" s="304" t="s">
        <v>61</v>
      </c>
      <c r="N9" s="304" t="s">
        <v>151</v>
      </c>
      <c r="O9" s="305"/>
      <c r="P9" s="306">
        <v>1</v>
      </c>
      <c r="Q9" s="306">
        <v>5</v>
      </c>
      <c r="R9" s="307" t="s">
        <v>92</v>
      </c>
      <c r="S9" s="306">
        <v>2265</v>
      </c>
      <c r="T9" s="308"/>
      <c r="U9" s="210"/>
      <c r="V9" s="358"/>
      <c r="W9" s="358"/>
      <c r="X9" s="358"/>
      <c r="Y9" s="358"/>
      <c r="Z9" s="358"/>
      <c r="AA9" s="358"/>
      <c r="AB9" s="358"/>
      <c r="AC9" s="358"/>
      <c r="AD9" s="358"/>
      <c r="AE9" s="358"/>
      <c r="AF9" s="358"/>
      <c r="AG9" s="358"/>
      <c r="AH9" s="358"/>
      <c r="AI9" s="358"/>
      <c r="AJ9" s="358"/>
      <c r="AK9" s="358"/>
      <c r="AL9" s="358"/>
      <c r="AM9" s="358"/>
      <c r="AN9" s="358"/>
      <c r="AO9" s="358"/>
      <c r="AP9" s="358"/>
      <c r="AQ9" s="358"/>
      <c r="AR9" s="358"/>
      <c r="AS9" s="358"/>
      <c r="AT9" s="358"/>
      <c r="AU9" s="358"/>
      <c r="AV9" s="358"/>
      <c r="AW9" s="358"/>
      <c r="AX9" s="358"/>
      <c r="AY9" s="358"/>
      <c r="AZ9" s="358"/>
      <c r="BA9" s="358"/>
      <c r="BB9" s="358"/>
      <c r="BC9" s="358"/>
      <c r="BD9" s="358"/>
      <c r="BE9" s="358"/>
      <c r="BF9" s="358"/>
      <c r="BG9" s="358"/>
      <c r="BH9" s="358"/>
      <c r="BI9" s="358"/>
      <c r="BJ9" s="358"/>
      <c r="BK9" s="358"/>
      <c r="BL9" s="358"/>
      <c r="BM9" s="358"/>
      <c r="BN9" s="358"/>
      <c r="BO9" s="358"/>
      <c r="BP9" s="358"/>
      <c r="BQ9" s="358"/>
      <c r="BR9" s="358"/>
      <c r="BS9" s="358"/>
      <c r="BT9" s="358"/>
    </row>
    <row r="10" spans="1:72" s="1" customFormat="1" ht="57.75" customHeight="1" x14ac:dyDescent="0.2">
      <c r="A10" s="140" t="s">
        <v>54</v>
      </c>
      <c r="B10" s="155" t="s">
        <v>29</v>
      </c>
      <c r="C10" s="301">
        <v>43174</v>
      </c>
      <c r="D10" s="355">
        <v>43166</v>
      </c>
      <c r="E10" s="133"/>
      <c r="F10" s="160">
        <v>0.35416666666666669</v>
      </c>
      <c r="G10" s="294"/>
      <c r="H10" s="302">
        <v>24</v>
      </c>
      <c r="I10" s="303" t="s">
        <v>152</v>
      </c>
      <c r="J10" s="146" t="s">
        <v>95</v>
      </c>
      <c r="K10" s="303" t="s">
        <v>137</v>
      </c>
      <c r="L10" s="147" t="s">
        <v>51</v>
      </c>
      <c r="M10" s="304" t="s">
        <v>110</v>
      </c>
      <c r="N10" s="304" t="s">
        <v>153</v>
      </c>
      <c r="O10" s="305"/>
      <c r="P10" s="306">
        <v>1</v>
      </c>
      <c r="Q10" s="306">
        <v>30</v>
      </c>
      <c r="R10" s="307" t="s">
        <v>92</v>
      </c>
      <c r="S10" s="306">
        <v>9629</v>
      </c>
      <c r="T10" s="308"/>
      <c r="U10" s="210"/>
      <c r="V10" s="358"/>
      <c r="W10" s="358"/>
      <c r="X10" s="358"/>
      <c r="Y10" s="358"/>
      <c r="Z10" s="358"/>
      <c r="AA10" s="358"/>
      <c r="AB10" s="358"/>
      <c r="AC10" s="358"/>
      <c r="AD10" s="358"/>
      <c r="AE10" s="358"/>
      <c r="AF10" s="358"/>
      <c r="AG10" s="358"/>
      <c r="AH10" s="358"/>
      <c r="AI10" s="358"/>
      <c r="AJ10" s="358"/>
      <c r="AK10" s="358"/>
      <c r="AL10" s="358"/>
      <c r="AM10" s="358"/>
      <c r="AN10" s="358"/>
      <c r="AO10" s="358"/>
      <c r="AP10" s="358"/>
      <c r="AQ10" s="358"/>
      <c r="AR10" s="358"/>
      <c r="AS10" s="358"/>
      <c r="AT10" s="358"/>
      <c r="AU10" s="358"/>
      <c r="AV10" s="358"/>
      <c r="AW10" s="358"/>
      <c r="AX10" s="358"/>
      <c r="AY10" s="358"/>
      <c r="AZ10" s="358"/>
      <c r="BA10" s="358"/>
      <c r="BB10" s="358"/>
      <c r="BC10" s="358"/>
      <c r="BD10" s="358"/>
      <c r="BE10" s="358"/>
      <c r="BF10" s="358"/>
      <c r="BG10" s="358"/>
      <c r="BH10" s="358"/>
      <c r="BI10" s="358"/>
      <c r="BJ10" s="358"/>
      <c r="BK10" s="358"/>
      <c r="BL10" s="358"/>
      <c r="BM10" s="358"/>
      <c r="BN10" s="358"/>
      <c r="BO10" s="358"/>
      <c r="BP10" s="358"/>
      <c r="BQ10" s="358"/>
      <c r="BR10" s="358"/>
      <c r="BS10" s="358"/>
      <c r="BT10" s="358"/>
    </row>
    <row r="11" spans="1:72" s="1" customFormat="1" ht="68.25" customHeight="1" x14ac:dyDescent="0.2">
      <c r="A11" s="140" t="s">
        <v>60</v>
      </c>
      <c r="B11" s="155" t="s">
        <v>30</v>
      </c>
      <c r="C11" s="301">
        <v>43175</v>
      </c>
      <c r="D11" s="355">
        <v>43167</v>
      </c>
      <c r="E11" s="133"/>
      <c r="F11" s="160">
        <v>0.6875</v>
      </c>
      <c r="G11" s="294"/>
      <c r="H11" s="302">
        <v>3</v>
      </c>
      <c r="I11" s="303" t="s">
        <v>112</v>
      </c>
      <c r="J11" s="146" t="s">
        <v>95</v>
      </c>
      <c r="K11" s="303" t="s">
        <v>137</v>
      </c>
      <c r="L11" s="147" t="s">
        <v>51</v>
      </c>
      <c r="M11" s="304" t="s">
        <v>61</v>
      </c>
      <c r="N11" s="304" t="s">
        <v>155</v>
      </c>
      <c r="O11" s="305"/>
      <c r="P11" s="306">
        <v>1</v>
      </c>
      <c r="Q11" s="306">
        <v>20</v>
      </c>
      <c r="R11" s="307" t="s">
        <v>57</v>
      </c>
      <c r="S11" s="306">
        <v>3230</v>
      </c>
      <c r="T11" s="308"/>
      <c r="U11" s="210"/>
      <c r="V11" s="358"/>
      <c r="W11" s="358"/>
      <c r="X11" s="358"/>
      <c r="Y11" s="358"/>
      <c r="Z11" s="358"/>
      <c r="AA11" s="358"/>
      <c r="AB11" s="358"/>
      <c r="AC11" s="358"/>
      <c r="AD11" s="358"/>
      <c r="AE11" s="358"/>
      <c r="AF11" s="358"/>
      <c r="AG11" s="358"/>
      <c r="AH11" s="358"/>
      <c r="AI11" s="358"/>
      <c r="AJ11" s="358"/>
      <c r="AK11" s="358"/>
      <c r="AL11" s="358"/>
      <c r="AM11" s="358"/>
      <c r="AN11" s="358"/>
      <c r="AO11" s="358"/>
      <c r="AP11" s="358"/>
      <c r="AQ11" s="358"/>
      <c r="AR11" s="358"/>
      <c r="AS11" s="358"/>
      <c r="AT11" s="358"/>
      <c r="AU11" s="358"/>
      <c r="AV11" s="358"/>
      <c r="AW11" s="358"/>
      <c r="AX11" s="358"/>
      <c r="AY11" s="358"/>
      <c r="AZ11" s="358"/>
      <c r="BA11" s="358"/>
      <c r="BB11" s="358"/>
      <c r="BC11" s="358"/>
      <c r="BD11" s="358"/>
      <c r="BE11" s="358"/>
      <c r="BF11" s="358"/>
      <c r="BG11" s="358"/>
      <c r="BH11" s="358"/>
      <c r="BI11" s="358"/>
      <c r="BJ11" s="358"/>
      <c r="BK11" s="358"/>
      <c r="BL11" s="358"/>
      <c r="BM11" s="358"/>
      <c r="BN11" s="358"/>
      <c r="BO11" s="358"/>
      <c r="BP11" s="358"/>
      <c r="BQ11" s="358"/>
      <c r="BR11" s="358"/>
      <c r="BS11" s="358"/>
      <c r="BT11" s="358"/>
    </row>
    <row r="12" spans="1:72" s="400" customFormat="1" x14ac:dyDescent="0.2">
      <c r="A12" s="400" t="s">
        <v>157</v>
      </c>
      <c r="G12" s="400" t="s">
        <v>158</v>
      </c>
      <c r="H12" s="400">
        <f>SUM(H2:H11)</f>
        <v>87</v>
      </c>
      <c r="O12" s="400" t="s">
        <v>161</v>
      </c>
      <c r="P12" s="400">
        <f>SUM(P2:P11)</f>
        <v>10</v>
      </c>
    </row>
    <row r="13" spans="1:72" s="400" customFormat="1" x14ac:dyDescent="0.2">
      <c r="C13" s="400" t="s">
        <v>166</v>
      </c>
      <c r="D13" s="400">
        <f>SUM(P2:P3)</f>
        <v>2</v>
      </c>
      <c r="G13" s="400" t="s">
        <v>166</v>
      </c>
      <c r="H13" s="400">
        <f>(SUM(H2:H3))</f>
        <v>13</v>
      </c>
      <c r="O13" s="400" t="s">
        <v>162</v>
      </c>
      <c r="P13" s="400">
        <f>COUNTIF(H2:H11,"&lt;&gt;0")</f>
        <v>8</v>
      </c>
    </row>
    <row r="14" spans="1:72" s="400" customFormat="1" x14ac:dyDescent="0.2">
      <c r="C14" s="400" t="s">
        <v>167</v>
      </c>
      <c r="D14" s="400">
        <f>SUM(P4:P7)</f>
        <v>4</v>
      </c>
      <c r="G14" s="400" t="s">
        <v>167</v>
      </c>
      <c r="H14" s="400">
        <f>SUM(H4:H7)</f>
        <v>39</v>
      </c>
    </row>
    <row r="15" spans="1:72" s="400" customFormat="1" x14ac:dyDescent="0.2">
      <c r="C15" s="400" t="s">
        <v>168</v>
      </c>
      <c r="D15" s="400">
        <f>SUM(P8:P11)</f>
        <v>4</v>
      </c>
      <c r="G15" s="400" t="s">
        <v>168</v>
      </c>
      <c r="H15" s="400">
        <f>SUM(H8:H11)</f>
        <v>35</v>
      </c>
    </row>
  </sheetData>
  <dataValidations count="1">
    <dataValidation type="list" allowBlank="1" showInputMessage="1" showErrorMessage="1" sqref="B2:B11">
      <formula1>Site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errorTitle="Choisir un site" promptTitle="Choisir un site">
          <x14:formula1>
            <xm:f>Feuil1!$A$1:$A$28</xm:f>
          </x14:formula1>
          <xm:sqref>B1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zoomScaleNormal="100" workbookViewId="0">
      <selection activeCell="N10" sqref="N10"/>
    </sheetView>
    <sheetView workbookViewId="1"/>
  </sheetViews>
  <sheetFormatPr baseColWidth="10" defaultRowHeight="12.75" x14ac:dyDescent="0.2"/>
  <cols>
    <col min="1" max="1" width="11.42578125" customWidth="1"/>
    <col min="3" max="3" width="11.42578125" customWidth="1"/>
    <col min="5" max="5" width="11.42578125" customWidth="1"/>
    <col min="7" max="11" width="11.42578125" customWidth="1"/>
  </cols>
  <sheetData/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9"/>
  <sheetViews>
    <sheetView workbookViewId="0">
      <selection sqref="A1:A29"/>
    </sheetView>
    <sheetView workbookViewId="1"/>
  </sheetViews>
  <sheetFormatPr baseColWidth="10" defaultRowHeight="12.75" x14ac:dyDescent="0.2"/>
  <cols>
    <col min="1" max="1" width="22.5703125" customWidth="1"/>
    <col min="3" max="3" width="22.85546875" customWidth="1"/>
  </cols>
  <sheetData>
    <row r="1" spans="1:3" x14ac:dyDescent="0.2">
      <c r="A1" s="568" t="s">
        <v>189</v>
      </c>
      <c r="C1" t="s">
        <v>5</v>
      </c>
    </row>
    <row r="2" spans="1:3" x14ac:dyDescent="0.2">
      <c r="A2" s="565" t="s">
        <v>27</v>
      </c>
      <c r="C2" t="s">
        <v>56</v>
      </c>
    </row>
    <row r="3" spans="1:3" x14ac:dyDescent="0.2">
      <c r="A3" s="565" t="s">
        <v>28</v>
      </c>
      <c r="C3" t="s">
        <v>50</v>
      </c>
    </row>
    <row r="4" spans="1:3" x14ac:dyDescent="0.2">
      <c r="A4" s="565" t="s">
        <v>49</v>
      </c>
      <c r="C4" t="s">
        <v>26</v>
      </c>
    </row>
    <row r="5" spans="1:3" x14ac:dyDescent="0.2">
      <c r="A5" s="565" t="s">
        <v>29</v>
      </c>
      <c r="C5" t="s">
        <v>57</v>
      </c>
    </row>
    <row r="6" spans="1:3" x14ac:dyDescent="0.2">
      <c r="A6" s="565" t="s">
        <v>59</v>
      </c>
    </row>
    <row r="7" spans="1:3" x14ac:dyDescent="0.2">
      <c r="A7" s="565" t="s">
        <v>30</v>
      </c>
      <c r="C7" t="s">
        <v>52</v>
      </c>
    </row>
    <row r="8" spans="1:3" x14ac:dyDescent="0.2">
      <c r="A8" s="565" t="s">
        <v>31</v>
      </c>
      <c r="C8" t="s">
        <v>53</v>
      </c>
    </row>
    <row r="9" spans="1:3" x14ac:dyDescent="0.2">
      <c r="A9" s="565" t="s">
        <v>32</v>
      </c>
      <c r="C9" t="s">
        <v>55</v>
      </c>
    </row>
    <row r="10" spans="1:3" x14ac:dyDescent="0.2">
      <c r="A10" s="565" t="s">
        <v>33</v>
      </c>
    </row>
    <row r="11" spans="1:3" x14ac:dyDescent="0.2">
      <c r="A11" s="565" t="s">
        <v>34</v>
      </c>
    </row>
    <row r="12" spans="1:3" x14ac:dyDescent="0.2">
      <c r="A12" s="565" t="s">
        <v>35</v>
      </c>
    </row>
    <row r="13" spans="1:3" x14ac:dyDescent="0.2">
      <c r="A13" s="565" t="s">
        <v>88</v>
      </c>
    </row>
    <row r="14" spans="1:3" x14ac:dyDescent="0.2">
      <c r="A14" s="565" t="s">
        <v>89</v>
      </c>
    </row>
    <row r="15" spans="1:3" x14ac:dyDescent="0.2">
      <c r="A15" s="565" t="s">
        <v>36</v>
      </c>
    </row>
    <row r="16" spans="1:3" x14ac:dyDescent="0.2">
      <c r="A16" s="565" t="s">
        <v>37</v>
      </c>
    </row>
    <row r="17" spans="1:1" x14ac:dyDescent="0.2">
      <c r="A17" s="565" t="s">
        <v>24</v>
      </c>
    </row>
    <row r="18" spans="1:1" x14ac:dyDescent="0.2">
      <c r="A18" s="565" t="s">
        <v>38</v>
      </c>
    </row>
    <row r="19" spans="1:1" x14ac:dyDescent="0.2">
      <c r="A19" s="565" t="s">
        <v>39</v>
      </c>
    </row>
    <row r="20" spans="1:1" x14ac:dyDescent="0.2">
      <c r="A20" s="565" t="s">
        <v>40</v>
      </c>
    </row>
    <row r="21" spans="1:1" x14ac:dyDescent="0.2">
      <c r="A21" s="565" t="s">
        <v>41</v>
      </c>
    </row>
    <row r="22" spans="1:1" x14ac:dyDescent="0.2">
      <c r="A22" s="565" t="s">
        <v>42</v>
      </c>
    </row>
    <row r="23" spans="1:1" x14ac:dyDescent="0.2">
      <c r="A23" s="565" t="s">
        <v>43</v>
      </c>
    </row>
    <row r="24" spans="1:1" x14ac:dyDescent="0.2">
      <c r="A24" s="565" t="s">
        <v>44</v>
      </c>
    </row>
    <row r="25" spans="1:1" x14ac:dyDescent="0.2">
      <c r="A25" s="565" t="s">
        <v>45</v>
      </c>
    </row>
    <row r="26" spans="1:1" x14ac:dyDescent="0.2">
      <c r="A26" s="565" t="s">
        <v>46</v>
      </c>
    </row>
    <row r="27" spans="1:1" x14ac:dyDescent="0.2">
      <c r="A27" s="565" t="s">
        <v>47</v>
      </c>
    </row>
    <row r="28" spans="1:1" x14ac:dyDescent="0.2">
      <c r="A28" s="565" t="s">
        <v>48</v>
      </c>
    </row>
    <row r="29" spans="1:1" x14ac:dyDescent="0.2">
      <c r="A29" s="565" t="s">
        <v>68</v>
      </c>
    </row>
  </sheetData>
  <dataValidations count="1">
    <dataValidation type="list" allowBlank="1" showInputMessage="1" showErrorMessage="1" sqref="A29">
      <formula1>"EDS Paifve"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H36"/>
  <sheetViews>
    <sheetView tabSelected="1" workbookViewId="0">
      <selection activeCell="C26" sqref="C26"/>
    </sheetView>
    <sheetView workbookViewId="1"/>
  </sheetViews>
  <sheetFormatPr baseColWidth="10" defaultRowHeight="12.75" x14ac:dyDescent="0.2"/>
  <cols>
    <col min="2" max="2" width="22.140625" customWidth="1"/>
    <col min="7" max="7" width="19.5703125" customWidth="1"/>
    <col min="8" max="8" width="21" bestFit="1" customWidth="1"/>
    <col min="33" max="33" width="42.5703125" bestFit="1" customWidth="1"/>
    <col min="34" max="34" width="103.85546875" bestFit="1" customWidth="1"/>
  </cols>
  <sheetData>
    <row r="2" spans="2:34" x14ac:dyDescent="0.2">
      <c r="B2" s="419"/>
      <c r="C2" s="2" t="s">
        <v>190</v>
      </c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</row>
    <row r="3" spans="2:34" x14ac:dyDescent="0.2">
      <c r="B3" s="419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</row>
    <row r="4" spans="2:34" ht="18" x14ac:dyDescent="0.25">
      <c r="B4" s="569" t="s">
        <v>189</v>
      </c>
      <c r="C4" s="570" t="s">
        <v>27</v>
      </c>
      <c r="D4" s="570" t="s">
        <v>28</v>
      </c>
      <c r="E4" s="570" t="s">
        <v>49</v>
      </c>
      <c r="F4" s="570" t="s">
        <v>29</v>
      </c>
      <c r="G4" s="570" t="s">
        <v>59</v>
      </c>
      <c r="H4" s="570" t="s">
        <v>30</v>
      </c>
      <c r="I4" s="570" t="s">
        <v>31</v>
      </c>
      <c r="J4" s="570" t="s">
        <v>32</v>
      </c>
      <c r="K4" s="570" t="s">
        <v>33</v>
      </c>
      <c r="L4" s="570" t="s">
        <v>34</v>
      </c>
      <c r="M4" s="570" t="s">
        <v>35</v>
      </c>
      <c r="N4" s="570" t="s">
        <v>88</v>
      </c>
      <c r="O4" s="570" t="s">
        <v>89</v>
      </c>
      <c r="P4" s="570" t="s">
        <v>36</v>
      </c>
      <c r="Q4" s="570" t="s">
        <v>37</v>
      </c>
      <c r="R4" s="570" t="s">
        <v>24</v>
      </c>
      <c r="S4" s="570" t="s">
        <v>38</v>
      </c>
      <c r="T4" s="570" t="s">
        <v>39</v>
      </c>
      <c r="U4" s="570" t="s">
        <v>40</v>
      </c>
      <c r="V4" s="570" t="s">
        <v>41</v>
      </c>
      <c r="W4" s="570" t="s">
        <v>42</v>
      </c>
      <c r="X4" s="570" t="s">
        <v>43</v>
      </c>
      <c r="Y4" s="570" t="s">
        <v>44</v>
      </c>
      <c r="Z4" s="570" t="s">
        <v>45</v>
      </c>
      <c r="AA4" s="570" t="s">
        <v>46</v>
      </c>
      <c r="AB4" s="570" t="s">
        <v>47</v>
      </c>
      <c r="AC4" s="570" t="s">
        <v>48</v>
      </c>
      <c r="AD4" s="570" t="s">
        <v>68</v>
      </c>
      <c r="AE4" s="138"/>
    </row>
    <row r="5" spans="2:34" ht="18" x14ac:dyDescent="0.2">
      <c r="B5" s="572" t="s">
        <v>54</v>
      </c>
      <c r="C5" s="571">
        <f>SUMPRODUCT(($B5=[0]!Secteur)*(C$4='Inventaire 2017'!Site))</f>
        <v>0</v>
      </c>
      <c r="D5" s="571">
        <f>SUMPRODUCT(($B5=[0]!Secteur)*(D$4='Inventaire 2017'!Site))</f>
        <v>8</v>
      </c>
      <c r="E5" s="571">
        <f>SUMPRODUCT(($B5=[0]!Secteur)*(E$4='Inventaire 2017'!Site))</f>
        <v>0</v>
      </c>
      <c r="F5" s="571">
        <f>SUMPRODUCT(($B5=[0]!Secteur)*(F$4='Inventaire 2017'!Site))</f>
        <v>2</v>
      </c>
      <c r="G5" s="571">
        <f>SUMPRODUCT(($B5=[0]!Secteur)*(G$4='Inventaire 2017'!Site))</f>
        <v>0</v>
      </c>
      <c r="H5" s="571">
        <f>SUMPRODUCT(($B5=[0]!Secteur)*(H$4='Inventaire 2017'!Site))</f>
        <v>0</v>
      </c>
      <c r="I5" s="571">
        <f>SUMPRODUCT(($B5=[0]!Secteur)*(I$4='Inventaire 2017'!Site))</f>
        <v>0</v>
      </c>
      <c r="J5" s="571">
        <f>SUMPRODUCT(($B5=[0]!Secteur)*(J$4='Inventaire 2017'!Site))</f>
        <v>0</v>
      </c>
      <c r="K5" s="571">
        <f>SUMPRODUCT(($B5=[0]!Secteur)*(K$4='Inventaire 2017'!Site))</f>
        <v>0</v>
      </c>
      <c r="L5" s="571">
        <f>SUMPRODUCT(($B5=[0]!Secteur)*(L$4='Inventaire 2017'!Site))</f>
        <v>0</v>
      </c>
      <c r="M5" s="571">
        <f>SUMPRODUCT(($B5=[0]!Secteur)*(M$4='Inventaire 2017'!Site))</f>
        <v>0</v>
      </c>
      <c r="N5" s="571">
        <f>SUMPRODUCT(($B5=[0]!Secteur)*(N$4='Inventaire 2017'!Site))</f>
        <v>0</v>
      </c>
      <c r="O5" s="571">
        <f>SUMPRODUCT(($B5=[0]!Secteur)*(O$4='Inventaire 2017'!Site))</f>
        <v>0</v>
      </c>
      <c r="P5" s="571">
        <f>SUMPRODUCT(($B5=[0]!Secteur)*(P$4='Inventaire 2017'!Site))</f>
        <v>0</v>
      </c>
      <c r="Q5" s="571">
        <f>SUMPRODUCT(($B5=[0]!Secteur)*(Q$4='Inventaire 2017'!Site))</f>
        <v>0</v>
      </c>
      <c r="R5" s="571">
        <f>SUMPRODUCT(($B5=[0]!Secteur)*(R$4='Inventaire 2017'!Site))</f>
        <v>0</v>
      </c>
      <c r="S5" s="571">
        <f>SUMPRODUCT(($B5=[0]!Secteur)*(S$4='Inventaire 2017'!Site))</f>
        <v>0</v>
      </c>
      <c r="T5" s="571">
        <f>SUMPRODUCT(($B5=[0]!Secteur)*(T$4='Inventaire 2017'!Site))</f>
        <v>0</v>
      </c>
      <c r="U5" s="571">
        <f>SUMPRODUCT(($B5=[0]!Secteur)*(U$4='Inventaire 2017'!Site))</f>
        <v>0</v>
      </c>
      <c r="V5" s="571">
        <f>SUMPRODUCT(($B5=[0]!Secteur)*(V$4='Inventaire 2017'!Site))</f>
        <v>0</v>
      </c>
      <c r="W5" s="571">
        <f>SUMPRODUCT(($B5=[0]!Secteur)*(W$4='Inventaire 2017'!Site))</f>
        <v>0</v>
      </c>
      <c r="X5" s="571">
        <f>SUMPRODUCT(($B5=[0]!Secteur)*(X$4='Inventaire 2017'!Site))</f>
        <v>0</v>
      </c>
      <c r="Y5" s="571">
        <f>SUMPRODUCT(($B5=[0]!Secteur)*(Y$4='Inventaire 2017'!Site))</f>
        <v>0</v>
      </c>
      <c r="Z5" s="571">
        <f>SUMPRODUCT(($B5=[0]!Secteur)*(Z$4='Inventaire 2017'!Site))</f>
        <v>0</v>
      </c>
      <c r="AA5" s="571">
        <f>SUMPRODUCT(($B5=[0]!Secteur)*(AA$4='Inventaire 2017'!Site))</f>
        <v>0</v>
      </c>
      <c r="AB5" s="571">
        <f>SUMPRODUCT(($B5=[0]!Secteur)*(AB$4='Inventaire 2017'!Site))</f>
        <v>0</v>
      </c>
      <c r="AC5" s="571">
        <f>SUMPRODUCT(($B5=[0]!Secteur)*(AC$4='Inventaire 2017'!Site))</f>
        <v>0</v>
      </c>
      <c r="AD5" s="571">
        <f>SUMPRODUCT(($B5=[0]!Secteur)*(AD$4='Inventaire 2017'!Site))</f>
        <v>0</v>
      </c>
      <c r="AE5" s="138"/>
    </row>
    <row r="6" spans="2:34" ht="18" x14ac:dyDescent="0.2">
      <c r="B6" s="572" t="s">
        <v>124</v>
      </c>
      <c r="C6" s="571">
        <f>SUMPRODUCT(($B6=[0]!Secteur)*(C$4='Inventaire 2017'!Site))</f>
        <v>0</v>
      </c>
      <c r="D6" s="571">
        <f>SUMPRODUCT(($B6=[0]!Secteur)*(D$4='Inventaire 2017'!Site))</f>
        <v>0</v>
      </c>
      <c r="E6" s="571">
        <f>SUMPRODUCT(($B6=[0]!Secteur)*(E$4='Inventaire 2017'!Site))</f>
        <v>0</v>
      </c>
      <c r="F6" s="571">
        <f>SUMPRODUCT(($B6=[0]!Secteur)*(F$4='Inventaire 2017'!Site))</f>
        <v>0</v>
      </c>
      <c r="G6" s="571">
        <f>SUMPRODUCT(($B6=[0]!Secteur)*(G$4='Inventaire 2017'!Site))</f>
        <v>2</v>
      </c>
      <c r="H6" s="571">
        <f>SUMPRODUCT(($B6=[0]!Secteur)*(H$4='Inventaire 2017'!Site))</f>
        <v>0</v>
      </c>
      <c r="I6" s="571">
        <f>SUMPRODUCT(($B6=[0]!Secteur)*(I$4='Inventaire 2017'!Site))</f>
        <v>0</v>
      </c>
      <c r="J6" s="571">
        <f>SUMPRODUCT(($B6=[0]!Secteur)*(J$4='Inventaire 2017'!Site))</f>
        <v>0</v>
      </c>
      <c r="K6" s="571">
        <f>SUMPRODUCT(($B6=[0]!Secteur)*(K$4='Inventaire 2017'!Site))</f>
        <v>0</v>
      </c>
      <c r="L6" s="571">
        <f>SUMPRODUCT(($B6=[0]!Secteur)*(L$4='Inventaire 2017'!Site))</f>
        <v>0</v>
      </c>
      <c r="M6" s="571">
        <f>SUMPRODUCT(($B6=[0]!Secteur)*(M$4='Inventaire 2017'!Site))</f>
        <v>0</v>
      </c>
      <c r="N6" s="571">
        <f>SUMPRODUCT(($B6=[0]!Secteur)*(N$4='Inventaire 2017'!Site))</f>
        <v>0</v>
      </c>
      <c r="O6" s="571">
        <f>SUMPRODUCT(($B6=[0]!Secteur)*(O$4='Inventaire 2017'!Site))</f>
        <v>0</v>
      </c>
      <c r="P6" s="571">
        <f>SUMPRODUCT(($B6=[0]!Secteur)*(P$4='Inventaire 2017'!Site))</f>
        <v>0</v>
      </c>
      <c r="Q6" s="571">
        <f>SUMPRODUCT(($B6=[0]!Secteur)*(Q$4='Inventaire 2017'!Site))</f>
        <v>0</v>
      </c>
      <c r="R6" s="571">
        <f>SUMPRODUCT(($B6=[0]!Secteur)*(R$4='Inventaire 2017'!Site))</f>
        <v>0</v>
      </c>
      <c r="S6" s="571">
        <f>SUMPRODUCT(($B6=[0]!Secteur)*(S$4='Inventaire 2017'!Site))</f>
        <v>0</v>
      </c>
      <c r="T6" s="571">
        <f>SUMPRODUCT(($B6=[0]!Secteur)*(T$4='Inventaire 2017'!Site))</f>
        <v>0</v>
      </c>
      <c r="U6" s="571">
        <f>SUMPRODUCT(($B6=[0]!Secteur)*(U$4='Inventaire 2017'!Site))</f>
        <v>0</v>
      </c>
      <c r="V6" s="571">
        <f>SUMPRODUCT(($B6=[0]!Secteur)*(V$4='Inventaire 2017'!Site))</f>
        <v>0</v>
      </c>
      <c r="W6" s="571">
        <f>SUMPRODUCT(($B6=[0]!Secteur)*(W$4='Inventaire 2017'!Site))</f>
        <v>0</v>
      </c>
      <c r="X6" s="571">
        <f>SUMPRODUCT(($B6=[0]!Secteur)*(X$4='Inventaire 2017'!Site))</f>
        <v>0</v>
      </c>
      <c r="Y6" s="571">
        <f>SUMPRODUCT(($B6=[0]!Secteur)*(Y$4='Inventaire 2017'!Site))</f>
        <v>0</v>
      </c>
      <c r="Z6" s="571">
        <f>SUMPRODUCT(($B6=[0]!Secteur)*(Z$4='Inventaire 2017'!Site))</f>
        <v>0</v>
      </c>
      <c r="AA6" s="571">
        <f>SUMPRODUCT(($B6=[0]!Secteur)*(AA$4='Inventaire 2017'!Site))</f>
        <v>0</v>
      </c>
      <c r="AB6" s="571">
        <f>SUMPRODUCT(($B6=[0]!Secteur)*(AB$4='Inventaire 2017'!Site))</f>
        <v>0</v>
      </c>
      <c r="AC6" s="571">
        <f>SUMPRODUCT(($B6=[0]!Secteur)*(AC$4='Inventaire 2017'!Site))</f>
        <v>0</v>
      </c>
      <c r="AD6" s="571">
        <f>SUMPRODUCT(($B6=[0]!Secteur)*(AD$4='Inventaire 2017'!Site))</f>
        <v>0</v>
      </c>
      <c r="AE6" s="137"/>
    </row>
    <row r="7" spans="2:34" ht="18" x14ac:dyDescent="0.2">
      <c r="B7" s="572" t="s">
        <v>60</v>
      </c>
      <c r="C7" s="571">
        <f>SUMPRODUCT(($B7=[0]!Secteur)*(C$4='Inventaire 2017'!Site))</f>
        <v>7</v>
      </c>
      <c r="D7" s="571">
        <f>SUMPRODUCT(($B7=[0]!Secteur)*(D$4='Inventaire 2017'!Site))</f>
        <v>0</v>
      </c>
      <c r="E7" s="571">
        <f>SUMPRODUCT(($B7=[0]!Secteur)*(E$4='Inventaire 2017'!Site))</f>
        <v>0</v>
      </c>
      <c r="F7" s="571">
        <f>SUMPRODUCT(($B7=[0]!Secteur)*(F$4='Inventaire 2017'!Site))</f>
        <v>0</v>
      </c>
      <c r="G7" s="571">
        <f>SUMPRODUCT(($B7=[0]!Secteur)*(G$4='Inventaire 2017'!Site))</f>
        <v>0</v>
      </c>
      <c r="H7" s="571">
        <f>SUMPRODUCT(($B7=[0]!Secteur)*(H$4='Inventaire 2017'!Site))</f>
        <v>10</v>
      </c>
      <c r="I7" s="571">
        <f>SUMPRODUCT(($B7=[0]!Secteur)*(I$4='Inventaire 2017'!Site))</f>
        <v>0</v>
      </c>
      <c r="J7" s="571">
        <f>SUMPRODUCT(($B7=[0]!Secteur)*(J$4='Inventaire 2017'!Site))</f>
        <v>0</v>
      </c>
      <c r="K7" s="571">
        <f>SUMPRODUCT(($B7=[0]!Secteur)*(K$4='Inventaire 2017'!Site))</f>
        <v>0</v>
      </c>
      <c r="L7" s="571">
        <f>SUMPRODUCT(($B7=[0]!Secteur)*(L$4='Inventaire 2017'!Site))</f>
        <v>0</v>
      </c>
      <c r="M7" s="571">
        <f>SUMPRODUCT(($B7=[0]!Secteur)*(M$4='Inventaire 2017'!Site))</f>
        <v>0</v>
      </c>
      <c r="N7" s="571">
        <f>SUMPRODUCT(($B7=[0]!Secteur)*(N$4='Inventaire 2017'!Site))</f>
        <v>0</v>
      </c>
      <c r="O7" s="571">
        <f>SUMPRODUCT(($B7=[0]!Secteur)*(O$4='Inventaire 2017'!Site))</f>
        <v>0</v>
      </c>
      <c r="P7" s="571">
        <f>SUMPRODUCT(($B7=[0]!Secteur)*(P$4='Inventaire 2017'!Site))</f>
        <v>0</v>
      </c>
      <c r="Q7" s="571">
        <f>SUMPRODUCT(($B7=[0]!Secteur)*(Q$4='Inventaire 2017'!Site))</f>
        <v>0</v>
      </c>
      <c r="R7" s="571">
        <f>SUMPRODUCT(($B7=[0]!Secteur)*(R$4='Inventaire 2017'!Site))</f>
        <v>0</v>
      </c>
      <c r="S7" s="571">
        <f>SUMPRODUCT(($B7=[0]!Secteur)*(S$4='Inventaire 2017'!Site))</f>
        <v>0</v>
      </c>
      <c r="T7" s="571">
        <f>SUMPRODUCT(($B7=[0]!Secteur)*(T$4='Inventaire 2017'!Site))</f>
        <v>0</v>
      </c>
      <c r="U7" s="571">
        <f>SUMPRODUCT(($B7=[0]!Secteur)*(U$4='Inventaire 2017'!Site))</f>
        <v>0</v>
      </c>
      <c r="V7" s="571">
        <f>SUMPRODUCT(($B7=[0]!Secteur)*(V$4='Inventaire 2017'!Site))</f>
        <v>0</v>
      </c>
      <c r="W7" s="571">
        <f>SUMPRODUCT(($B7=[0]!Secteur)*(W$4='Inventaire 2017'!Site))</f>
        <v>0</v>
      </c>
      <c r="X7" s="571">
        <f>SUMPRODUCT(($B7=[0]!Secteur)*(X$4='Inventaire 2017'!Site))</f>
        <v>0</v>
      </c>
      <c r="Y7" s="571">
        <f>SUMPRODUCT(($B7=[0]!Secteur)*(Y$4='Inventaire 2017'!Site))</f>
        <v>0</v>
      </c>
      <c r="Z7" s="571">
        <f>SUMPRODUCT(($B7=[0]!Secteur)*(Z$4='Inventaire 2017'!Site))</f>
        <v>0</v>
      </c>
      <c r="AA7" s="571">
        <f>SUMPRODUCT(($B7=[0]!Secteur)*(AA$4='Inventaire 2017'!Site))</f>
        <v>0</v>
      </c>
      <c r="AB7" s="571">
        <f>SUMPRODUCT(($B7=[0]!Secteur)*(AB$4='Inventaire 2017'!Site))</f>
        <v>0</v>
      </c>
      <c r="AC7" s="571">
        <f>SUMPRODUCT(($B7=[0]!Secteur)*(AC$4='Inventaire 2017'!Site))</f>
        <v>0</v>
      </c>
      <c r="AD7" s="571">
        <f>SUMPRODUCT(($B7=[0]!Secteur)*(AD$4='Inventaire 2017'!Site))</f>
        <v>0</v>
      </c>
      <c r="AE7" s="138"/>
    </row>
    <row r="8" spans="2:34" ht="18" x14ac:dyDescent="0.2">
      <c r="B8" s="573" t="s">
        <v>23</v>
      </c>
      <c r="C8" s="571">
        <f>SUMPRODUCT(($B8=[0]!Secteur)*(C$4='Inventaire 2017'!Site))</f>
        <v>0</v>
      </c>
      <c r="D8" s="571">
        <f>SUMPRODUCT(($B8=[0]!Secteur)*(D$4='Inventaire 2017'!Site))</f>
        <v>0</v>
      </c>
      <c r="E8" s="571">
        <f>SUMPRODUCT(($B8=[0]!Secteur)*(E$4='Inventaire 2017'!Site))</f>
        <v>3</v>
      </c>
      <c r="F8" s="571">
        <f>SUMPRODUCT(($B8=[0]!Secteur)*(F$4='Inventaire 2017'!Site))</f>
        <v>0</v>
      </c>
      <c r="G8" s="571">
        <f>SUMPRODUCT(($B8=[0]!Secteur)*(G$4='Inventaire 2017'!Site))</f>
        <v>0</v>
      </c>
      <c r="H8" s="571">
        <f>SUMPRODUCT(($B8=[0]!Secteur)*(H$4='Inventaire 2017'!Site))</f>
        <v>0</v>
      </c>
      <c r="I8" s="571">
        <f>SUMPRODUCT(($B8=[0]!Secteur)*(I$4='Inventaire 2017'!Site))</f>
        <v>0</v>
      </c>
      <c r="J8" s="571">
        <f>SUMPRODUCT(($B8=[0]!Secteur)*(J$4='Inventaire 2017'!Site))</f>
        <v>0</v>
      </c>
      <c r="K8" s="571">
        <f>SUMPRODUCT(($B8=[0]!Secteur)*(K$4='Inventaire 2017'!Site))</f>
        <v>0</v>
      </c>
      <c r="L8" s="571">
        <f>SUMPRODUCT(($B8=[0]!Secteur)*(L$4='Inventaire 2017'!Site))</f>
        <v>0</v>
      </c>
      <c r="M8" s="571">
        <f>SUMPRODUCT(($B8=[0]!Secteur)*(M$4='Inventaire 2017'!Site))</f>
        <v>0</v>
      </c>
      <c r="N8" s="571">
        <f>SUMPRODUCT(($B8=[0]!Secteur)*(N$4='Inventaire 2017'!Site))</f>
        <v>0</v>
      </c>
      <c r="O8" s="571">
        <f>SUMPRODUCT(($B8=[0]!Secteur)*(O$4='Inventaire 2017'!Site))</f>
        <v>0</v>
      </c>
      <c r="P8" s="571">
        <f>SUMPRODUCT(($B8=[0]!Secteur)*(P$4='Inventaire 2017'!Site))</f>
        <v>0</v>
      </c>
      <c r="Q8" s="571">
        <f>SUMPRODUCT(($B8=[0]!Secteur)*(Q$4='Inventaire 2017'!Site))</f>
        <v>0</v>
      </c>
      <c r="R8" s="571">
        <f>SUMPRODUCT(($B8=[0]!Secteur)*(R$4='Inventaire 2017'!Site))</f>
        <v>1</v>
      </c>
      <c r="S8" s="571">
        <f>SUMPRODUCT(($B8=[0]!Secteur)*(S$4='Inventaire 2017'!Site))</f>
        <v>1</v>
      </c>
      <c r="T8" s="571">
        <f>SUMPRODUCT(($B8=[0]!Secteur)*(T$4='Inventaire 2017'!Site))</f>
        <v>0</v>
      </c>
      <c r="U8" s="571">
        <f>SUMPRODUCT(($B8=[0]!Secteur)*(U$4='Inventaire 2017'!Site))</f>
        <v>0</v>
      </c>
      <c r="V8" s="571">
        <f>SUMPRODUCT(($B8=[0]!Secteur)*(V$4='Inventaire 2017'!Site))</f>
        <v>1</v>
      </c>
      <c r="W8" s="571">
        <f>SUMPRODUCT(($B8=[0]!Secteur)*(W$4='Inventaire 2017'!Site))</f>
        <v>0</v>
      </c>
      <c r="X8" s="571">
        <f>SUMPRODUCT(($B8=[0]!Secteur)*(X$4='Inventaire 2017'!Site))</f>
        <v>0</v>
      </c>
      <c r="Y8" s="571">
        <f>SUMPRODUCT(($B8=[0]!Secteur)*(Y$4='Inventaire 2017'!Site))</f>
        <v>2</v>
      </c>
      <c r="Z8" s="571">
        <f>SUMPRODUCT(($B8=[0]!Secteur)*(Z$4='Inventaire 2017'!Site))</f>
        <v>0</v>
      </c>
      <c r="AA8" s="571">
        <f>SUMPRODUCT(($B8=[0]!Secteur)*(AA$4='Inventaire 2017'!Site))</f>
        <v>1</v>
      </c>
      <c r="AB8" s="571">
        <f>SUMPRODUCT(($B8=[0]!Secteur)*(AB$4='Inventaire 2017'!Site))</f>
        <v>0</v>
      </c>
      <c r="AC8" s="571">
        <f>SUMPRODUCT(($B8=[0]!Secteur)*(AC$4='Inventaire 2017'!Site))</f>
        <v>1</v>
      </c>
      <c r="AD8" s="571">
        <f>SUMPRODUCT(($B8=[0]!Secteur)*(AD$4='Inventaire 2017'!Site))</f>
        <v>0</v>
      </c>
    </row>
    <row r="9" spans="2:34" x14ac:dyDescent="0.2">
      <c r="B9" s="393"/>
    </row>
    <row r="10" spans="2:34" ht="30" x14ac:dyDescent="0.2">
      <c r="B10" s="574" t="s">
        <v>169</v>
      </c>
      <c r="C10" s="19">
        <f>SUMPRODUCT((Secteur="A")*Nombre_de_jours_d_incapacité)</f>
        <v>143</v>
      </c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</row>
    <row r="11" spans="2:34" ht="30" x14ac:dyDescent="0.2">
      <c r="B11" s="574" t="s">
        <v>170</v>
      </c>
      <c r="C11" s="19">
        <f>SUMPRODUCT((Secteur="A'")*Nombre_de_jours_d_incapacité)</f>
        <v>13</v>
      </c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</row>
    <row r="12" spans="2:34" ht="30" x14ac:dyDescent="0.2">
      <c r="B12" s="574" t="s">
        <v>171</v>
      </c>
      <c r="C12" s="19">
        <f>SUMPRODUCT((Secteur="B")*Nombre_de_jours_d_incapacité)</f>
        <v>51</v>
      </c>
      <c r="E12" s="151"/>
      <c r="F12" s="151"/>
      <c r="G12" s="151"/>
      <c r="H12" s="151"/>
      <c r="I12" s="151"/>
      <c r="J12" s="151"/>
      <c r="K12" s="151"/>
      <c r="L12" s="151"/>
      <c r="M12" s="151"/>
      <c r="N12" s="151"/>
      <c r="O12" s="151"/>
      <c r="P12" s="151"/>
      <c r="Q12" s="151"/>
      <c r="R12" s="151"/>
      <c r="S12" s="151"/>
      <c r="T12" s="151"/>
      <c r="U12" s="151"/>
      <c r="V12" s="151"/>
      <c r="W12" s="151"/>
      <c r="X12" s="151"/>
      <c r="Y12" s="151"/>
      <c r="Z12" s="151"/>
      <c r="AA12" s="151"/>
      <c r="AB12" s="151"/>
      <c r="AC12" s="151"/>
      <c r="AD12" s="151"/>
      <c r="AE12" s="151"/>
      <c r="AG12" t="s">
        <v>192</v>
      </c>
    </row>
    <row r="13" spans="2:34" ht="30" x14ac:dyDescent="0.2">
      <c r="B13" s="574" t="s">
        <v>172</v>
      </c>
      <c r="C13" s="19">
        <f>SUMPRODUCT((Secteur="C")*Nombre_de_jours_d_incapacité)</f>
        <v>102</v>
      </c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</row>
    <row r="14" spans="2:34" x14ac:dyDescent="0.2">
      <c r="B14" s="393"/>
      <c r="C14" s="139"/>
      <c r="D14" s="139"/>
      <c r="E14" s="139"/>
      <c r="F14" s="139"/>
      <c r="G14" s="139"/>
      <c r="H14" s="139"/>
      <c r="I14" s="139"/>
      <c r="J14" s="139"/>
      <c r="K14" s="139"/>
      <c r="L14" s="139"/>
      <c r="M14" s="139"/>
      <c r="N14" s="139"/>
      <c r="O14" s="139"/>
      <c r="P14" s="139"/>
      <c r="Q14" s="139"/>
      <c r="R14" s="139"/>
      <c r="S14" s="139"/>
      <c r="T14" s="139"/>
      <c r="U14" s="139"/>
      <c r="V14" s="139"/>
      <c r="W14" s="139"/>
      <c r="X14" s="139"/>
      <c r="Y14" s="139"/>
      <c r="Z14" s="139"/>
      <c r="AA14" s="139"/>
      <c r="AB14" s="139"/>
      <c r="AC14" s="139"/>
      <c r="AD14" s="139"/>
      <c r="AE14" s="139"/>
      <c r="AG14" t="s">
        <v>193</v>
      </c>
      <c r="AH14" t="s">
        <v>194</v>
      </c>
    </row>
    <row r="15" spans="2:34" x14ac:dyDescent="0.2">
      <c r="B15" s="393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G15" t="s">
        <v>6</v>
      </c>
      <c r="AH15" t="s">
        <v>195</v>
      </c>
    </row>
    <row r="16" spans="2:34" x14ac:dyDescent="0.2">
      <c r="AG16" t="s">
        <v>196</v>
      </c>
      <c r="AH16" t="s">
        <v>197</v>
      </c>
    </row>
    <row r="17" spans="2:34" x14ac:dyDescent="0.2">
      <c r="B17" t="s">
        <v>191</v>
      </c>
      <c r="AG17" t="s">
        <v>198</v>
      </c>
      <c r="AH17" t="s">
        <v>199</v>
      </c>
    </row>
    <row r="18" spans="2:34" x14ac:dyDescent="0.2">
      <c r="AG18" t="s">
        <v>200</v>
      </c>
      <c r="AH18" t="s">
        <v>201</v>
      </c>
    </row>
    <row r="19" spans="2:34" x14ac:dyDescent="0.2">
      <c r="AG19" t="s">
        <v>202</v>
      </c>
      <c r="AH19" t="s">
        <v>203</v>
      </c>
    </row>
    <row r="20" spans="2:34" x14ac:dyDescent="0.2">
      <c r="B20" s="564" t="s">
        <v>189</v>
      </c>
      <c r="C20" s="564" t="s">
        <v>188</v>
      </c>
      <c r="D20" s="565"/>
      <c r="E20" s="565"/>
      <c r="F20" s="565"/>
      <c r="G20" s="565"/>
      <c r="AG20" t="s">
        <v>204</v>
      </c>
      <c r="AH20" t="s">
        <v>205</v>
      </c>
    </row>
    <row r="21" spans="2:34" x14ac:dyDescent="0.2">
      <c r="B21" s="564" t="s">
        <v>186</v>
      </c>
      <c r="C21" s="565" t="s">
        <v>60</v>
      </c>
      <c r="D21" s="565" t="s">
        <v>124</v>
      </c>
      <c r="E21" s="565" t="s">
        <v>54</v>
      </c>
      <c r="F21" s="565" t="s">
        <v>23</v>
      </c>
      <c r="G21" s="565" t="s">
        <v>187</v>
      </c>
      <c r="AG21" t="s">
        <v>13</v>
      </c>
      <c r="AH21" t="s">
        <v>206</v>
      </c>
    </row>
    <row r="22" spans="2:34" x14ac:dyDescent="0.2">
      <c r="B22" s="566" t="s">
        <v>27</v>
      </c>
      <c r="C22" s="567">
        <v>7</v>
      </c>
      <c r="D22" s="567"/>
      <c r="E22" s="567"/>
      <c r="F22" s="567"/>
      <c r="G22" s="567">
        <v>7</v>
      </c>
      <c r="AG22" t="s">
        <v>14</v>
      </c>
      <c r="AH22" t="s">
        <v>207</v>
      </c>
    </row>
    <row r="23" spans="2:34" x14ac:dyDescent="0.2">
      <c r="B23" s="566" t="s">
        <v>24</v>
      </c>
      <c r="C23" s="567"/>
      <c r="D23" s="567"/>
      <c r="E23" s="567"/>
      <c r="F23" s="567">
        <v>1</v>
      </c>
      <c r="G23" s="567">
        <v>1</v>
      </c>
      <c r="AG23" t="s">
        <v>17</v>
      </c>
      <c r="AH23" t="s">
        <v>208</v>
      </c>
    </row>
    <row r="24" spans="2:34" x14ac:dyDescent="0.2">
      <c r="B24" s="566" t="s">
        <v>38</v>
      </c>
      <c r="C24" s="567"/>
      <c r="D24" s="567"/>
      <c r="E24" s="567"/>
      <c r="F24" s="567">
        <v>1</v>
      </c>
      <c r="G24" s="567">
        <v>1</v>
      </c>
      <c r="AG24" t="s">
        <v>5</v>
      </c>
      <c r="AH24" t="s">
        <v>209</v>
      </c>
    </row>
    <row r="25" spans="2:34" x14ac:dyDescent="0.2">
      <c r="B25" s="566" t="s">
        <v>46</v>
      </c>
      <c r="C25" s="567"/>
      <c r="D25" s="567"/>
      <c r="E25" s="567"/>
      <c r="F25" s="567">
        <v>1</v>
      </c>
      <c r="G25" s="567">
        <v>1</v>
      </c>
      <c r="AG25" t="s">
        <v>210</v>
      </c>
      <c r="AH25" t="s">
        <v>211</v>
      </c>
    </row>
    <row r="26" spans="2:34" x14ac:dyDescent="0.2">
      <c r="B26" s="566" t="s">
        <v>41</v>
      </c>
      <c r="C26" s="567"/>
      <c r="D26" s="567"/>
      <c r="E26" s="567"/>
      <c r="F26" s="567">
        <v>1</v>
      </c>
      <c r="G26" s="567">
        <v>1</v>
      </c>
      <c r="AG26" t="s">
        <v>212</v>
      </c>
      <c r="AH26" t="s">
        <v>213</v>
      </c>
    </row>
    <row r="27" spans="2:34" x14ac:dyDescent="0.2">
      <c r="B27" s="566" t="s">
        <v>44</v>
      </c>
      <c r="C27" s="567"/>
      <c r="D27" s="567"/>
      <c r="E27" s="567"/>
      <c r="F27" s="567">
        <v>2</v>
      </c>
      <c r="G27" s="567">
        <v>2</v>
      </c>
      <c r="AG27" t="s">
        <v>214</v>
      </c>
      <c r="AH27" t="s">
        <v>215</v>
      </c>
    </row>
    <row r="28" spans="2:34" x14ac:dyDescent="0.2">
      <c r="B28" s="566" t="s">
        <v>59</v>
      </c>
      <c r="C28" s="567"/>
      <c r="D28" s="567">
        <v>2</v>
      </c>
      <c r="E28" s="567"/>
      <c r="F28" s="567"/>
      <c r="G28" s="567">
        <v>2</v>
      </c>
      <c r="AG28" t="s">
        <v>216</v>
      </c>
      <c r="AH28" t="s">
        <v>217</v>
      </c>
    </row>
    <row r="29" spans="2:34" x14ac:dyDescent="0.2">
      <c r="B29" s="566" t="s">
        <v>48</v>
      </c>
      <c r="C29" s="567"/>
      <c r="D29" s="567"/>
      <c r="E29" s="567"/>
      <c r="F29" s="567">
        <v>1</v>
      </c>
      <c r="G29" s="567">
        <v>1</v>
      </c>
      <c r="AG29" t="s">
        <v>218</v>
      </c>
      <c r="AH29" t="s">
        <v>219</v>
      </c>
    </row>
    <row r="30" spans="2:34" x14ac:dyDescent="0.2">
      <c r="B30" s="566" t="s">
        <v>49</v>
      </c>
      <c r="C30" s="567"/>
      <c r="D30" s="567"/>
      <c r="E30" s="567"/>
      <c r="F30" s="567">
        <v>3</v>
      </c>
      <c r="G30" s="567">
        <v>3</v>
      </c>
      <c r="AG30" t="s">
        <v>220</v>
      </c>
      <c r="AH30" t="s">
        <v>221</v>
      </c>
    </row>
    <row r="31" spans="2:34" x14ac:dyDescent="0.2">
      <c r="B31" s="566" t="s">
        <v>29</v>
      </c>
      <c r="C31" s="567"/>
      <c r="D31" s="567"/>
      <c r="E31" s="567">
        <v>2</v>
      </c>
      <c r="F31" s="567"/>
      <c r="G31" s="567">
        <v>2</v>
      </c>
      <c r="AG31" t="s">
        <v>222</v>
      </c>
      <c r="AH31" t="s">
        <v>223</v>
      </c>
    </row>
    <row r="32" spans="2:34" x14ac:dyDescent="0.2">
      <c r="B32" s="566" t="s">
        <v>30</v>
      </c>
      <c r="C32" s="567">
        <v>10</v>
      </c>
      <c r="D32" s="567"/>
      <c r="E32" s="567"/>
      <c r="F32" s="567"/>
      <c r="G32" s="567">
        <v>10</v>
      </c>
      <c r="AG32" t="s">
        <v>22</v>
      </c>
      <c r="AH32" t="s">
        <v>224</v>
      </c>
    </row>
    <row r="33" spans="2:34" x14ac:dyDescent="0.2">
      <c r="B33" s="566" t="s">
        <v>28</v>
      </c>
      <c r="C33" s="567"/>
      <c r="D33" s="567"/>
      <c r="E33" s="567">
        <v>8</v>
      </c>
      <c r="F33" s="567"/>
      <c r="G33" s="567">
        <v>8</v>
      </c>
      <c r="AG33" t="s">
        <v>12</v>
      </c>
      <c r="AH33" t="s">
        <v>225</v>
      </c>
    </row>
    <row r="34" spans="2:34" x14ac:dyDescent="0.2">
      <c r="B34" s="566" t="s">
        <v>187</v>
      </c>
      <c r="C34" s="567">
        <v>17</v>
      </c>
      <c r="D34" s="567">
        <v>2</v>
      </c>
      <c r="E34" s="567">
        <v>10</v>
      </c>
      <c r="F34" s="567">
        <v>10</v>
      </c>
      <c r="G34" s="567">
        <v>39</v>
      </c>
      <c r="AG34" t="s">
        <v>21</v>
      </c>
      <c r="AH34" t="s">
        <v>226</v>
      </c>
    </row>
    <row r="35" spans="2:34" x14ac:dyDescent="0.2">
      <c r="AG35" t="s">
        <v>189</v>
      </c>
      <c r="AH35" t="s">
        <v>226</v>
      </c>
    </row>
    <row r="36" spans="2:34" x14ac:dyDescent="0.2">
      <c r="AG36" t="s">
        <v>227</v>
      </c>
      <c r="AH36" t="s">
        <v>228</v>
      </c>
    </row>
  </sheetData>
  <dataValidations disablePrompts="1" count="1">
    <dataValidation type="list" allowBlank="1" showInputMessage="1" showErrorMessage="1" sqref="AD4">
      <formula1>"EDS Paifve"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23</vt:i4>
      </vt:variant>
    </vt:vector>
  </HeadingPairs>
  <TitlesOfParts>
    <vt:vector size="29" baseType="lpstr">
      <vt:lpstr>Inventaire 2017</vt:lpstr>
      <vt:lpstr>AT</vt:lpstr>
      <vt:lpstr>ACT</vt:lpstr>
      <vt:lpstr>Graphique</vt:lpstr>
      <vt:lpstr>Feuil1</vt:lpstr>
      <vt:lpstr>Recap</vt:lpstr>
      <vt:lpstr>Accident_de_travail_ou_sur_le_chemin_du_travail</vt:lpstr>
      <vt:lpstr>Ancienneté</vt:lpstr>
      <vt:lpstr>AT_analysé__Recomm_andation</vt:lpstr>
      <vt:lpstr>Code_CITP</vt:lpstr>
      <vt:lpstr>Date_de_l_accident</vt:lpstr>
      <vt:lpstr>Date_de_l_encodage</vt:lpstr>
      <vt:lpstr>Département</vt:lpstr>
      <vt:lpstr>Fonction</vt:lpstr>
      <vt:lpstr>Heure</vt:lpstr>
      <vt:lpstr>Jour</vt:lpstr>
      <vt:lpstr>mois_de_l_année</vt:lpstr>
      <vt:lpstr>Nature_d_accident</vt:lpstr>
      <vt:lpstr>Nom_Prénom</vt:lpstr>
      <vt:lpstr>Nombre_d_accident</vt:lpstr>
      <vt:lpstr>Nombre_de_jours_d_incapacité</vt:lpstr>
      <vt:lpstr>Présenté_au_CCB</vt:lpstr>
      <vt:lpstr>Relation_succincte_de_l_accident</vt:lpstr>
      <vt:lpstr>Secteur</vt:lpstr>
      <vt:lpstr>Service</vt:lpstr>
      <vt:lpstr>'Inventaire 2017'!Site</vt:lpstr>
      <vt:lpstr>Site</vt:lpstr>
      <vt:lpstr>Sites</vt:lpstr>
      <vt:lpstr>Type_d_accident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ESSABRI Julie</dc:creator>
  <cp:lastModifiedBy>PMK</cp:lastModifiedBy>
  <cp:lastPrinted>2017-12-01T13:38:30Z</cp:lastPrinted>
  <dcterms:created xsi:type="dcterms:W3CDTF">2016-12-14T10:43:02Z</dcterms:created>
  <dcterms:modified xsi:type="dcterms:W3CDTF">2018-03-26T11:04:07Z</dcterms:modified>
</cp:coreProperties>
</file>