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showInkAnnotation="0" codeName="ThisWorkbook"/>
  <bookViews>
    <workbookView xWindow="13665" yWindow="-15" windowWidth="15150" windowHeight="12540"/>
  </bookViews>
  <sheets>
    <sheet name="Resultats" sheetId="2" r:id="rId1"/>
    <sheet name="SuiviBancair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</externalReferences>
  <definedNames>
    <definedName name="_xlnm._FilterDatabase" localSheetId="0" hidden="1">Resultats!$A$1:$N$3402</definedName>
    <definedName name="_xlnm.Print_Area" localSheetId="0">Resultats!$A$1:$K$29</definedName>
  </definedNames>
  <calcPr calcId="145621" calcOnSave="0"/>
  <pivotCaches>
    <pivotCache cacheId="7" r:id="rId14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" i="2" l="1"/>
  <c r="P1" i="2" s="1"/>
  <c r="N1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F15" i="2"/>
  <c r="F16" i="2"/>
  <c r="F17" i="2"/>
  <c r="F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F36" i="2"/>
  <c r="F37" i="2"/>
  <c r="F38" i="2"/>
  <c r="F39" i="2"/>
  <c r="F40" i="2"/>
  <c r="F41" i="2"/>
  <c r="F42" i="2"/>
  <c r="E43" i="2"/>
  <c r="E44" i="2"/>
  <c r="E45" i="2"/>
  <c r="E46" i="2"/>
  <c r="E47" i="2"/>
  <c r="E48" i="2"/>
  <c r="F49" i="2"/>
  <c r="E50" i="2"/>
  <c r="E51" i="2"/>
  <c r="E52" i="2"/>
  <c r="E53" i="2"/>
  <c r="E54" i="2"/>
  <c r="E55" i="2"/>
  <c r="E56" i="2"/>
  <c r="E57" i="2"/>
  <c r="E58" i="2"/>
  <c r="F59" i="2"/>
  <c r="E60" i="2"/>
  <c r="F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R1" i="2" l="1"/>
  <c r="R2" i="2"/>
  <c r="K2" i="2"/>
  <c r="K3" i="2" s="1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K69" i="2" s="1"/>
  <c r="K70" i="2" s="1"/>
  <c r="K71" i="2" s="1"/>
  <c r="K72" i="2" s="1"/>
  <c r="K73" i="2" s="1"/>
  <c r="K74" i="2" s="1"/>
  <c r="K75" i="2" s="1"/>
  <c r="K76" i="2" s="1"/>
  <c r="K77" i="2" s="1"/>
  <c r="K78" i="2" s="1"/>
  <c r="K79" i="2" s="1"/>
  <c r="K80" i="2" s="1"/>
  <c r="K81" i="2" s="1"/>
  <c r="K82" i="2" s="1"/>
  <c r="K83" i="2" s="1"/>
  <c r="K84" i="2" s="1"/>
  <c r="K85" i="2" s="1"/>
  <c r="K86" i="2" s="1"/>
  <c r="K87" i="2" s="1"/>
  <c r="K88" i="2" s="1"/>
  <c r="K89" i="2" s="1"/>
  <c r="K90" i="2" s="1"/>
  <c r="K91" i="2" s="1"/>
  <c r="K92" i="2" s="1"/>
  <c r="K93" i="2" s="1"/>
  <c r="K94" i="2" s="1"/>
  <c r="K95" i="2" s="1"/>
  <c r="K96" i="2" s="1"/>
  <c r="K97" i="2" s="1"/>
  <c r="K98" i="2" s="1"/>
  <c r="K99" i="2" s="1"/>
  <c r="K100" i="2" s="1"/>
  <c r="K101" i="2" s="1"/>
  <c r="K102" i="2" s="1"/>
  <c r="K103" i="2" s="1"/>
  <c r="K104" i="2" s="1"/>
  <c r="K105" i="2" s="1"/>
  <c r="K106" i="2" s="1"/>
  <c r="K107" i="2" s="1"/>
  <c r="K108" i="2" s="1"/>
  <c r="K109" i="2" s="1"/>
  <c r="K110" i="2" s="1"/>
  <c r="K111" i="2" s="1"/>
  <c r="K112" i="2" s="1"/>
  <c r="K113" i="2" s="1"/>
  <c r="K114" i="2" s="1"/>
  <c r="K115" i="2" s="1"/>
  <c r="K116" i="2" s="1"/>
  <c r="K117" i="2" s="1"/>
  <c r="K118" i="2" s="1"/>
  <c r="K119" i="2" s="1"/>
  <c r="K120" i="2" s="1"/>
  <c r="K121" i="2" s="1"/>
  <c r="K122" i="2" s="1"/>
  <c r="K123" i="2" s="1"/>
  <c r="K124" i="2" s="1"/>
  <c r="K125" i="2" s="1"/>
  <c r="K126" i="2" s="1"/>
  <c r="K127" i="2" s="1"/>
  <c r="K128" i="2" s="1"/>
  <c r="K129" i="2" s="1"/>
  <c r="K130" i="2" s="1"/>
  <c r="K131" i="2" s="1"/>
  <c r="K132" i="2" s="1"/>
  <c r="K133" i="2" s="1"/>
  <c r="K134" i="2" s="1"/>
  <c r="K135" i="2" s="1"/>
  <c r="K136" i="2" s="1"/>
  <c r="K137" i="2" s="1"/>
  <c r="K138" i="2" s="1"/>
  <c r="K139" i="2" s="1"/>
  <c r="K140" i="2" s="1"/>
  <c r="K141" i="2" s="1"/>
  <c r="K142" i="2" s="1"/>
  <c r="K143" i="2" s="1"/>
  <c r="K144" i="2" s="1"/>
  <c r="Q1" i="2"/>
  <c r="S1" i="2" s="1"/>
  <c r="L2" i="2"/>
  <c r="L3" i="2" s="1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R5" i="1" l="1"/>
  <c r="H5" i="1" l="1"/>
</calcChain>
</file>

<file path=xl/sharedStrings.xml><?xml version="1.0" encoding="utf-8"?>
<sst xmlns="http://schemas.openxmlformats.org/spreadsheetml/2006/main" count="1049" uniqueCount="356">
  <si>
    <t>Suivi des comptes bancaires</t>
  </si>
  <si>
    <t xml:space="preserve">1,25% - ASC </t>
  </si>
  <si>
    <t>Dépenses</t>
  </si>
  <si>
    <t xml:space="preserve">Recettes </t>
  </si>
  <si>
    <t>Résultat</t>
  </si>
  <si>
    <t>Date</t>
  </si>
  <si>
    <t>n°</t>
  </si>
  <si>
    <t>Relevé d'opérations</t>
  </si>
  <si>
    <t xml:space="preserve">Pointage </t>
  </si>
  <si>
    <t>Rapprochement</t>
  </si>
  <si>
    <t xml:space="preserve">0,20% - AEP </t>
  </si>
  <si>
    <t>Solde en début d'exercice :</t>
  </si>
  <si>
    <t>Solde</t>
  </si>
  <si>
    <t>Total Recettes</t>
  </si>
  <si>
    <t>Total Dépenses</t>
  </si>
  <si>
    <t>participation sports culture - I. ROUSSET      Chèque CHQ5891916 Séverine BARETTA - Assistante technique</t>
  </si>
  <si>
    <t>x</t>
  </si>
  <si>
    <t>F305</t>
  </si>
  <si>
    <t>Dépense</t>
  </si>
  <si>
    <t>Opérations culturelles et sportives</t>
  </si>
  <si>
    <t>1.25%</t>
  </si>
  <si>
    <t>salarié SEMO Fontaine</t>
  </si>
  <si>
    <t>participation sports culture - N. ROBERT      Chèque CHQ5891915 Séverine BARETTA - Assistante technique</t>
  </si>
  <si>
    <t>F304</t>
  </si>
  <si>
    <t>participation sports culture - M-F. RENOUD      Chèque CHQ5891914 Séverine BARETTA - Assistante technique</t>
  </si>
  <si>
    <t>F303</t>
  </si>
  <si>
    <t>participation sports culture - S. RAPHOZ      Chèque CHQ5891913 Séverine BARETTA - Assistante technique</t>
  </si>
  <si>
    <t>F302</t>
  </si>
  <si>
    <t>participation sports culture - E. RAFFIN      Chèque CHQ5891912 Séverine BARETTA - Assistante technique</t>
  </si>
  <si>
    <t>F301</t>
  </si>
  <si>
    <t>participation sports culture - C. PAILLET      Chèque CHQ5891911 Séverine BARETTA - Assistante technique</t>
  </si>
  <si>
    <t>F300</t>
  </si>
  <si>
    <t>participation sports culture - O. MASSONNAT      Chèque CHQ5891908 Séverine BARETTA - Assistante technique</t>
  </si>
  <si>
    <t>F298</t>
  </si>
  <si>
    <t>participation sports culture - K. MAIRA      Chèque CHQ5891907 Séverine BARETTA - Assistante technique</t>
  </si>
  <si>
    <t>F297</t>
  </si>
  <si>
    <t>participation sports culture - D. LOUNAS      Chèque CHQ5891906 Séverine BARETTA - Assistante technique</t>
  </si>
  <si>
    <t>F296</t>
  </si>
  <si>
    <t>participation sports culture - C. GONDRAND      Chèque CHQ5891901 Séverine BARETTA - Assistante technique</t>
  </si>
  <si>
    <t>F292</t>
  </si>
  <si>
    <t>participation sports culture - C. GENEVET      Chèque CHQ5891900 Séverine BARETTA - Assistante technique</t>
  </si>
  <si>
    <t>F291</t>
  </si>
  <si>
    <t>participation sports culture - C. GARDET      Chèque CHQ5891898 Séverine BARETTA - Assistante technique</t>
  </si>
  <si>
    <t>F289</t>
  </si>
  <si>
    <t>participation sports culture - D. FAIVRE-D'ARCIER      Chèque CHQ5891895 Séverine BARETTA - Assistante technique</t>
  </si>
  <si>
    <t>F286</t>
  </si>
  <si>
    <t>participation sports culture - N. BEIDA      Chèque CHQ5891886 Séverine BARETTA - Assistante technique</t>
  </si>
  <si>
    <t>F279</t>
  </si>
  <si>
    <t>participation sports culture - S. ABDELLI      Chèque CHQ5891885 Séverine BARETTA - Assistante technique</t>
  </si>
  <si>
    <t>F278</t>
  </si>
  <si>
    <t>participation sports culture - H. VIALLET      Chèque CHQ5891883 Séverine BARETTA - Assistante technique</t>
  </si>
  <si>
    <t>F276</t>
  </si>
  <si>
    <t>salarié SEMO Vienne</t>
  </si>
  <si>
    <t>participation sports culture - D. SHIELDS      Chèque CHQ5891881 Séverine BARETTA - Assistante technique</t>
  </si>
  <si>
    <t>F274</t>
  </si>
  <si>
    <t>participation sports culture - A. ORTIZ-STOCKINGER      Chèque CHQ5891830 Séverine BARETTA - Assistante technique</t>
  </si>
  <si>
    <t>F273</t>
  </si>
  <si>
    <t>participation sports culture - M. GENEVET      Chèque CHQ5891827 Séverine BARETTA - Assistante technique</t>
  </si>
  <si>
    <t>F270</t>
  </si>
  <si>
    <t>participation sports culture - G. AUCLAIR      Chèque CHQ5891822 Séverine BARETTA - Assistante technique</t>
  </si>
  <si>
    <t>F265</t>
  </si>
  <si>
    <t>participation sports culture - C. RIGARD      Chèque CHQ5891820 Séverine BARETTA - Assistante technique</t>
  </si>
  <si>
    <t>F263</t>
  </si>
  <si>
    <t>salarié SEMO Villefontaine</t>
  </si>
  <si>
    <t>participation sports culture - V. MICHON      Chèque CHQ5891819 Séverine BARETTA - Assistante technique</t>
  </si>
  <si>
    <t>F262</t>
  </si>
  <si>
    <t>participation sports culture - A. LANDRY      Chèque CHQ5891817 Séverine BARETTA - Assistante technique</t>
  </si>
  <si>
    <t>F260</t>
  </si>
  <si>
    <t>participation sports culture - L. GARIN      Chèque CHQ5891816 Séverine BARETTA - Assistante technique</t>
  </si>
  <si>
    <t>F259</t>
  </si>
  <si>
    <t>participation sports culture - A. BRESSAC      Chèque CHQ5891814 Séverine BARETTA - Assistante technique</t>
  </si>
  <si>
    <t>F257</t>
  </si>
  <si>
    <t>participation sports culture - Y. BEDDELEEM      Chèque CHQ5891811 Séverine BARETTA - Assistante technique</t>
  </si>
  <si>
    <t>F254</t>
  </si>
  <si>
    <t>participation sports culture - L. ARDHUIN      Chèque CHQ5891810 Séverine BARETTA - Assistante technique</t>
  </si>
  <si>
    <t>F253</t>
  </si>
  <si>
    <t>participation sports culture - B. MOTTET      Chèque CHQ5891807 Séverine BARETTA - Assistante technique</t>
  </si>
  <si>
    <t>F251</t>
  </si>
  <si>
    <t>salarié SEMO Bourgoin</t>
  </si>
  <si>
    <t>participation sports culture - C. MOREL      Chèque CHQ5891806 Séverine BARETTA - Assistante technique</t>
  </si>
  <si>
    <t>F250</t>
  </si>
  <si>
    <t>participation sports culture - F. LAZZAROTTO      Chèque CHQ5891805 Séverine BARETTA - Assistante technique</t>
  </si>
  <si>
    <t>F249</t>
  </si>
  <si>
    <t>participation sports culture - C. GANDY-TOURLONIAS      Chèque CHQ5891804 Séverine BARETTA - Assistante technique</t>
  </si>
  <si>
    <t>F248</t>
  </si>
  <si>
    <t>participation sports culture - L. DOLO      Chèque CHQ5891803 Séverine BARETTA - Assistante technique</t>
  </si>
  <si>
    <t>F247</t>
  </si>
  <si>
    <t>participation sports culture - M. BAULU      Chèque CHQ5891798 Séverine BARETTA - Assistante technique</t>
  </si>
  <si>
    <t>F242</t>
  </si>
  <si>
    <t>participation sports culture - C. BAUDIN      Chèque CHQ5891797 Séverine BARETTA - Assistante technique</t>
  </si>
  <si>
    <t>F241</t>
  </si>
  <si>
    <t>participation sports culture - D. ROUMAT      Chèque CHQ5891796 Séverine BARETTA - Assistante technique</t>
  </si>
  <si>
    <t>F240</t>
  </si>
  <si>
    <t>salarié CER</t>
  </si>
  <si>
    <t>participation sports culture - R. ZANCO      Chèque CHQ5891794 Séverine BARETTA - Assistante technique</t>
  </si>
  <si>
    <t>F238</t>
  </si>
  <si>
    <t>salarié Village de l'Amitié</t>
  </si>
  <si>
    <t>participation sports culture - B. YACOUB      Chèque CHQ5891793 Séverine BARETTA - Assistante technique</t>
  </si>
  <si>
    <t>F237</t>
  </si>
  <si>
    <t>participation sports culture - N. VAN EES BEECK-HAEGELI      Chèque CHQ5891792 Séverine BARETTA - Assistante technique</t>
  </si>
  <si>
    <t>F236</t>
  </si>
  <si>
    <t>participation sports culture - C. VALLETTE      Chèque CHQ5891791 Séverine BARETTA - Assistante technique</t>
  </si>
  <si>
    <t>F235</t>
  </si>
  <si>
    <t>participation sports culture - S. UBAUD      Chèque CHQ5891790 Séverine BARETTA - Assistante technique</t>
  </si>
  <si>
    <t>F234</t>
  </si>
  <si>
    <t>participation sports culture - B. SANINI      Chèque CHQ5891788 Séverine BARETTA - Assistante technique</t>
  </si>
  <si>
    <t>F232</t>
  </si>
  <si>
    <t>participation sports culture - K. NOUAR      Chèque CHQ5891786 Séverine BARETTA - Assistante technique</t>
  </si>
  <si>
    <t>F230</t>
  </si>
  <si>
    <t>participation sports culture - M. MESSINA      Chèque CHQ5891785 Séverine BARETTA - Assistante technique</t>
  </si>
  <si>
    <t>F229</t>
  </si>
  <si>
    <t>participation sports culture - M. LUNETTA      Chèque CHQ5891783 Séverine BARETTA - Assistante technique</t>
  </si>
  <si>
    <t>F227</t>
  </si>
  <si>
    <t>participation sports culture - M. LATIK      Chèque CHQ5891782 Séverine BARETTA - Assistante technique</t>
  </si>
  <si>
    <t>F226</t>
  </si>
  <si>
    <t>participation sports culture - D. KOGUEUN-LEUMEN      Chèque CHQ5891781 Séverine BARETTA - Assistante technique</t>
  </si>
  <si>
    <t>F225</t>
  </si>
  <si>
    <t>participation sports culture - D. GOMEZ      Chèque CHQ5891729 Séverine BARETTA - Assistante technique</t>
  </si>
  <si>
    <t>F223</t>
  </si>
  <si>
    <t>participation sports culture - M. FRULEUX      Chèque CHQ5891728 Séverine BARETTA - Assistante technique</t>
  </si>
  <si>
    <t>F222</t>
  </si>
  <si>
    <t>participation sports culture - J. FELICES      Chèque CHQ5891726 Séverine BARETTA - Assistante technique</t>
  </si>
  <si>
    <t>F220</t>
  </si>
  <si>
    <t>participation sports culture - F. DUHEM      Chèque CHQ5891724 Séverine BARETTA - Assistante technique</t>
  </si>
  <si>
    <t>F218</t>
  </si>
  <si>
    <t>participation sports culture - C. DOUMENC LAVIGNE      Chèque CHQ5891723 Séverine BARETTA - Assistante technique</t>
  </si>
  <si>
    <t>F217</t>
  </si>
  <si>
    <t>participation sports culture - M. CHAPUIS      Chèque CHQ5891719 Séverine BARETTA - Assistante technique</t>
  </si>
  <si>
    <t>F213</t>
  </si>
  <si>
    <t>participation sports culture - G. BALMEY-SACQUET      Chèque CHQ5891716 Séverine BARETTA - Assistante technique</t>
  </si>
  <si>
    <t>F210</t>
  </si>
  <si>
    <t>participation sports culture - V. BALLE      Chèque CHQ5891712 Séverine BARETTA - Assistante technique</t>
  </si>
  <si>
    <t>F206</t>
  </si>
  <si>
    <t>salarié CEF</t>
  </si>
  <si>
    <t>participation sports culture - J-P. ALI      Chèque CHQ5891711 Séverine BARETTA - Assistante technique</t>
  </si>
  <si>
    <t>F205</t>
  </si>
  <si>
    <t>participation sports culture - C. BOCO      Chèque CHQ5891705 Séverine BARETTA - Assistante technique</t>
  </si>
  <si>
    <t>F199</t>
  </si>
  <si>
    <t>salarié SESSAD</t>
  </si>
  <si>
    <t>participation sports culture - M-L. BINET      Chèque CHQ5891704 Séverine BARETTA - Assistante technique</t>
  </si>
  <si>
    <t>F198</t>
  </si>
  <si>
    <t>participation sports culture - D. BILLET      Chèque CHQ5891703 Séverine BARETTA - Assistante technique</t>
  </si>
  <si>
    <t>F197</t>
  </si>
  <si>
    <t>participation sports culture - A-L. SOURDIN      Chèque CHQ5891701 Séverine BARETTA - Assistante technique</t>
  </si>
  <si>
    <t>F195</t>
  </si>
  <si>
    <t>salarié CADA</t>
  </si>
  <si>
    <t>participation sports culture - R. COUDRY      Chèque CHQ5891694 Séverine BARETTA - Assistante technique</t>
  </si>
  <si>
    <t>F191</t>
  </si>
  <si>
    <t>participation sports culture - S. PASTERNAK      Chèque CHQ5891691 Séverine BARETTA - Assistante technique</t>
  </si>
  <si>
    <t>F189</t>
  </si>
  <si>
    <t>salarié Catalpa</t>
  </si>
  <si>
    <t>participation sports culture - J. MACAIRE      Chèque CHQ5891689 Séverine BARETTA - Assistante technique</t>
  </si>
  <si>
    <t>F187</t>
  </si>
  <si>
    <t>participation sports culture - C. FIERRO-CASTRO      Chèque CHQ5891686 Séverine BARETTA - Assistante technique</t>
  </si>
  <si>
    <t>F184</t>
  </si>
  <si>
    <t>participation sports culture - L. FAVRE      Chèque CHQ5891685 Séverine BARETTA - Assistante technique</t>
  </si>
  <si>
    <t>F183</t>
  </si>
  <si>
    <t>participation sports culture - V. DUBOIS      Chèque CHQ5891684 Séverine BARETTA - Assistante technique</t>
  </si>
  <si>
    <t>F182</t>
  </si>
  <si>
    <t>participation sports culture - A-L. DROUAULT      Chèque CHQ5891683 Séverine BARETTA - Assistante technique</t>
  </si>
  <si>
    <t>F181</t>
  </si>
  <si>
    <t>participation sports culture - S. BELLINA      Chèque CHQ5892030 Séverine BARETTA - Assistante technique</t>
  </si>
  <si>
    <t>F178</t>
  </si>
  <si>
    <t>participation sports culture - M. RAVOUX      Chèque CHQ5892028 Séverine BARETTA - Assistante technique</t>
  </si>
  <si>
    <t>F176</t>
  </si>
  <si>
    <t>salarié APMV</t>
  </si>
  <si>
    <t>participation sports culture - V. KIM      Chèque CHQ5892026 Séverine BARETTA - Assistante technique</t>
  </si>
  <si>
    <t>F174</t>
  </si>
  <si>
    <t>participation sports culture - C. HUOT      Chèque CHQ5892024 Séverine BARETTA - Assistante technique</t>
  </si>
  <si>
    <t>F172</t>
  </si>
  <si>
    <t>Versements ADSEA 1.25%</t>
  </si>
  <si>
    <t>participation sports culture - A. DOMI      Chèque CHQ5892022 Séverine BARETTA - Assistante technique</t>
  </si>
  <si>
    <t>F170</t>
  </si>
  <si>
    <t>participation sports culture - I. CIALDELLA      Chèque CHQ5892021 Séverine BARETTA - Assistante technique</t>
  </si>
  <si>
    <t>F169</t>
  </si>
  <si>
    <t>participation sports culture - J-L. SEGARRA (AJA)      Chèque CHQ5892020 Séverine BARETTA - Assistante technique</t>
  </si>
  <si>
    <t>F168</t>
  </si>
  <si>
    <t>salarié Rose Pelletier</t>
  </si>
  <si>
    <t>participation sports culture - E. DUDEK (Foyer)      Chèque CHQ5892014 Séverine BARETTA - Assistante technique</t>
  </si>
  <si>
    <t>F162</t>
  </si>
  <si>
    <t>participation sports culture - A. DE GUIBERT (Foyer)      Chèque CHQ5892013 Séverine BARETTA - Assistante technique</t>
  </si>
  <si>
    <t>F161</t>
  </si>
  <si>
    <t>participation sports culture - O. AMDOUNI (Foyer)      Chèque CHQ5892011 Séverine BARETTA - Assistante technique</t>
  </si>
  <si>
    <t>F159</t>
  </si>
  <si>
    <t>participation sports culture - L. ACQUISTO (Foyer)      Chèque CHQ5892010 Séverine BARETTA - Assistante technique</t>
  </si>
  <si>
    <t>F158</t>
  </si>
  <si>
    <t>participation sports culture - B. PERRAUD      Chèque CHQ5892002 Séverine BARETTA - Assistante technique</t>
  </si>
  <si>
    <t>F150</t>
  </si>
  <si>
    <t>salarié IMP</t>
  </si>
  <si>
    <t>participation sports culture - C. IMSISSEN      Chèque CHQ5891998 Séverine BARETTA - Assistante technique</t>
  </si>
  <si>
    <t>F146</t>
  </si>
  <si>
    <t>participation sports culture - S. BARETTA      Chèque CHQ5891990 Guillaume AUCLAIR - Trésorier</t>
  </si>
  <si>
    <t>F138</t>
  </si>
  <si>
    <t>Assistante technique</t>
  </si>
  <si>
    <t>participation sports culture - Y. SAMI      Chèque CHQ5891988 Séverine BARETTA - Assistante technique</t>
  </si>
  <si>
    <t>F136</t>
  </si>
  <si>
    <t>salarié Siège</t>
  </si>
  <si>
    <t>participation sports culture - C. FERRAT      Chèque CHQ5891984 Séverine BARETTA - Assistante technique</t>
  </si>
  <si>
    <t>F132</t>
  </si>
  <si>
    <t>participation sports culture - S. BOISSIEUX      Chèque CHQ5891981 Séverine BARETTA - Assistante technique</t>
  </si>
  <si>
    <t>F129</t>
  </si>
  <si>
    <t xml:space="preserve">Versement 1,25% - Sauvegarde Isère - juin 2017 -      Virement  </t>
  </si>
  <si>
    <t>F128</t>
  </si>
  <si>
    <t>Recette</t>
  </si>
  <si>
    <t>CE</t>
  </si>
  <si>
    <t>Acompte 50 % - spectacle décembre 2017 - Savatou - commande 50 places -      Chèque CHQ5434383 Guillaume AUCLAIR - Trésorier</t>
  </si>
  <si>
    <t>F125</t>
  </si>
  <si>
    <t>Spectacle</t>
  </si>
  <si>
    <t>Savatou</t>
  </si>
  <si>
    <t xml:space="preserve">ANNULATION F99 - ERREUR MONTANT TOTAL - Spectacle Savatou décembre 2017 -  NOUVELLE ECRITURE EN F 125      Virement  </t>
  </si>
  <si>
    <t>X</t>
  </si>
  <si>
    <t>F124</t>
  </si>
  <si>
    <t>participation sport culture - M.F. Pabion      Chèque CHQ5891910 Guillaume AUCLAIR - Trésorier</t>
  </si>
  <si>
    <t>F123</t>
  </si>
  <si>
    <t>participation sport culture - A. Iacobelis      Chèque CHQ5891902 Guillaume AUCLAIR - Trésorier</t>
  </si>
  <si>
    <t>F122</t>
  </si>
  <si>
    <t>particiaption sport et culture - A. Blachon       Chèque CHQ5891889 Guillaume AUCLAIR - Trésorier</t>
  </si>
  <si>
    <t>F121</t>
  </si>
  <si>
    <t>participation sport culture - C. Nguyen - Van - Long      Chèque CHQ5891699 Séverine BARETTA - Assistante technique</t>
  </si>
  <si>
    <t>F120</t>
  </si>
  <si>
    <t>participation sport culture - E. Carre      Chèque CHQ5891892 Guillaume AUCLAIR - Trésorier</t>
  </si>
  <si>
    <t>F119</t>
  </si>
  <si>
    <t>participation sport culture 2017 - HP Zelmati      Chèque CHQ5891809 Séverine BARETTA - Assistante technique</t>
  </si>
  <si>
    <t>F118</t>
  </si>
  <si>
    <t>Participation sport et culture 2017 - L. Lopez Corvalan      Chèque CHQ5891696 Séverine BARETTA - Assistante technique</t>
  </si>
  <si>
    <t>F117</t>
  </si>
  <si>
    <t>Particiciaption sport culture 2017 - C. Grellier -       Chèque CHQ5891695 Guillaume AUCLAIR - Trésorier</t>
  </si>
  <si>
    <t>F116</t>
  </si>
  <si>
    <t>opération sport culture 2017 - M. Ahdjila- Khellaf      Chèque CHQ5891693 Séverine BARETTA - Assistante technique</t>
  </si>
  <si>
    <t>F115</t>
  </si>
  <si>
    <t xml:space="preserve">versement 1,25 % - Sauvegarde Isère - mai 2017 -      Virement  </t>
  </si>
  <si>
    <t>F113</t>
  </si>
  <si>
    <t>Pot service Dispositif Rose Pelletier/AJA - participation CE - 11 salariés - 10 euros par personne      Chèque CHQ5434391 Séverine BARETTA - Assistante technique</t>
  </si>
  <si>
    <t>F108</t>
  </si>
  <si>
    <t>Pots, petits equip services, divers</t>
  </si>
  <si>
    <t>Restaurant</t>
  </si>
  <si>
    <t>Pot service APMV - 2017 - participation CE - 12 salariés - 10 euros par personne      Chèque CHQ5434387 Séverine BARETTA - Assistante technique</t>
  </si>
  <si>
    <t>F103</t>
  </si>
  <si>
    <t>ACOMPTE (50%) - Commande 50 places - Spectacle SAVATOU MYSTERY (sam. 16 déc 2017) -      Chèque CHQ5434383 Séverine BARETTA - Assistante technique</t>
  </si>
  <si>
    <t>F99</t>
  </si>
  <si>
    <t>Commande 20 places Festival Le Grand Son (ex Rencontres Brel) - Vianney + Jehro + La Maison Tellier (concert sam. 22 juillet 2017)      Chèque CHQ5434382 Séverine BARETTA - Assistante technique</t>
  </si>
  <si>
    <t>F98</t>
  </si>
  <si>
    <t>Le Grand Son (ex Rencontres Brel)</t>
  </si>
  <si>
    <t>Commande 30 places Jazz à Vienne 2017 - Jamie Cullum et Stacey Kent (concert mercredi 5 juillet 2017)      Chèque CHQ5434381 Séverine BARETTA - Assistante technique</t>
  </si>
  <si>
    <t>F97</t>
  </si>
  <si>
    <t>Jazz à Vienne</t>
  </si>
  <si>
    <t>Salaire assistante technique - Séverine BARETTA - mois d'Avril 2017- attention imputation au 0,20% et au 1,25% !!!!     Chèque CHQ5434330 Guillaume AUCLAIR - Trésorier</t>
  </si>
  <si>
    <t>F96</t>
  </si>
  <si>
    <t>Salaire assistante plaquette CE</t>
  </si>
  <si>
    <t>Acces</t>
  </si>
  <si>
    <t xml:space="preserve">Versement 1,25 % - Sauvegarde Isère - avril 2017 -      Virement  </t>
  </si>
  <si>
    <t>F84</t>
  </si>
  <si>
    <t xml:space="preserve">Versement 1,25 % - Sauvegarde Isère - mars 2017      Virement  </t>
  </si>
  <si>
    <t>F81</t>
  </si>
  <si>
    <t xml:space="preserve">versement 1,25 % - Sauvegarde Isère - fevriier 2017      Virement  </t>
  </si>
  <si>
    <t>F77</t>
  </si>
  <si>
    <t xml:space="preserve">Versement 1,25 % - Sauvegarde Isère - janvier 2017 -       Virement  </t>
  </si>
  <si>
    <t>F72</t>
  </si>
  <si>
    <t xml:space="preserve">Régularisation cotisation 2016 Sauvegarde Isère 1,25 %       Remise de chèque  </t>
  </si>
  <si>
    <t>F70</t>
  </si>
  <si>
    <t xml:space="preserve">Régularisation chèque cad'hoc pour 3 stagiaires       Remise de chèque  </t>
  </si>
  <si>
    <t>F67</t>
  </si>
  <si>
    <t>Cheques Lire et Cad'hoc</t>
  </si>
  <si>
    <t xml:space="preserve">remise de CHQ participation salariés cartes SAVATOU 2016/2017      Remise de chèque  </t>
  </si>
  <si>
    <t>F66</t>
  </si>
  <si>
    <t>SAVATOU adhésions collective &amp; individuelles</t>
  </si>
  <si>
    <t>Participation CE 2016 - 2017 - pot équipe de VF - remboursement au salarié V. Michon - 21 personnes -      Chèque CHQ5398098 Guillaume AUCLAIR - Trésorier</t>
  </si>
  <si>
    <t>F62</t>
  </si>
  <si>
    <t>Pot service de Vienne - 2016 - participation CE - 17 salariés - 10 euros par personne      Chèque CHQ5398097 Guillaume AUCLAIR - Trésorier</t>
  </si>
  <si>
    <t>F61</t>
  </si>
  <si>
    <t>Salaire assistante technique - Séverine Baretta - mois de mars - attention imputation au 0,2 % et 1,25 % !!!!!     Chèque CHQ5434327 Guillaume AUCLAIR - Trésorier</t>
  </si>
  <si>
    <t>F57</t>
  </si>
  <si>
    <t>Acompte linéaire été 2017      Chèque CHQ5434311 Guillaume AUCLAIR - Trésorier</t>
  </si>
  <si>
    <t>F54</t>
  </si>
  <si>
    <t>Linéaire</t>
  </si>
  <si>
    <t>Némea</t>
  </si>
  <si>
    <t>Adhésion cartes loisirs SAVATOU - famille (10) - couple (8) - individuelle (3) ** Ventes de JANVIER 2017 **     Chèque CHQ5434324 Guillaume AUCLAIR - Trésorier</t>
  </si>
  <si>
    <t>F51</t>
  </si>
  <si>
    <t>Salaire assistante technique - Séverine BARETTA - mois de février 2017 - Attention : imputation sur le 0,2% et le 1,25% !!!!     Chèque CHQ5434323 Guillaume AUCLAIR - Trésorier</t>
  </si>
  <si>
    <t>F50</t>
  </si>
  <si>
    <t>Adhésion cartes loisirs SAVATOU - famille (27) - couple (10) - individuelle (7) ** Ventes de DECEMBRE 2016 **     Chèque CHQ5434319 Guillaume AUCLAIR - Trésorier</t>
  </si>
  <si>
    <t>F45</t>
  </si>
  <si>
    <t>Salaire assistante technique - Séverine BARETTA - mois de janvier 2017 - Attention : imputation sur le 0,2% et le 1,25% !!!!     Chèque CHQ5434317 Guillaume AUCLAIR - Trésorier</t>
  </si>
  <si>
    <t>F43</t>
  </si>
  <si>
    <t>Pot service SEMO Fontaine - 10 personnes - 10 euros * 10 - repas du 20 janv 2017 ** chèque fait à l'attention de Nathalie CHAPUIS qui s'est chargée de redistribuer auprès des salariés **     Chèque CHQ5434315 Séverine BARETTA - Assistante technique</t>
  </si>
  <si>
    <t>F41</t>
  </si>
  <si>
    <t>REGUL' - Pot service SEMO Fontaine * 1 salariée s'est oubliée dans la liste (D. FAIVRE D'ARCIER) * 1 salariée rajoutée suite erreur SEMO Fontaine (D. LOUNAS)    Chèque CHQ5434316 Séverine BARETTA - Assistante technique</t>
  </si>
  <si>
    <t>F40</t>
  </si>
  <si>
    <t>Pot service SEMO Fontaine - 8 personnes eligibles - 10 euros * 8 - repas du 16 dec 2016 ** chèque fait à l'attention de D. FAIVRE D'ARCIER qui s'est chargée de le redistribution auprès de chaque salarié **     Chèque CHQ5434314 Séverine BARETTA - Assistante technique</t>
  </si>
  <si>
    <t>F39</t>
  </si>
  <si>
    <t>Pot service CATALPA - 2 salariées - 10 euros * 2 - repas du 16 dec 2016 ** chèque fait à l'attention de Sandrine PASTERNAK qui s'est chargée de donner les 10 euros à S. GALIFET **     Chèque CHQ5434310 Séverine BARETTA - Assistante technique</t>
  </si>
  <si>
    <t>F36</t>
  </si>
  <si>
    <t>Pot service Village de l'Amitié - 4 salariées - 10 euros * 4 - repas du 23/12/16 ** chèque fait à l'attention de Chantal HERVE qui s'est chargée de redistribuer à chaque salariée **     Chèque CHQ5434309 Séverine BARETTA - Assistante technique</t>
  </si>
  <si>
    <t>F35</t>
  </si>
  <si>
    <t>salarié Village de l'amitié</t>
  </si>
  <si>
    <t>Adhésion cartes loisirs SAVATOU - famille (15) - couple (6) - individuelle (5) ** Ventes de NOVEMBRE 2016 **     Chèque CHQ5434308 Séverine BARETTA - Assistante technique</t>
  </si>
  <si>
    <t>F34</t>
  </si>
  <si>
    <t>Salaire assistante technique - Séverine BARETTA - mois de décembre 2016 - Attention : imputation sur le 0,2% et le 1,25% !!!!     Chèque CHQ5434307 Guillaume AUCLAIR - Trésorier</t>
  </si>
  <si>
    <t>F33</t>
  </si>
  <si>
    <t>Pot service SEMO Fontaine - 6 salariés - 10 euros * 6 - repas du 13 dec 2016 ** chèque fait à l'attention d'Odile MASSONNAT qui s'est chargée de redistribuer à chaque salarié **     Chèque CHQ5434306 Séverine BARETTA - Assistante technique</t>
  </si>
  <si>
    <t>F31</t>
  </si>
  <si>
    <t>Pot service SESSAD - 12 personnes - 10 euros * 12 - repas du 12 déc 2016 ** Chèque fait à l'attention de Marie-Laurence BINET  qui s'est chargée de redistribuer à chaque salarié **     Chèque CHQ5434303 Séverine BARETTA - Assistante technique</t>
  </si>
  <si>
    <t>F28</t>
  </si>
  <si>
    <t xml:space="preserve">Erreur saisie F8 4762,06 au lieu de 4742,06 € - Régulation de 20 € -      Virement  </t>
  </si>
  <si>
    <t>F24</t>
  </si>
  <si>
    <t>Abonnements salaries F.A.E</t>
  </si>
  <si>
    <t xml:space="preserve">Participation salariés - cirque TRACES - remise de 12 chèques      Remise de chèque  </t>
  </si>
  <si>
    <t>F23</t>
  </si>
  <si>
    <t xml:space="preserve">Participation salariés - cirque Medrano - remise de 15 chèques      Remise de chèque  </t>
  </si>
  <si>
    <t>F22</t>
  </si>
  <si>
    <t xml:space="preserve">Versement 1,25 % - sauvegarde isère - mois décembre 2016 -      Virement  </t>
  </si>
  <si>
    <t>F21</t>
  </si>
  <si>
    <t>Salaire assistante technique - Séverine Baretta - mois novembre 2016 -  Attention imputation sur le 0,2 % et le 1,25 % !!!!!!     Chèque CHQ5434300 Guillaume AUCLAIR - Trésorier</t>
  </si>
  <si>
    <t>F18</t>
  </si>
  <si>
    <t>Pot équipe Fontaine - restaurant Le Plateau - 9 salariés * 10 euros      Chèque CHQ5398095 Guillaume AUCLAIR - Trésorier</t>
  </si>
  <si>
    <t>F16</t>
  </si>
  <si>
    <t>Pot équipe BJ décembre 2016 - Restaurant Livizia - 20 personnes * 10 euros -      Chèque CHQ5398091 Guillaume AUCLAIR - Trésorier</t>
  </si>
  <si>
    <t>F14</t>
  </si>
  <si>
    <t>Commande complémentaire CADHOC - 8 chéquiers de 10 euros -      Chèque CHQ4932229 Séverine BARETTA - Assistante technique</t>
  </si>
  <si>
    <t>F12</t>
  </si>
  <si>
    <t>Cadhoc</t>
  </si>
  <si>
    <t>Règlement facture suite régularisation 1 abonnement salarié -      Chèque CHQ4932228 Séverine BARETTA - Assistante technique</t>
  </si>
  <si>
    <t>F10</t>
  </si>
  <si>
    <t>France abonnements entreprise</t>
  </si>
  <si>
    <t>Régulation commande FAE - 2 abaonnements salariés -      Chèque CHQ4932227 Guillaume AUCLAIR - Trésorier</t>
  </si>
  <si>
    <t>F9</t>
  </si>
  <si>
    <t>Facture FAE 2016 - encaissement tardif -      Chèque CHQ4932226 Guillaume AUCLAIR - Trésorier</t>
  </si>
  <si>
    <t>F8</t>
  </si>
  <si>
    <t>Commande complémentaire 3 places - Trace - encaissement tardif -      Chèque CHQ4932224 Séverine BARETTA - Assistante technique</t>
  </si>
  <si>
    <t>F7</t>
  </si>
  <si>
    <t>Grand Angle</t>
  </si>
  <si>
    <t>Commande 29 places spectacle Noël 2016 - Trace - encaissement tardif -      Chèque CHQ4932222 Guillaume AUCLAIR - Trésorier</t>
  </si>
  <si>
    <t>F6</t>
  </si>
  <si>
    <t>Participation sport culture - E. Raffin - année 2016 -      Chèque CHQ5434285 Séverine BARETTA - Assistante technique</t>
  </si>
  <si>
    <t>F5</t>
  </si>
  <si>
    <t>Participation sport culture - A. Iacobellis - année 2016 -      Chèque CHQ5434228 Séverine BARETTA - Assistante technique</t>
  </si>
  <si>
    <t>F4</t>
  </si>
  <si>
    <t>Participation sport culture - L. Grisard      Chèque CHQ5430227 Guillaume AUCLAIR - Trésorier</t>
  </si>
  <si>
    <t>F3</t>
  </si>
  <si>
    <t>participation sport culture - B. Mezier - année 2016 -      Chèque CHQ5430193 Guillaume AUCLAIR - Trésorier</t>
  </si>
  <si>
    <t>F1</t>
  </si>
  <si>
    <t>Pointage</t>
  </si>
  <si>
    <t>Ref.</t>
  </si>
  <si>
    <t>Type</t>
  </si>
  <si>
    <t>Cpt analytique</t>
  </si>
  <si>
    <t>Nom destinataire</t>
  </si>
  <si>
    <t>Pc</t>
  </si>
  <si>
    <t>(Tous)</t>
  </si>
  <si>
    <t>Somme de Recette</t>
  </si>
  <si>
    <t>Somme de Dépense</t>
  </si>
  <si>
    <t>Étiquettes de lignes</t>
  </si>
  <si>
    <t>Total général</t>
  </si>
  <si>
    <t>févr</t>
  </si>
  <si>
    <t>avr</t>
  </si>
  <si>
    <t>juin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</si>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</sst>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\ _€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U4"/>
    </font>
    <font>
      <b/>
      <sz val="11"/>
      <name val="Arial"/>
      <family val="2"/>
    </font>
    <font>
      <b/>
      <sz val="11"/>
      <name val="U4"/>
    </font>
    <font>
      <b/>
      <u/>
      <sz val="11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0" borderId="5" xfId="0" applyBorder="1"/>
    <xf numFmtId="164" fontId="0" fillId="0" borderId="0" xfId="0" applyNumberFormat="1"/>
    <xf numFmtId="164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wrapText="1"/>
    </xf>
    <xf numFmtId="44" fontId="0" fillId="0" borderId="0" xfId="0" applyNumberFormat="1"/>
    <xf numFmtId="44" fontId="0" fillId="0" borderId="7" xfId="0" applyNumberFormat="1" applyBorder="1"/>
    <xf numFmtId="44" fontId="0" fillId="0" borderId="5" xfId="0" applyNumberFormat="1" applyBorder="1"/>
    <xf numFmtId="44" fontId="0" fillId="0" borderId="6" xfId="0" applyNumberFormat="1" applyBorder="1"/>
    <xf numFmtId="43" fontId="0" fillId="0" borderId="0" xfId="0" applyNumberFormat="1"/>
    <xf numFmtId="43" fontId="0" fillId="0" borderId="7" xfId="0" applyNumberFormat="1" applyBorder="1"/>
    <xf numFmtId="43" fontId="0" fillId="0" borderId="5" xfId="0" applyNumberFormat="1" applyBorder="1"/>
    <xf numFmtId="43" fontId="0" fillId="0" borderId="6" xfId="0" applyNumberFormat="1" applyBorder="1"/>
    <xf numFmtId="43" fontId="0" fillId="0" borderId="10" xfId="0" applyNumberFormat="1" applyBorder="1" applyAlignment="1"/>
    <xf numFmtId="0" fontId="0" fillId="0" borderId="8" xfId="0" applyBorder="1"/>
    <xf numFmtId="164" fontId="0" fillId="0" borderId="10" xfId="0" applyNumberFormat="1" applyBorder="1"/>
    <xf numFmtId="0" fontId="1" fillId="0" borderId="0" xfId="1"/>
    <xf numFmtId="0" fontId="1" fillId="0" borderId="0" xfId="1" applyAlignment="1">
      <alignment horizontal="center"/>
    </xf>
    <xf numFmtId="165" fontId="1" fillId="0" borderId="0" xfId="1" applyNumberFormat="1"/>
    <xf numFmtId="14" fontId="1" fillId="0" borderId="0" xfId="1" applyNumberFormat="1"/>
    <xf numFmtId="0" fontId="2" fillId="0" borderId="0" xfId="2" applyAlignment="1" applyProtection="1">
      <alignment horizontal="center"/>
    </xf>
    <xf numFmtId="7" fontId="1" fillId="0" borderId="0" xfId="1" applyNumberFormat="1"/>
    <xf numFmtId="0" fontId="3" fillId="0" borderId="0" xfId="1" applyFont="1" applyAlignment="1">
      <alignment horizontal="center"/>
    </xf>
    <xf numFmtId="165" fontId="1" fillId="0" borderId="0" xfId="1" applyNumberFormat="1" applyAlignment="1">
      <alignment horizontal="center"/>
    </xf>
    <xf numFmtId="14" fontId="1" fillId="0" borderId="0" xfId="1" applyNumberFormat="1" applyAlignment="1">
      <alignment horizontal="center"/>
    </xf>
    <xf numFmtId="0" fontId="1" fillId="0" borderId="0" xfId="1" applyAlignment="1">
      <alignment horizontal="center" wrapText="1"/>
    </xf>
    <xf numFmtId="0" fontId="2" fillId="0" borderId="0" xfId="2" applyFont="1" applyAlignment="1" applyProtection="1">
      <alignment horizontal="center"/>
    </xf>
    <xf numFmtId="0" fontId="1" fillId="0" borderId="0" xfId="1" applyAlignment="1">
      <alignment horizontal="left"/>
    </xf>
    <xf numFmtId="165" fontId="3" fillId="0" borderId="0" xfId="1" applyNumberFormat="1" applyFont="1" applyAlignment="1">
      <alignment horizontal="center"/>
    </xf>
    <xf numFmtId="10" fontId="1" fillId="0" borderId="0" xfId="1" applyNumberFormat="1" applyAlignment="1">
      <alignment horizontal="center"/>
    </xf>
    <xf numFmtId="0" fontId="1" fillId="0" borderId="0" xfId="1" applyFont="1" applyAlignment="1">
      <alignment horizontal="center"/>
    </xf>
    <xf numFmtId="0" fontId="1" fillId="0" borderId="0" xfId="1" applyFont="1"/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2" applyFont="1" applyAlignment="1" applyProtection="1">
      <alignment horizontal="center"/>
    </xf>
    <xf numFmtId="165" fontId="4" fillId="0" borderId="0" xfId="1" applyNumberFormat="1" applyFont="1" applyAlignment="1">
      <alignment horizontal="center"/>
    </xf>
    <xf numFmtId="14" fontId="4" fillId="0" borderId="0" xfId="1" applyNumberFormat="1" applyFont="1" applyAlignment="1">
      <alignment horizontal="center"/>
    </xf>
    <xf numFmtId="7" fontId="0" fillId="0" borderId="0" xfId="0" applyNumberForma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43" fontId="0" fillId="2" borderId="8" xfId="0" applyNumberFormat="1" applyFill="1" applyBorder="1" applyAlignment="1">
      <alignment horizontal="right"/>
    </xf>
    <xf numFmtId="43" fontId="0" fillId="2" borderId="9" xfId="0" applyNumberFormat="1" applyFill="1" applyBorder="1" applyAlignment="1">
      <alignment horizontal="right"/>
    </xf>
    <xf numFmtId="44" fontId="0" fillId="2" borderId="8" xfId="0" applyNumberFormat="1" applyFill="1" applyBorder="1" applyAlignment="1">
      <alignment horizontal="right"/>
    </xf>
    <xf numFmtId="44" fontId="0" fillId="2" borderId="9" xfId="0" applyNumberFormat="1" applyFill="1" applyBorder="1" applyAlignment="1">
      <alignment horizontal="right"/>
    </xf>
    <xf numFmtId="44" fontId="0" fillId="2" borderId="11" xfId="0" applyNumberFormat="1" applyFill="1" applyBorder="1" applyAlignment="1">
      <alignment horizontal="right"/>
    </xf>
    <xf numFmtId="43" fontId="0" fillId="0" borderId="1" xfId="0" applyNumberFormat="1" applyBorder="1" applyAlignment="1">
      <alignment horizontal="center"/>
    </xf>
    <xf numFmtId="43" fontId="0" fillId="0" borderId="3" xfId="0" applyNumberFormat="1" applyBorder="1" applyAlignment="1">
      <alignment horizontal="center"/>
    </xf>
    <xf numFmtId="43" fontId="0" fillId="0" borderId="2" xfId="0" applyNumberFormat="1" applyBorder="1" applyAlignment="1">
      <alignment horizontal="center"/>
    </xf>
    <xf numFmtId="44" fontId="0" fillId="0" borderId="7" xfId="0" applyNumberFormat="1" applyBorder="1" applyAlignment="1">
      <alignment wrapText="1"/>
    </xf>
    <xf numFmtId="0" fontId="4" fillId="0" borderId="0" xfId="1" quotePrefix="1" applyFont="1"/>
    <xf numFmtId="0" fontId="0" fillId="0" borderId="0" xfId="0" pivotButton="1"/>
    <xf numFmtId="0" fontId="0" fillId="0" borderId="0" xfId="0" applyBorder="1"/>
    <xf numFmtId="164" fontId="0" fillId="0" borderId="0" xfId="0" applyNumberFormat="1" applyBorder="1" applyAlignment="1">
      <alignment wrapText="1"/>
    </xf>
    <xf numFmtId="43" fontId="0" fillId="0" borderId="0" xfId="0" applyNumberFormat="1" applyBorder="1"/>
    <xf numFmtId="43" fontId="0" fillId="2" borderId="0" xfId="0" applyNumberFormat="1" applyFill="1" applyBorder="1" applyAlignment="1">
      <alignment horizontal="right"/>
    </xf>
    <xf numFmtId="43" fontId="0" fillId="0" borderId="0" xfId="0" applyNumberFormat="1" applyBorder="1" applyAlignment="1"/>
    <xf numFmtId="164" fontId="0" fillId="0" borderId="0" xfId="0" applyNumberFormat="1" applyBorder="1"/>
    <xf numFmtId="44" fontId="0" fillId="0" borderId="0" xfId="0" applyNumberFormat="1" applyBorder="1"/>
    <xf numFmtId="44" fontId="0" fillId="2" borderId="0" xfId="0" applyNumberFormat="1" applyFill="1" applyBorder="1" applyAlignment="1">
      <alignment horizontal="right"/>
    </xf>
    <xf numFmtId="44" fontId="0" fillId="0" borderId="0" xfId="0" applyNumberFormat="1" applyBorder="1" applyAlignment="1">
      <alignment wrapText="1"/>
    </xf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38" Type="http://schemas.openxmlformats.org/officeDocument/2006/relationships/externalLink" Target="externalLinks/externalLink136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144" Type="http://schemas.openxmlformats.org/officeDocument/2006/relationships/externalLink" Target="externalLinks/externalLink142.xml"/><Relationship Id="rId14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externalLink" Target="externalLinks/externalLink114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43" Type="http://schemas.openxmlformats.org/officeDocument/2006/relationships/externalLink" Target="externalLinks/externalLink141.xml"/><Relationship Id="rId148" Type="http://schemas.openxmlformats.org/officeDocument/2006/relationships/styles" Target="styles.xml"/><Relationship Id="rId151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pivotCacheDefinition" Target="pivotCache/pivotCacheDefinition1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0</xdr:rowOff>
        </xdr:from>
        <xdr:to>
          <xdr:col>1</xdr:col>
          <xdr:colOff>123825</xdr:colOff>
          <xdr:row>0</xdr:row>
          <xdr:rowOff>466725</xdr:rowOff>
        </xdr:to>
        <xdr:sp macro="" textlink="">
          <xdr:nvSpPr>
            <xdr:cNvPr id="2049" name="BtnNewRech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0</xdr:row>
          <xdr:rowOff>0</xdr:rowOff>
        </xdr:from>
        <xdr:to>
          <xdr:col>2</xdr:col>
          <xdr:colOff>1990725</xdr:colOff>
          <xdr:row>0</xdr:row>
          <xdr:rowOff>466725</xdr:rowOff>
        </xdr:to>
        <xdr:sp macro="" textlink="">
          <xdr:nvSpPr>
            <xdr:cNvPr id="2050" name="GoFactur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533400</xdr:colOff>
          <xdr:row>0</xdr:row>
          <xdr:rowOff>104775</xdr:rowOff>
        </xdr:from>
        <xdr:to>
          <xdr:col>61</xdr:col>
          <xdr:colOff>371475</xdr:colOff>
          <xdr:row>0</xdr:row>
          <xdr:rowOff>581025</xdr:rowOff>
        </xdr:to>
        <xdr:sp macro="" textlink="">
          <xdr:nvSpPr>
            <xdr:cNvPr id="2051" name="ExportFacturesEBP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657225</xdr:colOff>
          <xdr:row>0</xdr:row>
          <xdr:rowOff>123825</xdr:rowOff>
        </xdr:from>
        <xdr:to>
          <xdr:col>58</xdr:col>
          <xdr:colOff>361950</xdr:colOff>
          <xdr:row>0</xdr:row>
          <xdr:rowOff>590550</xdr:rowOff>
        </xdr:to>
        <xdr:sp macro="" textlink="">
          <xdr:nvSpPr>
            <xdr:cNvPr id="2052" name="ExportCompteEBP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1895475</xdr:colOff>
          <xdr:row>0</xdr:row>
          <xdr:rowOff>0</xdr:rowOff>
        </xdr:from>
        <xdr:to>
          <xdr:col>5</xdr:col>
          <xdr:colOff>38100</xdr:colOff>
          <xdr:row>0</xdr:row>
          <xdr:rowOff>466725</xdr:rowOff>
        </xdr:to>
        <xdr:sp macro="" textlink="">
          <xdr:nvSpPr>
            <xdr:cNvPr id="2053" name="MAJPaye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9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4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43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4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5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5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5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5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6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6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6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67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7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7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7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8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8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96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9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9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9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0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5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7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19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5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8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29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3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3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38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4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5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5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59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6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6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6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69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7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7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74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7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78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3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4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7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8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9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95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9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98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199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05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06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1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1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17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18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5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6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7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29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4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6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7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38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2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7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8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49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3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4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7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59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60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6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63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65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0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3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4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6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8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79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86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89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9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92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96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97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298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0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2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3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4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ubert\Desktop\F3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580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60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4762.0600000000004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49.68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25.24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200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90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815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384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330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20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120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60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811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819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20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833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1403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811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654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2850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815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170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210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637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30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8008.91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809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1350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480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900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120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110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900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450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10750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39.9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47.9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36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48.85</v>
          </cell>
        </row>
      </sheetData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37</v>
          </cell>
        </row>
      </sheetData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28</v>
          </cell>
        </row>
      </sheetData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25</v>
          </cell>
        </row>
      </sheetData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7">
          <cell r="H47">
            <v>50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40.634010532405" createdVersion="4" refreshedVersion="4" minRefreshableVersion="3" recordCount="143">
  <cacheSource type="worksheet">
    <worksheetSource ref="A1:I144" sheet="Resultats"/>
  </cacheSource>
  <cacheFields count="9">
    <cacheField name="Nom destinataire" numFmtId="0">
      <sharedItems count="25">
        <s v="salarié IMP"/>
        <s v="salarié CADA"/>
        <s v="salarié SEMO Fontaine"/>
        <s v="Grand Angle"/>
        <s v="France abonnements entreprise"/>
        <s v="Cadhoc"/>
        <s v="Restaurant"/>
        <s v="Acces"/>
        <s v="CE"/>
        <s v="salarié SESSAD"/>
        <s v="Savatou"/>
        <s v="salarié Village de l'amitié"/>
        <s v="salarié Catalpa"/>
        <s v="Némea"/>
        <s v="salarié SEMO Villefontaine"/>
        <s v="Jazz à Vienne"/>
        <s v="Le Grand Son (ex Rencontres Brel)"/>
        <s v="salarié SEMO Bourgoin"/>
        <s v="salarié Siège"/>
        <s v="Assistante technique"/>
        <s v="salarié Rose Pelletier"/>
        <s v="salarié APMV"/>
        <s v="salarié CEF"/>
        <s v="salarié CER"/>
        <s v="salarié SEMO Vienne"/>
      </sharedItems>
    </cacheField>
    <cacheField name="Pc" numFmtId="0">
      <sharedItems count="1">
        <s v="1.25%"/>
      </sharedItems>
    </cacheField>
    <cacheField name="Cpt analytique" numFmtId="0">
      <sharedItems/>
    </cacheField>
    <cacheField name="Date" numFmtId="14">
      <sharedItems containsSemiMixedTypes="0" containsNonDate="0" containsDate="1" containsString="0" minDate="2017-02-06T00:00:00" maxDate="2017-07-07T00:00:00" count="8">
        <d v="2017-02-06T00:00:00"/>
        <d v="2017-04-11T00:00:00"/>
        <d v="2017-04-18T00:00:00"/>
        <d v="2017-04-25T00:00:00"/>
        <d v="2017-06-29T00:00:00"/>
        <d v="2017-07-03T00:00:00"/>
        <d v="2017-07-04T00:00:00"/>
        <d v="2017-07-06T00:00:00"/>
      </sharedItems>
      <fieldGroup base="3">
        <rangePr groupBy="months" startDate="2017-02-06T00:00:00" endDate="2017-07-07T00:00:00"/>
        <groupItems count="14">
          <s v="&lt;06-02-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-07-17"/>
        </groupItems>
      </fieldGroup>
    </cacheField>
    <cacheField name="Dépense" numFmtId="0">
      <sharedItems containsString="0" containsBlank="1" containsNumber="1" minValue="20" maxValue="4762.0600000000004"/>
    </cacheField>
    <cacheField name="Recette" numFmtId="165">
      <sharedItems containsString="0" containsBlank="1" containsNumber="1" minValue="20" maxValue="10750"/>
    </cacheField>
    <cacheField name="Type" numFmtId="0">
      <sharedItems/>
    </cacheField>
    <cacheField name="Ref." numFmtId="0">
      <sharedItems/>
    </cacheField>
    <cacheField name="Pointag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3">
  <r>
    <x v="0"/>
    <x v="0"/>
    <s v="Opérations culturelles et sportives"/>
    <x v="0"/>
    <n v="25"/>
    <m/>
    <s v="Dépense"/>
    <s v="F1"/>
    <s v="x"/>
  </r>
  <r>
    <x v="1"/>
    <x v="0"/>
    <s v="Opérations culturelles et sportives"/>
    <x v="0"/>
    <n v="50"/>
    <m/>
    <s v="Dépense"/>
    <s v="F3"/>
    <s v="x"/>
  </r>
  <r>
    <x v="2"/>
    <x v="0"/>
    <s v="Opérations culturelles et sportives"/>
    <x v="0"/>
    <n v="50"/>
    <m/>
    <s v="Dépense"/>
    <s v="F4"/>
    <s v="x"/>
  </r>
  <r>
    <x v="2"/>
    <x v="0"/>
    <s v="Opérations culturelles et sportives"/>
    <x v="0"/>
    <n v="50"/>
    <m/>
    <s v="Dépense"/>
    <s v="F5"/>
    <s v="x"/>
  </r>
  <r>
    <x v="3"/>
    <x v="0"/>
    <s v="Spectacle"/>
    <x v="0"/>
    <n v="580"/>
    <m/>
    <s v="Dépense"/>
    <s v="F6"/>
    <s v="x"/>
  </r>
  <r>
    <x v="3"/>
    <x v="0"/>
    <s v="Spectacle"/>
    <x v="0"/>
    <n v="60"/>
    <m/>
    <s v="Dépense"/>
    <s v="F7"/>
    <s v="x"/>
  </r>
  <r>
    <x v="4"/>
    <x v="0"/>
    <s v="Abonnements salaries F.A.E"/>
    <x v="0"/>
    <n v="4762.0600000000004"/>
    <m/>
    <s v="Dépense"/>
    <s v="F8"/>
    <s v="x"/>
  </r>
  <r>
    <x v="4"/>
    <x v="0"/>
    <s v="Abonnements salaries F.A.E"/>
    <x v="0"/>
    <n v="49.68"/>
    <m/>
    <s v="Dépense"/>
    <s v="F9"/>
    <s v="x"/>
  </r>
  <r>
    <x v="4"/>
    <x v="0"/>
    <s v="Abonnements salaries F.A.E"/>
    <x v="0"/>
    <n v="25.24"/>
    <m/>
    <s v="Dépense"/>
    <s v="F10"/>
    <s v="x"/>
  </r>
  <r>
    <x v="5"/>
    <x v="0"/>
    <s v="Cheques Lire et Cad'hoc"/>
    <x v="1"/>
    <n v="80"/>
    <m/>
    <s v="Dépense"/>
    <s v="F12"/>
    <s v="x"/>
  </r>
  <r>
    <x v="6"/>
    <x v="0"/>
    <s v="Pots, petits equip services, divers"/>
    <x v="1"/>
    <n v="200"/>
    <m/>
    <s v="Dépense"/>
    <s v="F14"/>
    <s v="x"/>
  </r>
  <r>
    <x v="6"/>
    <x v="0"/>
    <s v="Pots, petits equip services, divers"/>
    <x v="1"/>
    <n v="90"/>
    <m/>
    <s v="Dépense"/>
    <s v="F16"/>
    <s v="x"/>
  </r>
  <r>
    <x v="7"/>
    <x v="0"/>
    <s v="Salaire assistante plaquette CE"/>
    <x v="1"/>
    <n v="815"/>
    <m/>
    <s v="Dépense"/>
    <s v="F18"/>
    <s v="x"/>
  </r>
  <r>
    <x v="8"/>
    <x v="0"/>
    <s v="Versements ADSEA 1.25%"/>
    <x v="1"/>
    <m/>
    <n v="10750"/>
    <s v="Recette"/>
    <s v="F21"/>
    <s v="x"/>
  </r>
  <r>
    <x v="8"/>
    <x v="0"/>
    <s v="Spectacle"/>
    <x v="1"/>
    <m/>
    <n v="384"/>
    <s v="Recette"/>
    <s v="F22"/>
    <s v="x"/>
  </r>
  <r>
    <x v="8"/>
    <x v="0"/>
    <s v="Spectacle"/>
    <x v="1"/>
    <m/>
    <n v="330"/>
    <s v="Recette"/>
    <s v="F23"/>
    <s v="x"/>
  </r>
  <r>
    <x v="8"/>
    <x v="0"/>
    <s v="Abonnements salaries F.A.E"/>
    <x v="1"/>
    <m/>
    <n v="20"/>
    <s v="Recette"/>
    <s v="F24"/>
    <s v="x"/>
  </r>
  <r>
    <x v="9"/>
    <x v="0"/>
    <s v="Pots, petits equip services, divers"/>
    <x v="2"/>
    <n v="120"/>
    <m/>
    <s v="Dépense"/>
    <s v="F28"/>
    <s v="x"/>
  </r>
  <r>
    <x v="2"/>
    <x v="0"/>
    <s v="Pots, petits equip services, divers"/>
    <x v="2"/>
    <n v="60"/>
    <m/>
    <s v="Dépense"/>
    <s v="F31"/>
    <s v="x"/>
  </r>
  <r>
    <x v="7"/>
    <x v="0"/>
    <s v="Salaire assistante plaquette CE"/>
    <x v="2"/>
    <n v="811"/>
    <m/>
    <s v="Dépense"/>
    <s v="F33"/>
    <s v="x"/>
  </r>
  <r>
    <x v="10"/>
    <x v="0"/>
    <s v="SAVATOU adhésions collective &amp; individuelles"/>
    <x v="2"/>
    <n v="819"/>
    <m/>
    <s v="Dépense"/>
    <s v="F34"/>
    <s v="x"/>
  </r>
  <r>
    <x v="11"/>
    <x v="0"/>
    <s v="Pots, petits equip services, divers"/>
    <x v="2"/>
    <n v="40"/>
    <m/>
    <s v="Dépense"/>
    <s v="F35"/>
    <s v="x"/>
  </r>
  <r>
    <x v="12"/>
    <x v="0"/>
    <s v="Pots, petits equip services, divers"/>
    <x v="2"/>
    <n v="20"/>
    <m/>
    <s v="Dépense"/>
    <s v="F36"/>
    <s v="x"/>
  </r>
  <r>
    <x v="2"/>
    <x v="0"/>
    <s v="Pots, petits equip services, divers"/>
    <x v="2"/>
    <n v="80"/>
    <m/>
    <s v="Dépense"/>
    <s v="F39"/>
    <s v="x"/>
  </r>
  <r>
    <x v="2"/>
    <x v="0"/>
    <s v="Pots, petits equip services, divers"/>
    <x v="2"/>
    <n v="20"/>
    <m/>
    <s v="Dépense"/>
    <s v="F40"/>
    <s v="x"/>
  </r>
  <r>
    <x v="2"/>
    <x v="0"/>
    <s v="Pots, petits equip services, divers"/>
    <x v="2"/>
    <n v="100"/>
    <m/>
    <s v="Dépense"/>
    <s v="F41"/>
    <s v="x"/>
  </r>
  <r>
    <x v="7"/>
    <x v="0"/>
    <s v="Salaire assistante plaquette CE"/>
    <x v="2"/>
    <n v="833"/>
    <m/>
    <s v="Dépense"/>
    <s v="F43"/>
    <s v="x"/>
  </r>
  <r>
    <x v="10"/>
    <x v="0"/>
    <s v="SAVATOU adhésions collective &amp; individuelles"/>
    <x v="2"/>
    <n v="1403"/>
    <m/>
    <s v="Dépense"/>
    <s v="F45"/>
    <s v="x"/>
  </r>
  <r>
    <x v="7"/>
    <x v="0"/>
    <s v="Salaire assistante plaquette CE"/>
    <x v="2"/>
    <n v="811"/>
    <m/>
    <s v="Dépense"/>
    <s v="F50"/>
    <s v="x"/>
  </r>
  <r>
    <x v="10"/>
    <x v="0"/>
    <s v="SAVATOU adhésions collective &amp; individuelles"/>
    <x v="2"/>
    <n v="654"/>
    <m/>
    <s v="Dépense"/>
    <s v="F51"/>
    <s v="x"/>
  </r>
  <r>
    <x v="13"/>
    <x v="0"/>
    <s v="Linéaire"/>
    <x v="3"/>
    <n v="2850"/>
    <m/>
    <s v="Dépense"/>
    <s v="F54"/>
    <s v="x"/>
  </r>
  <r>
    <x v="7"/>
    <x v="0"/>
    <s v="Salaire assistante plaquette CE"/>
    <x v="3"/>
    <n v="815"/>
    <m/>
    <s v="Dépense"/>
    <s v="F57"/>
    <s v="x"/>
  </r>
  <r>
    <x v="6"/>
    <x v="0"/>
    <s v="Pots, petits equip services, divers"/>
    <x v="3"/>
    <n v="170"/>
    <m/>
    <s v="Dépense"/>
    <s v="F61"/>
    <s v="x"/>
  </r>
  <r>
    <x v="14"/>
    <x v="0"/>
    <s v="Pots, petits equip services, divers"/>
    <x v="3"/>
    <n v="210"/>
    <m/>
    <s v="Dépense"/>
    <s v="F62"/>
    <s v="x"/>
  </r>
  <r>
    <x v="8"/>
    <x v="0"/>
    <s v="SAVATOU adhésions collective &amp; individuelles"/>
    <x v="3"/>
    <m/>
    <n v="637"/>
    <s v="Recette"/>
    <s v="F66"/>
    <s v="x"/>
  </r>
  <r>
    <x v="8"/>
    <x v="0"/>
    <s v="Cheques Lire et Cad'hoc"/>
    <x v="3"/>
    <m/>
    <n v="30"/>
    <s v="Recette"/>
    <s v="F67"/>
    <s v="x"/>
  </r>
  <r>
    <x v="8"/>
    <x v="0"/>
    <s v="Versements ADSEA 1.25%"/>
    <x v="3"/>
    <m/>
    <n v="8008.91"/>
    <s v="Recette"/>
    <s v="F70"/>
    <s v="x"/>
  </r>
  <r>
    <x v="8"/>
    <x v="0"/>
    <s v="Versements ADSEA 1.25%"/>
    <x v="3"/>
    <m/>
    <n v="10750"/>
    <s v="Recette"/>
    <s v="F72"/>
    <s v="x"/>
  </r>
  <r>
    <x v="8"/>
    <x v="0"/>
    <s v="Versements ADSEA 1.25%"/>
    <x v="3"/>
    <m/>
    <n v="10750"/>
    <s v="Recette"/>
    <s v="F77"/>
    <s v="x"/>
  </r>
  <r>
    <x v="8"/>
    <x v="0"/>
    <s v="Versements ADSEA 1.25%"/>
    <x v="3"/>
    <m/>
    <n v="10750"/>
    <s v="Recette"/>
    <s v="F81"/>
    <s v="x"/>
  </r>
  <r>
    <x v="8"/>
    <x v="0"/>
    <s v="Versements ADSEA 1.25%"/>
    <x v="3"/>
    <m/>
    <n v="10750"/>
    <s v="Recette"/>
    <s v="F84"/>
    <s v="x"/>
  </r>
  <r>
    <x v="7"/>
    <x v="0"/>
    <s v="Salaire assistante plaquette CE"/>
    <x v="4"/>
    <n v="809"/>
    <m/>
    <s v="Dépense"/>
    <s v="F96"/>
    <s v="x"/>
  </r>
  <r>
    <x v="15"/>
    <x v="0"/>
    <s v="Spectacle"/>
    <x v="4"/>
    <n v="1350"/>
    <m/>
    <s v="Dépense"/>
    <s v="F97"/>
    <s v="x"/>
  </r>
  <r>
    <x v="16"/>
    <x v="0"/>
    <s v="Spectacle"/>
    <x v="4"/>
    <n v="480"/>
    <m/>
    <s v="Dépense"/>
    <s v="F98"/>
    <s v="x"/>
  </r>
  <r>
    <x v="10"/>
    <x v="0"/>
    <s v="Spectacle"/>
    <x v="4"/>
    <n v="900"/>
    <m/>
    <s v="Dépense"/>
    <s v="F99"/>
    <s v="x"/>
  </r>
  <r>
    <x v="6"/>
    <x v="0"/>
    <s v="Pots, petits equip services, divers"/>
    <x v="4"/>
    <n v="120"/>
    <m/>
    <s v="Dépense"/>
    <s v="F103"/>
    <s v="x"/>
  </r>
  <r>
    <x v="6"/>
    <x v="0"/>
    <s v="Pots, petits equip services, divers"/>
    <x v="5"/>
    <n v="110"/>
    <m/>
    <s v="Dépense"/>
    <s v="F108"/>
    <s v="x"/>
  </r>
  <r>
    <x v="8"/>
    <x v="0"/>
    <s v="Versements ADSEA 1.25%"/>
    <x v="5"/>
    <m/>
    <n v="10750"/>
    <s v="Recette"/>
    <s v="F113"/>
    <s v="x"/>
  </r>
  <r>
    <x v="1"/>
    <x v="0"/>
    <s v="Opérations culturelles et sportives"/>
    <x v="5"/>
    <n v="50"/>
    <m/>
    <s v="Dépense"/>
    <s v="F115"/>
    <s v="x"/>
  </r>
  <r>
    <x v="1"/>
    <x v="0"/>
    <s v="Opérations culturelles et sportives"/>
    <x v="5"/>
    <n v="50"/>
    <m/>
    <s v="Dépense"/>
    <s v="F116"/>
    <s v="x"/>
  </r>
  <r>
    <x v="1"/>
    <x v="0"/>
    <s v="Opérations culturelles et sportives"/>
    <x v="5"/>
    <n v="50"/>
    <m/>
    <s v="Dépense"/>
    <s v="F117"/>
    <s v="x"/>
  </r>
  <r>
    <x v="17"/>
    <x v="0"/>
    <s v="Opérations culturelles et sportives"/>
    <x v="5"/>
    <n v="50"/>
    <m/>
    <s v="Dépense"/>
    <s v="F118"/>
    <s v="x"/>
  </r>
  <r>
    <x v="2"/>
    <x v="0"/>
    <s v="Opérations culturelles et sportives"/>
    <x v="5"/>
    <n v="50"/>
    <m/>
    <s v="Dépense"/>
    <s v="F119"/>
    <s v="x"/>
  </r>
  <r>
    <x v="1"/>
    <x v="0"/>
    <s v="Opérations culturelles et sportives"/>
    <x v="5"/>
    <n v="50"/>
    <m/>
    <s v="Dépense"/>
    <s v="F120"/>
    <s v="x"/>
  </r>
  <r>
    <x v="2"/>
    <x v="0"/>
    <s v="Opérations culturelles et sportives"/>
    <x v="5"/>
    <n v="50"/>
    <m/>
    <s v="Dépense"/>
    <s v="F121"/>
    <s v="x"/>
  </r>
  <r>
    <x v="2"/>
    <x v="0"/>
    <s v="Opérations culturelles et sportives"/>
    <x v="5"/>
    <n v="50"/>
    <m/>
    <s v="Dépense"/>
    <s v="F122"/>
    <s v="x"/>
  </r>
  <r>
    <x v="2"/>
    <x v="0"/>
    <s v="Opérations culturelles et sportives"/>
    <x v="5"/>
    <n v="50"/>
    <m/>
    <s v="Dépense"/>
    <s v="F123"/>
    <s v="x"/>
  </r>
  <r>
    <x v="8"/>
    <x v="0"/>
    <s v="Spectacle"/>
    <x v="5"/>
    <m/>
    <n v="900"/>
    <s v="Recette"/>
    <s v="F124"/>
    <s v="x"/>
  </r>
  <r>
    <x v="10"/>
    <x v="0"/>
    <s v="Spectacle"/>
    <x v="5"/>
    <n v="450"/>
    <m/>
    <s v="Dépense"/>
    <s v="F125"/>
    <s v="x"/>
  </r>
  <r>
    <x v="8"/>
    <x v="0"/>
    <s v="Versements ADSEA 1.25%"/>
    <x v="6"/>
    <m/>
    <n v="10750"/>
    <s v="Recette"/>
    <s v="F128"/>
    <s v="x"/>
  </r>
  <r>
    <x v="18"/>
    <x v="0"/>
    <s v="Opérations culturelles et sportives"/>
    <x v="6"/>
    <n v="50"/>
    <m/>
    <s v="Dépense"/>
    <s v="F129"/>
    <s v="x"/>
  </r>
  <r>
    <x v="18"/>
    <x v="0"/>
    <s v="Opérations culturelles et sportives"/>
    <x v="6"/>
    <n v="50"/>
    <m/>
    <s v="Dépense"/>
    <s v="F132"/>
    <s v="x"/>
  </r>
  <r>
    <x v="18"/>
    <x v="0"/>
    <s v="Opérations culturelles et sportives"/>
    <x v="6"/>
    <n v="50"/>
    <m/>
    <s v="Dépense"/>
    <s v="F136"/>
    <s v="x"/>
  </r>
  <r>
    <x v="19"/>
    <x v="0"/>
    <s v="Opérations culturelles et sportives"/>
    <x v="6"/>
    <n v="50"/>
    <m/>
    <s v="Dépense"/>
    <s v="F138"/>
    <s v="x"/>
  </r>
  <r>
    <x v="0"/>
    <x v="0"/>
    <s v="Opérations culturelles et sportives"/>
    <x v="6"/>
    <n v="50"/>
    <m/>
    <s v="Dépense"/>
    <s v="F146"/>
    <s v="x"/>
  </r>
  <r>
    <x v="0"/>
    <x v="0"/>
    <s v="Opérations culturelles et sportives"/>
    <x v="6"/>
    <n v="50"/>
    <m/>
    <s v="Dépense"/>
    <s v="F150"/>
    <s v="x"/>
  </r>
  <r>
    <x v="20"/>
    <x v="0"/>
    <s v="Opérations culturelles et sportives"/>
    <x v="6"/>
    <n v="50"/>
    <m/>
    <s v="Dépense"/>
    <s v="F158"/>
    <s v="x"/>
  </r>
  <r>
    <x v="20"/>
    <x v="0"/>
    <s v="Opérations culturelles et sportives"/>
    <x v="6"/>
    <n v="50"/>
    <m/>
    <s v="Dépense"/>
    <s v="F159"/>
    <s v="x"/>
  </r>
  <r>
    <x v="20"/>
    <x v="0"/>
    <s v="Opérations culturelles et sportives"/>
    <x v="6"/>
    <n v="50"/>
    <m/>
    <s v="Dépense"/>
    <s v="F161"/>
    <s v="x"/>
  </r>
  <r>
    <x v="20"/>
    <x v="0"/>
    <s v="Opérations culturelles et sportives"/>
    <x v="6"/>
    <n v="50"/>
    <m/>
    <s v="Dépense"/>
    <s v="F162"/>
    <s v="x"/>
  </r>
  <r>
    <x v="20"/>
    <x v="0"/>
    <s v="Opérations culturelles et sportives"/>
    <x v="6"/>
    <n v="50"/>
    <m/>
    <s v="Dépense"/>
    <s v="F168"/>
    <s v="x"/>
  </r>
  <r>
    <x v="21"/>
    <x v="0"/>
    <s v="Opérations culturelles et sportives"/>
    <x v="6"/>
    <n v="25"/>
    <m/>
    <s v="Dépense"/>
    <s v="F169"/>
    <s v="x"/>
  </r>
  <r>
    <x v="21"/>
    <x v="0"/>
    <s v="Opérations culturelles et sportives"/>
    <x v="6"/>
    <n v="25"/>
    <m/>
    <s v="Dépense"/>
    <s v="F170"/>
    <s v="x"/>
  </r>
  <r>
    <x v="21"/>
    <x v="0"/>
    <s v="Versements ADSEA 1.25%"/>
    <x v="6"/>
    <n v="50"/>
    <m/>
    <s v="Dépense"/>
    <s v="F172"/>
    <s v="x"/>
  </r>
  <r>
    <x v="21"/>
    <x v="0"/>
    <s v="Opérations culturelles et sportives"/>
    <x v="6"/>
    <n v="50"/>
    <m/>
    <s v="Dépense"/>
    <s v="F174"/>
    <s v="x"/>
  </r>
  <r>
    <x v="21"/>
    <x v="0"/>
    <s v="Opérations culturelles et sportives"/>
    <x v="6"/>
    <n v="50"/>
    <m/>
    <s v="Dépense"/>
    <s v="F176"/>
    <s v="x"/>
  </r>
  <r>
    <x v="12"/>
    <x v="0"/>
    <s v="Opérations culturelles et sportives"/>
    <x v="6"/>
    <n v="50"/>
    <m/>
    <s v="Dépense"/>
    <s v="F178"/>
    <s v="x"/>
  </r>
  <r>
    <x v="12"/>
    <x v="0"/>
    <s v="Opérations culturelles et sportives"/>
    <x v="6"/>
    <n v="50"/>
    <m/>
    <s v="Dépense"/>
    <s v="F181"/>
    <s v="x"/>
  </r>
  <r>
    <x v="12"/>
    <x v="0"/>
    <s v="Opérations culturelles et sportives"/>
    <x v="6"/>
    <n v="50"/>
    <m/>
    <s v="Dépense"/>
    <s v="F182"/>
    <s v="x"/>
  </r>
  <r>
    <x v="12"/>
    <x v="0"/>
    <s v="Opérations culturelles et sportives"/>
    <x v="6"/>
    <n v="50"/>
    <m/>
    <s v="Dépense"/>
    <s v="F183"/>
    <s v="x"/>
  </r>
  <r>
    <x v="12"/>
    <x v="0"/>
    <s v="Opérations culturelles et sportives"/>
    <x v="6"/>
    <n v="39.9"/>
    <m/>
    <s v="Dépense"/>
    <s v="F184"/>
    <s v="x"/>
  </r>
  <r>
    <x v="12"/>
    <x v="0"/>
    <s v="Opérations culturelles et sportives"/>
    <x v="6"/>
    <n v="50"/>
    <m/>
    <s v="Dépense"/>
    <s v="F187"/>
    <s v="x"/>
  </r>
  <r>
    <x v="12"/>
    <x v="0"/>
    <s v="Opérations culturelles et sportives"/>
    <x v="6"/>
    <n v="50"/>
    <m/>
    <s v="Dépense"/>
    <s v="F189"/>
    <s v="x"/>
  </r>
  <r>
    <x v="1"/>
    <x v="0"/>
    <s v="Opérations culturelles et sportives"/>
    <x v="6"/>
    <n v="50"/>
    <m/>
    <s v="Dépense"/>
    <s v="F191"/>
    <s v="x"/>
  </r>
  <r>
    <x v="1"/>
    <x v="0"/>
    <s v="Opérations culturelles et sportives"/>
    <x v="6"/>
    <n v="25"/>
    <m/>
    <s v="Dépense"/>
    <s v="F195"/>
    <s v="x"/>
  </r>
  <r>
    <x v="9"/>
    <x v="0"/>
    <s v="Opérations culturelles et sportives"/>
    <x v="6"/>
    <n v="50"/>
    <m/>
    <s v="Dépense"/>
    <s v="F197"/>
    <s v="x"/>
  </r>
  <r>
    <x v="9"/>
    <x v="0"/>
    <s v="Opérations culturelles et sportives"/>
    <x v="6"/>
    <n v="25"/>
    <m/>
    <s v="Dépense"/>
    <s v="F198"/>
    <s v="x"/>
  </r>
  <r>
    <x v="9"/>
    <x v="0"/>
    <s v="Opérations culturelles et sportives"/>
    <x v="6"/>
    <n v="50"/>
    <m/>
    <s v="Dépense"/>
    <s v="F199"/>
    <s v="x"/>
  </r>
  <r>
    <x v="22"/>
    <x v="0"/>
    <s v="Opérations culturelles et sportives"/>
    <x v="6"/>
    <n v="50"/>
    <m/>
    <s v="Dépense"/>
    <s v="F205"/>
    <s v="x"/>
  </r>
  <r>
    <x v="22"/>
    <x v="0"/>
    <s v="Opérations culturelles et sportives"/>
    <x v="6"/>
    <n v="50"/>
    <m/>
    <s v="Dépense"/>
    <s v="F206"/>
    <s v="x"/>
  </r>
  <r>
    <x v="11"/>
    <x v="0"/>
    <s v="Opérations culturelles et sportives"/>
    <x v="7"/>
    <n v="50"/>
    <m/>
    <s v="Dépense"/>
    <s v="F210"/>
    <s v="x"/>
  </r>
  <r>
    <x v="11"/>
    <x v="0"/>
    <s v="Opérations culturelles et sportives"/>
    <x v="7"/>
    <n v="50"/>
    <m/>
    <s v="Dépense"/>
    <s v="F213"/>
    <s v="x"/>
  </r>
  <r>
    <x v="11"/>
    <x v="0"/>
    <s v="Opérations culturelles et sportives"/>
    <x v="7"/>
    <n v="50"/>
    <m/>
    <s v="Dépense"/>
    <s v="F217"/>
    <s v="x"/>
  </r>
  <r>
    <x v="11"/>
    <x v="0"/>
    <s v="Opérations culturelles et sportives"/>
    <x v="7"/>
    <n v="50"/>
    <m/>
    <s v="Dépense"/>
    <s v="F218"/>
    <s v="x"/>
  </r>
  <r>
    <x v="11"/>
    <x v="0"/>
    <s v="Opérations culturelles et sportives"/>
    <x v="7"/>
    <n v="50"/>
    <m/>
    <s v="Dépense"/>
    <s v="F220"/>
    <s v="x"/>
  </r>
  <r>
    <x v="11"/>
    <x v="0"/>
    <s v="Opérations culturelles et sportives"/>
    <x v="7"/>
    <n v="50"/>
    <m/>
    <s v="Dépense"/>
    <s v="F222"/>
    <s v="x"/>
  </r>
  <r>
    <x v="11"/>
    <x v="0"/>
    <s v="Opérations culturelles et sportives"/>
    <x v="7"/>
    <n v="50"/>
    <m/>
    <s v="Dépense"/>
    <s v="F223"/>
    <s v="x"/>
  </r>
  <r>
    <x v="11"/>
    <x v="0"/>
    <s v="Opérations culturelles et sportives"/>
    <x v="7"/>
    <n v="25"/>
    <m/>
    <s v="Dépense"/>
    <s v="F225"/>
    <s v="x"/>
  </r>
  <r>
    <x v="11"/>
    <x v="0"/>
    <s v="Opérations culturelles et sportives"/>
    <x v="7"/>
    <n v="50"/>
    <m/>
    <s v="Dépense"/>
    <s v="F226"/>
    <s v="x"/>
  </r>
  <r>
    <x v="11"/>
    <x v="0"/>
    <s v="Opérations culturelles et sportives"/>
    <x v="7"/>
    <n v="50"/>
    <m/>
    <s v="Dépense"/>
    <s v="F227"/>
    <s v="x"/>
  </r>
  <r>
    <x v="11"/>
    <x v="0"/>
    <s v="Opérations culturelles et sportives"/>
    <x v="7"/>
    <n v="50"/>
    <m/>
    <s v="Dépense"/>
    <s v="F229"/>
    <s v="x"/>
  </r>
  <r>
    <x v="11"/>
    <x v="0"/>
    <s v="Opérations culturelles et sportives"/>
    <x v="7"/>
    <n v="50"/>
    <m/>
    <s v="Dépense"/>
    <s v="F230"/>
    <s v="x"/>
  </r>
  <r>
    <x v="11"/>
    <x v="0"/>
    <s v="Opérations culturelles et sportives"/>
    <x v="7"/>
    <n v="50"/>
    <m/>
    <s v="Dépense"/>
    <s v="F232"/>
    <s v="x"/>
  </r>
  <r>
    <x v="11"/>
    <x v="0"/>
    <s v="Opérations culturelles et sportives"/>
    <x v="7"/>
    <n v="50"/>
    <m/>
    <s v="Dépense"/>
    <s v="F234"/>
    <s v="x"/>
  </r>
  <r>
    <x v="11"/>
    <x v="0"/>
    <s v="Opérations culturelles et sportives"/>
    <x v="7"/>
    <n v="50"/>
    <m/>
    <s v="Dépense"/>
    <s v="F235"/>
    <s v="x"/>
  </r>
  <r>
    <x v="11"/>
    <x v="0"/>
    <s v="Opérations culturelles et sportives"/>
    <x v="7"/>
    <n v="50"/>
    <m/>
    <s v="Dépense"/>
    <s v="F236"/>
    <s v="x"/>
  </r>
  <r>
    <x v="11"/>
    <x v="0"/>
    <s v="Opérations culturelles et sportives"/>
    <x v="7"/>
    <n v="50"/>
    <m/>
    <s v="Dépense"/>
    <s v="F237"/>
    <s v="x"/>
  </r>
  <r>
    <x v="11"/>
    <x v="0"/>
    <s v="Opérations culturelles et sportives"/>
    <x v="7"/>
    <n v="50"/>
    <m/>
    <s v="Dépense"/>
    <s v="F238"/>
    <s v="x"/>
  </r>
  <r>
    <x v="23"/>
    <x v="0"/>
    <s v="Opérations culturelles et sportives"/>
    <x v="7"/>
    <n v="50"/>
    <m/>
    <s v="Dépense"/>
    <s v="F240"/>
    <s v="x"/>
  </r>
  <r>
    <x v="17"/>
    <x v="0"/>
    <s v="Opérations culturelles et sportives"/>
    <x v="7"/>
    <n v="50"/>
    <m/>
    <s v="Dépense"/>
    <s v="F241"/>
    <s v="x"/>
  </r>
  <r>
    <x v="17"/>
    <x v="0"/>
    <s v="Opérations culturelles et sportives"/>
    <x v="7"/>
    <n v="50"/>
    <m/>
    <s v="Dépense"/>
    <s v="F242"/>
    <s v="x"/>
  </r>
  <r>
    <x v="17"/>
    <x v="0"/>
    <s v="Opérations culturelles et sportives"/>
    <x v="7"/>
    <n v="50"/>
    <m/>
    <s v="Dépense"/>
    <s v="F247"/>
    <s v="x"/>
  </r>
  <r>
    <x v="17"/>
    <x v="0"/>
    <s v="Opérations culturelles et sportives"/>
    <x v="7"/>
    <n v="47.9"/>
    <m/>
    <s v="Dépense"/>
    <s v="F248"/>
    <s v="x"/>
  </r>
  <r>
    <x v="17"/>
    <x v="0"/>
    <s v="Opérations culturelles et sportives"/>
    <x v="7"/>
    <n v="50"/>
    <m/>
    <s v="Dépense"/>
    <s v="F249"/>
    <s v="x"/>
  </r>
  <r>
    <x v="17"/>
    <x v="0"/>
    <s v="Opérations culturelles et sportives"/>
    <x v="7"/>
    <n v="50"/>
    <m/>
    <s v="Dépense"/>
    <s v="F250"/>
    <s v="x"/>
  </r>
  <r>
    <x v="17"/>
    <x v="0"/>
    <s v="Opérations culturelles et sportives"/>
    <x v="7"/>
    <n v="36"/>
    <m/>
    <s v="Dépense"/>
    <s v="F251"/>
    <s v="x"/>
  </r>
  <r>
    <x v="14"/>
    <x v="0"/>
    <s v="Opérations culturelles et sportives"/>
    <x v="7"/>
    <n v="50"/>
    <m/>
    <s v="Dépense"/>
    <s v="F253"/>
    <s v="x"/>
  </r>
  <r>
    <x v="14"/>
    <x v="0"/>
    <s v="Opérations culturelles et sportives"/>
    <x v="7"/>
    <n v="25"/>
    <m/>
    <s v="Dépense"/>
    <s v="F254"/>
    <s v="x"/>
  </r>
  <r>
    <x v="14"/>
    <x v="0"/>
    <s v="Opérations culturelles et sportives"/>
    <x v="7"/>
    <n v="50"/>
    <m/>
    <s v="Dépense"/>
    <s v="F257"/>
    <s v="x"/>
  </r>
  <r>
    <x v="14"/>
    <x v="0"/>
    <s v="Opérations culturelles et sportives"/>
    <x v="7"/>
    <n v="50"/>
    <m/>
    <s v="Dépense"/>
    <s v="F259"/>
    <s v="x"/>
  </r>
  <r>
    <x v="14"/>
    <x v="0"/>
    <s v="Opérations culturelles et sportives"/>
    <x v="7"/>
    <n v="50"/>
    <m/>
    <s v="Dépense"/>
    <s v="F260"/>
    <s v="x"/>
  </r>
  <r>
    <x v="14"/>
    <x v="0"/>
    <s v="Opérations culturelles et sportives"/>
    <x v="7"/>
    <n v="50"/>
    <m/>
    <s v="Dépense"/>
    <s v="F262"/>
    <s v="x"/>
  </r>
  <r>
    <x v="14"/>
    <x v="0"/>
    <s v="Opérations culturelles et sportives"/>
    <x v="7"/>
    <n v="50"/>
    <m/>
    <s v="Dépense"/>
    <s v="F263"/>
    <s v="x"/>
  </r>
  <r>
    <x v="24"/>
    <x v="0"/>
    <s v="Opérations culturelles et sportives"/>
    <x v="7"/>
    <n v="50"/>
    <m/>
    <s v="Dépense"/>
    <s v="F265"/>
    <s v="x"/>
  </r>
  <r>
    <x v="24"/>
    <x v="0"/>
    <s v="Opérations culturelles et sportives"/>
    <x v="7"/>
    <n v="50"/>
    <m/>
    <s v="Dépense"/>
    <s v="F270"/>
    <s v="x"/>
  </r>
  <r>
    <x v="24"/>
    <x v="0"/>
    <s v="Opérations culturelles et sportives"/>
    <x v="7"/>
    <n v="50"/>
    <m/>
    <s v="Dépense"/>
    <s v="F273"/>
    <s v="x"/>
  </r>
  <r>
    <x v="24"/>
    <x v="0"/>
    <s v="Opérations culturelles et sportives"/>
    <x v="7"/>
    <n v="50"/>
    <m/>
    <s v="Dépense"/>
    <s v="F274"/>
    <s v="x"/>
  </r>
  <r>
    <x v="24"/>
    <x v="0"/>
    <s v="Opérations culturelles et sportives"/>
    <x v="7"/>
    <n v="50"/>
    <m/>
    <s v="Dépense"/>
    <s v="F276"/>
    <s v="x"/>
  </r>
  <r>
    <x v="2"/>
    <x v="0"/>
    <s v="Opérations culturelles et sportives"/>
    <x v="7"/>
    <n v="48.85"/>
    <m/>
    <s v="Dépense"/>
    <s v="F278"/>
    <s v="x"/>
  </r>
  <r>
    <x v="2"/>
    <x v="0"/>
    <s v="Opérations culturelles et sportives"/>
    <x v="7"/>
    <n v="50"/>
    <m/>
    <s v="Dépense"/>
    <s v="F279"/>
    <s v="x"/>
  </r>
  <r>
    <x v="2"/>
    <x v="0"/>
    <s v="Opérations culturelles et sportives"/>
    <x v="7"/>
    <n v="50"/>
    <m/>
    <s v="Dépense"/>
    <s v="F286"/>
    <s v="x"/>
  </r>
  <r>
    <x v="2"/>
    <x v="0"/>
    <s v="Opérations culturelles et sportives"/>
    <x v="7"/>
    <n v="37"/>
    <m/>
    <s v="Dépense"/>
    <s v="F289"/>
    <s v="x"/>
  </r>
  <r>
    <x v="2"/>
    <x v="0"/>
    <s v="Opérations culturelles et sportives"/>
    <x v="7"/>
    <n v="50"/>
    <m/>
    <s v="Dépense"/>
    <s v="F291"/>
    <s v="x"/>
  </r>
  <r>
    <x v="2"/>
    <x v="0"/>
    <s v="Opérations culturelles et sportives"/>
    <x v="7"/>
    <n v="50"/>
    <m/>
    <s v="Dépense"/>
    <s v="F292"/>
    <s v="x"/>
  </r>
  <r>
    <x v="2"/>
    <x v="0"/>
    <s v="Opérations culturelles et sportives"/>
    <x v="7"/>
    <n v="50"/>
    <m/>
    <s v="Dépense"/>
    <s v="F296"/>
    <s v="x"/>
  </r>
  <r>
    <x v="2"/>
    <x v="0"/>
    <s v="Opérations culturelles et sportives"/>
    <x v="7"/>
    <n v="50"/>
    <m/>
    <s v="Dépense"/>
    <s v="F297"/>
    <s v="x"/>
  </r>
  <r>
    <x v="2"/>
    <x v="0"/>
    <s v="Opérations culturelles et sportives"/>
    <x v="7"/>
    <n v="28"/>
    <m/>
    <s v="Dépense"/>
    <s v="F298"/>
    <s v="x"/>
  </r>
  <r>
    <x v="2"/>
    <x v="0"/>
    <s v="Opérations culturelles et sportives"/>
    <x v="7"/>
    <n v="25"/>
    <m/>
    <s v="Dépense"/>
    <s v="F300"/>
    <s v="x"/>
  </r>
  <r>
    <x v="2"/>
    <x v="0"/>
    <s v="Opérations culturelles et sportives"/>
    <x v="7"/>
    <n v="50"/>
    <m/>
    <s v="Dépense"/>
    <s v="F301"/>
    <s v="x"/>
  </r>
  <r>
    <x v="2"/>
    <x v="0"/>
    <s v="Opérations culturelles et sportives"/>
    <x v="7"/>
    <n v="50"/>
    <m/>
    <s v="Dépense"/>
    <s v="F302"/>
    <s v="x"/>
  </r>
  <r>
    <x v="2"/>
    <x v="0"/>
    <s v="Opérations culturelles et sportives"/>
    <x v="7"/>
    <n v="50"/>
    <m/>
    <s v="Dépense"/>
    <s v="F303"/>
    <s v="x"/>
  </r>
  <r>
    <x v="2"/>
    <x v="0"/>
    <s v="Opérations culturelles et sportives"/>
    <x v="7"/>
    <n v="50"/>
    <m/>
    <s v="Dépense"/>
    <s v="F304"/>
    <s v="x"/>
  </r>
  <r>
    <x v="2"/>
    <x v="0"/>
    <s v="Opérations culturelles et sportives"/>
    <x v="7"/>
    <n v="50"/>
    <m/>
    <s v="Dépense"/>
    <s v="F305"/>
    <s v="x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11:F16" firstHeaderRow="0" firstDataRow="1" firstDataCol="1" rowPageCount="1" colPageCount="1"/>
  <pivotFields count="9">
    <pivotField showAll="0">
      <items count="26">
        <item x="7"/>
        <item x="19"/>
        <item x="5"/>
        <item x="8"/>
        <item x="4"/>
        <item x="3"/>
        <item x="15"/>
        <item x="16"/>
        <item x="13"/>
        <item x="6"/>
        <item x="21"/>
        <item x="1"/>
        <item x="12"/>
        <item x="22"/>
        <item x="23"/>
        <item x="0"/>
        <item x="20"/>
        <item x="17"/>
        <item x="2"/>
        <item x="24"/>
        <item x="14"/>
        <item x="9"/>
        <item x="18"/>
        <item x="11"/>
        <item x="10"/>
        <item t="default"/>
      </items>
    </pivotField>
    <pivotField axis="axisPage" showAll="0">
      <items count="2">
        <item x="0"/>
        <item t="default"/>
      </items>
    </pivotField>
    <pivotField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showAll="0"/>
    <pivotField showAll="0"/>
    <pivotField showAll="0"/>
  </pivotFields>
  <rowFields count="1">
    <field x="3"/>
  </rowFields>
  <rowItems count="5">
    <i>
      <x v="2"/>
    </i>
    <i>
      <x v="4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Recette" fld="5" baseField="0" baseItem="1"/>
    <dataField name="Somme de Dépense" fld="4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F41.xls" TargetMode="External"/><Relationship Id="rId117" Type="http://schemas.openxmlformats.org/officeDocument/2006/relationships/hyperlink" Target="F253.xls" TargetMode="External"/><Relationship Id="rId21" Type="http://schemas.openxmlformats.org/officeDocument/2006/relationships/hyperlink" Target="F34.xls" TargetMode="External"/><Relationship Id="rId42" Type="http://schemas.openxmlformats.org/officeDocument/2006/relationships/hyperlink" Target="F96.xls" TargetMode="External"/><Relationship Id="rId47" Type="http://schemas.openxmlformats.org/officeDocument/2006/relationships/hyperlink" Target="F108.xls" TargetMode="External"/><Relationship Id="rId63" Type="http://schemas.openxmlformats.org/officeDocument/2006/relationships/hyperlink" Target="F136.xls" TargetMode="External"/><Relationship Id="rId68" Type="http://schemas.openxmlformats.org/officeDocument/2006/relationships/hyperlink" Target="F159.xls" TargetMode="External"/><Relationship Id="rId84" Type="http://schemas.openxmlformats.org/officeDocument/2006/relationships/hyperlink" Target="F191.xls" TargetMode="External"/><Relationship Id="rId89" Type="http://schemas.openxmlformats.org/officeDocument/2006/relationships/hyperlink" Target="F205.xls" TargetMode="External"/><Relationship Id="rId112" Type="http://schemas.openxmlformats.org/officeDocument/2006/relationships/hyperlink" Target="F247.xls" TargetMode="External"/><Relationship Id="rId133" Type="http://schemas.openxmlformats.org/officeDocument/2006/relationships/hyperlink" Target="F291.xls" TargetMode="External"/><Relationship Id="rId138" Type="http://schemas.openxmlformats.org/officeDocument/2006/relationships/hyperlink" Target="F300.xls" TargetMode="External"/><Relationship Id="rId154" Type="http://schemas.openxmlformats.org/officeDocument/2006/relationships/image" Target="../media/image4.emf"/><Relationship Id="rId16" Type="http://schemas.openxmlformats.org/officeDocument/2006/relationships/hyperlink" Target="F23.xls" TargetMode="External"/><Relationship Id="rId107" Type="http://schemas.openxmlformats.org/officeDocument/2006/relationships/hyperlink" Target="F237.xls" TargetMode="External"/><Relationship Id="rId11" Type="http://schemas.openxmlformats.org/officeDocument/2006/relationships/hyperlink" Target="F14.xls" TargetMode="External"/><Relationship Id="rId32" Type="http://schemas.openxmlformats.org/officeDocument/2006/relationships/hyperlink" Target="F57.xls" TargetMode="External"/><Relationship Id="rId37" Type="http://schemas.openxmlformats.org/officeDocument/2006/relationships/hyperlink" Target="F70.xls" TargetMode="External"/><Relationship Id="rId53" Type="http://schemas.openxmlformats.org/officeDocument/2006/relationships/hyperlink" Target="F119.xls" TargetMode="External"/><Relationship Id="rId58" Type="http://schemas.openxmlformats.org/officeDocument/2006/relationships/hyperlink" Target="F124.xls" TargetMode="External"/><Relationship Id="rId74" Type="http://schemas.openxmlformats.org/officeDocument/2006/relationships/hyperlink" Target="F172.xls" TargetMode="External"/><Relationship Id="rId79" Type="http://schemas.openxmlformats.org/officeDocument/2006/relationships/hyperlink" Target="F182.xls" TargetMode="External"/><Relationship Id="rId102" Type="http://schemas.openxmlformats.org/officeDocument/2006/relationships/hyperlink" Target="F230.xls" TargetMode="External"/><Relationship Id="rId123" Type="http://schemas.openxmlformats.org/officeDocument/2006/relationships/hyperlink" Target="F263.xls" TargetMode="External"/><Relationship Id="rId128" Type="http://schemas.openxmlformats.org/officeDocument/2006/relationships/hyperlink" Target="F276.xls" TargetMode="External"/><Relationship Id="rId144" Type="http://schemas.openxmlformats.org/officeDocument/2006/relationships/printerSettings" Target="../printerSettings/printerSettings1.bin"/><Relationship Id="rId149" Type="http://schemas.openxmlformats.org/officeDocument/2006/relationships/control" Target="../activeX/activeX2.xml"/><Relationship Id="rId5" Type="http://schemas.openxmlformats.org/officeDocument/2006/relationships/hyperlink" Target="F6.xls" TargetMode="External"/><Relationship Id="rId90" Type="http://schemas.openxmlformats.org/officeDocument/2006/relationships/hyperlink" Target="F206.xls" TargetMode="External"/><Relationship Id="rId95" Type="http://schemas.openxmlformats.org/officeDocument/2006/relationships/hyperlink" Target="F220.xls" TargetMode="External"/><Relationship Id="rId22" Type="http://schemas.openxmlformats.org/officeDocument/2006/relationships/hyperlink" Target="F35.xls" TargetMode="External"/><Relationship Id="rId27" Type="http://schemas.openxmlformats.org/officeDocument/2006/relationships/hyperlink" Target="F43.xls" TargetMode="External"/><Relationship Id="rId43" Type="http://schemas.openxmlformats.org/officeDocument/2006/relationships/hyperlink" Target="F97.xls" TargetMode="External"/><Relationship Id="rId48" Type="http://schemas.openxmlformats.org/officeDocument/2006/relationships/hyperlink" Target="F113.xls" TargetMode="External"/><Relationship Id="rId64" Type="http://schemas.openxmlformats.org/officeDocument/2006/relationships/hyperlink" Target="F138.xls" TargetMode="External"/><Relationship Id="rId69" Type="http://schemas.openxmlformats.org/officeDocument/2006/relationships/hyperlink" Target="F161.xls" TargetMode="External"/><Relationship Id="rId113" Type="http://schemas.openxmlformats.org/officeDocument/2006/relationships/hyperlink" Target="F248.xls" TargetMode="External"/><Relationship Id="rId118" Type="http://schemas.openxmlformats.org/officeDocument/2006/relationships/hyperlink" Target="F254.xls" TargetMode="External"/><Relationship Id="rId134" Type="http://schemas.openxmlformats.org/officeDocument/2006/relationships/hyperlink" Target="F292.xls" TargetMode="External"/><Relationship Id="rId139" Type="http://schemas.openxmlformats.org/officeDocument/2006/relationships/hyperlink" Target="F301.xls" TargetMode="External"/><Relationship Id="rId80" Type="http://schemas.openxmlformats.org/officeDocument/2006/relationships/hyperlink" Target="F183.xls" TargetMode="External"/><Relationship Id="rId85" Type="http://schemas.openxmlformats.org/officeDocument/2006/relationships/hyperlink" Target="F195.xls" TargetMode="External"/><Relationship Id="rId150" Type="http://schemas.openxmlformats.org/officeDocument/2006/relationships/image" Target="../media/image2.emf"/><Relationship Id="rId155" Type="http://schemas.openxmlformats.org/officeDocument/2006/relationships/control" Target="../activeX/activeX5.xml"/><Relationship Id="rId12" Type="http://schemas.openxmlformats.org/officeDocument/2006/relationships/hyperlink" Target="F16.xls" TargetMode="External"/><Relationship Id="rId17" Type="http://schemas.openxmlformats.org/officeDocument/2006/relationships/hyperlink" Target="F24.xls" TargetMode="External"/><Relationship Id="rId25" Type="http://schemas.openxmlformats.org/officeDocument/2006/relationships/hyperlink" Target="F40.xls" TargetMode="External"/><Relationship Id="rId33" Type="http://schemas.openxmlformats.org/officeDocument/2006/relationships/hyperlink" Target="F61.xls" TargetMode="External"/><Relationship Id="rId38" Type="http://schemas.openxmlformats.org/officeDocument/2006/relationships/hyperlink" Target="F72.xls" TargetMode="External"/><Relationship Id="rId46" Type="http://schemas.openxmlformats.org/officeDocument/2006/relationships/hyperlink" Target="F103.xls" TargetMode="External"/><Relationship Id="rId59" Type="http://schemas.openxmlformats.org/officeDocument/2006/relationships/hyperlink" Target="F125.xls" TargetMode="External"/><Relationship Id="rId67" Type="http://schemas.openxmlformats.org/officeDocument/2006/relationships/hyperlink" Target="F158.xls" TargetMode="External"/><Relationship Id="rId103" Type="http://schemas.openxmlformats.org/officeDocument/2006/relationships/hyperlink" Target="F232.xls" TargetMode="External"/><Relationship Id="rId108" Type="http://schemas.openxmlformats.org/officeDocument/2006/relationships/hyperlink" Target="F238.xls" TargetMode="External"/><Relationship Id="rId116" Type="http://schemas.openxmlformats.org/officeDocument/2006/relationships/hyperlink" Target="F251.xls" TargetMode="External"/><Relationship Id="rId124" Type="http://schemas.openxmlformats.org/officeDocument/2006/relationships/hyperlink" Target="F265.xls" TargetMode="External"/><Relationship Id="rId129" Type="http://schemas.openxmlformats.org/officeDocument/2006/relationships/hyperlink" Target="F278.xls" TargetMode="External"/><Relationship Id="rId137" Type="http://schemas.openxmlformats.org/officeDocument/2006/relationships/hyperlink" Target="F298.xls" TargetMode="External"/><Relationship Id="rId20" Type="http://schemas.openxmlformats.org/officeDocument/2006/relationships/hyperlink" Target="F33.xls" TargetMode="External"/><Relationship Id="rId41" Type="http://schemas.openxmlformats.org/officeDocument/2006/relationships/hyperlink" Target="F84.xls" TargetMode="External"/><Relationship Id="rId54" Type="http://schemas.openxmlformats.org/officeDocument/2006/relationships/hyperlink" Target="F120.xls" TargetMode="External"/><Relationship Id="rId62" Type="http://schemas.openxmlformats.org/officeDocument/2006/relationships/hyperlink" Target="F132.xls" TargetMode="External"/><Relationship Id="rId70" Type="http://schemas.openxmlformats.org/officeDocument/2006/relationships/hyperlink" Target="F162.xls" TargetMode="External"/><Relationship Id="rId75" Type="http://schemas.openxmlformats.org/officeDocument/2006/relationships/hyperlink" Target="F174.xls" TargetMode="External"/><Relationship Id="rId83" Type="http://schemas.openxmlformats.org/officeDocument/2006/relationships/hyperlink" Target="F189.xls" TargetMode="External"/><Relationship Id="rId88" Type="http://schemas.openxmlformats.org/officeDocument/2006/relationships/hyperlink" Target="F199.xls" TargetMode="External"/><Relationship Id="rId91" Type="http://schemas.openxmlformats.org/officeDocument/2006/relationships/hyperlink" Target="F210.xls" TargetMode="External"/><Relationship Id="rId96" Type="http://schemas.openxmlformats.org/officeDocument/2006/relationships/hyperlink" Target="F222.xls" TargetMode="External"/><Relationship Id="rId111" Type="http://schemas.openxmlformats.org/officeDocument/2006/relationships/hyperlink" Target="F242.xls" TargetMode="External"/><Relationship Id="rId132" Type="http://schemas.openxmlformats.org/officeDocument/2006/relationships/hyperlink" Target="F289.xls" TargetMode="External"/><Relationship Id="rId140" Type="http://schemas.openxmlformats.org/officeDocument/2006/relationships/hyperlink" Target="F302.xls" TargetMode="External"/><Relationship Id="rId145" Type="http://schemas.openxmlformats.org/officeDocument/2006/relationships/drawing" Target="../drawings/drawing1.xml"/><Relationship Id="rId153" Type="http://schemas.openxmlformats.org/officeDocument/2006/relationships/control" Target="../activeX/activeX4.xml"/><Relationship Id="rId1" Type="http://schemas.openxmlformats.org/officeDocument/2006/relationships/hyperlink" Target="F1.xls" TargetMode="External"/><Relationship Id="rId6" Type="http://schemas.openxmlformats.org/officeDocument/2006/relationships/hyperlink" Target="F7.xls" TargetMode="External"/><Relationship Id="rId15" Type="http://schemas.openxmlformats.org/officeDocument/2006/relationships/hyperlink" Target="F22.xls" TargetMode="External"/><Relationship Id="rId23" Type="http://schemas.openxmlformats.org/officeDocument/2006/relationships/hyperlink" Target="F36.xls" TargetMode="External"/><Relationship Id="rId28" Type="http://schemas.openxmlformats.org/officeDocument/2006/relationships/hyperlink" Target="F45.xls" TargetMode="External"/><Relationship Id="rId36" Type="http://schemas.openxmlformats.org/officeDocument/2006/relationships/hyperlink" Target="F67.xls" TargetMode="External"/><Relationship Id="rId49" Type="http://schemas.openxmlformats.org/officeDocument/2006/relationships/hyperlink" Target="F115.xls" TargetMode="External"/><Relationship Id="rId57" Type="http://schemas.openxmlformats.org/officeDocument/2006/relationships/hyperlink" Target="F123.xls" TargetMode="External"/><Relationship Id="rId106" Type="http://schemas.openxmlformats.org/officeDocument/2006/relationships/hyperlink" Target="F236.xls" TargetMode="External"/><Relationship Id="rId114" Type="http://schemas.openxmlformats.org/officeDocument/2006/relationships/hyperlink" Target="F249.xls" TargetMode="External"/><Relationship Id="rId119" Type="http://schemas.openxmlformats.org/officeDocument/2006/relationships/hyperlink" Target="F257.xls" TargetMode="External"/><Relationship Id="rId127" Type="http://schemas.openxmlformats.org/officeDocument/2006/relationships/hyperlink" Target="F274.xls" TargetMode="External"/><Relationship Id="rId10" Type="http://schemas.openxmlformats.org/officeDocument/2006/relationships/hyperlink" Target="F12.xls" TargetMode="External"/><Relationship Id="rId31" Type="http://schemas.openxmlformats.org/officeDocument/2006/relationships/hyperlink" Target="F54.xls" TargetMode="External"/><Relationship Id="rId44" Type="http://schemas.openxmlformats.org/officeDocument/2006/relationships/hyperlink" Target="F98.xls" TargetMode="External"/><Relationship Id="rId52" Type="http://schemas.openxmlformats.org/officeDocument/2006/relationships/hyperlink" Target="F118.xls" TargetMode="External"/><Relationship Id="rId60" Type="http://schemas.openxmlformats.org/officeDocument/2006/relationships/hyperlink" Target="F128.xls" TargetMode="External"/><Relationship Id="rId65" Type="http://schemas.openxmlformats.org/officeDocument/2006/relationships/hyperlink" Target="F146.xls" TargetMode="External"/><Relationship Id="rId73" Type="http://schemas.openxmlformats.org/officeDocument/2006/relationships/hyperlink" Target="F170.xls" TargetMode="External"/><Relationship Id="rId78" Type="http://schemas.openxmlformats.org/officeDocument/2006/relationships/hyperlink" Target="F181.xls" TargetMode="External"/><Relationship Id="rId81" Type="http://schemas.openxmlformats.org/officeDocument/2006/relationships/hyperlink" Target="F184.xls" TargetMode="External"/><Relationship Id="rId86" Type="http://schemas.openxmlformats.org/officeDocument/2006/relationships/hyperlink" Target="F197.xls" TargetMode="External"/><Relationship Id="rId94" Type="http://schemas.openxmlformats.org/officeDocument/2006/relationships/hyperlink" Target="F218.xls" TargetMode="External"/><Relationship Id="rId99" Type="http://schemas.openxmlformats.org/officeDocument/2006/relationships/hyperlink" Target="F226.xls" TargetMode="External"/><Relationship Id="rId101" Type="http://schemas.openxmlformats.org/officeDocument/2006/relationships/hyperlink" Target="F229.xls" TargetMode="External"/><Relationship Id="rId122" Type="http://schemas.openxmlformats.org/officeDocument/2006/relationships/hyperlink" Target="F262.xls" TargetMode="External"/><Relationship Id="rId130" Type="http://schemas.openxmlformats.org/officeDocument/2006/relationships/hyperlink" Target="F279.xls" TargetMode="External"/><Relationship Id="rId135" Type="http://schemas.openxmlformats.org/officeDocument/2006/relationships/hyperlink" Target="F296.xls" TargetMode="External"/><Relationship Id="rId143" Type="http://schemas.openxmlformats.org/officeDocument/2006/relationships/hyperlink" Target="F305.xls" TargetMode="External"/><Relationship Id="rId148" Type="http://schemas.openxmlformats.org/officeDocument/2006/relationships/image" Target="../media/image1.emf"/><Relationship Id="rId151" Type="http://schemas.openxmlformats.org/officeDocument/2006/relationships/control" Target="../activeX/activeX3.xml"/><Relationship Id="rId156" Type="http://schemas.openxmlformats.org/officeDocument/2006/relationships/image" Target="../media/image5.emf"/><Relationship Id="rId4" Type="http://schemas.openxmlformats.org/officeDocument/2006/relationships/hyperlink" Target="F5.xls" TargetMode="External"/><Relationship Id="rId9" Type="http://schemas.openxmlformats.org/officeDocument/2006/relationships/hyperlink" Target="F10.xls" TargetMode="External"/><Relationship Id="rId13" Type="http://schemas.openxmlformats.org/officeDocument/2006/relationships/hyperlink" Target="F18.xls" TargetMode="External"/><Relationship Id="rId18" Type="http://schemas.openxmlformats.org/officeDocument/2006/relationships/hyperlink" Target="F28.xls" TargetMode="External"/><Relationship Id="rId39" Type="http://schemas.openxmlformats.org/officeDocument/2006/relationships/hyperlink" Target="F77.xls" TargetMode="External"/><Relationship Id="rId109" Type="http://schemas.openxmlformats.org/officeDocument/2006/relationships/hyperlink" Target="F240.xls" TargetMode="External"/><Relationship Id="rId34" Type="http://schemas.openxmlformats.org/officeDocument/2006/relationships/hyperlink" Target="F62.xls" TargetMode="External"/><Relationship Id="rId50" Type="http://schemas.openxmlformats.org/officeDocument/2006/relationships/hyperlink" Target="F116.xls" TargetMode="External"/><Relationship Id="rId55" Type="http://schemas.openxmlformats.org/officeDocument/2006/relationships/hyperlink" Target="F121.xls" TargetMode="External"/><Relationship Id="rId76" Type="http://schemas.openxmlformats.org/officeDocument/2006/relationships/hyperlink" Target="F176.xls" TargetMode="External"/><Relationship Id="rId97" Type="http://schemas.openxmlformats.org/officeDocument/2006/relationships/hyperlink" Target="F223.xls" TargetMode="External"/><Relationship Id="rId104" Type="http://schemas.openxmlformats.org/officeDocument/2006/relationships/hyperlink" Target="F234.xls" TargetMode="External"/><Relationship Id="rId120" Type="http://schemas.openxmlformats.org/officeDocument/2006/relationships/hyperlink" Target="F259.xls" TargetMode="External"/><Relationship Id="rId125" Type="http://schemas.openxmlformats.org/officeDocument/2006/relationships/hyperlink" Target="F270.xls" TargetMode="External"/><Relationship Id="rId141" Type="http://schemas.openxmlformats.org/officeDocument/2006/relationships/hyperlink" Target="F303.xls" TargetMode="External"/><Relationship Id="rId146" Type="http://schemas.openxmlformats.org/officeDocument/2006/relationships/vmlDrawing" Target="../drawings/vmlDrawing1.vml"/><Relationship Id="rId7" Type="http://schemas.openxmlformats.org/officeDocument/2006/relationships/hyperlink" Target="F8.xls" TargetMode="External"/><Relationship Id="rId71" Type="http://schemas.openxmlformats.org/officeDocument/2006/relationships/hyperlink" Target="F168.xls" TargetMode="External"/><Relationship Id="rId92" Type="http://schemas.openxmlformats.org/officeDocument/2006/relationships/hyperlink" Target="F213.xls" TargetMode="External"/><Relationship Id="rId2" Type="http://schemas.openxmlformats.org/officeDocument/2006/relationships/hyperlink" Target="F3.xls" TargetMode="External"/><Relationship Id="rId29" Type="http://schemas.openxmlformats.org/officeDocument/2006/relationships/hyperlink" Target="F50.xls" TargetMode="External"/><Relationship Id="rId24" Type="http://schemas.openxmlformats.org/officeDocument/2006/relationships/hyperlink" Target="F39.xls" TargetMode="External"/><Relationship Id="rId40" Type="http://schemas.openxmlformats.org/officeDocument/2006/relationships/hyperlink" Target="F81.xls" TargetMode="External"/><Relationship Id="rId45" Type="http://schemas.openxmlformats.org/officeDocument/2006/relationships/hyperlink" Target="F99.xls" TargetMode="External"/><Relationship Id="rId66" Type="http://schemas.openxmlformats.org/officeDocument/2006/relationships/hyperlink" Target="F150.xls" TargetMode="External"/><Relationship Id="rId87" Type="http://schemas.openxmlformats.org/officeDocument/2006/relationships/hyperlink" Target="F198.xls" TargetMode="External"/><Relationship Id="rId110" Type="http://schemas.openxmlformats.org/officeDocument/2006/relationships/hyperlink" Target="F241.xls" TargetMode="External"/><Relationship Id="rId115" Type="http://schemas.openxmlformats.org/officeDocument/2006/relationships/hyperlink" Target="F250.xls" TargetMode="External"/><Relationship Id="rId131" Type="http://schemas.openxmlformats.org/officeDocument/2006/relationships/hyperlink" Target="F286.xls" TargetMode="External"/><Relationship Id="rId136" Type="http://schemas.openxmlformats.org/officeDocument/2006/relationships/hyperlink" Target="F297.xls" TargetMode="External"/><Relationship Id="rId61" Type="http://schemas.openxmlformats.org/officeDocument/2006/relationships/hyperlink" Target="F129.xls" TargetMode="External"/><Relationship Id="rId82" Type="http://schemas.openxmlformats.org/officeDocument/2006/relationships/hyperlink" Target="F187.xls" TargetMode="External"/><Relationship Id="rId152" Type="http://schemas.openxmlformats.org/officeDocument/2006/relationships/image" Target="../media/image3.emf"/><Relationship Id="rId19" Type="http://schemas.openxmlformats.org/officeDocument/2006/relationships/hyperlink" Target="F31.xls" TargetMode="External"/><Relationship Id="rId14" Type="http://schemas.openxmlformats.org/officeDocument/2006/relationships/hyperlink" Target="F21.xls" TargetMode="External"/><Relationship Id="rId30" Type="http://schemas.openxmlformats.org/officeDocument/2006/relationships/hyperlink" Target="F51.xls" TargetMode="External"/><Relationship Id="rId35" Type="http://schemas.openxmlformats.org/officeDocument/2006/relationships/hyperlink" Target="F66.xls" TargetMode="External"/><Relationship Id="rId56" Type="http://schemas.openxmlformats.org/officeDocument/2006/relationships/hyperlink" Target="F122.xls" TargetMode="External"/><Relationship Id="rId77" Type="http://schemas.openxmlformats.org/officeDocument/2006/relationships/hyperlink" Target="F178.xls" TargetMode="External"/><Relationship Id="rId100" Type="http://schemas.openxmlformats.org/officeDocument/2006/relationships/hyperlink" Target="F227.xls" TargetMode="External"/><Relationship Id="rId105" Type="http://schemas.openxmlformats.org/officeDocument/2006/relationships/hyperlink" Target="F235.xls" TargetMode="External"/><Relationship Id="rId126" Type="http://schemas.openxmlformats.org/officeDocument/2006/relationships/hyperlink" Target="F273.xls" TargetMode="External"/><Relationship Id="rId147" Type="http://schemas.openxmlformats.org/officeDocument/2006/relationships/control" Target="../activeX/activeX1.xml"/><Relationship Id="rId8" Type="http://schemas.openxmlformats.org/officeDocument/2006/relationships/hyperlink" Target="F9.xls" TargetMode="External"/><Relationship Id="rId51" Type="http://schemas.openxmlformats.org/officeDocument/2006/relationships/hyperlink" Target="F117.xls" TargetMode="External"/><Relationship Id="rId72" Type="http://schemas.openxmlformats.org/officeDocument/2006/relationships/hyperlink" Target="F169.xls" TargetMode="External"/><Relationship Id="rId93" Type="http://schemas.openxmlformats.org/officeDocument/2006/relationships/hyperlink" Target="F217.xls" TargetMode="External"/><Relationship Id="rId98" Type="http://schemas.openxmlformats.org/officeDocument/2006/relationships/hyperlink" Target="F225.xls" TargetMode="External"/><Relationship Id="rId121" Type="http://schemas.openxmlformats.org/officeDocument/2006/relationships/hyperlink" Target="F260.xls" TargetMode="External"/><Relationship Id="rId142" Type="http://schemas.openxmlformats.org/officeDocument/2006/relationships/hyperlink" Target="F304.xls" TargetMode="External"/><Relationship Id="rId3" Type="http://schemas.openxmlformats.org/officeDocument/2006/relationships/hyperlink" Target="F4.xl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3402"/>
  <sheetViews>
    <sheetView tabSelected="1" workbookViewId="0">
      <selection activeCell="R2" sqref="R2"/>
    </sheetView>
  </sheetViews>
  <sheetFormatPr baseColWidth="10" defaultRowHeight="12.75"/>
  <cols>
    <col min="1" max="1" width="28.140625" style="16" customWidth="1"/>
    <col min="2" max="2" width="11" style="16" customWidth="1"/>
    <col min="3" max="3" width="40" style="16" bestFit="1" customWidth="1"/>
    <col min="4" max="4" width="12.28515625" style="16" bestFit="1" customWidth="1"/>
    <col min="5" max="5" width="11.28515625" style="19" customWidth="1"/>
    <col min="6" max="6" width="11.42578125" style="17" customWidth="1"/>
    <col min="7" max="7" width="8.28515625" style="18" bestFit="1" customWidth="1"/>
    <col min="8" max="8" width="5.140625" style="16" bestFit="1" customWidth="1"/>
    <col min="9" max="10" width="11.5703125" style="17" customWidth="1"/>
    <col min="11" max="11" width="14" style="17" customWidth="1"/>
    <col min="12" max="12" width="11.7109375" style="17" bestFit="1" customWidth="1"/>
    <col min="13" max="13" width="11.42578125" style="16" hidden="1" customWidth="1"/>
    <col min="14" max="14" width="6.85546875" style="16" customWidth="1"/>
    <col min="15" max="15" width="6.42578125" style="16" customWidth="1"/>
    <col min="16" max="16" width="7.7109375" style="16" customWidth="1"/>
    <col min="17" max="17" width="22" style="16" bestFit="1" customWidth="1"/>
    <col min="18" max="18" width="21.85546875" style="16" bestFit="1" customWidth="1"/>
    <col min="19" max="16384" width="11.42578125" style="16"/>
  </cols>
  <sheetData>
    <row r="1" spans="1:27" s="32" customFormat="1" ht="54" customHeight="1">
      <c r="A1" s="33" t="s">
        <v>345</v>
      </c>
      <c r="B1" s="33" t="s">
        <v>346</v>
      </c>
      <c r="C1" s="33" t="s">
        <v>344</v>
      </c>
      <c r="D1" s="37" t="s">
        <v>5</v>
      </c>
      <c r="E1" s="33" t="s">
        <v>18</v>
      </c>
      <c r="F1" s="36" t="s">
        <v>203</v>
      </c>
      <c r="G1" s="33" t="s">
        <v>343</v>
      </c>
      <c r="H1" s="35" t="s">
        <v>342</v>
      </c>
      <c r="I1" s="33" t="s">
        <v>341</v>
      </c>
      <c r="J1" s="33"/>
      <c r="K1" s="33"/>
      <c r="L1" s="34"/>
      <c r="N1" s="33">
        <f>SUMIFS(E:E,B:B,"0.2%",I:I,"x")</f>
        <v>0</v>
      </c>
      <c r="O1" s="33">
        <f>SUMIFS(F:F,B:B,"0.2%",I:I,"x")</f>
        <v>0</v>
      </c>
      <c r="P1" s="32">
        <f>O1-N1</f>
        <v>0</v>
      </c>
      <c r="Q1" s="32">
        <f>SUMIFS(E:E,B:B,"1.25%",I:I,"x")</f>
        <v>25234.63</v>
      </c>
      <c r="R1" s="55">
        <f>SUMIFS(F:F,B:B,"1.25%",I:I,"x")</f>
        <v>85559.91</v>
      </c>
      <c r="S1" s="32">
        <f>R1-Q1</f>
        <v>60325.279999999999</v>
      </c>
    </row>
    <row r="2" spans="1:27" ht="16.5" customHeight="1">
      <c r="A2" s="31" t="s">
        <v>188</v>
      </c>
      <c r="B2" s="17" t="s">
        <v>20</v>
      </c>
      <c r="C2" s="27" t="s">
        <v>19</v>
      </c>
      <c r="D2" s="24">
        <v>42772</v>
      </c>
      <c r="E2" s="17">
        <f>[1]Export!$H$47</f>
        <v>25</v>
      </c>
      <c r="F2" s="23"/>
      <c r="G2" s="30" t="s">
        <v>18</v>
      </c>
      <c r="H2" s="20" t="s">
        <v>340</v>
      </c>
      <c r="I2" s="17" t="s">
        <v>16</v>
      </c>
      <c r="K2" s="17">
        <f>IF(I2&lt;&gt;"",K1+F2-E2,0)</f>
        <v>-25</v>
      </c>
      <c r="L2" s="28">
        <f>L1-E2+F2</f>
        <v>-25</v>
      </c>
      <c r="M2" s="27" t="s">
        <v>339</v>
      </c>
      <c r="N2" s="17"/>
      <c r="O2" s="17"/>
      <c r="P2" s="17"/>
      <c r="Q2" s="17"/>
      <c r="R2" s="17">
        <f>SUMPRODUCT(($I$2:$I$144="x")*($B$2:$B$144="1.25%")*($F$2:$F$144))</f>
        <v>85559.91</v>
      </c>
      <c r="S2" s="17"/>
      <c r="T2" s="17"/>
      <c r="U2" s="17"/>
      <c r="V2" s="17"/>
      <c r="W2" s="17"/>
      <c r="X2" s="17"/>
      <c r="Y2" s="17"/>
      <c r="Z2" s="17"/>
      <c r="AA2" s="17"/>
    </row>
    <row r="3" spans="1:27">
      <c r="A3" s="16" t="s">
        <v>145</v>
      </c>
      <c r="B3" s="29" t="s">
        <v>20</v>
      </c>
      <c r="C3" s="27" t="s">
        <v>19</v>
      </c>
      <c r="D3" s="24">
        <v>42772</v>
      </c>
      <c r="E3" s="17">
        <f>[2]Export!$H$47</f>
        <v>50</v>
      </c>
      <c r="F3" s="23"/>
      <c r="G3" s="17" t="s">
        <v>18</v>
      </c>
      <c r="H3" s="20" t="s">
        <v>338</v>
      </c>
      <c r="I3" s="17" t="s">
        <v>16</v>
      </c>
      <c r="K3" s="17">
        <f>IF(I3&lt;&gt;"",K2+F3-E3,0)</f>
        <v>-75</v>
      </c>
      <c r="L3" s="28">
        <f>L2-E3+F3</f>
        <v>-75</v>
      </c>
      <c r="M3" s="27" t="s">
        <v>337</v>
      </c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</row>
    <row r="4" spans="1:27">
      <c r="A4" s="16" t="s">
        <v>21</v>
      </c>
      <c r="B4" s="29" t="s">
        <v>20</v>
      </c>
      <c r="C4" s="27" t="s">
        <v>19</v>
      </c>
      <c r="D4" s="24">
        <v>42772</v>
      </c>
      <c r="E4" s="17">
        <f>[3]Export!$H$47</f>
        <v>50</v>
      </c>
      <c r="F4" s="23"/>
      <c r="G4" s="17" t="s">
        <v>18</v>
      </c>
      <c r="H4" s="20" t="s">
        <v>336</v>
      </c>
      <c r="I4" s="17" t="s">
        <v>16</v>
      </c>
      <c r="K4" s="17">
        <f>IF(I4&lt;&gt;"",K3+F4-E4,0)</f>
        <v>-125</v>
      </c>
      <c r="L4" s="28">
        <f>L3-E4+F4</f>
        <v>-125</v>
      </c>
      <c r="M4" s="27" t="s">
        <v>335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</row>
    <row r="5" spans="1:27">
      <c r="A5" s="16" t="s">
        <v>21</v>
      </c>
      <c r="B5" s="17" t="s">
        <v>20</v>
      </c>
      <c r="C5" s="27" t="s">
        <v>19</v>
      </c>
      <c r="D5" s="24">
        <v>42772</v>
      </c>
      <c r="E5" s="17">
        <f>[4]Export!$H$47</f>
        <v>50</v>
      </c>
      <c r="F5" s="23"/>
      <c r="G5" s="17" t="s">
        <v>18</v>
      </c>
      <c r="H5" s="20" t="s">
        <v>334</v>
      </c>
      <c r="I5" s="17" t="s">
        <v>16</v>
      </c>
      <c r="K5" s="17">
        <f>IF(I5&lt;&gt;"",K4+F5-E5,0)</f>
        <v>-175</v>
      </c>
      <c r="L5" s="28">
        <f>L4-E5+F5</f>
        <v>-175</v>
      </c>
      <c r="M5" s="27" t="s">
        <v>333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>
      <c r="A6" s="16" t="s">
        <v>330</v>
      </c>
      <c r="B6" s="17" t="s">
        <v>20</v>
      </c>
      <c r="C6" s="27" t="s">
        <v>207</v>
      </c>
      <c r="D6" s="24">
        <v>42772</v>
      </c>
      <c r="E6" s="17">
        <f>[5]Export!$H$47</f>
        <v>580</v>
      </c>
      <c r="F6" s="23"/>
      <c r="G6" s="17" t="s">
        <v>18</v>
      </c>
      <c r="H6" s="20" t="s">
        <v>332</v>
      </c>
      <c r="I6" s="17" t="s">
        <v>16</v>
      </c>
      <c r="K6" s="17">
        <f>IF(I6&lt;&gt;"",K5+F6-E6,0)</f>
        <v>-755</v>
      </c>
      <c r="L6" s="28">
        <f>L5-E6+F6</f>
        <v>-755</v>
      </c>
      <c r="M6" s="27" t="s">
        <v>331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</row>
    <row r="7" spans="1:27" ht="15" customHeight="1">
      <c r="A7" s="16" t="s">
        <v>330</v>
      </c>
      <c r="B7" s="17" t="s">
        <v>20</v>
      </c>
      <c r="C7" s="27" t="s">
        <v>207</v>
      </c>
      <c r="D7" s="24">
        <v>42772</v>
      </c>
      <c r="E7" s="17">
        <f>[6]Export!$H$47</f>
        <v>60</v>
      </c>
      <c r="F7" s="23"/>
      <c r="G7" s="17" t="s">
        <v>18</v>
      </c>
      <c r="H7" s="20" t="s">
        <v>329</v>
      </c>
      <c r="I7" s="17" t="s">
        <v>16</v>
      </c>
      <c r="K7" s="17">
        <f>IF(I7&lt;&gt;"",K6+F7-E7,0)</f>
        <v>-815</v>
      </c>
      <c r="L7" s="28">
        <f>L6-E7+F7</f>
        <v>-815</v>
      </c>
      <c r="M7" s="27" t="s">
        <v>328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12" customHeight="1">
      <c r="A8" s="16" t="s">
        <v>323</v>
      </c>
      <c r="B8" s="17" t="s">
        <v>20</v>
      </c>
      <c r="C8" s="27" t="s">
        <v>305</v>
      </c>
      <c r="D8" s="24">
        <v>42772</v>
      </c>
      <c r="E8" s="17">
        <f>[7]Export!$H$47</f>
        <v>4762.0600000000004</v>
      </c>
      <c r="F8" s="23"/>
      <c r="G8" s="17" t="s">
        <v>18</v>
      </c>
      <c r="H8" s="20" t="s">
        <v>327</v>
      </c>
      <c r="I8" s="17" t="s">
        <v>16</v>
      </c>
      <c r="K8" s="17">
        <f>IF(I8&lt;&gt;"",K7+F8-E8,0)</f>
        <v>-5577.06</v>
      </c>
      <c r="L8" s="28">
        <f>L7-E8+F8</f>
        <v>-5577.06</v>
      </c>
      <c r="M8" s="27" t="s">
        <v>326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>
      <c r="A9" s="16" t="s">
        <v>323</v>
      </c>
      <c r="B9" s="17" t="s">
        <v>20</v>
      </c>
      <c r="C9" s="27" t="s">
        <v>305</v>
      </c>
      <c r="D9" s="24">
        <v>42772</v>
      </c>
      <c r="E9" s="17">
        <f>[8]Export!$H$47</f>
        <v>49.68</v>
      </c>
      <c r="F9" s="23"/>
      <c r="G9" s="17" t="s">
        <v>18</v>
      </c>
      <c r="H9" s="20" t="s">
        <v>325</v>
      </c>
      <c r="I9" s="17" t="s">
        <v>16</v>
      </c>
      <c r="K9" s="17">
        <f>IF(I9&lt;&gt;"",K8+F9-E9,0)</f>
        <v>-5626.7400000000007</v>
      </c>
      <c r="L9" s="28">
        <f>L8-E9+F9</f>
        <v>-5626.7400000000007</v>
      </c>
      <c r="M9" s="27" t="s">
        <v>324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7" ht="12" customHeight="1">
      <c r="A10" s="16" t="s">
        <v>323</v>
      </c>
      <c r="B10" s="17" t="s">
        <v>20</v>
      </c>
      <c r="C10" s="27" t="s">
        <v>305</v>
      </c>
      <c r="D10" s="24">
        <v>42772</v>
      </c>
      <c r="E10" s="17">
        <f>[9]Export!$H$47</f>
        <v>25.24</v>
      </c>
      <c r="F10" s="23"/>
      <c r="G10" s="17" t="s">
        <v>18</v>
      </c>
      <c r="H10" s="20" t="s">
        <v>322</v>
      </c>
      <c r="I10" s="17" t="s">
        <v>16</v>
      </c>
      <c r="K10" s="17">
        <f>IF(I10&lt;&gt;"",K9+F10-E10,0)</f>
        <v>-5651.9800000000005</v>
      </c>
      <c r="L10" s="28">
        <f>L9-E10+F10</f>
        <v>-5651.9800000000005</v>
      </c>
      <c r="M10" s="27" t="s">
        <v>321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7" ht="11.25" customHeight="1">
      <c r="A11" s="16" t="s">
        <v>320</v>
      </c>
      <c r="B11" s="17" t="s">
        <v>20</v>
      </c>
      <c r="C11" s="27" t="s">
        <v>262</v>
      </c>
      <c r="D11" s="24">
        <v>42836</v>
      </c>
      <c r="E11" s="17">
        <f>[10]Export!$H$47</f>
        <v>80</v>
      </c>
      <c r="F11" s="23"/>
      <c r="G11" s="17" t="s">
        <v>18</v>
      </c>
      <c r="H11" s="20" t="s">
        <v>319</v>
      </c>
      <c r="I11" s="17" t="s">
        <v>16</v>
      </c>
      <c r="K11" s="17">
        <f>IF(I11&lt;&gt;"",K10+F11-E11,0)</f>
        <v>-5731.9800000000005</v>
      </c>
      <c r="L11" s="28">
        <f>L10-E11+F11</f>
        <v>-5731.9800000000005</v>
      </c>
      <c r="M11" s="27" t="s">
        <v>318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7" ht="18.75" customHeight="1">
      <c r="A12" s="16" t="s">
        <v>235</v>
      </c>
      <c r="B12" s="17" t="s">
        <v>20</v>
      </c>
      <c r="C12" s="27" t="s">
        <v>234</v>
      </c>
      <c r="D12" s="24">
        <v>42836</v>
      </c>
      <c r="E12" s="17">
        <f>[11]Export!$H$47</f>
        <v>200</v>
      </c>
      <c r="F12" s="23"/>
      <c r="G12" s="17" t="s">
        <v>18</v>
      </c>
      <c r="H12" s="20" t="s">
        <v>317</v>
      </c>
      <c r="I12" s="17" t="s">
        <v>16</v>
      </c>
      <c r="K12" s="17">
        <f>IF(I12&lt;&gt;"",K11+F12-E12,0)</f>
        <v>-5931.9800000000005</v>
      </c>
      <c r="L12" s="28">
        <f>L11-E12+F12</f>
        <v>-5931.9800000000005</v>
      </c>
      <c r="M12" s="27" t="s">
        <v>316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ht="14.25" customHeight="1">
      <c r="A13" s="16" t="s">
        <v>235</v>
      </c>
      <c r="B13" s="17" t="s">
        <v>20</v>
      </c>
      <c r="C13" s="27" t="s">
        <v>234</v>
      </c>
      <c r="D13" s="24">
        <v>42836</v>
      </c>
      <c r="E13" s="17">
        <f>[12]Export!$H$47</f>
        <v>90</v>
      </c>
      <c r="F13" s="23"/>
      <c r="G13" s="17" t="s">
        <v>18</v>
      </c>
      <c r="H13" s="20" t="s">
        <v>315</v>
      </c>
      <c r="I13" s="17" t="s">
        <v>16</v>
      </c>
      <c r="K13" s="17">
        <f>IF(I13&lt;&gt;"",K12+F13-E13,0)</f>
        <v>-6021.9800000000005</v>
      </c>
      <c r="L13" s="28">
        <f>L12-E13+F13</f>
        <v>-6021.9800000000005</v>
      </c>
      <c r="M13" s="27" t="s">
        <v>314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</row>
    <row r="14" spans="1:27" ht="12.75" customHeight="1">
      <c r="A14" s="16" t="s">
        <v>249</v>
      </c>
      <c r="B14" s="17" t="s">
        <v>20</v>
      </c>
      <c r="C14" s="27" t="s">
        <v>248</v>
      </c>
      <c r="D14" s="24">
        <v>42836</v>
      </c>
      <c r="E14" s="17">
        <f>[13]Export!$H$47</f>
        <v>815</v>
      </c>
      <c r="F14" s="23"/>
      <c r="G14" s="17" t="s">
        <v>18</v>
      </c>
      <c r="H14" s="20" t="s">
        <v>313</v>
      </c>
      <c r="I14" s="17" t="s">
        <v>16</v>
      </c>
      <c r="K14" s="17">
        <f>IF(I14&lt;&gt;"",K13+F14-E14,0)</f>
        <v>-6836.9800000000005</v>
      </c>
      <c r="L14" s="28">
        <f>L13-E14+F14</f>
        <v>-6836.9800000000005</v>
      </c>
      <c r="M14" s="27" t="s">
        <v>312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ht="11.25" customHeight="1">
      <c r="A15" s="16" t="s">
        <v>204</v>
      </c>
      <c r="B15" s="17" t="s">
        <v>20</v>
      </c>
      <c r="C15" s="27" t="s">
        <v>170</v>
      </c>
      <c r="D15" s="24">
        <v>42836</v>
      </c>
      <c r="E15" s="17"/>
      <c r="F15" s="23">
        <f>[14]Export!$H$47</f>
        <v>10750</v>
      </c>
      <c r="G15" s="17" t="s">
        <v>203</v>
      </c>
      <c r="H15" s="20" t="s">
        <v>311</v>
      </c>
      <c r="I15" s="17" t="s">
        <v>16</v>
      </c>
      <c r="K15" s="17">
        <f>IF(I15&lt;&gt;"",K14+F15-E15,0)</f>
        <v>3913.0199999999995</v>
      </c>
      <c r="L15" s="28">
        <f>L14-E15+F15</f>
        <v>3913.0199999999995</v>
      </c>
      <c r="M15" s="27" t="s">
        <v>310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</row>
    <row r="16" spans="1:27" ht="15" customHeight="1">
      <c r="A16" s="16" t="s">
        <v>204</v>
      </c>
      <c r="B16" s="17" t="s">
        <v>20</v>
      </c>
      <c r="C16" s="27" t="s">
        <v>207</v>
      </c>
      <c r="D16" s="24">
        <v>42836</v>
      </c>
      <c r="E16" s="17"/>
      <c r="F16" s="23">
        <f>[15]Export!$H$47</f>
        <v>384</v>
      </c>
      <c r="G16" s="17" t="s">
        <v>203</v>
      </c>
      <c r="H16" s="20" t="s">
        <v>309</v>
      </c>
      <c r="I16" s="17" t="s">
        <v>16</v>
      </c>
      <c r="K16" s="17">
        <f>IF(I16&lt;&gt;"",K15+F16-E16,0)</f>
        <v>4297.0199999999995</v>
      </c>
      <c r="L16" s="28">
        <f>L15-E16+F16</f>
        <v>4297.0199999999995</v>
      </c>
      <c r="M16" s="27" t="s">
        <v>308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</row>
    <row r="17" spans="1:27" ht="12" customHeight="1">
      <c r="A17" s="16" t="s">
        <v>204</v>
      </c>
      <c r="B17" s="17" t="s">
        <v>20</v>
      </c>
      <c r="C17" s="27" t="s">
        <v>207</v>
      </c>
      <c r="D17" s="24">
        <v>42836</v>
      </c>
      <c r="E17" s="17"/>
      <c r="F17" s="23">
        <f>[16]Export!$H$47</f>
        <v>330</v>
      </c>
      <c r="G17" s="17" t="s">
        <v>203</v>
      </c>
      <c r="H17" s="20" t="s">
        <v>307</v>
      </c>
      <c r="I17" s="17" t="s">
        <v>16</v>
      </c>
      <c r="K17" s="17">
        <f>IF(I17&lt;&gt;"",K16+F17-E17,0)</f>
        <v>4627.0199999999995</v>
      </c>
      <c r="L17" s="28">
        <f>L16-E17+F17</f>
        <v>4627.0199999999995</v>
      </c>
      <c r="M17" s="27" t="s">
        <v>306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ht="13.5" customHeight="1">
      <c r="A18" s="16" t="s">
        <v>204</v>
      </c>
      <c r="B18" s="17" t="s">
        <v>20</v>
      </c>
      <c r="C18" s="27" t="s">
        <v>305</v>
      </c>
      <c r="D18" s="24">
        <v>42836</v>
      </c>
      <c r="E18" s="17"/>
      <c r="F18" s="23">
        <f>[17]Export!$H$47</f>
        <v>20</v>
      </c>
      <c r="G18" s="17" t="s">
        <v>203</v>
      </c>
      <c r="H18" s="20" t="s">
        <v>304</v>
      </c>
      <c r="I18" s="17" t="s">
        <v>16</v>
      </c>
      <c r="K18" s="17">
        <f>IF(I18&lt;&gt;"",K17+F18-E18,0)</f>
        <v>4647.0199999999995</v>
      </c>
      <c r="L18" s="28">
        <f>L17-E18+F18</f>
        <v>4647.0199999999995</v>
      </c>
      <c r="M18" s="27" t="s">
        <v>303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</row>
    <row r="19" spans="1:27" ht="15" customHeight="1">
      <c r="A19" s="16" t="s">
        <v>138</v>
      </c>
      <c r="B19" s="17" t="s">
        <v>20</v>
      </c>
      <c r="C19" s="27" t="s">
        <v>234</v>
      </c>
      <c r="D19" s="24">
        <v>42843</v>
      </c>
      <c r="E19" s="17">
        <f>[18]Export!$H$47</f>
        <v>120</v>
      </c>
      <c r="F19" s="23"/>
      <c r="G19" s="17" t="s">
        <v>18</v>
      </c>
      <c r="H19" s="20" t="s">
        <v>302</v>
      </c>
      <c r="I19" s="17" t="s">
        <v>16</v>
      </c>
      <c r="K19" s="17">
        <f>IF(I19&lt;&gt;"",K18+F19-E19,0)</f>
        <v>4527.0199999999995</v>
      </c>
      <c r="L19" s="28">
        <f>L18-E19+F19</f>
        <v>4527.0199999999995</v>
      </c>
      <c r="M19" s="27" t="s">
        <v>301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</row>
    <row r="20" spans="1:27" ht="19.5" customHeight="1">
      <c r="A20" s="16" t="s">
        <v>21</v>
      </c>
      <c r="B20" s="17" t="s">
        <v>20</v>
      </c>
      <c r="C20" s="27" t="s">
        <v>234</v>
      </c>
      <c r="D20" s="24">
        <v>42843</v>
      </c>
      <c r="E20" s="17">
        <f>[19]Export!$H$47</f>
        <v>60</v>
      </c>
      <c r="F20" s="23"/>
      <c r="G20" s="17" t="s">
        <v>18</v>
      </c>
      <c r="H20" s="20" t="s">
        <v>300</v>
      </c>
      <c r="I20" s="17" t="s">
        <v>16</v>
      </c>
      <c r="K20" s="17">
        <f>IF(I20&lt;&gt;"",K19+F20-E20,0)</f>
        <v>4467.0199999999995</v>
      </c>
      <c r="L20" s="28">
        <f>L19-E20+F20</f>
        <v>4467.0199999999995</v>
      </c>
      <c r="M20" s="27" t="s">
        <v>299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</row>
    <row r="21" spans="1:27" ht="15" customHeight="1">
      <c r="A21" s="16" t="s">
        <v>249</v>
      </c>
      <c r="B21" s="17" t="s">
        <v>20</v>
      </c>
      <c r="C21" s="27" t="s">
        <v>248</v>
      </c>
      <c r="D21" s="24">
        <v>42843</v>
      </c>
      <c r="E21" s="17">
        <f>[20]Export!$H$47</f>
        <v>811</v>
      </c>
      <c r="F21" s="23"/>
      <c r="G21" s="17" t="s">
        <v>18</v>
      </c>
      <c r="H21" s="20" t="s">
        <v>298</v>
      </c>
      <c r="I21" s="17" t="s">
        <v>16</v>
      </c>
      <c r="K21" s="17">
        <f>IF(I21&lt;&gt;"",K20+F21-E21,0)</f>
        <v>3656.0199999999995</v>
      </c>
      <c r="L21" s="28">
        <f>L20-E21+F21</f>
        <v>3656.0199999999995</v>
      </c>
      <c r="M21" s="27" t="s">
        <v>297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</row>
    <row r="22" spans="1:27" ht="14.25" customHeight="1">
      <c r="A22" s="16" t="s">
        <v>208</v>
      </c>
      <c r="B22" s="17" t="s">
        <v>20</v>
      </c>
      <c r="C22" s="27" t="s">
        <v>265</v>
      </c>
      <c r="D22" s="24">
        <v>42843</v>
      </c>
      <c r="E22" s="17">
        <f>[21]Export!$H$47</f>
        <v>819</v>
      </c>
      <c r="F22" s="23"/>
      <c r="G22" s="17" t="s">
        <v>18</v>
      </c>
      <c r="H22" s="20" t="s">
        <v>296</v>
      </c>
      <c r="I22" s="17" t="s">
        <v>16</v>
      </c>
      <c r="K22" s="17">
        <f>IF(I22&lt;&gt;"",K21+F22-E22,0)</f>
        <v>2837.0199999999995</v>
      </c>
      <c r="L22" s="28">
        <f>L21-E22+F22</f>
        <v>2837.0199999999995</v>
      </c>
      <c r="M22" s="27" t="s">
        <v>295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</row>
    <row r="23" spans="1:27" ht="11.25" customHeight="1">
      <c r="A23" s="16" t="s">
        <v>294</v>
      </c>
      <c r="B23" s="17" t="s">
        <v>20</v>
      </c>
      <c r="C23" s="27" t="s">
        <v>234</v>
      </c>
      <c r="D23" s="24">
        <v>42843</v>
      </c>
      <c r="E23" s="17">
        <f>[22]Export!$H$47</f>
        <v>40</v>
      </c>
      <c r="F23" s="23"/>
      <c r="G23" s="17" t="s">
        <v>18</v>
      </c>
      <c r="H23" s="20" t="s">
        <v>293</v>
      </c>
      <c r="I23" s="17" t="s">
        <v>16</v>
      </c>
      <c r="K23" s="17">
        <f>IF(I23&lt;&gt;"",K22+F23-E23,0)</f>
        <v>2797.0199999999995</v>
      </c>
      <c r="L23" s="28">
        <f>L22-E23+F23</f>
        <v>2797.0199999999995</v>
      </c>
      <c r="M23" s="27" t="s">
        <v>292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</row>
    <row r="24" spans="1:27">
      <c r="A24" s="16" t="s">
        <v>150</v>
      </c>
      <c r="B24" s="17" t="s">
        <v>20</v>
      </c>
      <c r="C24" s="27" t="s">
        <v>234</v>
      </c>
      <c r="D24" s="24">
        <v>42843</v>
      </c>
      <c r="E24" s="17">
        <f>[23]Export!$H$47</f>
        <v>20</v>
      </c>
      <c r="F24" s="23"/>
      <c r="G24" s="17" t="s">
        <v>18</v>
      </c>
      <c r="H24" s="20" t="s">
        <v>291</v>
      </c>
      <c r="I24" s="17" t="s">
        <v>16</v>
      </c>
      <c r="K24" s="17">
        <f>IF(I24&lt;&gt;"",K23+F24-E24,0)</f>
        <v>2777.0199999999995</v>
      </c>
      <c r="L24" s="28">
        <f>L23-E24+F24</f>
        <v>2777.0199999999995</v>
      </c>
      <c r="M24" s="27" t="s">
        <v>290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</row>
    <row r="25" spans="1:27" ht="12" customHeight="1">
      <c r="A25" s="16" t="s">
        <v>21</v>
      </c>
      <c r="B25" s="17" t="s">
        <v>20</v>
      </c>
      <c r="C25" s="27" t="s">
        <v>234</v>
      </c>
      <c r="D25" s="24">
        <v>42843</v>
      </c>
      <c r="E25" s="17">
        <f>[24]Export!$H$47</f>
        <v>80</v>
      </c>
      <c r="F25" s="23"/>
      <c r="G25" s="17" t="s">
        <v>18</v>
      </c>
      <c r="H25" s="20" t="s">
        <v>289</v>
      </c>
      <c r="I25" s="17" t="s">
        <v>16</v>
      </c>
      <c r="K25" s="17">
        <f>IF(I25&lt;&gt;"",K24+F25-E25,0)</f>
        <v>2697.0199999999995</v>
      </c>
      <c r="L25" s="28">
        <f>L24-E25+F25</f>
        <v>2697.0199999999995</v>
      </c>
      <c r="M25" s="27" t="s">
        <v>288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>
      <c r="A26" s="16" t="s">
        <v>21</v>
      </c>
      <c r="B26" s="17" t="s">
        <v>20</v>
      </c>
      <c r="C26" s="27" t="s">
        <v>234</v>
      </c>
      <c r="D26" s="24">
        <v>42843</v>
      </c>
      <c r="E26" s="17">
        <f>[25]Export!$H$47</f>
        <v>20</v>
      </c>
      <c r="F26" s="23"/>
      <c r="G26" s="17" t="s">
        <v>18</v>
      </c>
      <c r="H26" s="20" t="s">
        <v>287</v>
      </c>
      <c r="I26" s="17" t="s">
        <v>16</v>
      </c>
      <c r="K26" s="17">
        <f>IF(I26&lt;&gt;"",K25+F26-E26,0)</f>
        <v>2677.0199999999995</v>
      </c>
      <c r="L26" s="28">
        <f>L25-E26+F26</f>
        <v>2677.0199999999995</v>
      </c>
      <c r="M26" s="27" t="s">
        <v>286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</row>
    <row r="27" spans="1:27">
      <c r="A27" s="16" t="s">
        <v>21</v>
      </c>
      <c r="B27" s="17" t="s">
        <v>20</v>
      </c>
      <c r="C27" s="27" t="s">
        <v>234</v>
      </c>
      <c r="D27" s="24">
        <v>42843</v>
      </c>
      <c r="E27" s="17">
        <f>[26]Export!$H$47</f>
        <v>100</v>
      </c>
      <c r="F27" s="23"/>
      <c r="G27" s="17" t="s">
        <v>18</v>
      </c>
      <c r="H27" s="20" t="s">
        <v>285</v>
      </c>
      <c r="I27" s="17" t="s">
        <v>16</v>
      </c>
      <c r="K27" s="17">
        <f>IF(I27&lt;&gt;"",K26+F27-E27,0)</f>
        <v>2577.0199999999995</v>
      </c>
      <c r="L27" s="28">
        <f>L26-E27+F27</f>
        <v>2577.0199999999995</v>
      </c>
      <c r="M27" s="27" t="s">
        <v>284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</row>
    <row r="28" spans="1:27">
      <c r="A28" s="16" t="s">
        <v>249</v>
      </c>
      <c r="B28" s="17" t="s">
        <v>20</v>
      </c>
      <c r="C28" s="27" t="s">
        <v>248</v>
      </c>
      <c r="D28" s="24">
        <v>42843</v>
      </c>
      <c r="E28" s="17">
        <f>[27]Export!$H$47</f>
        <v>833</v>
      </c>
      <c r="F28" s="23"/>
      <c r="G28" s="17" t="s">
        <v>18</v>
      </c>
      <c r="H28" s="20" t="s">
        <v>283</v>
      </c>
      <c r="I28" s="17" t="s">
        <v>16</v>
      </c>
      <c r="K28" s="17">
        <f>IF(I28&lt;&gt;"",K27+F28-E28,0)</f>
        <v>1744.0199999999995</v>
      </c>
      <c r="L28" s="28">
        <f>L27-E28+F28</f>
        <v>1744.0199999999995</v>
      </c>
      <c r="M28" s="27" t="s">
        <v>282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</row>
    <row r="29" spans="1:27" ht="13.5" customHeight="1">
      <c r="A29" s="16" t="s">
        <v>208</v>
      </c>
      <c r="B29" s="17" t="s">
        <v>20</v>
      </c>
      <c r="C29" s="27" t="s">
        <v>265</v>
      </c>
      <c r="D29" s="24">
        <v>42843</v>
      </c>
      <c r="E29" s="17">
        <f>[28]Export!$H$47</f>
        <v>1403</v>
      </c>
      <c r="F29" s="23"/>
      <c r="G29" s="17" t="s">
        <v>18</v>
      </c>
      <c r="H29" s="20" t="s">
        <v>281</v>
      </c>
      <c r="I29" s="17" t="s">
        <v>16</v>
      </c>
      <c r="K29" s="17">
        <f>IF(I29&lt;&gt;"",K28+F29-E29,0)</f>
        <v>341.01999999999953</v>
      </c>
      <c r="L29" s="28">
        <f>L28-E29+F29</f>
        <v>341.01999999999953</v>
      </c>
      <c r="M29" s="27" t="s">
        <v>280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</row>
    <row r="30" spans="1:27">
      <c r="A30" s="16" t="s">
        <v>249</v>
      </c>
      <c r="B30" s="17" t="s">
        <v>20</v>
      </c>
      <c r="C30" s="27" t="s">
        <v>248</v>
      </c>
      <c r="D30" s="24">
        <v>42843</v>
      </c>
      <c r="E30" s="17">
        <f>[29]Export!$H$47</f>
        <v>811</v>
      </c>
      <c r="F30" s="23"/>
      <c r="G30" s="17" t="s">
        <v>18</v>
      </c>
      <c r="H30" s="20" t="s">
        <v>279</v>
      </c>
      <c r="I30" s="17" t="s">
        <v>16</v>
      </c>
      <c r="K30" s="17">
        <f>IF(I30&lt;&gt;"",K29+F30-E30,0)</f>
        <v>-469.98000000000047</v>
      </c>
      <c r="L30" s="28">
        <f>L29-E30+F30</f>
        <v>-469.98000000000047</v>
      </c>
      <c r="M30" s="27" t="s">
        <v>278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</row>
    <row r="31" spans="1:27" ht="10.5" customHeight="1">
      <c r="A31" s="16" t="s">
        <v>208</v>
      </c>
      <c r="B31" s="17" t="s">
        <v>20</v>
      </c>
      <c r="C31" s="27" t="s">
        <v>265</v>
      </c>
      <c r="D31" s="24">
        <v>42843</v>
      </c>
      <c r="E31" s="17">
        <f>[30]Export!$H$47</f>
        <v>654</v>
      </c>
      <c r="F31" s="23"/>
      <c r="G31" s="17" t="s">
        <v>18</v>
      </c>
      <c r="H31" s="20" t="s">
        <v>277</v>
      </c>
      <c r="I31" s="17" t="s">
        <v>16</v>
      </c>
      <c r="K31" s="17">
        <f>IF(I31&lt;&gt;"",K30+F31-E31,0)</f>
        <v>-1123.9800000000005</v>
      </c>
      <c r="L31" s="28">
        <f>L30-E31+F31</f>
        <v>-1123.9800000000005</v>
      </c>
      <c r="M31" s="27" t="s">
        <v>276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</row>
    <row r="32" spans="1:27" ht="10.5" customHeight="1">
      <c r="A32" s="16" t="s">
        <v>275</v>
      </c>
      <c r="B32" s="17" t="s">
        <v>20</v>
      </c>
      <c r="C32" s="27" t="s">
        <v>274</v>
      </c>
      <c r="D32" s="24">
        <v>42850</v>
      </c>
      <c r="E32" s="17">
        <f>[31]Export!$H$47</f>
        <v>2850</v>
      </c>
      <c r="F32" s="23"/>
      <c r="G32" s="17" t="s">
        <v>18</v>
      </c>
      <c r="H32" s="20" t="s">
        <v>273</v>
      </c>
      <c r="I32" s="17" t="s">
        <v>16</v>
      </c>
      <c r="K32" s="17">
        <f>IF(I32&lt;&gt;"",K31+F32-E32,0)</f>
        <v>-3973.9800000000005</v>
      </c>
      <c r="L32" s="28">
        <f>L31-E32+F32</f>
        <v>-3973.9800000000005</v>
      </c>
      <c r="M32" s="27" t="s">
        <v>272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</row>
    <row r="33" spans="1:27">
      <c r="A33" s="16" t="s">
        <v>249</v>
      </c>
      <c r="B33" s="17" t="s">
        <v>20</v>
      </c>
      <c r="C33" s="27" t="s">
        <v>248</v>
      </c>
      <c r="D33" s="24">
        <v>42850</v>
      </c>
      <c r="E33" s="17">
        <f>[32]Export!$H$47</f>
        <v>815</v>
      </c>
      <c r="F33" s="23"/>
      <c r="G33" s="17" t="s">
        <v>18</v>
      </c>
      <c r="H33" s="20" t="s">
        <v>271</v>
      </c>
      <c r="I33" s="17" t="s">
        <v>16</v>
      </c>
      <c r="K33" s="17">
        <f>IF(I33&lt;&gt;"",K32+F33-E33,0)</f>
        <v>-4788.9800000000005</v>
      </c>
      <c r="L33" s="28">
        <f>L32-E33+F33</f>
        <v>-4788.9800000000005</v>
      </c>
      <c r="M33" s="27" t="s">
        <v>270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</row>
    <row r="34" spans="1:27">
      <c r="A34" s="16" t="s">
        <v>235</v>
      </c>
      <c r="B34" s="17" t="s">
        <v>20</v>
      </c>
      <c r="C34" s="27" t="s">
        <v>234</v>
      </c>
      <c r="D34" s="24">
        <v>42850</v>
      </c>
      <c r="E34" s="17">
        <f>[33]Export!$H$47</f>
        <v>170</v>
      </c>
      <c r="F34" s="23"/>
      <c r="G34" s="17" t="s">
        <v>18</v>
      </c>
      <c r="H34" s="20" t="s">
        <v>269</v>
      </c>
      <c r="I34" s="17" t="s">
        <v>16</v>
      </c>
      <c r="K34" s="17">
        <f>IF(I34&lt;&gt;"",K33+F34-E34,0)</f>
        <v>-4958.9800000000005</v>
      </c>
      <c r="L34" s="28">
        <f>L33-E34+F34</f>
        <v>-4958.9800000000005</v>
      </c>
      <c r="M34" s="27" t="s">
        <v>268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</row>
    <row r="35" spans="1:27">
      <c r="A35" s="16" t="s">
        <v>63</v>
      </c>
      <c r="B35" s="17" t="s">
        <v>20</v>
      </c>
      <c r="C35" s="27" t="s">
        <v>234</v>
      </c>
      <c r="D35" s="24">
        <v>42850</v>
      </c>
      <c r="E35" s="17">
        <f>[34]Export!$H$47</f>
        <v>210</v>
      </c>
      <c r="F35" s="23"/>
      <c r="G35" s="17" t="s">
        <v>18</v>
      </c>
      <c r="H35" s="20" t="s">
        <v>267</v>
      </c>
      <c r="I35" s="17" t="s">
        <v>16</v>
      </c>
      <c r="K35" s="17">
        <f>IF(I35&lt;&gt;"",K34+F35-E35,0)</f>
        <v>-5168.9800000000005</v>
      </c>
      <c r="L35" s="28">
        <f>L34-E35+F35</f>
        <v>-5168.9800000000005</v>
      </c>
      <c r="M35" s="27" t="s">
        <v>266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</row>
    <row r="36" spans="1:27">
      <c r="A36" s="16" t="s">
        <v>204</v>
      </c>
      <c r="B36" s="17" t="s">
        <v>20</v>
      </c>
      <c r="C36" s="27" t="s">
        <v>265</v>
      </c>
      <c r="D36" s="24">
        <v>42850</v>
      </c>
      <c r="E36" s="17"/>
      <c r="F36" s="23">
        <f>[35]Export!$H$47</f>
        <v>637</v>
      </c>
      <c r="G36" s="17" t="s">
        <v>203</v>
      </c>
      <c r="H36" s="20" t="s">
        <v>264</v>
      </c>
      <c r="I36" s="17" t="s">
        <v>16</v>
      </c>
      <c r="K36" s="17">
        <f>IF(I36&lt;&gt;"",K35+F36-E36,0)</f>
        <v>-4531.9800000000005</v>
      </c>
      <c r="L36" s="28">
        <f>L35-E36+F36</f>
        <v>-4531.9800000000005</v>
      </c>
      <c r="M36" s="27" t="s">
        <v>263</v>
      </c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</row>
    <row r="37" spans="1:27">
      <c r="A37" s="16" t="s">
        <v>204</v>
      </c>
      <c r="B37" s="17" t="s">
        <v>20</v>
      </c>
      <c r="C37" s="27" t="s">
        <v>262</v>
      </c>
      <c r="D37" s="24">
        <v>42850</v>
      </c>
      <c r="E37" s="17"/>
      <c r="F37" s="23">
        <f>[36]Export!$H$47</f>
        <v>30</v>
      </c>
      <c r="G37" s="17" t="s">
        <v>203</v>
      </c>
      <c r="H37" s="20" t="s">
        <v>261</v>
      </c>
      <c r="I37" s="17" t="s">
        <v>16</v>
      </c>
      <c r="K37" s="17">
        <f>IF(I37&lt;&gt;"",K36+F37-E37,0)</f>
        <v>-4501.9800000000005</v>
      </c>
      <c r="L37" s="28">
        <f>L36-E37+F37</f>
        <v>-4501.9800000000005</v>
      </c>
      <c r="M37" s="27" t="s">
        <v>260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</row>
    <row r="38" spans="1:27">
      <c r="A38" s="16" t="s">
        <v>204</v>
      </c>
      <c r="B38" s="17" t="s">
        <v>20</v>
      </c>
      <c r="C38" s="27" t="s">
        <v>170</v>
      </c>
      <c r="D38" s="24">
        <v>42850</v>
      </c>
      <c r="E38" s="17"/>
      <c r="F38" s="23">
        <f>[37]Export!$H$47</f>
        <v>8008.91</v>
      </c>
      <c r="G38" s="17" t="s">
        <v>203</v>
      </c>
      <c r="H38" s="20" t="s">
        <v>259</v>
      </c>
      <c r="I38" s="17" t="s">
        <v>16</v>
      </c>
      <c r="K38" s="17">
        <f>IF(I38&lt;&gt;"",K37+F38-E38,0)</f>
        <v>3506.9299999999994</v>
      </c>
      <c r="L38" s="28">
        <f>L37-E38+F38</f>
        <v>3506.9299999999994</v>
      </c>
      <c r="M38" s="27" t="s">
        <v>258</v>
      </c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spans="1:27">
      <c r="A39" s="16" t="s">
        <v>204</v>
      </c>
      <c r="B39" s="17" t="s">
        <v>20</v>
      </c>
      <c r="C39" s="27" t="s">
        <v>170</v>
      </c>
      <c r="D39" s="24">
        <v>42850</v>
      </c>
      <c r="E39" s="17"/>
      <c r="F39" s="23">
        <f>[38]Export!$H$47</f>
        <v>10750</v>
      </c>
      <c r="G39" s="17" t="s">
        <v>203</v>
      </c>
      <c r="H39" s="20" t="s">
        <v>257</v>
      </c>
      <c r="I39" s="17" t="s">
        <v>16</v>
      </c>
      <c r="K39" s="17">
        <f>IF(I39&lt;&gt;"",K38+F39-E39,0)</f>
        <v>14256.93</v>
      </c>
      <c r="L39" s="28">
        <f>L38-E39+F39</f>
        <v>14256.93</v>
      </c>
      <c r="M39" s="27" t="s">
        <v>256</v>
      </c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</row>
    <row r="40" spans="1:27">
      <c r="A40" s="16" t="s">
        <v>204</v>
      </c>
      <c r="B40" s="17" t="s">
        <v>20</v>
      </c>
      <c r="C40" s="27" t="s">
        <v>170</v>
      </c>
      <c r="D40" s="24">
        <v>42850</v>
      </c>
      <c r="E40" s="17"/>
      <c r="F40" s="23">
        <f>[39]Export!$H$47</f>
        <v>10750</v>
      </c>
      <c r="G40" s="17" t="s">
        <v>203</v>
      </c>
      <c r="H40" s="20" t="s">
        <v>255</v>
      </c>
      <c r="I40" s="17" t="s">
        <v>16</v>
      </c>
      <c r="K40" s="17">
        <f>IF(I40&lt;&gt;"",K39+F40-E40,0)</f>
        <v>25006.93</v>
      </c>
      <c r="L40" s="28">
        <f>L39-E40+F40</f>
        <v>25006.93</v>
      </c>
      <c r="M40" s="27" t="s">
        <v>254</v>
      </c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>
      <c r="A41" s="16" t="s">
        <v>204</v>
      </c>
      <c r="B41" s="17" t="s">
        <v>20</v>
      </c>
      <c r="C41" s="27" t="s">
        <v>170</v>
      </c>
      <c r="D41" s="24">
        <v>42850</v>
      </c>
      <c r="E41" s="17"/>
      <c r="F41" s="23">
        <f>[40]Export!$H$47</f>
        <v>10750</v>
      </c>
      <c r="G41" s="17" t="s">
        <v>203</v>
      </c>
      <c r="H41" s="20" t="s">
        <v>253</v>
      </c>
      <c r="I41" s="17" t="s">
        <v>16</v>
      </c>
      <c r="K41" s="17">
        <f>IF(I41&lt;&gt;"",K40+F41-E41,0)</f>
        <v>35756.93</v>
      </c>
      <c r="L41" s="28">
        <f>L40-E41+F41</f>
        <v>35756.93</v>
      </c>
      <c r="M41" s="27" t="s">
        <v>252</v>
      </c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</row>
    <row r="42" spans="1:27">
      <c r="A42" s="16" t="s">
        <v>204</v>
      </c>
      <c r="B42" s="17" t="s">
        <v>20</v>
      </c>
      <c r="C42" s="27" t="s">
        <v>170</v>
      </c>
      <c r="D42" s="24">
        <v>42850</v>
      </c>
      <c r="E42" s="17"/>
      <c r="F42" s="23">
        <f>[41]Export!$H$47</f>
        <v>10750</v>
      </c>
      <c r="G42" s="17" t="s">
        <v>203</v>
      </c>
      <c r="H42" s="20" t="s">
        <v>251</v>
      </c>
      <c r="I42" s="17" t="s">
        <v>16</v>
      </c>
      <c r="K42" s="17">
        <f>IF(I42&lt;&gt;"",K41+F42-E42,0)</f>
        <v>46506.93</v>
      </c>
      <c r="L42" s="28">
        <f>L41-E42+F42</f>
        <v>46506.93</v>
      </c>
      <c r="M42" s="27" t="s">
        <v>250</v>
      </c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</row>
    <row r="43" spans="1:27">
      <c r="A43" s="16" t="s">
        <v>249</v>
      </c>
      <c r="B43" s="17" t="s">
        <v>20</v>
      </c>
      <c r="C43" s="27" t="s">
        <v>248</v>
      </c>
      <c r="D43" s="24">
        <v>42915</v>
      </c>
      <c r="E43" s="17">
        <f>[42]Export!$H$47</f>
        <v>809</v>
      </c>
      <c r="F43" s="23"/>
      <c r="G43" s="17" t="s">
        <v>18</v>
      </c>
      <c r="H43" s="20" t="s">
        <v>247</v>
      </c>
      <c r="I43" s="17" t="s">
        <v>16</v>
      </c>
      <c r="K43" s="17">
        <f>IF(I43&lt;&gt;"",K42+F43-E43,0)</f>
        <v>45697.93</v>
      </c>
      <c r="L43" s="28">
        <f>L42-E43+F43</f>
        <v>45697.93</v>
      </c>
      <c r="M43" s="27" t="s">
        <v>246</v>
      </c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</row>
    <row r="44" spans="1:27">
      <c r="A44" s="16" t="s">
        <v>245</v>
      </c>
      <c r="B44" s="17" t="s">
        <v>20</v>
      </c>
      <c r="C44" s="27" t="s">
        <v>207</v>
      </c>
      <c r="D44" s="24">
        <v>42915</v>
      </c>
      <c r="E44" s="17">
        <f>[43]Export!$H$47</f>
        <v>1350</v>
      </c>
      <c r="F44" s="23"/>
      <c r="G44" s="17" t="s">
        <v>18</v>
      </c>
      <c r="H44" s="20" t="s">
        <v>244</v>
      </c>
      <c r="I44" s="17" t="s">
        <v>16</v>
      </c>
      <c r="K44" s="17">
        <f>IF(I44&lt;&gt;"",K43+F44-E44,0)</f>
        <v>44347.93</v>
      </c>
      <c r="L44" s="28">
        <f>L43-E44+F44</f>
        <v>44347.93</v>
      </c>
      <c r="M44" s="27" t="s">
        <v>243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</row>
    <row r="45" spans="1:27">
      <c r="A45" s="16" t="s">
        <v>242</v>
      </c>
      <c r="B45" s="17" t="s">
        <v>20</v>
      </c>
      <c r="C45" s="27" t="s">
        <v>207</v>
      </c>
      <c r="D45" s="24">
        <v>42915</v>
      </c>
      <c r="E45" s="17">
        <f>[44]Export!$H$47</f>
        <v>480</v>
      </c>
      <c r="F45" s="23"/>
      <c r="G45" s="17" t="s">
        <v>18</v>
      </c>
      <c r="H45" s="20" t="s">
        <v>241</v>
      </c>
      <c r="I45" s="17" t="s">
        <v>16</v>
      </c>
      <c r="K45" s="17">
        <f>IF(I45&lt;&gt;"",K44+F45-E45,0)</f>
        <v>43867.93</v>
      </c>
      <c r="L45" s="28">
        <f>L44-E45+F45</f>
        <v>43867.93</v>
      </c>
      <c r="M45" s="27" t="s">
        <v>240</v>
      </c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</row>
    <row r="46" spans="1:27">
      <c r="A46" s="16" t="s">
        <v>208</v>
      </c>
      <c r="B46" s="17" t="s">
        <v>20</v>
      </c>
      <c r="C46" s="27" t="s">
        <v>207</v>
      </c>
      <c r="D46" s="24">
        <v>42915</v>
      </c>
      <c r="E46" s="17">
        <f>[45]Export!$H$47</f>
        <v>900</v>
      </c>
      <c r="F46" s="23"/>
      <c r="G46" s="17" t="s">
        <v>18</v>
      </c>
      <c r="H46" s="20" t="s">
        <v>239</v>
      </c>
      <c r="I46" s="17" t="s">
        <v>210</v>
      </c>
      <c r="K46" s="17">
        <f>IF(I46&lt;&gt;"",K45+F46-E46,0)</f>
        <v>42967.93</v>
      </c>
      <c r="L46" s="28">
        <f>L45-E46+F46</f>
        <v>42967.93</v>
      </c>
      <c r="M46" s="27" t="s">
        <v>238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</row>
    <row r="47" spans="1:27">
      <c r="A47" s="16" t="s">
        <v>235</v>
      </c>
      <c r="B47" s="17" t="s">
        <v>20</v>
      </c>
      <c r="C47" s="27" t="s">
        <v>234</v>
      </c>
      <c r="D47" s="24">
        <v>42915</v>
      </c>
      <c r="E47" s="17">
        <f>[46]Export!$H$47</f>
        <v>120</v>
      </c>
      <c r="F47" s="23"/>
      <c r="G47" s="17" t="s">
        <v>18</v>
      </c>
      <c r="H47" s="20" t="s">
        <v>237</v>
      </c>
      <c r="I47" s="17" t="s">
        <v>16</v>
      </c>
      <c r="K47" s="17">
        <f>IF(I47&lt;&gt;"",K46+F47-E47,0)</f>
        <v>42847.93</v>
      </c>
      <c r="L47" s="28">
        <f>L46-E47+F47</f>
        <v>42847.93</v>
      </c>
      <c r="M47" s="27" t="s">
        <v>236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</row>
    <row r="48" spans="1:27">
      <c r="A48" s="16" t="s">
        <v>235</v>
      </c>
      <c r="B48" s="17" t="s">
        <v>20</v>
      </c>
      <c r="C48" s="27" t="s">
        <v>234</v>
      </c>
      <c r="D48" s="24">
        <v>42919</v>
      </c>
      <c r="E48" s="17">
        <f>[47]Export!$H$47</f>
        <v>110</v>
      </c>
      <c r="F48" s="23"/>
      <c r="G48" s="17" t="s">
        <v>18</v>
      </c>
      <c r="H48" s="20" t="s">
        <v>233</v>
      </c>
      <c r="I48" s="17" t="s">
        <v>16</v>
      </c>
      <c r="K48" s="17">
        <f>IF(I48&lt;&gt;"",K47+F48-E48,0)</f>
        <v>42737.93</v>
      </c>
      <c r="L48" s="28">
        <f>L47-E48+F48</f>
        <v>42737.93</v>
      </c>
      <c r="M48" s="27" t="s">
        <v>232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>
      <c r="A49" s="16" t="s">
        <v>204</v>
      </c>
      <c r="B49" s="17" t="s">
        <v>20</v>
      </c>
      <c r="C49" s="27" t="s">
        <v>170</v>
      </c>
      <c r="D49" s="24">
        <v>42919</v>
      </c>
      <c r="E49" s="17"/>
      <c r="F49" s="23">
        <f>[48]Export!$H$47</f>
        <v>10750</v>
      </c>
      <c r="G49" s="17" t="s">
        <v>203</v>
      </c>
      <c r="H49" s="20" t="s">
        <v>231</v>
      </c>
      <c r="I49" s="17" t="s">
        <v>16</v>
      </c>
      <c r="K49" s="17">
        <f>IF(I49&lt;&gt;"",K48+F49-E49,0)</f>
        <v>53487.93</v>
      </c>
      <c r="L49" s="28">
        <f>L48-E49+F49</f>
        <v>53487.93</v>
      </c>
      <c r="M49" s="27" t="s">
        <v>230</v>
      </c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</row>
    <row r="50" spans="1:27">
      <c r="A50" s="16" t="s">
        <v>145</v>
      </c>
      <c r="B50" s="17" t="s">
        <v>20</v>
      </c>
      <c r="C50" s="27" t="s">
        <v>19</v>
      </c>
      <c r="D50" s="24">
        <v>42919</v>
      </c>
      <c r="E50" s="17">
        <f>[49]Export!$H$47</f>
        <v>50</v>
      </c>
      <c r="F50" s="23"/>
      <c r="G50" s="17" t="s">
        <v>18</v>
      </c>
      <c r="H50" s="20" t="s">
        <v>229</v>
      </c>
      <c r="I50" s="17" t="s">
        <v>16</v>
      </c>
      <c r="K50" s="17">
        <f>IF(I50&lt;&gt;"",K49+F50-E50,0)</f>
        <v>53437.93</v>
      </c>
      <c r="L50" s="28">
        <f>L49-E50+F50</f>
        <v>53437.93</v>
      </c>
      <c r="M50" s="27" t="s">
        <v>228</v>
      </c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</row>
    <row r="51" spans="1:27">
      <c r="A51" s="16" t="s">
        <v>145</v>
      </c>
      <c r="B51" s="17" t="s">
        <v>20</v>
      </c>
      <c r="C51" s="27" t="s">
        <v>19</v>
      </c>
      <c r="D51" s="24">
        <v>42919</v>
      </c>
      <c r="E51" s="17">
        <f>[50]Export!$H$47</f>
        <v>50</v>
      </c>
      <c r="F51" s="23"/>
      <c r="G51" s="17" t="s">
        <v>18</v>
      </c>
      <c r="H51" s="20" t="s">
        <v>227</v>
      </c>
      <c r="I51" s="17" t="s">
        <v>16</v>
      </c>
      <c r="K51" s="17">
        <f>IF(I51&lt;&gt;"",K50+F51-E51,0)</f>
        <v>53387.93</v>
      </c>
      <c r="L51" s="28">
        <f>L50-E51+F51</f>
        <v>53387.93</v>
      </c>
      <c r="M51" s="27" t="s">
        <v>226</v>
      </c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</row>
    <row r="52" spans="1:27" ht="13.5" customHeight="1">
      <c r="A52" s="16" t="s">
        <v>145</v>
      </c>
      <c r="B52" s="17" t="s">
        <v>20</v>
      </c>
      <c r="C52" s="27" t="s">
        <v>19</v>
      </c>
      <c r="D52" s="24">
        <v>42919</v>
      </c>
      <c r="E52" s="17">
        <f>[51]Export!$H$47</f>
        <v>50</v>
      </c>
      <c r="F52" s="23"/>
      <c r="G52" s="17" t="s">
        <v>18</v>
      </c>
      <c r="H52" s="20" t="s">
        <v>225</v>
      </c>
      <c r="I52" s="17" t="s">
        <v>16</v>
      </c>
      <c r="K52" s="17">
        <f>IF(I52&lt;&gt;"",K51+F52-E52,0)</f>
        <v>53337.93</v>
      </c>
      <c r="L52" s="28">
        <f>L51-E52+F52</f>
        <v>53337.93</v>
      </c>
      <c r="M52" s="27" t="s">
        <v>224</v>
      </c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</row>
    <row r="53" spans="1:27">
      <c r="A53" s="16" t="s">
        <v>78</v>
      </c>
      <c r="B53" s="17" t="s">
        <v>20</v>
      </c>
      <c r="C53" s="27" t="s">
        <v>19</v>
      </c>
      <c r="D53" s="24">
        <v>42919</v>
      </c>
      <c r="E53" s="17">
        <f>[52]Export!$H$47</f>
        <v>50</v>
      </c>
      <c r="F53" s="23"/>
      <c r="G53" s="17" t="s">
        <v>18</v>
      </c>
      <c r="H53" s="20" t="s">
        <v>223</v>
      </c>
      <c r="I53" s="17" t="s">
        <v>16</v>
      </c>
      <c r="K53" s="17">
        <f>IF(I53&lt;&gt;"",K52+F53-E53,0)</f>
        <v>53287.93</v>
      </c>
      <c r="L53" s="28">
        <f>L52-E53+F53</f>
        <v>53287.93</v>
      </c>
      <c r="M53" s="27" t="s">
        <v>222</v>
      </c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</row>
    <row r="54" spans="1:27">
      <c r="A54" s="16" t="s">
        <v>21</v>
      </c>
      <c r="B54" s="17" t="s">
        <v>20</v>
      </c>
      <c r="C54" s="27" t="s">
        <v>19</v>
      </c>
      <c r="D54" s="24">
        <v>42919</v>
      </c>
      <c r="E54" s="17">
        <f>[53]Export!$H$47</f>
        <v>50</v>
      </c>
      <c r="F54" s="23"/>
      <c r="G54" s="17" t="s">
        <v>18</v>
      </c>
      <c r="H54" s="20" t="s">
        <v>221</v>
      </c>
      <c r="I54" s="17" t="s">
        <v>16</v>
      </c>
      <c r="K54" s="17">
        <f>IF(I54&lt;&gt;"",K53+F54-E54,0)</f>
        <v>53237.93</v>
      </c>
      <c r="L54" s="28">
        <f>L53-E54+F54</f>
        <v>53237.93</v>
      </c>
      <c r="M54" s="27" t="s">
        <v>220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</row>
    <row r="55" spans="1:27">
      <c r="A55" s="16" t="s">
        <v>145</v>
      </c>
      <c r="B55" s="17" t="s">
        <v>20</v>
      </c>
      <c r="C55" s="27" t="s">
        <v>19</v>
      </c>
      <c r="D55" s="24">
        <v>42919</v>
      </c>
      <c r="E55" s="17">
        <f>[54]Export!$H$47</f>
        <v>50</v>
      </c>
      <c r="F55" s="23"/>
      <c r="G55" s="17" t="s">
        <v>18</v>
      </c>
      <c r="H55" s="20" t="s">
        <v>219</v>
      </c>
      <c r="I55" s="17" t="s">
        <v>16</v>
      </c>
      <c r="K55" s="17">
        <f>IF(I55&lt;&gt;"",K54+F55-E55,0)</f>
        <v>53187.93</v>
      </c>
      <c r="L55" s="28">
        <f>L54-E55+F55</f>
        <v>53187.93</v>
      </c>
      <c r="M55" s="27" t="s">
        <v>218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</row>
    <row r="56" spans="1:27">
      <c r="A56" s="16" t="s">
        <v>21</v>
      </c>
      <c r="B56" s="17" t="s">
        <v>20</v>
      </c>
      <c r="C56" s="27" t="s">
        <v>19</v>
      </c>
      <c r="D56" s="24">
        <v>42919</v>
      </c>
      <c r="E56" s="17">
        <f>[55]Export!$H$47</f>
        <v>50</v>
      </c>
      <c r="F56" s="23"/>
      <c r="G56" s="17" t="s">
        <v>18</v>
      </c>
      <c r="H56" s="20" t="s">
        <v>217</v>
      </c>
      <c r="I56" s="17" t="s">
        <v>16</v>
      </c>
      <c r="K56" s="17">
        <f>IF(I56&lt;&gt;"",K55+F56-E56,0)</f>
        <v>53137.93</v>
      </c>
      <c r="L56" s="28">
        <f>L55-E56+F56</f>
        <v>53137.93</v>
      </c>
      <c r="M56" s="27" t="s">
        <v>216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</row>
    <row r="57" spans="1:27">
      <c r="A57" s="16" t="s">
        <v>21</v>
      </c>
      <c r="B57" s="17" t="s">
        <v>20</v>
      </c>
      <c r="C57" s="27" t="s">
        <v>19</v>
      </c>
      <c r="D57" s="24">
        <v>42919</v>
      </c>
      <c r="E57" s="17">
        <f>[56]Export!$H$47</f>
        <v>50</v>
      </c>
      <c r="F57" s="23"/>
      <c r="G57" s="17" t="s">
        <v>18</v>
      </c>
      <c r="H57" s="20" t="s">
        <v>215</v>
      </c>
      <c r="I57" s="17" t="s">
        <v>16</v>
      </c>
      <c r="K57" s="17">
        <f>IF(I57&lt;&gt;"",K56+F57-E57,0)</f>
        <v>53087.93</v>
      </c>
      <c r="L57" s="28">
        <f>L56-E57+F57</f>
        <v>53087.93</v>
      </c>
      <c r="M57" s="27" t="s">
        <v>214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</row>
    <row r="58" spans="1:27">
      <c r="A58" s="16" t="s">
        <v>21</v>
      </c>
      <c r="B58" s="17" t="s">
        <v>20</v>
      </c>
      <c r="C58" s="27" t="s">
        <v>19</v>
      </c>
      <c r="D58" s="24">
        <v>42919</v>
      </c>
      <c r="E58" s="17">
        <f>[57]Export!$H$47</f>
        <v>50</v>
      </c>
      <c r="F58" s="23"/>
      <c r="G58" s="17" t="s">
        <v>18</v>
      </c>
      <c r="H58" s="20" t="s">
        <v>213</v>
      </c>
      <c r="I58" s="17" t="s">
        <v>16</v>
      </c>
      <c r="K58" s="17">
        <f>IF(I58&lt;&gt;"",K57+F58-E58,0)</f>
        <v>53037.93</v>
      </c>
      <c r="L58" s="28">
        <f>L57-E58+F58</f>
        <v>53037.93</v>
      </c>
      <c r="M58" s="27" t="s">
        <v>212</v>
      </c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>
      <c r="A59" s="16" t="s">
        <v>204</v>
      </c>
      <c r="B59" s="17" t="s">
        <v>20</v>
      </c>
      <c r="C59" s="27" t="s">
        <v>207</v>
      </c>
      <c r="D59" s="24">
        <v>42919</v>
      </c>
      <c r="E59" s="17"/>
      <c r="F59" s="23">
        <f>[58]Export!$H$47</f>
        <v>900</v>
      </c>
      <c r="G59" s="17" t="s">
        <v>203</v>
      </c>
      <c r="H59" s="20" t="s">
        <v>211</v>
      </c>
      <c r="I59" s="17" t="s">
        <v>210</v>
      </c>
      <c r="K59" s="17">
        <f>IF(I59&lt;&gt;"",K58+F59-E59,0)</f>
        <v>53937.93</v>
      </c>
      <c r="L59" s="28">
        <f>L58-E59+F59</f>
        <v>53937.93</v>
      </c>
      <c r="M59" s="27" t="s">
        <v>209</v>
      </c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</row>
    <row r="60" spans="1:27">
      <c r="A60" s="16" t="s">
        <v>208</v>
      </c>
      <c r="B60" s="17" t="s">
        <v>20</v>
      </c>
      <c r="C60" s="27" t="s">
        <v>207</v>
      </c>
      <c r="D60" s="24">
        <v>42919</v>
      </c>
      <c r="E60" s="17">
        <f>[59]Export!$H$47</f>
        <v>450</v>
      </c>
      <c r="F60" s="23"/>
      <c r="G60" s="17" t="s">
        <v>18</v>
      </c>
      <c r="H60" s="20" t="s">
        <v>206</v>
      </c>
      <c r="I60" s="17" t="s">
        <v>16</v>
      </c>
      <c r="K60" s="17">
        <f>IF(I60&lt;&gt;"",K59+F60-E60,0)</f>
        <v>53487.93</v>
      </c>
      <c r="L60" s="28">
        <f>L59-E60+F60</f>
        <v>53487.93</v>
      </c>
      <c r="M60" s="27" t="s">
        <v>205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</row>
    <row r="61" spans="1:27">
      <c r="A61" s="16" t="s">
        <v>204</v>
      </c>
      <c r="B61" s="17" t="s">
        <v>20</v>
      </c>
      <c r="C61" s="27" t="s">
        <v>170</v>
      </c>
      <c r="D61" s="24">
        <v>42920</v>
      </c>
      <c r="E61" s="17"/>
      <c r="F61" s="23">
        <f>[60]Export!$H$47</f>
        <v>10750</v>
      </c>
      <c r="G61" s="17" t="s">
        <v>203</v>
      </c>
      <c r="H61" s="20" t="s">
        <v>202</v>
      </c>
      <c r="I61" s="17" t="s">
        <v>16</v>
      </c>
      <c r="K61" s="17">
        <f>IF(I61&lt;&gt;"",K60+F61-E61,0)</f>
        <v>64237.93</v>
      </c>
      <c r="L61" s="28">
        <f>L60-E61+F61</f>
        <v>64237.93</v>
      </c>
      <c r="M61" s="27" t="s">
        <v>201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</row>
    <row r="62" spans="1:27">
      <c r="A62" s="16" t="s">
        <v>196</v>
      </c>
      <c r="B62" s="17" t="s">
        <v>20</v>
      </c>
      <c r="C62" s="27" t="s">
        <v>19</v>
      </c>
      <c r="D62" s="24">
        <v>42920</v>
      </c>
      <c r="E62" s="17">
        <f>[61]Export!$H$47</f>
        <v>50</v>
      </c>
      <c r="F62" s="23"/>
      <c r="G62" s="17" t="s">
        <v>18</v>
      </c>
      <c r="H62" s="20" t="s">
        <v>200</v>
      </c>
      <c r="I62" s="17" t="s">
        <v>16</v>
      </c>
      <c r="K62" s="17">
        <f>IF(I62&lt;&gt;"",K61+F62-E62,0)</f>
        <v>64187.93</v>
      </c>
      <c r="L62" s="28">
        <f>L61-E62+F62</f>
        <v>64187.93</v>
      </c>
      <c r="M62" s="27" t="s">
        <v>199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</row>
    <row r="63" spans="1:27">
      <c r="A63" s="16" t="s">
        <v>196</v>
      </c>
      <c r="B63" s="17" t="s">
        <v>20</v>
      </c>
      <c r="C63" s="27" t="s">
        <v>19</v>
      </c>
      <c r="D63" s="24">
        <v>42920</v>
      </c>
      <c r="E63" s="17">
        <f>[62]Export!$H$47</f>
        <v>50</v>
      </c>
      <c r="F63" s="23"/>
      <c r="G63" s="17" t="s">
        <v>18</v>
      </c>
      <c r="H63" s="20" t="s">
        <v>198</v>
      </c>
      <c r="I63" s="17" t="s">
        <v>16</v>
      </c>
      <c r="K63" s="17">
        <f>IF(I63&lt;&gt;"",K62+F63-E63,0)</f>
        <v>64137.93</v>
      </c>
      <c r="L63" s="28">
        <f>L62-E63+F63</f>
        <v>64137.93</v>
      </c>
      <c r="M63" s="27" t="s">
        <v>197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</row>
    <row r="64" spans="1:27">
      <c r="A64" s="16" t="s">
        <v>196</v>
      </c>
      <c r="B64" s="17" t="s">
        <v>20</v>
      </c>
      <c r="C64" s="27" t="s">
        <v>19</v>
      </c>
      <c r="D64" s="24">
        <v>42920</v>
      </c>
      <c r="E64" s="17">
        <f>[63]Export!$H$47</f>
        <v>50</v>
      </c>
      <c r="F64" s="23"/>
      <c r="G64" s="17" t="s">
        <v>18</v>
      </c>
      <c r="H64" s="20" t="s">
        <v>195</v>
      </c>
      <c r="I64" s="17" t="s">
        <v>16</v>
      </c>
      <c r="K64" s="17">
        <f>IF(I64&lt;&gt;"",K63+F64-E64,0)</f>
        <v>64087.93</v>
      </c>
      <c r="L64" s="28">
        <f>L63-E64+F64</f>
        <v>64087.93</v>
      </c>
      <c r="M64" s="27" t="s">
        <v>194</v>
      </c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</row>
    <row r="65" spans="1:27">
      <c r="A65" s="16" t="s">
        <v>193</v>
      </c>
      <c r="B65" s="17" t="s">
        <v>20</v>
      </c>
      <c r="C65" s="27" t="s">
        <v>19</v>
      </c>
      <c r="D65" s="24">
        <v>42920</v>
      </c>
      <c r="E65" s="17">
        <f>[64]Export!$H$47</f>
        <v>50</v>
      </c>
      <c r="F65" s="23"/>
      <c r="G65" s="17" t="s">
        <v>18</v>
      </c>
      <c r="H65" s="20" t="s">
        <v>192</v>
      </c>
      <c r="I65" s="17" t="s">
        <v>16</v>
      </c>
      <c r="K65" s="17">
        <f>IF(I65&lt;&gt;"",K64+F65-E65,0)</f>
        <v>64037.93</v>
      </c>
      <c r="L65" s="28">
        <f>L64-E65+F65</f>
        <v>64037.93</v>
      </c>
      <c r="M65" s="27" t="s">
        <v>191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>
      <c r="A66" s="16" t="s">
        <v>188</v>
      </c>
      <c r="B66" s="17" t="s">
        <v>20</v>
      </c>
      <c r="C66" s="27" t="s">
        <v>19</v>
      </c>
      <c r="D66" s="24">
        <v>42920</v>
      </c>
      <c r="E66" s="17">
        <f>[65]Export!$H$47</f>
        <v>50</v>
      </c>
      <c r="F66" s="23"/>
      <c r="G66" s="17" t="s">
        <v>18</v>
      </c>
      <c r="H66" s="20" t="s">
        <v>190</v>
      </c>
      <c r="I66" s="17" t="s">
        <v>16</v>
      </c>
      <c r="K66" s="17">
        <f>IF(I66&lt;&gt;"",K65+F66-E66,0)</f>
        <v>63987.93</v>
      </c>
      <c r="L66" s="28">
        <f>L65-E66+F66</f>
        <v>63987.93</v>
      </c>
      <c r="M66" s="27" t="s">
        <v>189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</row>
    <row r="67" spans="1:27">
      <c r="A67" s="16" t="s">
        <v>188</v>
      </c>
      <c r="B67" s="17" t="s">
        <v>20</v>
      </c>
      <c r="C67" s="27" t="s">
        <v>19</v>
      </c>
      <c r="D67" s="24">
        <v>42920</v>
      </c>
      <c r="E67" s="17">
        <f>[66]Export!$H$47</f>
        <v>50</v>
      </c>
      <c r="F67" s="23"/>
      <c r="G67" s="17" t="s">
        <v>18</v>
      </c>
      <c r="H67" s="20" t="s">
        <v>187</v>
      </c>
      <c r="I67" s="17" t="s">
        <v>16</v>
      </c>
      <c r="K67" s="17">
        <f>IF(I67&lt;&gt;"",K66+F67-E67,0)</f>
        <v>63937.93</v>
      </c>
      <c r="L67" s="28">
        <f>L66-E67+F67</f>
        <v>63937.93</v>
      </c>
      <c r="M67" s="27" t="s">
        <v>186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</row>
    <row r="68" spans="1:27">
      <c r="A68" s="16" t="s">
        <v>177</v>
      </c>
      <c r="B68" s="17" t="s">
        <v>20</v>
      </c>
      <c r="C68" s="27" t="s">
        <v>19</v>
      </c>
      <c r="D68" s="24">
        <v>42920</v>
      </c>
      <c r="E68" s="17">
        <f>[67]Export!$H$47</f>
        <v>50</v>
      </c>
      <c r="F68" s="23"/>
      <c r="G68" s="17" t="s">
        <v>18</v>
      </c>
      <c r="H68" s="20" t="s">
        <v>185</v>
      </c>
      <c r="I68" s="17" t="s">
        <v>16</v>
      </c>
      <c r="K68" s="17">
        <f>IF(I68&lt;&gt;"",K67+F68-E68,0)</f>
        <v>63887.93</v>
      </c>
      <c r="L68" s="28">
        <f>L67-E68+F68</f>
        <v>63887.93</v>
      </c>
      <c r="M68" s="27" t="s">
        <v>184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</row>
    <row r="69" spans="1:27">
      <c r="A69" s="16" t="s">
        <v>177</v>
      </c>
      <c r="B69" s="17" t="s">
        <v>20</v>
      </c>
      <c r="C69" s="27" t="s">
        <v>19</v>
      </c>
      <c r="D69" s="24">
        <v>42920</v>
      </c>
      <c r="E69" s="17">
        <f>[68]Export!$H$47</f>
        <v>50</v>
      </c>
      <c r="F69" s="23"/>
      <c r="G69" s="17" t="s">
        <v>18</v>
      </c>
      <c r="H69" s="20" t="s">
        <v>183</v>
      </c>
      <c r="I69" s="17" t="s">
        <v>16</v>
      </c>
      <c r="K69" s="17">
        <f>IF(I69&lt;&gt;"",K68+F69-E69,0)</f>
        <v>63837.93</v>
      </c>
      <c r="L69" s="28">
        <f>L68-E69+F69</f>
        <v>63837.93</v>
      </c>
      <c r="M69" s="27" t="s">
        <v>182</v>
      </c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</row>
    <row r="70" spans="1:27">
      <c r="A70" s="16" t="s">
        <v>177</v>
      </c>
      <c r="B70" s="17" t="s">
        <v>20</v>
      </c>
      <c r="C70" s="27" t="s">
        <v>19</v>
      </c>
      <c r="D70" s="24">
        <v>42920</v>
      </c>
      <c r="E70" s="17">
        <f>[69]Export!$H$47</f>
        <v>50</v>
      </c>
      <c r="F70" s="23"/>
      <c r="G70" s="17" t="s">
        <v>18</v>
      </c>
      <c r="H70" s="20" t="s">
        <v>181</v>
      </c>
      <c r="I70" s="17" t="s">
        <v>16</v>
      </c>
      <c r="K70" s="17">
        <f>IF(I70&lt;&gt;"",K69+F70-E70,0)</f>
        <v>63787.93</v>
      </c>
      <c r="L70" s="28">
        <f>L69-E70+F70</f>
        <v>63787.93</v>
      </c>
      <c r="M70" s="27" t="s">
        <v>180</v>
      </c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</row>
    <row r="71" spans="1:27">
      <c r="A71" s="16" t="s">
        <v>177</v>
      </c>
      <c r="B71" s="17" t="s">
        <v>20</v>
      </c>
      <c r="C71" s="27" t="s">
        <v>19</v>
      </c>
      <c r="D71" s="24">
        <v>42920</v>
      </c>
      <c r="E71" s="17">
        <f>[70]Export!$H$47</f>
        <v>50</v>
      </c>
      <c r="F71" s="23"/>
      <c r="G71" s="17" t="s">
        <v>18</v>
      </c>
      <c r="H71" s="20" t="s">
        <v>179</v>
      </c>
      <c r="I71" s="17" t="s">
        <v>16</v>
      </c>
      <c r="K71" s="17">
        <f>IF(I71&lt;&gt;"",K70+F71-E71,0)</f>
        <v>63737.93</v>
      </c>
      <c r="L71" s="28">
        <f>L70-E71+F71</f>
        <v>63737.93</v>
      </c>
      <c r="M71" s="27" t="s">
        <v>178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>
      <c r="A72" s="16" t="s">
        <v>177</v>
      </c>
      <c r="B72" s="17" t="s">
        <v>20</v>
      </c>
      <c r="C72" s="27" t="s">
        <v>19</v>
      </c>
      <c r="D72" s="24">
        <v>42920</v>
      </c>
      <c r="E72" s="17">
        <f>[71]Export!$H$47</f>
        <v>50</v>
      </c>
      <c r="F72" s="23"/>
      <c r="G72" s="17" t="s">
        <v>18</v>
      </c>
      <c r="H72" s="20" t="s">
        <v>176</v>
      </c>
      <c r="I72" s="17" t="s">
        <v>16</v>
      </c>
      <c r="K72" s="17">
        <f>IF(I72&lt;&gt;"",K71+F72-E72,0)</f>
        <v>63687.93</v>
      </c>
      <c r="L72" s="28">
        <f>L71-E72+F72</f>
        <v>63687.93</v>
      </c>
      <c r="M72" s="27" t="s">
        <v>175</v>
      </c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</row>
    <row r="73" spans="1:27">
      <c r="A73" s="16" t="s">
        <v>165</v>
      </c>
      <c r="B73" s="17" t="s">
        <v>20</v>
      </c>
      <c r="C73" s="27" t="s">
        <v>19</v>
      </c>
      <c r="D73" s="24">
        <v>42920</v>
      </c>
      <c r="E73" s="17">
        <f>[72]Export!$H$47</f>
        <v>25</v>
      </c>
      <c r="F73" s="23"/>
      <c r="G73" s="17" t="s">
        <v>18</v>
      </c>
      <c r="H73" s="20" t="s">
        <v>174</v>
      </c>
      <c r="I73" s="17" t="s">
        <v>16</v>
      </c>
      <c r="K73" s="17">
        <f>IF(I73&lt;&gt;"",K72+F73-E73,0)</f>
        <v>63662.93</v>
      </c>
      <c r="L73" s="28">
        <f>L72-E73+F73</f>
        <v>63662.93</v>
      </c>
      <c r="M73" s="27" t="s">
        <v>173</v>
      </c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</row>
    <row r="74" spans="1:27">
      <c r="A74" s="16" t="s">
        <v>165</v>
      </c>
      <c r="B74" s="17" t="s">
        <v>20</v>
      </c>
      <c r="C74" s="27" t="s">
        <v>19</v>
      </c>
      <c r="D74" s="24">
        <v>42920</v>
      </c>
      <c r="E74" s="17">
        <f>[73]Export!$H$47</f>
        <v>25</v>
      </c>
      <c r="F74" s="23"/>
      <c r="G74" s="17" t="s">
        <v>18</v>
      </c>
      <c r="H74" s="20" t="s">
        <v>172</v>
      </c>
      <c r="I74" s="17" t="s">
        <v>16</v>
      </c>
      <c r="K74" s="17">
        <f>IF(I74&lt;&gt;"",K73+F74-E74,0)</f>
        <v>63637.93</v>
      </c>
      <c r="L74" s="28">
        <f>L73-E74+F74</f>
        <v>63637.93</v>
      </c>
      <c r="M74" s="27" t="s">
        <v>171</v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</row>
    <row r="75" spans="1:27">
      <c r="A75" s="16" t="s">
        <v>165</v>
      </c>
      <c r="B75" s="17" t="s">
        <v>20</v>
      </c>
      <c r="C75" s="27" t="s">
        <v>170</v>
      </c>
      <c r="D75" s="24">
        <v>42920</v>
      </c>
      <c r="E75" s="17">
        <f>[74]Export!$H$47</f>
        <v>50</v>
      </c>
      <c r="F75" s="23"/>
      <c r="G75" s="17" t="s">
        <v>18</v>
      </c>
      <c r="H75" s="20" t="s">
        <v>169</v>
      </c>
      <c r="I75" s="17" t="s">
        <v>16</v>
      </c>
      <c r="K75" s="17">
        <f>IF(I75&lt;&gt;"",K74+F75-E75,0)</f>
        <v>63587.93</v>
      </c>
      <c r="L75" s="28">
        <f>L74-E75+F75</f>
        <v>63587.93</v>
      </c>
      <c r="M75" s="27" t="s">
        <v>168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</row>
    <row r="76" spans="1:27">
      <c r="A76" s="16" t="s">
        <v>165</v>
      </c>
      <c r="B76" s="17" t="s">
        <v>20</v>
      </c>
      <c r="C76" s="27" t="s">
        <v>19</v>
      </c>
      <c r="D76" s="24">
        <v>42920</v>
      </c>
      <c r="E76" s="17">
        <f>[75]Export!$H$47</f>
        <v>50</v>
      </c>
      <c r="F76" s="23"/>
      <c r="G76" s="17" t="s">
        <v>18</v>
      </c>
      <c r="H76" s="20" t="s">
        <v>167</v>
      </c>
      <c r="I76" s="17" t="s">
        <v>16</v>
      </c>
      <c r="K76" s="17">
        <f>IF(I76&lt;&gt;"",K75+F76-E76,0)</f>
        <v>63537.93</v>
      </c>
      <c r="L76" s="28">
        <f>L75-E76+F76</f>
        <v>63537.93</v>
      </c>
      <c r="M76" s="27" t="s">
        <v>166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</row>
    <row r="77" spans="1:27">
      <c r="A77" s="16" t="s">
        <v>165</v>
      </c>
      <c r="B77" s="17" t="s">
        <v>20</v>
      </c>
      <c r="C77" s="27" t="s">
        <v>19</v>
      </c>
      <c r="D77" s="24">
        <v>42920</v>
      </c>
      <c r="E77" s="17">
        <f>[76]Export!$H$47</f>
        <v>50</v>
      </c>
      <c r="F77" s="23"/>
      <c r="G77" s="17" t="s">
        <v>18</v>
      </c>
      <c r="H77" s="20" t="s">
        <v>164</v>
      </c>
      <c r="I77" s="17" t="s">
        <v>16</v>
      </c>
      <c r="K77" s="17">
        <f>IF(I77&lt;&gt;"",K76+F77-E77,0)</f>
        <v>63487.93</v>
      </c>
      <c r="L77" s="28">
        <f>L76-E77+F77</f>
        <v>63487.93</v>
      </c>
      <c r="M77" s="27" t="s">
        <v>163</v>
      </c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</row>
    <row r="78" spans="1:27">
      <c r="A78" s="16" t="s">
        <v>150</v>
      </c>
      <c r="B78" s="17" t="s">
        <v>20</v>
      </c>
      <c r="C78" s="27" t="s">
        <v>19</v>
      </c>
      <c r="D78" s="24">
        <v>42920</v>
      </c>
      <c r="E78" s="17">
        <f>[77]Export!$H$47</f>
        <v>50</v>
      </c>
      <c r="F78" s="23"/>
      <c r="G78" s="17" t="s">
        <v>18</v>
      </c>
      <c r="H78" s="20" t="s">
        <v>162</v>
      </c>
      <c r="I78" s="17" t="s">
        <v>16</v>
      </c>
      <c r="K78" s="17">
        <f>IF(I78&lt;&gt;"",K77+F78-E78,0)</f>
        <v>63437.93</v>
      </c>
      <c r="L78" s="28">
        <f>L77-E78+F78</f>
        <v>63437.93</v>
      </c>
      <c r="M78" s="27" t="s">
        <v>161</v>
      </c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</row>
    <row r="79" spans="1:27">
      <c r="A79" s="16" t="s">
        <v>150</v>
      </c>
      <c r="B79" s="17" t="s">
        <v>20</v>
      </c>
      <c r="C79" s="27" t="s">
        <v>19</v>
      </c>
      <c r="D79" s="24">
        <v>42920</v>
      </c>
      <c r="E79" s="17">
        <f>[78]Export!$H$47</f>
        <v>50</v>
      </c>
      <c r="F79" s="23"/>
      <c r="G79" s="17" t="s">
        <v>18</v>
      </c>
      <c r="H79" s="20" t="s">
        <v>160</v>
      </c>
      <c r="I79" s="17" t="s">
        <v>16</v>
      </c>
      <c r="K79" s="17">
        <f>IF(I79&lt;&gt;"",K78+F79-E79,0)</f>
        <v>63387.93</v>
      </c>
      <c r="L79" s="28">
        <f>L78-E79+F79</f>
        <v>63387.93</v>
      </c>
      <c r="M79" s="27" t="s">
        <v>159</v>
      </c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</row>
    <row r="80" spans="1:27">
      <c r="A80" s="16" t="s">
        <v>150</v>
      </c>
      <c r="B80" s="17" t="s">
        <v>20</v>
      </c>
      <c r="C80" s="27" t="s">
        <v>19</v>
      </c>
      <c r="D80" s="24">
        <v>42920</v>
      </c>
      <c r="E80" s="17">
        <f>[79]Export!$H$47</f>
        <v>50</v>
      </c>
      <c r="F80" s="23"/>
      <c r="G80" s="17" t="s">
        <v>18</v>
      </c>
      <c r="H80" s="20" t="s">
        <v>158</v>
      </c>
      <c r="I80" s="17" t="s">
        <v>16</v>
      </c>
      <c r="K80" s="17">
        <f>IF(I80&lt;&gt;"",K79+F80-E80,0)</f>
        <v>63337.93</v>
      </c>
      <c r="L80" s="28">
        <f>L79-E80+F80</f>
        <v>63337.93</v>
      </c>
      <c r="M80" s="27" t="s">
        <v>157</v>
      </c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</row>
    <row r="81" spans="1:27">
      <c r="A81" s="16" t="s">
        <v>150</v>
      </c>
      <c r="B81" s="17" t="s">
        <v>20</v>
      </c>
      <c r="C81" s="27" t="s">
        <v>19</v>
      </c>
      <c r="D81" s="24">
        <v>42920</v>
      </c>
      <c r="E81" s="17">
        <f>[80]Export!$H$47</f>
        <v>50</v>
      </c>
      <c r="F81" s="23"/>
      <c r="G81" s="17" t="s">
        <v>18</v>
      </c>
      <c r="H81" s="20" t="s">
        <v>156</v>
      </c>
      <c r="I81" s="17" t="s">
        <v>16</v>
      </c>
      <c r="K81" s="17">
        <f>IF(I81&lt;&gt;"",K80+F81-E81,0)</f>
        <v>63287.93</v>
      </c>
      <c r="L81" s="28">
        <f>L80-E81+F81</f>
        <v>63287.93</v>
      </c>
      <c r="M81" s="27" t="s">
        <v>155</v>
      </c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</row>
    <row r="82" spans="1:27">
      <c r="A82" s="16" t="s">
        <v>150</v>
      </c>
      <c r="B82" s="17" t="s">
        <v>20</v>
      </c>
      <c r="C82" s="27" t="s">
        <v>19</v>
      </c>
      <c r="D82" s="24">
        <v>42920</v>
      </c>
      <c r="E82" s="17">
        <f>[81]Export!$H$47</f>
        <v>39.9</v>
      </c>
      <c r="F82" s="23"/>
      <c r="G82" s="17" t="s">
        <v>18</v>
      </c>
      <c r="H82" s="20" t="s">
        <v>154</v>
      </c>
      <c r="I82" s="17" t="s">
        <v>16</v>
      </c>
      <c r="K82" s="17">
        <f>IF(I82&lt;&gt;"",K81+F82-E82,0)</f>
        <v>63248.03</v>
      </c>
      <c r="L82" s="28">
        <f>L81-E82+F82</f>
        <v>63248.03</v>
      </c>
      <c r="M82" s="27" t="s">
        <v>153</v>
      </c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spans="1:27">
      <c r="A83" s="16" t="s">
        <v>150</v>
      </c>
      <c r="B83" s="17" t="s">
        <v>20</v>
      </c>
      <c r="C83" s="27" t="s">
        <v>19</v>
      </c>
      <c r="D83" s="24">
        <v>42920</v>
      </c>
      <c r="E83" s="17">
        <f>[82]Export!$H$47</f>
        <v>50</v>
      </c>
      <c r="F83" s="23"/>
      <c r="G83" s="17" t="s">
        <v>18</v>
      </c>
      <c r="H83" s="20" t="s">
        <v>152</v>
      </c>
      <c r="I83" s="17" t="s">
        <v>16</v>
      </c>
      <c r="K83" s="17">
        <f>IF(I83&lt;&gt;"",K82+F83-E83,0)</f>
        <v>63198.03</v>
      </c>
      <c r="L83" s="28">
        <f>L82-E83+F83</f>
        <v>63198.03</v>
      </c>
      <c r="M83" s="27" t="s">
        <v>151</v>
      </c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spans="1:27">
      <c r="A84" s="16" t="s">
        <v>150</v>
      </c>
      <c r="B84" s="17" t="s">
        <v>20</v>
      </c>
      <c r="C84" s="27" t="s">
        <v>19</v>
      </c>
      <c r="D84" s="24">
        <v>42920</v>
      </c>
      <c r="E84" s="17">
        <f>[83]Export!$H$47</f>
        <v>50</v>
      </c>
      <c r="F84" s="23"/>
      <c r="G84" s="17" t="s">
        <v>18</v>
      </c>
      <c r="H84" s="20" t="s">
        <v>149</v>
      </c>
      <c r="I84" s="17" t="s">
        <v>16</v>
      </c>
      <c r="K84" s="17">
        <f>IF(I84&lt;&gt;"",K83+F84-E84,0)</f>
        <v>63148.03</v>
      </c>
      <c r="L84" s="28">
        <f>L83-E84+F84</f>
        <v>63148.03</v>
      </c>
      <c r="M84" s="27" t="s">
        <v>148</v>
      </c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>
      <c r="A85" s="16" t="s">
        <v>145</v>
      </c>
      <c r="B85" s="17" t="s">
        <v>20</v>
      </c>
      <c r="C85" s="27" t="s">
        <v>19</v>
      </c>
      <c r="D85" s="24">
        <v>42920</v>
      </c>
      <c r="E85" s="17">
        <f>[84]Export!$H$47</f>
        <v>50</v>
      </c>
      <c r="F85" s="23"/>
      <c r="G85" s="17" t="s">
        <v>18</v>
      </c>
      <c r="H85" s="20" t="s">
        <v>147</v>
      </c>
      <c r="I85" s="17" t="s">
        <v>16</v>
      </c>
      <c r="K85" s="17">
        <f>IF(I85&lt;&gt;"",K84+F85-E85,0)</f>
        <v>63098.03</v>
      </c>
      <c r="L85" s="28">
        <f>L84-E85+F85</f>
        <v>63098.03</v>
      </c>
      <c r="M85" s="27" t="s">
        <v>146</v>
      </c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>
      <c r="A86" s="16" t="s">
        <v>145</v>
      </c>
      <c r="B86" s="17" t="s">
        <v>20</v>
      </c>
      <c r="C86" s="27" t="s">
        <v>19</v>
      </c>
      <c r="D86" s="24">
        <v>42920</v>
      </c>
      <c r="E86" s="17">
        <f>[85]Export!$H$47</f>
        <v>25</v>
      </c>
      <c r="F86" s="23"/>
      <c r="G86" s="17" t="s">
        <v>18</v>
      </c>
      <c r="H86" s="20" t="s">
        <v>144</v>
      </c>
      <c r="I86" s="17" t="s">
        <v>16</v>
      </c>
      <c r="K86" s="17">
        <f>IF(I86&lt;&gt;"",K85+F86-E86,0)</f>
        <v>63073.03</v>
      </c>
      <c r="L86" s="28">
        <f>L85-E86+F86</f>
        <v>63073.03</v>
      </c>
      <c r="M86" s="27" t="s">
        <v>143</v>
      </c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spans="1:27">
      <c r="A87" s="16" t="s">
        <v>138</v>
      </c>
      <c r="B87" s="17" t="s">
        <v>20</v>
      </c>
      <c r="C87" s="27" t="s">
        <v>19</v>
      </c>
      <c r="D87" s="24">
        <v>42920</v>
      </c>
      <c r="E87" s="17">
        <f>[86]Export!$H$47</f>
        <v>50</v>
      </c>
      <c r="F87" s="23"/>
      <c r="G87" s="17" t="s">
        <v>18</v>
      </c>
      <c r="H87" s="20" t="s">
        <v>142</v>
      </c>
      <c r="I87" s="17" t="s">
        <v>16</v>
      </c>
      <c r="K87" s="17">
        <f>IF(I87&lt;&gt;"",K86+F87-E87,0)</f>
        <v>63023.03</v>
      </c>
      <c r="L87" s="28">
        <f>L86-E87+F87</f>
        <v>63023.03</v>
      </c>
      <c r="M87" s="27" t="s">
        <v>141</v>
      </c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  <row r="88" spans="1:27">
      <c r="A88" s="16" t="s">
        <v>138</v>
      </c>
      <c r="B88" s="17" t="s">
        <v>20</v>
      </c>
      <c r="C88" s="27" t="s">
        <v>19</v>
      </c>
      <c r="D88" s="24">
        <v>42920</v>
      </c>
      <c r="E88" s="17">
        <f>[87]Export!$H$47</f>
        <v>25</v>
      </c>
      <c r="F88" s="23"/>
      <c r="G88" s="17" t="s">
        <v>18</v>
      </c>
      <c r="H88" s="20" t="s">
        <v>140</v>
      </c>
      <c r="I88" s="17" t="s">
        <v>16</v>
      </c>
      <c r="K88" s="17">
        <f>IF(I88&lt;&gt;"",K87+F88-E88,0)</f>
        <v>62998.03</v>
      </c>
      <c r="L88" s="28">
        <f>L87-E88+F88</f>
        <v>62998.03</v>
      </c>
      <c r="M88" s="27" t="s">
        <v>139</v>
      </c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</row>
    <row r="89" spans="1:27">
      <c r="A89" s="16" t="s">
        <v>138</v>
      </c>
      <c r="B89" s="17" t="s">
        <v>20</v>
      </c>
      <c r="C89" s="27" t="s">
        <v>19</v>
      </c>
      <c r="D89" s="24">
        <v>42920</v>
      </c>
      <c r="E89" s="17">
        <f>[88]Export!$H$47</f>
        <v>50</v>
      </c>
      <c r="F89" s="23"/>
      <c r="G89" s="17" t="s">
        <v>18</v>
      </c>
      <c r="H89" s="20" t="s">
        <v>137</v>
      </c>
      <c r="I89" s="17" t="s">
        <v>16</v>
      </c>
      <c r="K89" s="17">
        <f>IF(I89&lt;&gt;"",K88+F89-E89,0)</f>
        <v>62948.03</v>
      </c>
      <c r="L89" s="28">
        <f>L88-E89+F89</f>
        <v>62948.03</v>
      </c>
      <c r="M89" s="27" t="s">
        <v>136</v>
      </c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</row>
    <row r="90" spans="1:27">
      <c r="A90" s="16" t="s">
        <v>133</v>
      </c>
      <c r="B90" s="17" t="s">
        <v>20</v>
      </c>
      <c r="C90" s="27" t="s">
        <v>19</v>
      </c>
      <c r="D90" s="24">
        <v>42920</v>
      </c>
      <c r="E90" s="17">
        <f>[89]Export!$H$47</f>
        <v>50</v>
      </c>
      <c r="F90" s="23"/>
      <c r="G90" s="17" t="s">
        <v>18</v>
      </c>
      <c r="H90" s="20" t="s">
        <v>135</v>
      </c>
      <c r="I90" s="17" t="s">
        <v>16</v>
      </c>
      <c r="K90" s="17">
        <f>IF(I90&lt;&gt;"",K89+F90-E90,0)</f>
        <v>62898.03</v>
      </c>
      <c r="L90" s="28">
        <f>L89-E90+F90</f>
        <v>62898.03</v>
      </c>
      <c r="M90" s="27" t="s">
        <v>134</v>
      </c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</row>
    <row r="91" spans="1:27">
      <c r="A91" s="16" t="s">
        <v>133</v>
      </c>
      <c r="B91" s="17" t="s">
        <v>20</v>
      </c>
      <c r="C91" s="27" t="s">
        <v>19</v>
      </c>
      <c r="D91" s="24">
        <v>42920</v>
      </c>
      <c r="E91" s="17">
        <f>[90]Export!$H$47</f>
        <v>50</v>
      </c>
      <c r="F91" s="23"/>
      <c r="G91" s="17" t="s">
        <v>18</v>
      </c>
      <c r="H91" s="20" t="s">
        <v>132</v>
      </c>
      <c r="I91" s="17" t="s">
        <v>16</v>
      </c>
      <c r="K91" s="17">
        <f>IF(I91&lt;&gt;"",K90+F91-E91,0)</f>
        <v>62848.03</v>
      </c>
      <c r="L91" s="28">
        <f>L90-E91+F91</f>
        <v>62848.03</v>
      </c>
      <c r="M91" s="27" t="s">
        <v>131</v>
      </c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</row>
    <row r="92" spans="1:27">
      <c r="A92" s="16" t="s">
        <v>96</v>
      </c>
      <c r="B92" s="17" t="s">
        <v>20</v>
      </c>
      <c r="C92" s="27" t="s">
        <v>19</v>
      </c>
      <c r="D92" s="24">
        <v>42922</v>
      </c>
      <c r="E92" s="17">
        <f>[91]Export!$H$47</f>
        <v>50</v>
      </c>
      <c r="F92" s="23"/>
      <c r="G92" s="17" t="s">
        <v>18</v>
      </c>
      <c r="H92" s="20" t="s">
        <v>130</v>
      </c>
      <c r="I92" s="17" t="s">
        <v>16</v>
      </c>
      <c r="K92" s="17">
        <f>IF(I92&lt;&gt;"",K91+F92-E92,0)</f>
        <v>62798.03</v>
      </c>
      <c r="L92" s="28">
        <f>L91-E92+F92</f>
        <v>62798.03</v>
      </c>
      <c r="M92" s="27" t="s">
        <v>129</v>
      </c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</row>
    <row r="93" spans="1:27">
      <c r="A93" s="16" t="s">
        <v>96</v>
      </c>
      <c r="B93" s="17" t="s">
        <v>20</v>
      </c>
      <c r="C93" s="27" t="s">
        <v>19</v>
      </c>
      <c r="D93" s="24">
        <v>42922</v>
      </c>
      <c r="E93" s="17">
        <f>[92]Export!$H$47</f>
        <v>50</v>
      </c>
      <c r="F93" s="23"/>
      <c r="G93" s="17" t="s">
        <v>18</v>
      </c>
      <c r="H93" s="20" t="s">
        <v>128</v>
      </c>
      <c r="I93" s="17" t="s">
        <v>16</v>
      </c>
      <c r="K93" s="17">
        <f>IF(I93&lt;&gt;"",K92+F93-E93,0)</f>
        <v>62748.03</v>
      </c>
      <c r="L93" s="28">
        <f>L92-E93+F93</f>
        <v>62748.03</v>
      </c>
      <c r="M93" s="27" t="s">
        <v>127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</row>
    <row r="94" spans="1:27">
      <c r="A94" s="16" t="s">
        <v>96</v>
      </c>
      <c r="B94" s="17" t="s">
        <v>20</v>
      </c>
      <c r="C94" s="27" t="s">
        <v>19</v>
      </c>
      <c r="D94" s="24">
        <v>42922</v>
      </c>
      <c r="E94" s="17">
        <f>[93]Export!$H$47</f>
        <v>50</v>
      </c>
      <c r="F94" s="23"/>
      <c r="G94" s="17" t="s">
        <v>18</v>
      </c>
      <c r="H94" s="20" t="s">
        <v>126</v>
      </c>
      <c r="I94" s="17" t="s">
        <v>16</v>
      </c>
      <c r="K94" s="17">
        <f>IF(I94&lt;&gt;"",K93+F94-E94,0)</f>
        <v>62698.03</v>
      </c>
      <c r="L94" s="28">
        <f>L93-E94+F94</f>
        <v>62698.03</v>
      </c>
      <c r="M94" s="27" t="s">
        <v>125</v>
      </c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</row>
    <row r="95" spans="1:27">
      <c r="A95" s="16" t="s">
        <v>96</v>
      </c>
      <c r="B95" s="17" t="s">
        <v>20</v>
      </c>
      <c r="C95" s="27" t="s">
        <v>19</v>
      </c>
      <c r="D95" s="24">
        <v>42922</v>
      </c>
      <c r="E95" s="17">
        <f>[94]Export!$H$47</f>
        <v>50</v>
      </c>
      <c r="F95" s="23"/>
      <c r="G95" s="17" t="s">
        <v>18</v>
      </c>
      <c r="H95" s="20" t="s">
        <v>124</v>
      </c>
      <c r="I95" s="17" t="s">
        <v>16</v>
      </c>
      <c r="K95" s="17">
        <f>IF(I95&lt;&gt;"",K94+F95-E95,0)</f>
        <v>62648.03</v>
      </c>
      <c r="L95" s="28">
        <f>L94-E95+F95</f>
        <v>62648.03</v>
      </c>
      <c r="M95" s="27" t="s">
        <v>123</v>
      </c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</row>
    <row r="96" spans="1:27">
      <c r="A96" s="16" t="s">
        <v>96</v>
      </c>
      <c r="B96" s="17" t="s">
        <v>20</v>
      </c>
      <c r="C96" s="27" t="s">
        <v>19</v>
      </c>
      <c r="D96" s="24">
        <v>42922</v>
      </c>
      <c r="E96" s="17">
        <f>[95]Export!$H$47</f>
        <v>50</v>
      </c>
      <c r="F96" s="23"/>
      <c r="G96" s="17" t="s">
        <v>18</v>
      </c>
      <c r="H96" s="20" t="s">
        <v>122</v>
      </c>
      <c r="I96" s="17" t="s">
        <v>16</v>
      </c>
      <c r="K96" s="17">
        <f>IF(I96&lt;&gt;"",K95+F96-E96,0)</f>
        <v>62598.03</v>
      </c>
      <c r="L96" s="28">
        <f>L95-E96+F96</f>
        <v>62598.03</v>
      </c>
      <c r="M96" s="27" t="s">
        <v>121</v>
      </c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</row>
    <row r="97" spans="1:27">
      <c r="A97" s="16" t="s">
        <v>96</v>
      </c>
      <c r="B97" s="17" t="s">
        <v>20</v>
      </c>
      <c r="C97" s="27" t="s">
        <v>19</v>
      </c>
      <c r="D97" s="24">
        <v>42922</v>
      </c>
      <c r="E97" s="17">
        <f>[96]Export!$H$47</f>
        <v>50</v>
      </c>
      <c r="F97" s="23"/>
      <c r="G97" s="17" t="s">
        <v>18</v>
      </c>
      <c r="H97" s="20" t="s">
        <v>120</v>
      </c>
      <c r="I97" s="17" t="s">
        <v>16</v>
      </c>
      <c r="K97" s="17">
        <f>IF(I97&lt;&gt;"",K96+F97-E97,0)</f>
        <v>62548.03</v>
      </c>
      <c r="L97" s="28">
        <f>L96-E97+F97</f>
        <v>62548.03</v>
      </c>
      <c r="M97" s="27" t="s">
        <v>119</v>
      </c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</row>
    <row r="98" spans="1:27">
      <c r="A98" s="16" t="s">
        <v>96</v>
      </c>
      <c r="B98" s="17" t="s">
        <v>20</v>
      </c>
      <c r="C98" s="27" t="s">
        <v>19</v>
      </c>
      <c r="D98" s="24">
        <v>42922</v>
      </c>
      <c r="E98" s="17">
        <f>[97]Export!$H$47</f>
        <v>50</v>
      </c>
      <c r="F98" s="23"/>
      <c r="G98" s="17" t="s">
        <v>18</v>
      </c>
      <c r="H98" s="20" t="s">
        <v>118</v>
      </c>
      <c r="I98" s="17" t="s">
        <v>16</v>
      </c>
      <c r="K98" s="17">
        <f>IF(I98&lt;&gt;"",K97+F98-E98,0)</f>
        <v>62498.03</v>
      </c>
      <c r="L98" s="28">
        <f>L97-E98+F98</f>
        <v>62498.03</v>
      </c>
      <c r="M98" s="27" t="s">
        <v>117</v>
      </c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</row>
    <row r="99" spans="1:27">
      <c r="A99" s="16" t="s">
        <v>96</v>
      </c>
      <c r="B99" s="17" t="s">
        <v>20</v>
      </c>
      <c r="C99" s="27" t="s">
        <v>19</v>
      </c>
      <c r="D99" s="24">
        <v>42922</v>
      </c>
      <c r="E99" s="17">
        <f>[98]Export!$H$47</f>
        <v>25</v>
      </c>
      <c r="F99" s="23"/>
      <c r="G99" s="17" t="s">
        <v>18</v>
      </c>
      <c r="H99" s="20" t="s">
        <v>116</v>
      </c>
      <c r="I99" s="17" t="s">
        <v>16</v>
      </c>
      <c r="K99" s="17">
        <f>IF(I99&lt;&gt;"",K98+F99-E99,0)</f>
        <v>62473.03</v>
      </c>
      <c r="L99" s="28">
        <f>L98-E99+F99</f>
        <v>62473.03</v>
      </c>
      <c r="M99" s="27" t="s">
        <v>115</v>
      </c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</row>
    <row r="100" spans="1:27">
      <c r="A100" s="16" t="s">
        <v>96</v>
      </c>
      <c r="B100" s="17" t="s">
        <v>20</v>
      </c>
      <c r="C100" s="27" t="s">
        <v>19</v>
      </c>
      <c r="D100" s="24">
        <v>42922</v>
      </c>
      <c r="E100" s="17">
        <f>[99]Export!$H$47</f>
        <v>50</v>
      </c>
      <c r="F100" s="23"/>
      <c r="G100" s="17" t="s">
        <v>18</v>
      </c>
      <c r="H100" s="20" t="s">
        <v>114</v>
      </c>
      <c r="I100" s="17" t="s">
        <v>16</v>
      </c>
      <c r="K100" s="17">
        <f>IF(I100&lt;&gt;"",K99+F100-E100,0)</f>
        <v>62423.03</v>
      </c>
      <c r="L100" s="28">
        <f>L99-E100+F100</f>
        <v>62423.03</v>
      </c>
      <c r="M100" s="27" t="s">
        <v>113</v>
      </c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</row>
    <row r="101" spans="1:27">
      <c r="A101" s="16" t="s">
        <v>96</v>
      </c>
      <c r="B101" s="17" t="s">
        <v>20</v>
      </c>
      <c r="C101" s="27" t="s">
        <v>19</v>
      </c>
      <c r="D101" s="24">
        <v>42922</v>
      </c>
      <c r="E101" s="17">
        <f>[100]Export!$H$47</f>
        <v>50</v>
      </c>
      <c r="F101" s="23"/>
      <c r="G101" s="17" t="s">
        <v>18</v>
      </c>
      <c r="H101" s="20" t="s">
        <v>112</v>
      </c>
      <c r="I101" s="17" t="s">
        <v>16</v>
      </c>
      <c r="K101" s="17">
        <f>IF(I101&lt;&gt;"",K100+F101-E101,0)</f>
        <v>62373.03</v>
      </c>
      <c r="L101" s="28">
        <f>L100-E101+F101</f>
        <v>62373.03</v>
      </c>
      <c r="M101" s="27" t="s">
        <v>111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</row>
    <row r="102" spans="1:27">
      <c r="A102" s="16" t="s">
        <v>96</v>
      </c>
      <c r="B102" s="17" t="s">
        <v>20</v>
      </c>
      <c r="C102" s="27" t="s">
        <v>19</v>
      </c>
      <c r="D102" s="24">
        <v>42922</v>
      </c>
      <c r="E102" s="17">
        <f>[101]Export!$H$47</f>
        <v>50</v>
      </c>
      <c r="F102" s="23"/>
      <c r="G102" s="17" t="s">
        <v>18</v>
      </c>
      <c r="H102" s="20" t="s">
        <v>110</v>
      </c>
      <c r="I102" s="17" t="s">
        <v>16</v>
      </c>
      <c r="K102" s="17">
        <f>IF(I102&lt;&gt;"",K101+F102-E102,0)</f>
        <v>62323.03</v>
      </c>
      <c r="L102" s="28">
        <f>L101-E102+F102</f>
        <v>62323.03</v>
      </c>
      <c r="M102" s="27" t="s">
        <v>109</v>
      </c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</row>
    <row r="103" spans="1:27">
      <c r="A103" s="16" t="s">
        <v>96</v>
      </c>
      <c r="B103" s="17" t="s">
        <v>20</v>
      </c>
      <c r="C103" s="27" t="s">
        <v>19</v>
      </c>
      <c r="D103" s="24">
        <v>42922</v>
      </c>
      <c r="E103" s="17">
        <f>[102]Export!$H$47</f>
        <v>50</v>
      </c>
      <c r="F103" s="23"/>
      <c r="G103" s="17" t="s">
        <v>18</v>
      </c>
      <c r="H103" s="20" t="s">
        <v>108</v>
      </c>
      <c r="I103" s="17" t="s">
        <v>16</v>
      </c>
      <c r="K103" s="17">
        <f>IF(I103&lt;&gt;"",K102+F103-E103,0)</f>
        <v>62273.03</v>
      </c>
      <c r="L103" s="28">
        <f>L102-E103+F103</f>
        <v>62273.03</v>
      </c>
      <c r="M103" s="27" t="s">
        <v>107</v>
      </c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</row>
    <row r="104" spans="1:27">
      <c r="A104" s="16" t="s">
        <v>96</v>
      </c>
      <c r="B104" s="17" t="s">
        <v>20</v>
      </c>
      <c r="C104" s="27" t="s">
        <v>19</v>
      </c>
      <c r="D104" s="24">
        <v>42922</v>
      </c>
      <c r="E104" s="17">
        <f>[103]Export!$H$47</f>
        <v>50</v>
      </c>
      <c r="F104" s="23"/>
      <c r="G104" s="17" t="s">
        <v>18</v>
      </c>
      <c r="H104" s="20" t="s">
        <v>106</v>
      </c>
      <c r="I104" s="17" t="s">
        <v>16</v>
      </c>
      <c r="K104" s="17">
        <f>IF(I104&lt;&gt;"",K103+F104-E104,0)</f>
        <v>62223.03</v>
      </c>
      <c r="L104" s="28">
        <f>L103-E104+F104</f>
        <v>62223.03</v>
      </c>
      <c r="M104" s="27" t="s">
        <v>105</v>
      </c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</row>
    <row r="105" spans="1:27">
      <c r="A105" s="16" t="s">
        <v>96</v>
      </c>
      <c r="B105" s="17" t="s">
        <v>20</v>
      </c>
      <c r="C105" s="27" t="s">
        <v>19</v>
      </c>
      <c r="D105" s="24">
        <v>42922</v>
      </c>
      <c r="E105" s="17">
        <f>[104]Export!$H$47</f>
        <v>50</v>
      </c>
      <c r="F105" s="23"/>
      <c r="G105" s="17" t="s">
        <v>18</v>
      </c>
      <c r="H105" s="20" t="s">
        <v>104</v>
      </c>
      <c r="I105" s="17" t="s">
        <v>16</v>
      </c>
      <c r="K105" s="17">
        <f>IF(I105&lt;&gt;"",K104+F105-E105,0)</f>
        <v>62173.03</v>
      </c>
      <c r="L105" s="28">
        <f>L104-E105+F105</f>
        <v>62173.03</v>
      </c>
      <c r="M105" s="27" t="s">
        <v>103</v>
      </c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</row>
    <row r="106" spans="1:27">
      <c r="A106" s="16" t="s">
        <v>96</v>
      </c>
      <c r="B106" s="17" t="s">
        <v>20</v>
      </c>
      <c r="C106" s="27" t="s">
        <v>19</v>
      </c>
      <c r="D106" s="24">
        <v>42922</v>
      </c>
      <c r="E106" s="17">
        <f>[105]Export!$H$47</f>
        <v>50</v>
      </c>
      <c r="F106" s="23"/>
      <c r="G106" s="17" t="s">
        <v>18</v>
      </c>
      <c r="H106" s="20" t="s">
        <v>102</v>
      </c>
      <c r="I106" s="17" t="s">
        <v>16</v>
      </c>
      <c r="K106" s="17">
        <f>IF(I106&lt;&gt;"",K105+F106-E106,0)</f>
        <v>62123.03</v>
      </c>
      <c r="L106" s="28">
        <f>L105-E106+F106</f>
        <v>62123.03</v>
      </c>
      <c r="M106" s="27" t="s">
        <v>101</v>
      </c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</row>
    <row r="107" spans="1:27">
      <c r="A107" s="16" t="s">
        <v>96</v>
      </c>
      <c r="B107" s="17" t="s">
        <v>20</v>
      </c>
      <c r="C107" s="27" t="s">
        <v>19</v>
      </c>
      <c r="D107" s="24">
        <v>42922</v>
      </c>
      <c r="E107" s="17">
        <f>[106]Export!$H$47</f>
        <v>50</v>
      </c>
      <c r="F107" s="23"/>
      <c r="G107" s="17" t="s">
        <v>18</v>
      </c>
      <c r="H107" s="20" t="s">
        <v>100</v>
      </c>
      <c r="I107" s="17" t="s">
        <v>16</v>
      </c>
      <c r="K107" s="17">
        <f>IF(I107&lt;&gt;"",K106+F107-E107,0)</f>
        <v>62073.03</v>
      </c>
      <c r="L107" s="28">
        <f>L106-E107+F107</f>
        <v>62073.03</v>
      </c>
      <c r="M107" s="27" t="s">
        <v>99</v>
      </c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spans="1:27">
      <c r="A108" s="16" t="s">
        <v>96</v>
      </c>
      <c r="B108" s="17" t="s">
        <v>20</v>
      </c>
      <c r="C108" s="27" t="s">
        <v>19</v>
      </c>
      <c r="D108" s="24">
        <v>42922</v>
      </c>
      <c r="E108" s="17">
        <f>[107]Export!$H$47</f>
        <v>50</v>
      </c>
      <c r="F108" s="23"/>
      <c r="G108" s="17" t="s">
        <v>18</v>
      </c>
      <c r="H108" s="20" t="s">
        <v>98</v>
      </c>
      <c r="I108" s="17" t="s">
        <v>16</v>
      </c>
      <c r="K108" s="17">
        <f>IF(I108&lt;&gt;"",K107+F108-E108,0)</f>
        <v>62023.03</v>
      </c>
      <c r="L108" s="28">
        <f>L107-E108+F108</f>
        <v>62023.03</v>
      </c>
      <c r="M108" s="27" t="s">
        <v>97</v>
      </c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spans="1:27" ht="12.75" customHeight="1">
      <c r="A109" s="16" t="s">
        <v>96</v>
      </c>
      <c r="B109" s="17" t="s">
        <v>20</v>
      </c>
      <c r="C109" s="27" t="s">
        <v>19</v>
      </c>
      <c r="D109" s="24">
        <v>42922</v>
      </c>
      <c r="E109" s="17">
        <f>[108]Export!$H$47</f>
        <v>50</v>
      </c>
      <c r="F109" s="23"/>
      <c r="G109" s="17" t="s">
        <v>18</v>
      </c>
      <c r="H109" s="20" t="s">
        <v>95</v>
      </c>
      <c r="I109" s="17" t="s">
        <v>16</v>
      </c>
      <c r="K109" s="17">
        <f>IF(I109&lt;&gt;"",K108+F109-E109,0)</f>
        <v>61973.03</v>
      </c>
      <c r="L109" s="28">
        <f>L108-E109+F109</f>
        <v>61973.03</v>
      </c>
      <c r="M109" s="27" t="s">
        <v>94</v>
      </c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</row>
    <row r="110" spans="1:27">
      <c r="A110" s="16" t="s">
        <v>93</v>
      </c>
      <c r="B110" s="17" t="s">
        <v>20</v>
      </c>
      <c r="C110" s="27" t="s">
        <v>19</v>
      </c>
      <c r="D110" s="24">
        <v>42922</v>
      </c>
      <c r="E110" s="17">
        <f>[109]Export!$H$47</f>
        <v>50</v>
      </c>
      <c r="F110" s="23"/>
      <c r="G110" s="17" t="s">
        <v>18</v>
      </c>
      <c r="H110" s="20" t="s">
        <v>92</v>
      </c>
      <c r="I110" s="17" t="s">
        <v>16</v>
      </c>
      <c r="K110" s="17">
        <f>IF(I110&lt;&gt;"",K109+F110-E110,0)</f>
        <v>61923.03</v>
      </c>
      <c r="L110" s="28">
        <f>L109-E110+F110</f>
        <v>61923.03</v>
      </c>
      <c r="M110" s="27" t="s">
        <v>91</v>
      </c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</row>
    <row r="111" spans="1:27">
      <c r="A111" s="16" t="s">
        <v>78</v>
      </c>
      <c r="B111" s="17" t="s">
        <v>20</v>
      </c>
      <c r="C111" s="27" t="s">
        <v>19</v>
      </c>
      <c r="D111" s="24">
        <v>42922</v>
      </c>
      <c r="E111" s="17">
        <f>[110]Export!$H$47</f>
        <v>50</v>
      </c>
      <c r="F111" s="23"/>
      <c r="G111" s="17" t="s">
        <v>18</v>
      </c>
      <c r="H111" s="20" t="s">
        <v>90</v>
      </c>
      <c r="I111" s="17" t="s">
        <v>16</v>
      </c>
      <c r="K111" s="17">
        <f>IF(I111&lt;&gt;"",K110+F111-E111,0)</f>
        <v>61873.03</v>
      </c>
      <c r="L111" s="28">
        <f>L110-E111+F111</f>
        <v>61873.03</v>
      </c>
      <c r="M111" s="27" t="s">
        <v>89</v>
      </c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</row>
    <row r="112" spans="1:27">
      <c r="A112" s="16" t="s">
        <v>78</v>
      </c>
      <c r="B112" s="17" t="s">
        <v>20</v>
      </c>
      <c r="C112" s="27" t="s">
        <v>19</v>
      </c>
      <c r="D112" s="24">
        <v>42922</v>
      </c>
      <c r="E112" s="17">
        <f>[111]Export!$H$47</f>
        <v>50</v>
      </c>
      <c r="F112" s="23"/>
      <c r="G112" s="17" t="s">
        <v>18</v>
      </c>
      <c r="H112" s="20" t="s">
        <v>88</v>
      </c>
      <c r="I112" s="17" t="s">
        <v>16</v>
      </c>
      <c r="K112" s="17">
        <f>IF(I112&lt;&gt;"",K111+F112-E112,0)</f>
        <v>61823.03</v>
      </c>
      <c r="L112" s="28">
        <f>L111-E112+F112</f>
        <v>61823.03</v>
      </c>
      <c r="M112" s="27" t="s">
        <v>87</v>
      </c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</row>
    <row r="113" spans="1:27">
      <c r="A113" s="16" t="s">
        <v>78</v>
      </c>
      <c r="B113" s="17" t="s">
        <v>20</v>
      </c>
      <c r="C113" s="27" t="s">
        <v>19</v>
      </c>
      <c r="D113" s="24">
        <v>42922</v>
      </c>
      <c r="E113" s="17">
        <f>[112]Export!$H$47</f>
        <v>50</v>
      </c>
      <c r="F113" s="23"/>
      <c r="G113" s="17" t="s">
        <v>18</v>
      </c>
      <c r="H113" s="20" t="s">
        <v>86</v>
      </c>
      <c r="I113" s="17" t="s">
        <v>16</v>
      </c>
      <c r="K113" s="17">
        <f>IF(I113&lt;&gt;"",K112+F113-E113,0)</f>
        <v>61773.03</v>
      </c>
      <c r="L113" s="28">
        <f>L112-E113+F113</f>
        <v>61773.03</v>
      </c>
      <c r="M113" s="27" t="s">
        <v>85</v>
      </c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</row>
    <row r="114" spans="1:27">
      <c r="A114" s="16" t="s">
        <v>78</v>
      </c>
      <c r="B114" s="17" t="s">
        <v>20</v>
      </c>
      <c r="C114" s="27" t="s">
        <v>19</v>
      </c>
      <c r="D114" s="24">
        <v>42922</v>
      </c>
      <c r="E114" s="17">
        <f>[113]Export!$H$47</f>
        <v>47.9</v>
      </c>
      <c r="F114" s="23"/>
      <c r="G114" s="17" t="s">
        <v>18</v>
      </c>
      <c r="H114" s="20" t="s">
        <v>84</v>
      </c>
      <c r="I114" s="17" t="s">
        <v>16</v>
      </c>
      <c r="K114" s="17">
        <f>IF(I114&lt;&gt;"",K113+F114-E114,0)</f>
        <v>61725.13</v>
      </c>
      <c r="L114" s="28">
        <f>L113-E114+F114</f>
        <v>61725.13</v>
      </c>
      <c r="M114" s="27" t="s">
        <v>83</v>
      </c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</row>
    <row r="115" spans="1:27">
      <c r="A115" s="16" t="s">
        <v>78</v>
      </c>
      <c r="B115" s="17" t="s">
        <v>20</v>
      </c>
      <c r="C115" s="27" t="s">
        <v>19</v>
      </c>
      <c r="D115" s="24">
        <v>42922</v>
      </c>
      <c r="E115" s="17">
        <f>[114]Export!$H$47</f>
        <v>50</v>
      </c>
      <c r="F115" s="23"/>
      <c r="G115" s="17" t="s">
        <v>18</v>
      </c>
      <c r="H115" s="20" t="s">
        <v>82</v>
      </c>
      <c r="I115" s="17" t="s">
        <v>16</v>
      </c>
      <c r="K115" s="17">
        <f>IF(I115&lt;&gt;"",K114+F115-E115,0)</f>
        <v>61675.13</v>
      </c>
      <c r="L115" s="28">
        <f>L114-E115+F115</f>
        <v>61675.13</v>
      </c>
      <c r="M115" s="27" t="s">
        <v>81</v>
      </c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</row>
    <row r="116" spans="1:27">
      <c r="A116" s="16" t="s">
        <v>78</v>
      </c>
      <c r="B116" s="17" t="s">
        <v>20</v>
      </c>
      <c r="C116" s="27" t="s">
        <v>19</v>
      </c>
      <c r="D116" s="24">
        <v>42922</v>
      </c>
      <c r="E116" s="17">
        <f>[115]Export!$H$47</f>
        <v>50</v>
      </c>
      <c r="F116" s="23"/>
      <c r="G116" s="17" t="s">
        <v>18</v>
      </c>
      <c r="H116" s="20" t="s">
        <v>80</v>
      </c>
      <c r="I116" s="17" t="s">
        <v>16</v>
      </c>
      <c r="K116" s="17">
        <f>IF(I116&lt;&gt;"",K115+F116-E116,0)</f>
        <v>61625.13</v>
      </c>
      <c r="L116" s="28">
        <f>L115-E116+F116</f>
        <v>61625.13</v>
      </c>
      <c r="M116" s="27" t="s">
        <v>79</v>
      </c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</row>
    <row r="117" spans="1:27">
      <c r="A117" s="16" t="s">
        <v>78</v>
      </c>
      <c r="B117" s="17" t="s">
        <v>20</v>
      </c>
      <c r="C117" s="27" t="s">
        <v>19</v>
      </c>
      <c r="D117" s="24">
        <v>42922</v>
      </c>
      <c r="E117" s="17">
        <f>[116]Export!$H$47</f>
        <v>36</v>
      </c>
      <c r="F117" s="23"/>
      <c r="G117" s="17" t="s">
        <v>18</v>
      </c>
      <c r="H117" s="20" t="s">
        <v>77</v>
      </c>
      <c r="I117" s="17" t="s">
        <v>16</v>
      </c>
      <c r="K117" s="17">
        <f>IF(I117&lt;&gt;"",K116+F117-E117,0)</f>
        <v>61589.13</v>
      </c>
      <c r="L117" s="28">
        <f>L116-E117+F117</f>
        <v>61589.13</v>
      </c>
      <c r="M117" s="27" t="s">
        <v>76</v>
      </c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</row>
    <row r="118" spans="1:27">
      <c r="A118" s="16" t="s">
        <v>63</v>
      </c>
      <c r="B118" s="17" t="s">
        <v>20</v>
      </c>
      <c r="C118" s="27" t="s">
        <v>19</v>
      </c>
      <c r="D118" s="24">
        <v>42922</v>
      </c>
      <c r="E118" s="17">
        <f>[117]Export!$H$47</f>
        <v>50</v>
      </c>
      <c r="F118" s="23"/>
      <c r="G118" s="17" t="s">
        <v>18</v>
      </c>
      <c r="H118" s="20" t="s">
        <v>75</v>
      </c>
      <c r="I118" s="17" t="s">
        <v>16</v>
      </c>
      <c r="K118" s="17">
        <f>IF(I118&lt;&gt;"",K117+F118-E118,0)</f>
        <v>61539.13</v>
      </c>
      <c r="L118" s="28">
        <f>L117-E118+F118</f>
        <v>61539.13</v>
      </c>
      <c r="M118" s="27" t="s">
        <v>74</v>
      </c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</row>
    <row r="119" spans="1:27">
      <c r="A119" s="16" t="s">
        <v>63</v>
      </c>
      <c r="B119" s="17" t="s">
        <v>20</v>
      </c>
      <c r="C119" s="27" t="s">
        <v>19</v>
      </c>
      <c r="D119" s="24">
        <v>42922</v>
      </c>
      <c r="E119" s="17">
        <f>[118]Export!$H$47</f>
        <v>25</v>
      </c>
      <c r="F119" s="23"/>
      <c r="G119" s="17" t="s">
        <v>18</v>
      </c>
      <c r="H119" s="20" t="s">
        <v>73</v>
      </c>
      <c r="I119" s="17" t="s">
        <v>16</v>
      </c>
      <c r="K119" s="17">
        <f>IF(I119&lt;&gt;"",K118+F119-E119,0)</f>
        <v>61514.13</v>
      </c>
      <c r="L119" s="28">
        <f>L118-E119+F119</f>
        <v>61514.13</v>
      </c>
      <c r="M119" s="27" t="s">
        <v>72</v>
      </c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</row>
    <row r="120" spans="1:27">
      <c r="A120" s="16" t="s">
        <v>63</v>
      </c>
      <c r="B120" s="17" t="s">
        <v>20</v>
      </c>
      <c r="C120" s="27" t="s">
        <v>19</v>
      </c>
      <c r="D120" s="24">
        <v>42922</v>
      </c>
      <c r="E120" s="17">
        <f>[119]Export!$H$47</f>
        <v>50</v>
      </c>
      <c r="F120" s="23"/>
      <c r="G120" s="17" t="s">
        <v>18</v>
      </c>
      <c r="H120" s="20" t="s">
        <v>71</v>
      </c>
      <c r="I120" s="17" t="s">
        <v>16</v>
      </c>
      <c r="K120" s="17">
        <f>IF(I120&lt;&gt;"",K119+F120-E120,0)</f>
        <v>61464.13</v>
      </c>
      <c r="L120" s="28">
        <f>L119-E120+F120</f>
        <v>61464.13</v>
      </c>
      <c r="M120" s="27" t="s">
        <v>70</v>
      </c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</row>
    <row r="121" spans="1:27">
      <c r="A121" s="16" t="s">
        <v>63</v>
      </c>
      <c r="B121" s="17" t="s">
        <v>20</v>
      </c>
      <c r="C121" s="27" t="s">
        <v>19</v>
      </c>
      <c r="D121" s="24">
        <v>42922</v>
      </c>
      <c r="E121" s="17">
        <f>[120]Export!$H$47</f>
        <v>50</v>
      </c>
      <c r="F121" s="23"/>
      <c r="G121" s="17" t="s">
        <v>18</v>
      </c>
      <c r="H121" s="20" t="s">
        <v>69</v>
      </c>
      <c r="I121" s="17" t="s">
        <v>16</v>
      </c>
      <c r="K121" s="17">
        <f>IF(I121&lt;&gt;"",K120+F121-E121,0)</f>
        <v>61414.13</v>
      </c>
      <c r="L121" s="28">
        <f>L120-E121+F121</f>
        <v>61414.13</v>
      </c>
      <c r="M121" s="27" t="s">
        <v>68</v>
      </c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</row>
    <row r="122" spans="1:27">
      <c r="A122" s="16" t="s">
        <v>63</v>
      </c>
      <c r="B122" s="17" t="s">
        <v>20</v>
      </c>
      <c r="C122" s="27" t="s">
        <v>19</v>
      </c>
      <c r="D122" s="24">
        <v>42922</v>
      </c>
      <c r="E122" s="17">
        <f>[121]Export!$H$47</f>
        <v>50</v>
      </c>
      <c r="F122" s="23"/>
      <c r="G122" s="17" t="s">
        <v>18</v>
      </c>
      <c r="H122" s="20" t="s">
        <v>67</v>
      </c>
      <c r="I122" s="17" t="s">
        <v>16</v>
      </c>
      <c r="K122" s="17">
        <f>IF(I122&lt;&gt;"",K121+F122-E122,0)</f>
        <v>61364.13</v>
      </c>
      <c r="L122" s="28">
        <f>L121-E122+F122</f>
        <v>61364.13</v>
      </c>
      <c r="M122" s="27" t="s">
        <v>66</v>
      </c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</row>
    <row r="123" spans="1:27">
      <c r="A123" s="16" t="s">
        <v>63</v>
      </c>
      <c r="B123" s="17" t="s">
        <v>20</v>
      </c>
      <c r="C123" s="27" t="s">
        <v>19</v>
      </c>
      <c r="D123" s="24">
        <v>42922</v>
      </c>
      <c r="E123" s="17">
        <f>[122]Export!$H$47</f>
        <v>50</v>
      </c>
      <c r="F123" s="23"/>
      <c r="G123" s="17" t="s">
        <v>18</v>
      </c>
      <c r="H123" s="20" t="s">
        <v>65</v>
      </c>
      <c r="I123" s="17" t="s">
        <v>16</v>
      </c>
      <c r="K123" s="17">
        <f>IF(I123&lt;&gt;"",K122+F123-E123,0)</f>
        <v>61314.13</v>
      </c>
      <c r="L123" s="28">
        <f>L122-E123+F123</f>
        <v>61314.13</v>
      </c>
      <c r="M123" s="27" t="s">
        <v>64</v>
      </c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</row>
    <row r="124" spans="1:27">
      <c r="A124" s="16" t="s">
        <v>63</v>
      </c>
      <c r="B124" s="17" t="s">
        <v>20</v>
      </c>
      <c r="C124" s="27" t="s">
        <v>19</v>
      </c>
      <c r="D124" s="24">
        <v>42922</v>
      </c>
      <c r="E124" s="17">
        <f>[123]Export!$H$47</f>
        <v>50</v>
      </c>
      <c r="F124" s="23"/>
      <c r="G124" s="17" t="s">
        <v>18</v>
      </c>
      <c r="H124" s="20" t="s">
        <v>62</v>
      </c>
      <c r="I124" s="17" t="s">
        <v>16</v>
      </c>
      <c r="K124" s="17">
        <f>IF(I124&lt;&gt;"",K123+F124-E124,0)</f>
        <v>61264.13</v>
      </c>
      <c r="L124" s="28">
        <f>L123-E124+F124</f>
        <v>61264.13</v>
      </c>
      <c r="M124" s="27" t="s">
        <v>61</v>
      </c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</row>
    <row r="125" spans="1:27">
      <c r="A125" s="16" t="s">
        <v>52</v>
      </c>
      <c r="B125" s="17" t="s">
        <v>20</v>
      </c>
      <c r="C125" s="27" t="s">
        <v>19</v>
      </c>
      <c r="D125" s="24">
        <v>42922</v>
      </c>
      <c r="E125" s="17">
        <f>[124]Export!$H$47</f>
        <v>50</v>
      </c>
      <c r="F125" s="23"/>
      <c r="G125" s="17" t="s">
        <v>18</v>
      </c>
      <c r="H125" s="20" t="s">
        <v>60</v>
      </c>
      <c r="I125" s="17" t="s">
        <v>16</v>
      </c>
      <c r="K125" s="17">
        <f>IF(I125&lt;&gt;"",K124+F125-E125,0)</f>
        <v>61214.13</v>
      </c>
      <c r="L125" s="28">
        <f>L124-E125+F125</f>
        <v>61214.13</v>
      </c>
      <c r="M125" s="27" t="s">
        <v>59</v>
      </c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</row>
    <row r="126" spans="1:27">
      <c r="A126" s="16" t="s">
        <v>52</v>
      </c>
      <c r="B126" s="17" t="s">
        <v>20</v>
      </c>
      <c r="C126" s="27" t="s">
        <v>19</v>
      </c>
      <c r="D126" s="24">
        <v>42922</v>
      </c>
      <c r="E126" s="17">
        <f>[125]Export!$H$47</f>
        <v>50</v>
      </c>
      <c r="F126" s="23"/>
      <c r="G126" s="17" t="s">
        <v>18</v>
      </c>
      <c r="H126" s="20" t="s">
        <v>58</v>
      </c>
      <c r="I126" s="17" t="s">
        <v>16</v>
      </c>
      <c r="K126" s="17">
        <f>IF(I126&lt;&gt;"",K125+F126-E126,0)</f>
        <v>61164.13</v>
      </c>
      <c r="L126" s="28">
        <f>L125-E126+F126</f>
        <v>61164.13</v>
      </c>
      <c r="M126" s="27" t="s">
        <v>57</v>
      </c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</row>
    <row r="127" spans="1:27">
      <c r="A127" s="16" t="s">
        <v>52</v>
      </c>
      <c r="B127" s="17" t="s">
        <v>20</v>
      </c>
      <c r="C127" s="27" t="s">
        <v>19</v>
      </c>
      <c r="D127" s="24">
        <v>42922</v>
      </c>
      <c r="E127" s="17">
        <f>[126]Export!$H$47</f>
        <v>50</v>
      </c>
      <c r="F127" s="23"/>
      <c r="G127" s="17" t="s">
        <v>18</v>
      </c>
      <c r="H127" s="20" t="s">
        <v>56</v>
      </c>
      <c r="I127" s="17" t="s">
        <v>16</v>
      </c>
      <c r="K127" s="17">
        <f>IF(I127&lt;&gt;"",K126+F127-E127,0)</f>
        <v>61114.13</v>
      </c>
      <c r="L127" s="28">
        <f>L126-E127+F127</f>
        <v>61114.13</v>
      </c>
      <c r="M127" s="27" t="s">
        <v>55</v>
      </c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</row>
    <row r="128" spans="1:27">
      <c r="A128" s="16" t="s">
        <v>52</v>
      </c>
      <c r="B128" s="17" t="s">
        <v>20</v>
      </c>
      <c r="C128" s="27" t="s">
        <v>19</v>
      </c>
      <c r="D128" s="24">
        <v>42922</v>
      </c>
      <c r="E128" s="17">
        <f>[127]Export!$H$47</f>
        <v>50</v>
      </c>
      <c r="F128" s="23"/>
      <c r="G128" s="17" t="s">
        <v>18</v>
      </c>
      <c r="H128" s="20" t="s">
        <v>54</v>
      </c>
      <c r="I128" s="17" t="s">
        <v>16</v>
      </c>
      <c r="K128" s="17">
        <f>IF(I128&lt;&gt;"",K127+F128-E128,0)</f>
        <v>61064.13</v>
      </c>
      <c r="L128" s="28">
        <f>L127-E128+F128</f>
        <v>61064.13</v>
      </c>
      <c r="M128" s="27" t="s">
        <v>53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</row>
    <row r="129" spans="1:27">
      <c r="A129" s="16" t="s">
        <v>52</v>
      </c>
      <c r="B129" s="17" t="s">
        <v>20</v>
      </c>
      <c r="C129" s="27" t="s">
        <v>19</v>
      </c>
      <c r="D129" s="24">
        <v>42922</v>
      </c>
      <c r="E129" s="17">
        <f>[128]Export!$H$47</f>
        <v>50</v>
      </c>
      <c r="F129" s="23"/>
      <c r="G129" s="17" t="s">
        <v>18</v>
      </c>
      <c r="H129" s="20" t="s">
        <v>51</v>
      </c>
      <c r="I129" s="17" t="s">
        <v>16</v>
      </c>
      <c r="K129" s="17">
        <f>IF(I129&lt;&gt;"",K128+F129-E129,0)</f>
        <v>61014.13</v>
      </c>
      <c r="L129" s="28">
        <f>L128-E129+F129</f>
        <v>61014.13</v>
      </c>
      <c r="M129" s="27" t="s">
        <v>50</v>
      </c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</row>
    <row r="130" spans="1:27">
      <c r="A130" s="16" t="s">
        <v>21</v>
      </c>
      <c r="B130" s="17" t="s">
        <v>20</v>
      </c>
      <c r="C130" s="27" t="s">
        <v>19</v>
      </c>
      <c r="D130" s="24">
        <v>42922</v>
      </c>
      <c r="E130" s="17">
        <f>[129]Export!$H$47</f>
        <v>48.85</v>
      </c>
      <c r="F130" s="23"/>
      <c r="G130" s="17" t="s">
        <v>18</v>
      </c>
      <c r="H130" s="20" t="s">
        <v>49</v>
      </c>
      <c r="I130" s="17" t="s">
        <v>16</v>
      </c>
      <c r="K130" s="17">
        <f>IF(I130&lt;&gt;"",K129+F130-E130,0)</f>
        <v>60965.279999999999</v>
      </c>
      <c r="L130" s="28">
        <f>L129-E130+F130</f>
        <v>60965.279999999999</v>
      </c>
      <c r="M130" s="27" t="s">
        <v>48</v>
      </c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</row>
    <row r="131" spans="1:27">
      <c r="A131" s="16" t="s">
        <v>21</v>
      </c>
      <c r="B131" s="17" t="s">
        <v>20</v>
      </c>
      <c r="C131" s="27" t="s">
        <v>19</v>
      </c>
      <c r="D131" s="24">
        <v>42922</v>
      </c>
      <c r="E131" s="17">
        <f>[130]Export!$H$47</f>
        <v>50</v>
      </c>
      <c r="F131" s="23"/>
      <c r="G131" s="17" t="s">
        <v>18</v>
      </c>
      <c r="H131" s="20" t="s">
        <v>47</v>
      </c>
      <c r="I131" s="17" t="s">
        <v>16</v>
      </c>
      <c r="K131" s="17">
        <f>IF(I131&lt;&gt;"",K130+F131-E131,0)</f>
        <v>60915.28</v>
      </c>
      <c r="L131" s="28">
        <f>L130-E131+F131</f>
        <v>60915.28</v>
      </c>
      <c r="M131" s="27" t="s">
        <v>46</v>
      </c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</row>
    <row r="132" spans="1:27">
      <c r="A132" s="16" t="s">
        <v>21</v>
      </c>
      <c r="B132" s="17" t="s">
        <v>20</v>
      </c>
      <c r="C132" s="27" t="s">
        <v>19</v>
      </c>
      <c r="D132" s="24">
        <v>42922</v>
      </c>
      <c r="E132" s="17">
        <f>[131]Export!$H$47</f>
        <v>50</v>
      </c>
      <c r="F132" s="23"/>
      <c r="G132" s="17" t="s">
        <v>18</v>
      </c>
      <c r="H132" s="20" t="s">
        <v>45</v>
      </c>
      <c r="I132" s="17" t="s">
        <v>16</v>
      </c>
      <c r="K132" s="17">
        <f>IF(I132&lt;&gt;"",K131+F132-E132,0)</f>
        <v>60865.279999999999</v>
      </c>
      <c r="L132" s="28">
        <f>L131-E132+F132</f>
        <v>60865.279999999999</v>
      </c>
      <c r="M132" s="27" t="s">
        <v>44</v>
      </c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</row>
    <row r="133" spans="1:27">
      <c r="A133" s="16" t="s">
        <v>21</v>
      </c>
      <c r="B133" s="17" t="s">
        <v>20</v>
      </c>
      <c r="C133" s="27" t="s">
        <v>19</v>
      </c>
      <c r="D133" s="24">
        <v>42922</v>
      </c>
      <c r="E133" s="17">
        <f>[132]Export!$H$47</f>
        <v>37</v>
      </c>
      <c r="F133" s="23"/>
      <c r="G133" s="17" t="s">
        <v>18</v>
      </c>
      <c r="H133" s="20" t="s">
        <v>43</v>
      </c>
      <c r="I133" s="17" t="s">
        <v>16</v>
      </c>
      <c r="K133" s="17">
        <f>IF(I133&lt;&gt;"",K132+F133-E133,0)</f>
        <v>60828.28</v>
      </c>
      <c r="L133" s="28">
        <f>L132-E133+F133</f>
        <v>60828.28</v>
      </c>
      <c r="M133" s="27" t="s">
        <v>42</v>
      </c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</row>
    <row r="134" spans="1:27">
      <c r="A134" s="16" t="s">
        <v>21</v>
      </c>
      <c r="B134" s="17" t="s">
        <v>20</v>
      </c>
      <c r="C134" s="27" t="s">
        <v>19</v>
      </c>
      <c r="D134" s="24">
        <v>42922</v>
      </c>
      <c r="E134" s="17">
        <f>[133]Export!$H$47</f>
        <v>50</v>
      </c>
      <c r="F134" s="23"/>
      <c r="G134" s="17" t="s">
        <v>18</v>
      </c>
      <c r="H134" s="20" t="s">
        <v>41</v>
      </c>
      <c r="I134" s="17" t="s">
        <v>16</v>
      </c>
      <c r="K134" s="17">
        <f>IF(I134&lt;&gt;"",K133+F134-E134,0)</f>
        <v>60778.28</v>
      </c>
      <c r="L134" s="28">
        <f>L133-E134+F134</f>
        <v>60778.28</v>
      </c>
      <c r="M134" s="27" t="s">
        <v>40</v>
      </c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</row>
    <row r="135" spans="1:27">
      <c r="A135" s="16" t="s">
        <v>21</v>
      </c>
      <c r="B135" s="17" t="s">
        <v>20</v>
      </c>
      <c r="C135" s="27" t="s">
        <v>19</v>
      </c>
      <c r="D135" s="24">
        <v>42922</v>
      </c>
      <c r="E135" s="17">
        <f>[134]Export!$H$47</f>
        <v>50</v>
      </c>
      <c r="F135" s="23"/>
      <c r="G135" s="17" t="s">
        <v>18</v>
      </c>
      <c r="H135" s="20" t="s">
        <v>39</v>
      </c>
      <c r="I135" s="17" t="s">
        <v>16</v>
      </c>
      <c r="K135" s="17">
        <f>IF(I135&lt;&gt;"",K134+F135-E135,0)</f>
        <v>60728.28</v>
      </c>
      <c r="L135" s="28">
        <f>L134-E135+F135</f>
        <v>60728.28</v>
      </c>
      <c r="M135" s="27" t="s">
        <v>38</v>
      </c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</row>
    <row r="136" spans="1:27">
      <c r="A136" s="16" t="s">
        <v>21</v>
      </c>
      <c r="B136" s="17" t="s">
        <v>20</v>
      </c>
      <c r="C136" s="27" t="s">
        <v>19</v>
      </c>
      <c r="D136" s="24">
        <v>42922</v>
      </c>
      <c r="E136" s="17">
        <f>[135]Export!$H$47</f>
        <v>50</v>
      </c>
      <c r="F136" s="23"/>
      <c r="G136" s="17" t="s">
        <v>18</v>
      </c>
      <c r="H136" s="20" t="s">
        <v>37</v>
      </c>
      <c r="I136" s="17" t="s">
        <v>16</v>
      </c>
      <c r="K136" s="17">
        <f>IF(I136&lt;&gt;"",K135+F136-E136,0)</f>
        <v>60678.28</v>
      </c>
      <c r="L136" s="28">
        <f>L135-E136+F136</f>
        <v>60678.28</v>
      </c>
      <c r="M136" s="27" t="s">
        <v>36</v>
      </c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</row>
    <row r="137" spans="1:27">
      <c r="A137" s="16" t="s">
        <v>21</v>
      </c>
      <c r="B137" s="17" t="s">
        <v>20</v>
      </c>
      <c r="C137" s="27" t="s">
        <v>19</v>
      </c>
      <c r="D137" s="24">
        <v>42922</v>
      </c>
      <c r="E137" s="17">
        <f>[136]Export!$H$47</f>
        <v>50</v>
      </c>
      <c r="F137" s="23"/>
      <c r="G137" s="17" t="s">
        <v>18</v>
      </c>
      <c r="H137" s="20" t="s">
        <v>35</v>
      </c>
      <c r="I137" s="17" t="s">
        <v>16</v>
      </c>
      <c r="K137" s="17">
        <f>IF(I137&lt;&gt;"",K136+F137-E137,0)</f>
        <v>60628.28</v>
      </c>
      <c r="L137" s="28">
        <f>L136-E137+F137</f>
        <v>60628.28</v>
      </c>
      <c r="M137" s="27" t="s">
        <v>34</v>
      </c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</row>
    <row r="138" spans="1:27">
      <c r="A138" s="16" t="s">
        <v>21</v>
      </c>
      <c r="B138" s="17" t="s">
        <v>20</v>
      </c>
      <c r="C138" s="27" t="s">
        <v>19</v>
      </c>
      <c r="D138" s="24">
        <v>42922</v>
      </c>
      <c r="E138" s="17">
        <f>[137]Export!$H$47</f>
        <v>28</v>
      </c>
      <c r="F138" s="23"/>
      <c r="G138" s="17" t="s">
        <v>18</v>
      </c>
      <c r="H138" s="20" t="s">
        <v>33</v>
      </c>
      <c r="I138" s="17" t="s">
        <v>16</v>
      </c>
      <c r="K138" s="17">
        <f>IF(I138&lt;&gt;"",K137+F138-E138,0)</f>
        <v>60600.28</v>
      </c>
      <c r="L138" s="28">
        <f>L137-E138+F138</f>
        <v>60600.28</v>
      </c>
      <c r="M138" s="27" t="s">
        <v>32</v>
      </c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</row>
    <row r="139" spans="1:27">
      <c r="A139" s="16" t="s">
        <v>21</v>
      </c>
      <c r="B139" s="17" t="s">
        <v>20</v>
      </c>
      <c r="C139" s="27" t="s">
        <v>19</v>
      </c>
      <c r="D139" s="24">
        <v>42922</v>
      </c>
      <c r="E139" s="17">
        <f>[138]Export!$H$47</f>
        <v>25</v>
      </c>
      <c r="F139" s="23"/>
      <c r="G139" s="17" t="s">
        <v>18</v>
      </c>
      <c r="H139" s="20" t="s">
        <v>31</v>
      </c>
      <c r="I139" s="17" t="s">
        <v>16</v>
      </c>
      <c r="K139" s="17">
        <f>IF(I139&lt;&gt;"",K138+F139-E139,0)</f>
        <v>60575.28</v>
      </c>
      <c r="L139" s="28">
        <f>L138-E139+F139</f>
        <v>60575.28</v>
      </c>
      <c r="M139" s="27" t="s">
        <v>30</v>
      </c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</row>
    <row r="140" spans="1:27">
      <c r="A140" s="16" t="s">
        <v>21</v>
      </c>
      <c r="B140" s="17" t="s">
        <v>20</v>
      </c>
      <c r="C140" s="27" t="s">
        <v>19</v>
      </c>
      <c r="D140" s="24">
        <v>42922</v>
      </c>
      <c r="E140" s="17">
        <f>[139]Export!$H$47</f>
        <v>50</v>
      </c>
      <c r="F140" s="23"/>
      <c r="G140" s="17" t="s">
        <v>18</v>
      </c>
      <c r="H140" s="20" t="s">
        <v>29</v>
      </c>
      <c r="I140" s="17" t="s">
        <v>16</v>
      </c>
      <c r="K140" s="17">
        <f>IF(I140&lt;&gt;"",K139+F140-E140,0)</f>
        <v>60525.279999999999</v>
      </c>
      <c r="L140" s="28">
        <f>L139-E140+F140</f>
        <v>60525.279999999999</v>
      </c>
      <c r="M140" s="27" t="s">
        <v>28</v>
      </c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</row>
    <row r="141" spans="1:27">
      <c r="A141" s="16" t="s">
        <v>21</v>
      </c>
      <c r="B141" s="17" t="s">
        <v>20</v>
      </c>
      <c r="C141" s="27" t="s">
        <v>19</v>
      </c>
      <c r="D141" s="24">
        <v>42922</v>
      </c>
      <c r="E141" s="17">
        <f>[140]Export!$H$47</f>
        <v>50</v>
      </c>
      <c r="F141" s="23"/>
      <c r="G141" s="17" t="s">
        <v>18</v>
      </c>
      <c r="H141" s="20" t="s">
        <v>27</v>
      </c>
      <c r="I141" s="17" t="s">
        <v>16</v>
      </c>
      <c r="K141" s="17">
        <f>IF(I141&lt;&gt;"",K140+F141-E141,0)</f>
        <v>60475.28</v>
      </c>
      <c r="L141" s="28">
        <f>L140-E141+F141</f>
        <v>60475.28</v>
      </c>
      <c r="M141" s="27" t="s">
        <v>26</v>
      </c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</row>
    <row r="142" spans="1:27">
      <c r="A142" s="16" t="s">
        <v>21</v>
      </c>
      <c r="B142" s="17" t="s">
        <v>20</v>
      </c>
      <c r="C142" s="27" t="s">
        <v>19</v>
      </c>
      <c r="D142" s="24">
        <v>42922</v>
      </c>
      <c r="E142" s="17">
        <f>[141]Export!$H$47</f>
        <v>50</v>
      </c>
      <c r="F142" s="23"/>
      <c r="G142" s="17" t="s">
        <v>18</v>
      </c>
      <c r="H142" s="20" t="s">
        <v>25</v>
      </c>
      <c r="I142" s="17" t="s">
        <v>16</v>
      </c>
      <c r="K142" s="17">
        <f>IF(I142&lt;&gt;"",K141+F142-E142,0)</f>
        <v>60425.279999999999</v>
      </c>
      <c r="L142" s="28">
        <f>L141-E142+F142</f>
        <v>60425.279999999999</v>
      </c>
      <c r="M142" s="27" t="s">
        <v>24</v>
      </c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</row>
    <row r="143" spans="1:27">
      <c r="A143" s="16" t="s">
        <v>21</v>
      </c>
      <c r="B143" s="17" t="s">
        <v>20</v>
      </c>
      <c r="C143" s="27" t="s">
        <v>19</v>
      </c>
      <c r="D143" s="24">
        <v>42922</v>
      </c>
      <c r="E143" s="17">
        <f>[142]Export!$H$47</f>
        <v>50</v>
      </c>
      <c r="F143" s="23"/>
      <c r="G143" s="17" t="s">
        <v>18</v>
      </c>
      <c r="H143" s="20" t="s">
        <v>23</v>
      </c>
      <c r="I143" s="17" t="s">
        <v>16</v>
      </c>
      <c r="K143" s="17">
        <f>IF(I143&lt;&gt;"",K142+F143-E143,0)</f>
        <v>60375.28</v>
      </c>
      <c r="L143" s="28">
        <f>L142-E143+F143</f>
        <v>60375.28</v>
      </c>
      <c r="M143" s="27" t="s">
        <v>22</v>
      </c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</row>
    <row r="144" spans="1:27">
      <c r="A144" s="16" t="s">
        <v>21</v>
      </c>
      <c r="B144" s="17" t="s">
        <v>20</v>
      </c>
      <c r="C144" s="27" t="s">
        <v>19</v>
      </c>
      <c r="D144" s="24">
        <v>42922</v>
      </c>
      <c r="E144" s="17">
        <f>[143]Export!$H$47</f>
        <v>50</v>
      </c>
      <c r="F144" s="23"/>
      <c r="G144" s="17" t="s">
        <v>18</v>
      </c>
      <c r="H144" s="20" t="s">
        <v>17</v>
      </c>
      <c r="I144" s="17" t="s">
        <v>16</v>
      </c>
      <c r="K144" s="17">
        <f>IF(I144&lt;&gt;"",K143+F144-E144,0)</f>
        <v>60325.279999999999</v>
      </c>
      <c r="L144" s="28">
        <f>L143-E144+F144</f>
        <v>60325.279999999999</v>
      </c>
      <c r="M144" s="27" t="s">
        <v>15</v>
      </c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</row>
    <row r="145" spans="2:27">
      <c r="B145" s="17"/>
      <c r="C145" s="27"/>
      <c r="D145" s="24"/>
      <c r="E145" s="17"/>
      <c r="F145" s="23"/>
      <c r="G145" s="17"/>
      <c r="H145" s="20"/>
      <c r="L145" s="28"/>
      <c r="M145" s="2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</row>
    <row r="146" spans="2:27">
      <c r="B146" s="17"/>
      <c r="C146" s="27"/>
      <c r="D146" s="24" t="s">
        <v>14</v>
      </c>
      <c r="E146" s="17"/>
      <c r="F146" s="23">
        <v>25234.63</v>
      </c>
      <c r="G146" s="17"/>
      <c r="H146" s="20"/>
      <c r="L146" s="28"/>
      <c r="M146" s="2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</row>
    <row r="147" spans="2:27">
      <c r="B147" s="17"/>
      <c r="C147" s="27"/>
      <c r="D147" s="24" t="s">
        <v>13</v>
      </c>
      <c r="E147" s="17"/>
      <c r="F147" s="23">
        <v>85559.91</v>
      </c>
      <c r="G147" s="17"/>
      <c r="H147" s="20"/>
      <c r="L147" s="28"/>
      <c r="M147" s="2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</row>
    <row r="148" spans="2:27">
      <c r="B148" s="17"/>
      <c r="C148" s="27"/>
      <c r="D148" s="24"/>
      <c r="E148" s="17"/>
      <c r="F148" s="23"/>
      <c r="G148" s="17"/>
      <c r="H148" s="20"/>
      <c r="L148" s="28"/>
      <c r="M148" s="2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</row>
    <row r="149" spans="2:27">
      <c r="B149" s="17"/>
      <c r="C149" s="27"/>
      <c r="D149" s="24"/>
      <c r="E149" s="17"/>
      <c r="F149" s="23"/>
      <c r="G149" s="17"/>
      <c r="H149" s="20"/>
      <c r="L149" s="28"/>
      <c r="M149" s="2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</row>
    <row r="150" spans="2:27">
      <c r="B150" s="17"/>
      <c r="C150" s="27"/>
      <c r="D150" s="24"/>
      <c r="E150" s="17"/>
      <c r="F150" s="23"/>
      <c r="G150" s="17"/>
      <c r="H150" s="20"/>
      <c r="L150" s="28"/>
      <c r="M150" s="2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</row>
    <row r="151" spans="2:27">
      <c r="B151" s="17"/>
      <c r="C151" s="27"/>
      <c r="D151" s="24"/>
      <c r="E151" s="17"/>
      <c r="F151" s="23"/>
      <c r="G151" s="17"/>
      <c r="H151" s="20"/>
      <c r="L151" s="28"/>
      <c r="M151" s="2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</row>
    <row r="152" spans="2:27">
      <c r="B152" s="17"/>
      <c r="C152" s="27"/>
      <c r="D152" s="24"/>
      <c r="E152" s="17"/>
      <c r="F152" s="23"/>
      <c r="G152" s="17"/>
      <c r="H152" s="20"/>
      <c r="L152" s="28"/>
      <c r="M152" s="2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</row>
    <row r="153" spans="2:27">
      <c r="B153" s="17"/>
      <c r="C153" s="27"/>
      <c r="D153" s="24"/>
      <c r="E153" s="17"/>
      <c r="F153" s="23"/>
      <c r="G153" s="17"/>
      <c r="H153" s="20"/>
      <c r="L153" s="28"/>
      <c r="M153" s="2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</row>
    <row r="154" spans="2:27">
      <c r="B154" s="17"/>
      <c r="C154" s="27"/>
      <c r="D154" s="24"/>
      <c r="E154" s="17"/>
      <c r="F154" s="23"/>
      <c r="G154" s="17"/>
      <c r="H154" s="20"/>
      <c r="L154" s="28"/>
      <c r="M154" s="2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</row>
    <row r="155" spans="2:27">
      <c r="B155" s="17"/>
      <c r="C155" s="27"/>
      <c r="D155" s="24"/>
      <c r="E155" s="17"/>
      <c r="F155" s="23"/>
      <c r="G155" s="17"/>
      <c r="H155" s="20"/>
      <c r="L155" s="28"/>
      <c r="M155" s="2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</row>
    <row r="156" spans="2:27">
      <c r="B156" s="17"/>
      <c r="C156" s="27"/>
      <c r="D156" s="24"/>
      <c r="E156" s="17"/>
      <c r="F156" s="23"/>
      <c r="G156" s="17"/>
      <c r="H156" s="20"/>
      <c r="L156" s="28"/>
      <c r="M156" s="2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</row>
    <row r="157" spans="2:27">
      <c r="B157" s="17"/>
      <c r="C157" s="27"/>
      <c r="D157" s="24"/>
      <c r="E157" s="17"/>
      <c r="F157" s="23"/>
      <c r="G157" s="17"/>
      <c r="H157" s="20"/>
      <c r="L157" s="28"/>
      <c r="M157" s="2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</row>
    <row r="158" spans="2:27">
      <c r="B158" s="17"/>
      <c r="C158" s="27"/>
      <c r="D158" s="24"/>
      <c r="E158" s="17"/>
      <c r="F158" s="23"/>
      <c r="G158" s="17"/>
      <c r="H158" s="20"/>
      <c r="L158" s="28"/>
      <c r="M158" s="2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</row>
    <row r="159" spans="2:27">
      <c r="B159" s="17"/>
      <c r="C159" s="27"/>
      <c r="D159" s="24"/>
      <c r="E159" s="17"/>
      <c r="F159" s="23"/>
      <c r="G159" s="17"/>
      <c r="H159" s="20"/>
      <c r="L159" s="28"/>
      <c r="M159" s="2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</row>
    <row r="160" spans="2:27">
      <c r="B160" s="17"/>
      <c r="C160" s="27"/>
      <c r="D160" s="24"/>
      <c r="E160" s="17"/>
      <c r="F160" s="23"/>
      <c r="G160" s="17"/>
      <c r="H160" s="20"/>
      <c r="L160" s="28"/>
      <c r="M160" s="2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</row>
    <row r="161" spans="2:27">
      <c r="B161" s="17"/>
      <c r="C161" s="27"/>
      <c r="D161" s="24"/>
      <c r="E161" s="17"/>
      <c r="F161" s="23"/>
      <c r="G161" s="17"/>
      <c r="H161" s="20"/>
      <c r="L161" s="28"/>
      <c r="M161" s="2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</row>
    <row r="162" spans="2:27">
      <c r="B162" s="17"/>
      <c r="C162" s="27"/>
      <c r="D162" s="24"/>
      <c r="E162" s="17"/>
      <c r="F162" s="23"/>
      <c r="G162" s="17"/>
      <c r="H162" s="20"/>
      <c r="L162" s="28"/>
      <c r="M162" s="2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</row>
    <row r="163" spans="2:27">
      <c r="B163" s="17"/>
      <c r="C163" s="27"/>
      <c r="D163" s="24"/>
      <c r="E163" s="17"/>
      <c r="F163" s="23"/>
      <c r="G163" s="17"/>
      <c r="H163" s="20"/>
      <c r="L163" s="28"/>
      <c r="M163" s="2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</row>
    <row r="164" spans="2:27">
      <c r="B164" s="17"/>
      <c r="C164" s="27"/>
      <c r="D164" s="24"/>
      <c r="E164" s="17"/>
      <c r="F164" s="23"/>
      <c r="G164" s="17"/>
      <c r="H164" s="20"/>
      <c r="L164" s="28"/>
      <c r="M164" s="2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</row>
    <row r="165" spans="2:27">
      <c r="B165" s="17"/>
      <c r="C165" s="27"/>
      <c r="D165" s="24"/>
      <c r="E165" s="17"/>
      <c r="F165" s="23"/>
      <c r="G165" s="17"/>
      <c r="H165" s="20"/>
      <c r="L165" s="28"/>
      <c r="M165" s="2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</row>
    <row r="166" spans="2:27">
      <c r="B166" s="17"/>
      <c r="C166" s="27"/>
      <c r="D166" s="24"/>
      <c r="E166" s="17"/>
      <c r="F166" s="23"/>
      <c r="G166" s="17"/>
      <c r="H166" s="20"/>
      <c r="L166" s="28"/>
      <c r="M166" s="2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</row>
    <row r="167" spans="2:27">
      <c r="B167" s="17"/>
      <c r="C167" s="27"/>
      <c r="D167" s="24"/>
      <c r="E167" s="17"/>
      <c r="F167" s="23"/>
      <c r="G167" s="17"/>
      <c r="H167" s="20"/>
      <c r="L167" s="28"/>
      <c r="M167" s="2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</row>
    <row r="168" spans="2:27">
      <c r="B168" s="17"/>
      <c r="C168" s="27"/>
      <c r="D168" s="24"/>
      <c r="E168" s="17"/>
      <c r="F168" s="23"/>
      <c r="G168" s="17"/>
      <c r="H168" s="20"/>
      <c r="L168" s="28"/>
      <c r="M168" s="2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</row>
    <row r="169" spans="2:27">
      <c r="B169" s="17"/>
      <c r="C169" s="27"/>
      <c r="D169" s="24"/>
      <c r="E169" s="17"/>
      <c r="F169" s="23"/>
      <c r="G169" s="17"/>
      <c r="H169" s="20"/>
      <c r="L169" s="28"/>
      <c r="M169" s="2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</row>
    <row r="170" spans="2:27">
      <c r="B170" s="17"/>
      <c r="C170" s="27"/>
      <c r="D170" s="24"/>
      <c r="E170" s="17"/>
      <c r="F170" s="23"/>
      <c r="G170" s="17"/>
      <c r="H170" s="20"/>
      <c r="L170" s="28"/>
      <c r="M170" s="2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</row>
    <row r="171" spans="2:27">
      <c r="B171" s="17"/>
      <c r="C171" s="27"/>
      <c r="D171" s="24"/>
      <c r="E171" s="17"/>
      <c r="F171" s="23"/>
      <c r="G171" s="17"/>
      <c r="H171" s="20"/>
      <c r="L171" s="28"/>
      <c r="M171" s="2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</row>
    <row r="172" spans="2:27">
      <c r="B172" s="17"/>
      <c r="C172" s="27"/>
      <c r="D172" s="24"/>
      <c r="E172" s="17"/>
      <c r="F172" s="23"/>
      <c r="G172" s="17"/>
      <c r="H172" s="20"/>
      <c r="L172" s="28"/>
      <c r="M172" s="2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</row>
    <row r="173" spans="2:27">
      <c r="B173" s="17"/>
      <c r="C173" s="27"/>
      <c r="D173" s="24"/>
      <c r="E173" s="17"/>
      <c r="F173" s="23"/>
      <c r="G173" s="17"/>
      <c r="H173" s="20"/>
      <c r="L173" s="28"/>
      <c r="M173" s="2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</row>
    <row r="174" spans="2:27">
      <c r="B174" s="17"/>
      <c r="C174" s="27"/>
      <c r="D174" s="24"/>
      <c r="E174" s="17"/>
      <c r="F174" s="23"/>
      <c r="G174" s="17"/>
      <c r="H174" s="20"/>
      <c r="L174" s="28"/>
      <c r="M174" s="2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</row>
    <row r="175" spans="2:27">
      <c r="B175" s="17"/>
      <c r="C175" s="27"/>
      <c r="D175" s="24"/>
      <c r="E175" s="17"/>
      <c r="F175" s="23"/>
      <c r="G175" s="17"/>
      <c r="H175" s="20"/>
      <c r="L175" s="28"/>
      <c r="M175" s="2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</row>
    <row r="176" spans="2:27">
      <c r="B176" s="17"/>
      <c r="C176" s="27"/>
      <c r="D176" s="24"/>
      <c r="E176" s="17"/>
      <c r="F176" s="23"/>
      <c r="G176" s="17"/>
      <c r="H176" s="20"/>
      <c r="L176" s="28"/>
      <c r="M176" s="2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</row>
    <row r="177" spans="2:27">
      <c r="B177" s="17"/>
      <c r="C177" s="27"/>
      <c r="D177" s="24"/>
      <c r="E177" s="17"/>
      <c r="F177" s="23"/>
      <c r="G177" s="17"/>
      <c r="H177" s="20"/>
      <c r="L177" s="28"/>
      <c r="M177" s="2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</row>
    <row r="178" spans="2:27">
      <c r="B178" s="17"/>
      <c r="C178" s="27"/>
      <c r="D178" s="24"/>
      <c r="E178" s="17"/>
      <c r="F178" s="23"/>
      <c r="G178" s="17"/>
      <c r="H178" s="20"/>
      <c r="L178" s="28"/>
      <c r="M178" s="2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</row>
    <row r="179" spans="2:27">
      <c r="B179" s="17"/>
      <c r="C179" s="27"/>
      <c r="D179" s="24"/>
      <c r="E179" s="17"/>
      <c r="F179" s="23"/>
      <c r="G179" s="17"/>
      <c r="H179" s="20"/>
      <c r="L179" s="28"/>
      <c r="M179" s="2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</row>
    <row r="180" spans="2:27">
      <c r="B180" s="17"/>
      <c r="C180" s="27"/>
      <c r="D180" s="24"/>
      <c r="E180" s="17"/>
      <c r="F180" s="23"/>
      <c r="G180" s="17"/>
      <c r="H180" s="20"/>
      <c r="L180" s="28"/>
      <c r="M180" s="2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</row>
    <row r="181" spans="2:27">
      <c r="B181" s="17"/>
      <c r="C181" s="27"/>
      <c r="D181" s="24"/>
      <c r="E181" s="17"/>
      <c r="F181" s="23"/>
      <c r="G181" s="17"/>
      <c r="H181" s="20"/>
      <c r="L181" s="28"/>
      <c r="M181" s="2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</row>
    <row r="182" spans="2:27">
      <c r="B182" s="17"/>
      <c r="C182" s="27"/>
      <c r="D182" s="24"/>
      <c r="E182" s="17"/>
      <c r="F182" s="23"/>
      <c r="G182" s="17"/>
      <c r="H182" s="20"/>
      <c r="L182" s="28"/>
      <c r="M182" s="2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</row>
    <row r="183" spans="2:27">
      <c r="B183" s="17"/>
      <c r="C183" s="27"/>
      <c r="D183" s="24"/>
      <c r="E183" s="17"/>
      <c r="F183" s="23"/>
      <c r="G183" s="17"/>
      <c r="H183" s="20"/>
      <c r="L183" s="28"/>
      <c r="M183" s="2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</row>
    <row r="184" spans="2:27">
      <c r="B184" s="17"/>
      <c r="C184" s="27"/>
      <c r="D184" s="24"/>
      <c r="E184" s="17"/>
      <c r="F184" s="23"/>
      <c r="G184" s="17"/>
      <c r="H184" s="20"/>
      <c r="L184" s="28"/>
      <c r="M184" s="2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</row>
    <row r="185" spans="2:27">
      <c r="B185" s="17"/>
      <c r="C185" s="27"/>
      <c r="D185" s="24"/>
      <c r="E185" s="17"/>
      <c r="F185" s="23"/>
      <c r="G185" s="17"/>
      <c r="H185" s="20"/>
      <c r="L185" s="28"/>
      <c r="M185" s="2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</row>
    <row r="186" spans="2:27">
      <c r="B186" s="17"/>
      <c r="C186" s="27"/>
      <c r="D186" s="24"/>
      <c r="E186" s="17"/>
      <c r="F186" s="23"/>
      <c r="G186" s="17"/>
      <c r="H186" s="20"/>
      <c r="L186" s="28"/>
      <c r="M186" s="2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</row>
    <row r="187" spans="2:27">
      <c r="B187" s="17"/>
      <c r="C187" s="27"/>
      <c r="D187" s="24"/>
      <c r="E187" s="17"/>
      <c r="F187" s="23"/>
      <c r="G187" s="17"/>
      <c r="H187" s="20"/>
      <c r="L187" s="28"/>
      <c r="M187" s="2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</row>
    <row r="188" spans="2:27">
      <c r="B188" s="17"/>
      <c r="C188" s="27"/>
      <c r="D188" s="24"/>
      <c r="E188" s="17"/>
      <c r="F188" s="23"/>
      <c r="G188" s="17"/>
      <c r="H188" s="20"/>
      <c r="L188" s="28"/>
      <c r="M188" s="2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</row>
    <row r="189" spans="2:27">
      <c r="B189" s="17"/>
      <c r="C189" s="27"/>
      <c r="D189" s="24"/>
      <c r="E189" s="17"/>
      <c r="F189" s="23"/>
      <c r="G189" s="17"/>
      <c r="H189" s="20"/>
      <c r="L189" s="28"/>
      <c r="M189" s="2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</row>
    <row r="190" spans="2:27">
      <c r="B190" s="17"/>
      <c r="C190" s="27"/>
      <c r="D190" s="24"/>
      <c r="E190" s="17"/>
      <c r="F190" s="23"/>
      <c r="G190" s="17"/>
      <c r="H190" s="20"/>
      <c r="L190" s="28"/>
      <c r="M190" s="2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</row>
    <row r="191" spans="2:27">
      <c r="B191" s="17"/>
      <c r="C191" s="27"/>
      <c r="D191" s="24"/>
      <c r="E191" s="17"/>
      <c r="F191" s="23"/>
      <c r="G191" s="17"/>
      <c r="H191" s="20"/>
      <c r="L191" s="28"/>
      <c r="M191" s="2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</row>
    <row r="192" spans="2:27">
      <c r="B192" s="17"/>
      <c r="C192" s="27"/>
      <c r="D192" s="24"/>
      <c r="E192" s="17"/>
      <c r="F192" s="23"/>
      <c r="G192" s="17"/>
      <c r="H192" s="20"/>
      <c r="L192" s="28"/>
      <c r="M192" s="2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</row>
    <row r="193" spans="2:27">
      <c r="B193" s="17"/>
      <c r="C193" s="27"/>
      <c r="D193" s="24"/>
      <c r="E193" s="17"/>
      <c r="F193" s="23"/>
      <c r="G193" s="17"/>
      <c r="H193" s="20"/>
      <c r="L193" s="28"/>
      <c r="M193" s="2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</row>
    <row r="194" spans="2:27">
      <c r="B194" s="17"/>
      <c r="C194" s="27"/>
      <c r="D194" s="24"/>
      <c r="E194" s="17"/>
      <c r="F194" s="23"/>
      <c r="G194" s="17"/>
      <c r="H194" s="20"/>
      <c r="L194" s="28"/>
      <c r="M194" s="2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</row>
    <row r="195" spans="2:27">
      <c r="B195" s="17"/>
      <c r="C195" s="27"/>
      <c r="D195" s="24"/>
      <c r="E195" s="17"/>
      <c r="F195" s="23"/>
      <c r="G195" s="17"/>
      <c r="H195" s="20"/>
      <c r="L195" s="28"/>
      <c r="M195" s="2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</row>
    <row r="196" spans="2:27">
      <c r="B196" s="17"/>
      <c r="C196" s="27"/>
      <c r="D196" s="24"/>
      <c r="E196" s="17"/>
      <c r="F196" s="23"/>
      <c r="G196" s="17"/>
      <c r="H196" s="20"/>
      <c r="L196" s="28"/>
      <c r="M196" s="2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</row>
    <row r="197" spans="2:27">
      <c r="B197" s="17"/>
      <c r="C197" s="27"/>
      <c r="D197" s="24"/>
      <c r="E197" s="17"/>
      <c r="F197" s="23"/>
      <c r="G197" s="17"/>
      <c r="H197" s="20"/>
      <c r="L197" s="28"/>
      <c r="M197" s="2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</row>
    <row r="198" spans="2:27">
      <c r="B198" s="17"/>
      <c r="C198" s="27"/>
      <c r="D198" s="24"/>
      <c r="E198" s="17"/>
      <c r="F198" s="23"/>
      <c r="G198" s="17"/>
      <c r="H198" s="20"/>
      <c r="L198" s="28"/>
      <c r="M198" s="2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</row>
    <row r="199" spans="2:27">
      <c r="B199" s="17"/>
      <c r="C199" s="27"/>
      <c r="D199" s="24"/>
      <c r="E199" s="17"/>
      <c r="F199" s="23"/>
      <c r="G199" s="17"/>
      <c r="H199" s="20"/>
      <c r="L199" s="28"/>
      <c r="M199" s="2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</row>
    <row r="200" spans="2:27">
      <c r="B200" s="17"/>
      <c r="C200" s="27"/>
      <c r="D200" s="24"/>
      <c r="E200" s="17"/>
      <c r="F200" s="23"/>
      <c r="G200" s="17"/>
      <c r="H200" s="20"/>
      <c r="L200" s="28"/>
      <c r="M200" s="2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</row>
    <row r="201" spans="2:27">
      <c r="B201" s="17"/>
      <c r="C201" s="27"/>
      <c r="D201" s="24"/>
      <c r="E201" s="17"/>
      <c r="F201" s="23"/>
      <c r="G201" s="17"/>
      <c r="H201" s="20"/>
      <c r="L201" s="28"/>
      <c r="M201" s="2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</row>
    <row r="202" spans="2:27">
      <c r="B202" s="17"/>
      <c r="C202" s="27"/>
      <c r="D202" s="24"/>
      <c r="E202" s="17"/>
      <c r="F202" s="23"/>
      <c r="G202" s="17"/>
      <c r="H202" s="20"/>
      <c r="L202" s="28"/>
      <c r="M202" s="2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</row>
    <row r="203" spans="2:27">
      <c r="B203" s="17"/>
      <c r="C203" s="27"/>
      <c r="D203" s="24"/>
      <c r="E203" s="17"/>
      <c r="F203" s="23"/>
      <c r="G203" s="17"/>
      <c r="H203" s="20"/>
      <c r="L203" s="28"/>
      <c r="M203" s="2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</row>
    <row r="204" spans="2:27">
      <c r="B204" s="17"/>
      <c r="C204" s="27"/>
      <c r="D204" s="24"/>
      <c r="E204" s="17"/>
      <c r="F204" s="23"/>
      <c r="G204" s="17"/>
      <c r="H204" s="20"/>
      <c r="L204" s="28"/>
      <c r="M204" s="2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</row>
    <row r="205" spans="2:27">
      <c r="B205" s="17"/>
      <c r="C205" s="27"/>
      <c r="D205" s="24"/>
      <c r="E205" s="17"/>
      <c r="F205" s="23"/>
      <c r="G205" s="17"/>
      <c r="H205" s="20"/>
      <c r="L205" s="28"/>
      <c r="M205" s="2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</row>
    <row r="206" spans="2:27">
      <c r="B206" s="17"/>
      <c r="C206" s="27"/>
      <c r="D206" s="24"/>
      <c r="E206" s="17"/>
      <c r="F206" s="23"/>
      <c r="G206" s="17"/>
      <c r="H206" s="20"/>
      <c r="L206" s="28"/>
      <c r="M206" s="2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</row>
    <row r="207" spans="2:27">
      <c r="B207" s="17"/>
      <c r="C207" s="27"/>
      <c r="D207" s="24"/>
      <c r="E207" s="17"/>
      <c r="F207" s="23"/>
      <c r="G207" s="17"/>
      <c r="H207" s="20"/>
      <c r="L207" s="28"/>
      <c r="M207" s="2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</row>
    <row r="208" spans="2:27">
      <c r="B208" s="17"/>
      <c r="C208" s="27"/>
      <c r="D208" s="24"/>
      <c r="E208" s="17"/>
      <c r="F208" s="23"/>
      <c r="G208" s="17"/>
      <c r="H208" s="20"/>
      <c r="L208" s="28"/>
      <c r="M208" s="2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</row>
    <row r="209" spans="2:27">
      <c r="B209" s="17"/>
      <c r="C209" s="27"/>
      <c r="D209" s="24"/>
      <c r="E209" s="17"/>
      <c r="F209" s="23"/>
      <c r="G209" s="17"/>
      <c r="H209" s="20"/>
      <c r="L209" s="28"/>
      <c r="M209" s="2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</row>
    <row r="210" spans="2:27">
      <c r="B210" s="17"/>
      <c r="C210" s="27"/>
      <c r="D210" s="24"/>
      <c r="E210" s="17"/>
      <c r="F210" s="23"/>
      <c r="G210" s="17"/>
      <c r="H210" s="20"/>
      <c r="L210" s="28"/>
      <c r="M210" s="2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</row>
    <row r="211" spans="2:27">
      <c r="B211" s="17"/>
      <c r="C211" s="27"/>
      <c r="D211" s="24"/>
      <c r="E211" s="17"/>
      <c r="F211" s="23"/>
      <c r="G211" s="17"/>
      <c r="H211" s="20"/>
      <c r="L211" s="28"/>
      <c r="M211" s="2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</row>
    <row r="212" spans="2:27">
      <c r="B212" s="17"/>
      <c r="C212" s="27"/>
      <c r="D212" s="24"/>
      <c r="E212" s="17"/>
      <c r="F212" s="23"/>
      <c r="G212" s="17"/>
      <c r="H212" s="20"/>
      <c r="L212" s="28"/>
      <c r="M212" s="2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</row>
    <row r="213" spans="2:27">
      <c r="B213" s="17"/>
      <c r="C213" s="27"/>
      <c r="D213" s="24"/>
      <c r="E213" s="17"/>
      <c r="F213" s="23"/>
      <c r="G213" s="17"/>
      <c r="H213" s="20"/>
      <c r="L213" s="28"/>
      <c r="M213" s="2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</row>
    <row r="214" spans="2:27">
      <c r="B214" s="17"/>
      <c r="C214" s="27"/>
      <c r="D214" s="24"/>
      <c r="E214" s="17"/>
      <c r="F214" s="23"/>
      <c r="G214" s="17"/>
      <c r="H214" s="20"/>
      <c r="L214" s="28"/>
      <c r="M214" s="2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</row>
    <row r="215" spans="2:27">
      <c r="B215" s="17"/>
      <c r="C215" s="27"/>
      <c r="D215" s="24"/>
      <c r="E215" s="17"/>
      <c r="F215" s="23"/>
      <c r="G215" s="17"/>
      <c r="H215" s="20"/>
      <c r="L215" s="28"/>
      <c r="M215" s="2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</row>
    <row r="216" spans="2:27">
      <c r="B216" s="17"/>
      <c r="C216" s="27"/>
      <c r="D216" s="24"/>
      <c r="E216" s="17"/>
      <c r="F216" s="23"/>
      <c r="G216" s="17"/>
      <c r="H216" s="20"/>
      <c r="L216" s="28"/>
      <c r="M216" s="2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</row>
    <row r="217" spans="2:27">
      <c r="B217" s="17"/>
      <c r="C217" s="27"/>
      <c r="D217" s="24"/>
      <c r="E217" s="17"/>
      <c r="F217" s="23"/>
      <c r="G217" s="17"/>
      <c r="H217" s="20"/>
      <c r="L217" s="28"/>
      <c r="M217" s="2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</row>
    <row r="218" spans="2:27">
      <c r="B218" s="17"/>
      <c r="C218" s="27"/>
      <c r="D218" s="24"/>
      <c r="E218" s="17"/>
      <c r="F218" s="23"/>
      <c r="G218" s="17"/>
      <c r="H218" s="20"/>
      <c r="L218" s="28"/>
      <c r="M218" s="2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</row>
    <row r="219" spans="2:27">
      <c r="B219" s="17"/>
      <c r="C219" s="27"/>
      <c r="D219" s="24"/>
      <c r="E219" s="17"/>
      <c r="F219" s="23"/>
      <c r="G219" s="17"/>
      <c r="H219" s="20"/>
      <c r="L219" s="28"/>
      <c r="M219" s="2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</row>
    <row r="220" spans="2:27">
      <c r="B220" s="17"/>
      <c r="C220" s="27"/>
      <c r="D220" s="24"/>
      <c r="E220" s="17"/>
      <c r="F220" s="23"/>
      <c r="G220" s="17"/>
      <c r="H220" s="20"/>
      <c r="L220" s="28"/>
      <c r="M220" s="2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</row>
    <row r="221" spans="2:27">
      <c r="B221" s="17"/>
      <c r="C221" s="27"/>
      <c r="D221" s="24"/>
      <c r="E221" s="17"/>
      <c r="F221" s="23"/>
      <c r="G221" s="17"/>
      <c r="H221" s="20"/>
      <c r="L221" s="28"/>
      <c r="M221" s="2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</row>
    <row r="222" spans="2:27">
      <c r="B222" s="17"/>
      <c r="C222" s="27"/>
      <c r="D222" s="24"/>
      <c r="E222" s="17"/>
      <c r="F222" s="23"/>
      <c r="G222" s="17"/>
      <c r="H222" s="20"/>
      <c r="L222" s="28"/>
      <c r="M222" s="2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</row>
    <row r="223" spans="2:27">
      <c r="B223" s="17"/>
      <c r="C223" s="27"/>
      <c r="D223" s="24"/>
      <c r="E223" s="17"/>
      <c r="F223" s="23"/>
      <c r="G223" s="17"/>
      <c r="H223" s="20"/>
      <c r="L223" s="28"/>
      <c r="M223" s="2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</row>
    <row r="224" spans="2:27">
      <c r="B224" s="17"/>
      <c r="C224" s="27"/>
      <c r="D224" s="24"/>
      <c r="E224" s="17"/>
      <c r="F224" s="23"/>
      <c r="G224" s="17"/>
      <c r="H224" s="20"/>
      <c r="L224" s="28"/>
      <c r="M224" s="2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</row>
    <row r="225" spans="2:27">
      <c r="B225" s="17"/>
      <c r="C225" s="27"/>
      <c r="D225" s="24"/>
      <c r="E225" s="17"/>
      <c r="F225" s="23"/>
      <c r="G225" s="17"/>
      <c r="H225" s="20"/>
      <c r="L225" s="28"/>
      <c r="M225" s="2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</row>
    <row r="226" spans="2:27">
      <c r="B226" s="17"/>
      <c r="C226" s="27"/>
      <c r="D226" s="24"/>
      <c r="E226" s="17"/>
      <c r="F226" s="23"/>
      <c r="G226" s="17"/>
      <c r="H226" s="20"/>
      <c r="L226" s="28"/>
      <c r="M226" s="2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</row>
    <row r="227" spans="2:27">
      <c r="B227" s="17"/>
      <c r="C227" s="27"/>
      <c r="D227" s="24"/>
      <c r="E227" s="17"/>
      <c r="F227" s="23"/>
      <c r="G227" s="17"/>
      <c r="H227" s="20"/>
      <c r="L227" s="28"/>
      <c r="M227" s="2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</row>
    <row r="228" spans="2:27">
      <c r="B228" s="17"/>
      <c r="C228" s="27"/>
      <c r="D228" s="24"/>
      <c r="E228" s="17"/>
      <c r="F228" s="23"/>
      <c r="G228" s="17"/>
      <c r="H228" s="20"/>
      <c r="L228" s="28"/>
      <c r="M228" s="2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</row>
    <row r="229" spans="2:27">
      <c r="B229" s="17"/>
      <c r="C229" s="27"/>
      <c r="D229" s="24"/>
      <c r="E229" s="17"/>
      <c r="F229" s="23"/>
      <c r="G229" s="17"/>
      <c r="H229" s="20"/>
      <c r="L229" s="28"/>
      <c r="M229" s="2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</row>
    <row r="230" spans="2:27">
      <c r="B230" s="17"/>
      <c r="C230" s="27"/>
      <c r="D230" s="24"/>
      <c r="E230" s="17"/>
      <c r="F230" s="23"/>
      <c r="G230" s="17"/>
      <c r="H230" s="20"/>
      <c r="L230" s="28"/>
      <c r="M230" s="2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</row>
    <row r="231" spans="2:27">
      <c r="B231" s="17"/>
      <c r="C231" s="27"/>
      <c r="D231" s="24"/>
      <c r="E231" s="17"/>
      <c r="F231" s="23"/>
      <c r="G231" s="17"/>
      <c r="H231" s="20"/>
      <c r="L231" s="28"/>
      <c r="M231" s="2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</row>
    <row r="232" spans="2:27">
      <c r="B232" s="17"/>
      <c r="C232" s="27"/>
      <c r="D232" s="24"/>
      <c r="E232" s="17"/>
      <c r="F232" s="23"/>
      <c r="G232" s="17"/>
      <c r="H232" s="20"/>
      <c r="L232" s="28"/>
      <c r="M232" s="2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</row>
    <row r="233" spans="2:27">
      <c r="B233" s="17"/>
      <c r="C233" s="27"/>
      <c r="D233" s="24"/>
      <c r="E233" s="17"/>
      <c r="F233" s="23"/>
      <c r="G233" s="17"/>
      <c r="H233" s="20"/>
      <c r="L233" s="28"/>
      <c r="M233" s="2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</row>
    <row r="234" spans="2:27">
      <c r="B234" s="17"/>
      <c r="C234" s="27"/>
      <c r="D234" s="24"/>
      <c r="E234" s="17"/>
      <c r="F234" s="23"/>
      <c r="G234" s="17"/>
      <c r="H234" s="20"/>
      <c r="L234" s="28"/>
      <c r="M234" s="2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</row>
    <row r="235" spans="2:27">
      <c r="B235" s="17"/>
      <c r="C235" s="27"/>
      <c r="D235" s="24"/>
      <c r="E235" s="17"/>
      <c r="F235" s="23"/>
      <c r="G235" s="17"/>
      <c r="H235" s="20"/>
      <c r="L235" s="28"/>
      <c r="M235" s="2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</row>
    <row r="236" spans="2:27">
      <c r="B236" s="17"/>
      <c r="C236" s="27"/>
      <c r="D236" s="24"/>
      <c r="E236" s="17"/>
      <c r="F236" s="23"/>
      <c r="G236" s="17"/>
      <c r="H236" s="20"/>
      <c r="L236" s="28"/>
      <c r="M236" s="2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</row>
    <row r="237" spans="2:27">
      <c r="B237" s="17"/>
      <c r="C237" s="27"/>
      <c r="D237" s="24"/>
      <c r="E237" s="17"/>
      <c r="F237" s="23"/>
      <c r="G237" s="17"/>
      <c r="H237" s="20"/>
      <c r="L237" s="28"/>
      <c r="M237" s="2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</row>
    <row r="238" spans="2:27">
      <c r="B238" s="17"/>
      <c r="C238" s="27"/>
      <c r="D238" s="24"/>
      <c r="E238" s="17"/>
      <c r="F238" s="23"/>
      <c r="G238" s="17"/>
      <c r="H238" s="20"/>
      <c r="L238" s="28"/>
      <c r="M238" s="2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</row>
    <row r="239" spans="2:27">
      <c r="B239" s="17"/>
      <c r="C239" s="27"/>
      <c r="D239" s="24"/>
      <c r="E239" s="17"/>
      <c r="F239" s="23"/>
      <c r="G239" s="17"/>
      <c r="H239" s="20"/>
      <c r="L239" s="28"/>
      <c r="M239" s="2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</row>
    <row r="240" spans="2:27">
      <c r="B240" s="17"/>
      <c r="C240" s="27"/>
      <c r="D240" s="24"/>
      <c r="E240" s="17"/>
      <c r="F240" s="23"/>
      <c r="G240" s="17"/>
      <c r="H240" s="20"/>
      <c r="L240" s="28"/>
      <c r="M240" s="2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</row>
    <row r="241" spans="2:27">
      <c r="B241" s="17"/>
      <c r="C241" s="27"/>
      <c r="D241" s="24"/>
      <c r="E241" s="17"/>
      <c r="F241" s="23"/>
      <c r="G241" s="17"/>
      <c r="H241" s="20"/>
      <c r="L241" s="28"/>
      <c r="M241" s="2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</row>
    <row r="242" spans="2:27">
      <c r="B242" s="17"/>
      <c r="C242" s="27"/>
      <c r="D242" s="24"/>
      <c r="E242" s="17"/>
      <c r="F242" s="23"/>
      <c r="G242" s="17"/>
      <c r="H242" s="20"/>
      <c r="L242" s="28"/>
      <c r="M242" s="2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</row>
    <row r="243" spans="2:27">
      <c r="B243" s="17"/>
      <c r="C243" s="27"/>
      <c r="D243" s="24"/>
      <c r="E243" s="17"/>
      <c r="F243" s="23"/>
      <c r="G243" s="17"/>
      <c r="H243" s="20"/>
      <c r="L243" s="28"/>
      <c r="M243" s="2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</row>
    <row r="244" spans="2:27">
      <c r="B244" s="17"/>
      <c r="C244" s="27"/>
      <c r="D244" s="24"/>
      <c r="E244" s="17"/>
      <c r="F244" s="23"/>
      <c r="G244" s="17"/>
      <c r="H244" s="20"/>
      <c r="L244" s="28"/>
      <c r="M244" s="2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</row>
    <row r="245" spans="2:27">
      <c r="B245" s="17"/>
      <c r="C245" s="27"/>
      <c r="D245" s="24"/>
      <c r="E245" s="17"/>
      <c r="F245" s="23"/>
      <c r="G245" s="17"/>
      <c r="H245" s="20"/>
      <c r="L245" s="28"/>
      <c r="M245" s="2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</row>
    <row r="246" spans="2:27">
      <c r="B246" s="17"/>
      <c r="C246" s="27"/>
      <c r="D246" s="24"/>
      <c r="E246" s="17"/>
      <c r="F246" s="23"/>
      <c r="G246" s="17"/>
      <c r="H246" s="20"/>
      <c r="L246" s="28"/>
      <c r="M246" s="2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</row>
    <row r="247" spans="2:27">
      <c r="B247" s="17"/>
      <c r="C247" s="27"/>
      <c r="D247" s="24"/>
      <c r="E247" s="17"/>
      <c r="F247" s="23"/>
      <c r="G247" s="17"/>
      <c r="H247" s="20"/>
      <c r="L247" s="28"/>
      <c r="M247" s="2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</row>
    <row r="248" spans="2:27">
      <c r="B248" s="17"/>
      <c r="C248" s="27"/>
      <c r="D248" s="24"/>
      <c r="E248" s="17"/>
      <c r="F248" s="23"/>
      <c r="G248" s="17"/>
      <c r="H248" s="20"/>
      <c r="L248" s="28"/>
      <c r="M248" s="2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</row>
    <row r="249" spans="2:27">
      <c r="B249" s="17"/>
      <c r="C249" s="27"/>
      <c r="D249" s="24"/>
      <c r="E249" s="17"/>
      <c r="F249" s="23"/>
      <c r="G249" s="17"/>
      <c r="H249" s="20"/>
      <c r="L249" s="28"/>
      <c r="M249" s="2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</row>
    <row r="250" spans="2:27">
      <c r="B250" s="17"/>
      <c r="C250" s="27"/>
      <c r="D250" s="24"/>
      <c r="E250" s="17"/>
      <c r="F250" s="23"/>
      <c r="G250" s="17"/>
      <c r="H250" s="20"/>
      <c r="L250" s="28"/>
      <c r="M250" s="2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</row>
    <row r="251" spans="2:27">
      <c r="B251" s="17"/>
      <c r="C251" s="27"/>
      <c r="D251" s="24"/>
      <c r="E251" s="17"/>
      <c r="F251" s="23"/>
      <c r="G251" s="17"/>
      <c r="H251" s="20"/>
      <c r="L251" s="28"/>
      <c r="M251" s="2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</row>
    <row r="252" spans="2:27">
      <c r="B252" s="17"/>
      <c r="C252" s="27"/>
      <c r="D252" s="24"/>
      <c r="E252" s="17"/>
      <c r="F252" s="23"/>
      <c r="G252" s="17"/>
      <c r="H252" s="20"/>
      <c r="L252" s="28"/>
      <c r="M252" s="2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</row>
    <row r="253" spans="2:27">
      <c r="B253" s="17"/>
      <c r="C253" s="27"/>
      <c r="D253" s="24"/>
      <c r="E253" s="17"/>
      <c r="F253" s="23"/>
      <c r="G253" s="17"/>
      <c r="H253" s="20"/>
      <c r="L253" s="28"/>
      <c r="M253" s="2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</row>
    <row r="254" spans="2:27">
      <c r="B254" s="17"/>
      <c r="C254" s="27"/>
      <c r="D254" s="24"/>
      <c r="E254" s="17"/>
      <c r="F254" s="23"/>
      <c r="G254" s="17"/>
      <c r="H254" s="20"/>
      <c r="L254" s="28"/>
      <c r="M254" s="2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</row>
    <row r="255" spans="2:27">
      <c r="B255" s="17"/>
      <c r="C255" s="27"/>
      <c r="D255" s="24"/>
      <c r="E255" s="17"/>
      <c r="F255" s="23"/>
      <c r="G255" s="17"/>
      <c r="H255" s="20"/>
      <c r="L255" s="28"/>
      <c r="M255" s="2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</row>
    <row r="256" spans="2:27">
      <c r="B256" s="17"/>
      <c r="C256" s="27"/>
      <c r="D256" s="24"/>
      <c r="E256" s="17"/>
      <c r="F256" s="23"/>
      <c r="G256" s="17"/>
      <c r="H256" s="20"/>
      <c r="L256" s="28"/>
      <c r="M256" s="2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</row>
    <row r="257" spans="2:27">
      <c r="B257" s="17"/>
      <c r="C257" s="27"/>
      <c r="D257" s="24"/>
      <c r="E257" s="17"/>
      <c r="F257" s="23"/>
      <c r="G257" s="17"/>
      <c r="H257" s="20"/>
      <c r="L257" s="28"/>
      <c r="M257" s="2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</row>
    <row r="258" spans="2:27">
      <c r="B258" s="17"/>
      <c r="C258" s="27"/>
      <c r="D258" s="24"/>
      <c r="E258" s="17"/>
      <c r="F258" s="23"/>
      <c r="G258" s="17"/>
      <c r="H258" s="20"/>
      <c r="L258" s="28"/>
      <c r="M258" s="2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</row>
    <row r="259" spans="2:27">
      <c r="B259" s="17"/>
      <c r="C259" s="27"/>
      <c r="D259" s="24"/>
      <c r="E259" s="17"/>
      <c r="F259" s="23"/>
      <c r="G259" s="17"/>
      <c r="H259" s="20"/>
      <c r="L259" s="28"/>
      <c r="M259" s="2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</row>
    <row r="260" spans="2:27">
      <c r="B260" s="17"/>
      <c r="C260" s="27"/>
      <c r="D260" s="24"/>
      <c r="E260" s="17"/>
      <c r="F260" s="23"/>
      <c r="G260" s="17"/>
      <c r="H260" s="20"/>
      <c r="L260" s="28"/>
      <c r="M260" s="2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</row>
    <row r="261" spans="2:27">
      <c r="B261" s="17"/>
      <c r="C261" s="27"/>
      <c r="D261" s="24"/>
      <c r="E261" s="17"/>
      <c r="F261" s="23"/>
      <c r="G261" s="17"/>
      <c r="H261" s="20"/>
      <c r="L261" s="28"/>
      <c r="M261" s="2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</row>
    <row r="262" spans="2:27">
      <c r="B262" s="17"/>
      <c r="C262" s="27"/>
      <c r="D262" s="24"/>
      <c r="E262" s="17"/>
      <c r="F262" s="23"/>
      <c r="G262" s="17"/>
      <c r="H262" s="20"/>
      <c r="L262" s="28"/>
      <c r="M262" s="2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</row>
    <row r="263" spans="2:27">
      <c r="B263" s="17"/>
      <c r="C263" s="27"/>
      <c r="D263" s="24"/>
      <c r="E263" s="17"/>
      <c r="F263" s="23"/>
      <c r="G263" s="17"/>
      <c r="H263" s="20"/>
      <c r="L263" s="28"/>
      <c r="M263" s="2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</row>
    <row r="264" spans="2:27">
      <c r="B264" s="17"/>
      <c r="C264" s="27"/>
      <c r="D264" s="24"/>
      <c r="E264" s="17"/>
      <c r="F264" s="23"/>
      <c r="G264" s="17"/>
      <c r="H264" s="20"/>
      <c r="L264" s="28"/>
      <c r="M264" s="2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</row>
    <row r="265" spans="2:27">
      <c r="B265" s="17"/>
      <c r="C265" s="27"/>
      <c r="D265" s="24"/>
      <c r="E265" s="17"/>
      <c r="F265" s="23"/>
      <c r="G265" s="17"/>
      <c r="H265" s="20"/>
      <c r="L265" s="28"/>
      <c r="M265" s="2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</row>
    <row r="266" spans="2:27">
      <c r="B266" s="17"/>
      <c r="C266" s="27"/>
      <c r="D266" s="24"/>
      <c r="E266" s="17"/>
      <c r="F266" s="23"/>
      <c r="G266" s="17"/>
      <c r="H266" s="20"/>
      <c r="L266" s="28"/>
      <c r="M266" s="2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</row>
    <row r="267" spans="2:27">
      <c r="B267" s="17"/>
      <c r="C267" s="27"/>
      <c r="D267" s="24"/>
      <c r="E267" s="17"/>
      <c r="F267" s="23"/>
      <c r="G267" s="17"/>
      <c r="H267" s="20"/>
      <c r="L267" s="28"/>
      <c r="M267" s="2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</row>
    <row r="268" spans="2:27">
      <c r="B268" s="17"/>
      <c r="C268" s="27"/>
      <c r="D268" s="24"/>
      <c r="E268" s="17"/>
      <c r="F268" s="23"/>
      <c r="G268" s="17"/>
      <c r="H268" s="20"/>
      <c r="L268" s="28"/>
      <c r="M268" s="2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</row>
    <row r="269" spans="2:27">
      <c r="B269" s="17"/>
      <c r="C269" s="27"/>
      <c r="D269" s="24"/>
      <c r="E269" s="17"/>
      <c r="F269" s="23"/>
      <c r="G269" s="17"/>
      <c r="H269" s="20"/>
      <c r="L269" s="28"/>
      <c r="M269" s="2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</row>
    <row r="270" spans="2:27">
      <c r="B270" s="17"/>
      <c r="C270" s="27"/>
      <c r="D270" s="24"/>
      <c r="E270" s="17"/>
      <c r="F270" s="23"/>
      <c r="G270" s="17"/>
      <c r="H270" s="20"/>
      <c r="L270" s="28"/>
      <c r="M270" s="2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</row>
    <row r="271" spans="2:27">
      <c r="B271" s="17"/>
      <c r="C271" s="27"/>
      <c r="D271" s="24"/>
      <c r="E271" s="17"/>
      <c r="F271" s="23"/>
      <c r="G271" s="17"/>
      <c r="H271" s="20"/>
      <c r="L271" s="28"/>
      <c r="M271" s="2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</row>
    <row r="272" spans="2:27">
      <c r="B272" s="17"/>
      <c r="C272" s="27"/>
      <c r="D272" s="24"/>
      <c r="E272" s="17"/>
      <c r="F272" s="23"/>
      <c r="G272" s="17"/>
      <c r="H272" s="20"/>
      <c r="L272" s="28"/>
      <c r="M272" s="2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</row>
    <row r="273" spans="2:27">
      <c r="B273" s="17"/>
      <c r="C273" s="27"/>
      <c r="D273" s="24"/>
      <c r="E273" s="17"/>
      <c r="F273" s="23"/>
      <c r="G273" s="17"/>
      <c r="H273" s="20"/>
      <c r="L273" s="28"/>
      <c r="M273" s="2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</row>
    <row r="274" spans="2:27">
      <c r="B274" s="17"/>
      <c r="C274" s="27"/>
      <c r="D274" s="24"/>
      <c r="E274" s="17"/>
      <c r="F274" s="23"/>
      <c r="G274" s="17"/>
      <c r="H274" s="20"/>
      <c r="L274" s="28"/>
      <c r="M274" s="2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</row>
    <row r="275" spans="2:27">
      <c r="B275" s="17"/>
      <c r="C275" s="27"/>
      <c r="D275" s="24"/>
      <c r="E275" s="17"/>
      <c r="F275" s="23"/>
      <c r="G275" s="17"/>
      <c r="H275" s="20"/>
      <c r="L275" s="28"/>
      <c r="M275" s="2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</row>
    <row r="276" spans="2:27">
      <c r="B276" s="17"/>
      <c r="C276" s="27"/>
      <c r="D276" s="24"/>
      <c r="E276" s="17"/>
      <c r="F276" s="23"/>
      <c r="G276" s="17"/>
      <c r="H276" s="20"/>
      <c r="L276" s="28"/>
      <c r="M276" s="2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</row>
    <row r="277" spans="2:27">
      <c r="B277" s="17"/>
      <c r="C277" s="27"/>
      <c r="D277" s="24"/>
      <c r="E277" s="17"/>
      <c r="F277" s="23"/>
      <c r="G277" s="17"/>
      <c r="H277" s="20"/>
      <c r="L277" s="28"/>
      <c r="M277" s="2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</row>
    <row r="278" spans="2:27">
      <c r="B278" s="17"/>
      <c r="C278" s="27"/>
      <c r="D278" s="24"/>
      <c r="E278" s="17"/>
      <c r="F278" s="23"/>
      <c r="G278" s="17"/>
      <c r="H278" s="20"/>
      <c r="L278" s="28"/>
      <c r="M278" s="2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</row>
    <row r="279" spans="2:27">
      <c r="B279" s="17"/>
      <c r="C279" s="27"/>
      <c r="D279" s="24"/>
      <c r="E279" s="17"/>
      <c r="F279" s="23"/>
      <c r="G279" s="17"/>
      <c r="H279" s="20"/>
      <c r="L279" s="28"/>
      <c r="M279" s="2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</row>
    <row r="280" spans="2:27">
      <c r="B280" s="17"/>
      <c r="C280" s="27"/>
      <c r="D280" s="24"/>
      <c r="E280" s="17"/>
      <c r="F280" s="23"/>
      <c r="G280" s="17"/>
      <c r="H280" s="20"/>
      <c r="L280" s="28"/>
      <c r="M280" s="2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</row>
    <row r="281" spans="2:27">
      <c r="B281" s="17"/>
      <c r="C281" s="27"/>
      <c r="D281" s="24"/>
      <c r="E281" s="17"/>
      <c r="F281" s="23"/>
      <c r="G281" s="17"/>
      <c r="H281" s="20"/>
      <c r="L281" s="28"/>
      <c r="M281" s="2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</row>
    <row r="282" spans="2:27">
      <c r="B282" s="17"/>
      <c r="C282" s="27"/>
      <c r="D282" s="24"/>
      <c r="E282" s="17"/>
      <c r="F282" s="23"/>
      <c r="G282" s="17"/>
      <c r="H282" s="20"/>
      <c r="L282" s="28"/>
      <c r="M282" s="2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</row>
    <row r="283" spans="2:27">
      <c r="B283" s="17"/>
      <c r="C283" s="27"/>
      <c r="D283" s="24"/>
      <c r="E283" s="17"/>
      <c r="F283" s="23"/>
      <c r="G283" s="17"/>
      <c r="H283" s="20"/>
      <c r="L283" s="28"/>
      <c r="M283" s="2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</row>
    <row r="284" spans="2:27">
      <c r="B284" s="17"/>
      <c r="C284" s="27"/>
      <c r="D284" s="24"/>
      <c r="E284" s="17"/>
      <c r="F284" s="23"/>
      <c r="G284" s="17"/>
      <c r="H284" s="20"/>
      <c r="L284" s="28"/>
      <c r="M284" s="2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</row>
    <row r="285" spans="2:27">
      <c r="B285" s="17"/>
      <c r="C285" s="27"/>
      <c r="D285" s="24"/>
      <c r="E285" s="17"/>
      <c r="F285" s="23"/>
      <c r="G285" s="17"/>
      <c r="H285" s="20"/>
      <c r="L285" s="28"/>
      <c r="M285" s="2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</row>
    <row r="286" spans="2:27">
      <c r="B286" s="17"/>
      <c r="C286" s="27"/>
      <c r="D286" s="24"/>
      <c r="E286" s="17"/>
      <c r="F286" s="23"/>
      <c r="G286" s="17"/>
      <c r="H286" s="20"/>
      <c r="L286" s="28"/>
      <c r="M286" s="2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</row>
    <row r="287" spans="2:27">
      <c r="B287" s="17"/>
      <c r="C287" s="27"/>
      <c r="D287" s="24"/>
      <c r="E287" s="17"/>
      <c r="F287" s="23"/>
      <c r="G287" s="17"/>
      <c r="H287" s="20"/>
      <c r="L287" s="28"/>
      <c r="M287" s="2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</row>
    <row r="288" spans="2:27">
      <c r="B288" s="17"/>
      <c r="C288" s="27"/>
      <c r="D288" s="24"/>
      <c r="E288" s="17"/>
      <c r="F288" s="23"/>
      <c r="G288" s="17"/>
      <c r="H288" s="20"/>
      <c r="L288" s="28"/>
      <c r="M288" s="2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</row>
    <row r="289" spans="2:27">
      <c r="B289" s="17"/>
      <c r="C289" s="27"/>
      <c r="D289" s="24"/>
      <c r="E289" s="17"/>
      <c r="F289" s="23"/>
      <c r="G289" s="17"/>
      <c r="H289" s="20"/>
      <c r="L289" s="28"/>
      <c r="M289" s="2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</row>
    <row r="290" spans="2:27">
      <c r="B290" s="17"/>
      <c r="C290" s="27"/>
      <c r="D290" s="24"/>
      <c r="E290" s="17"/>
      <c r="F290" s="23"/>
      <c r="G290" s="17"/>
      <c r="H290" s="20"/>
      <c r="L290" s="28"/>
      <c r="M290" s="2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</row>
    <row r="291" spans="2:27">
      <c r="B291" s="17"/>
      <c r="C291" s="27"/>
      <c r="D291" s="24"/>
      <c r="E291" s="17"/>
      <c r="F291" s="23"/>
      <c r="G291" s="17"/>
      <c r="H291" s="20"/>
      <c r="L291" s="28"/>
      <c r="M291" s="2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</row>
    <row r="292" spans="2:27">
      <c r="B292" s="17"/>
      <c r="C292" s="27"/>
      <c r="D292" s="24"/>
      <c r="E292" s="17"/>
      <c r="F292" s="23"/>
      <c r="G292" s="17"/>
      <c r="H292" s="20"/>
      <c r="L292" s="28"/>
      <c r="M292" s="2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</row>
    <row r="293" spans="2:27">
      <c r="B293" s="17"/>
      <c r="C293" s="27"/>
      <c r="D293" s="24"/>
      <c r="E293" s="17"/>
      <c r="F293" s="23"/>
      <c r="G293" s="17"/>
      <c r="H293" s="20"/>
      <c r="L293" s="28"/>
      <c r="M293" s="2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</row>
    <row r="294" spans="2:27">
      <c r="B294" s="17"/>
      <c r="C294" s="27"/>
      <c r="D294" s="24"/>
      <c r="E294" s="17"/>
      <c r="F294" s="23"/>
      <c r="G294" s="17"/>
      <c r="H294" s="20"/>
      <c r="L294" s="28"/>
      <c r="M294" s="2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</row>
    <row r="295" spans="2:27">
      <c r="B295" s="17"/>
      <c r="C295" s="27"/>
      <c r="D295" s="24"/>
      <c r="E295" s="17"/>
      <c r="F295" s="23"/>
      <c r="G295" s="17"/>
      <c r="H295" s="20"/>
      <c r="L295" s="28"/>
      <c r="M295" s="2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</row>
    <row r="296" spans="2:27">
      <c r="B296" s="17"/>
      <c r="C296" s="27"/>
      <c r="D296" s="24"/>
      <c r="E296" s="17"/>
      <c r="F296" s="23"/>
      <c r="G296" s="17"/>
      <c r="H296" s="20"/>
      <c r="L296" s="28"/>
      <c r="M296" s="2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</row>
    <row r="297" spans="2:27">
      <c r="B297" s="17"/>
      <c r="C297" s="27"/>
      <c r="D297" s="24"/>
      <c r="E297" s="17"/>
      <c r="F297" s="23"/>
      <c r="G297" s="17"/>
      <c r="H297" s="20"/>
      <c r="L297" s="28"/>
      <c r="M297" s="2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</row>
    <row r="298" spans="2:27">
      <c r="B298" s="17"/>
      <c r="C298" s="27"/>
      <c r="D298" s="24"/>
      <c r="E298" s="17"/>
      <c r="F298" s="23"/>
      <c r="G298" s="17"/>
      <c r="H298" s="20"/>
      <c r="L298" s="28"/>
      <c r="M298" s="2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</row>
    <row r="299" spans="2:27">
      <c r="B299" s="17"/>
      <c r="C299" s="27"/>
      <c r="D299" s="24"/>
      <c r="E299" s="17"/>
      <c r="F299" s="23"/>
      <c r="G299" s="17"/>
      <c r="H299" s="20"/>
      <c r="L299" s="28"/>
      <c r="M299" s="2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</row>
    <row r="300" spans="2:27">
      <c r="B300" s="17"/>
      <c r="C300" s="27"/>
      <c r="D300" s="24"/>
      <c r="E300" s="17"/>
      <c r="F300" s="23"/>
      <c r="G300" s="17"/>
      <c r="H300" s="20"/>
      <c r="L300" s="28"/>
      <c r="M300" s="2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</row>
    <row r="301" spans="2:27">
      <c r="B301" s="17"/>
      <c r="C301" s="27"/>
      <c r="D301" s="24"/>
      <c r="E301" s="17"/>
      <c r="F301" s="23"/>
      <c r="G301" s="17"/>
      <c r="H301" s="20"/>
      <c r="L301" s="28"/>
      <c r="M301" s="2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</row>
    <row r="302" spans="2:27">
      <c r="B302" s="17"/>
      <c r="C302" s="27"/>
      <c r="D302" s="24"/>
      <c r="E302" s="17"/>
      <c r="F302" s="23"/>
      <c r="G302" s="17"/>
      <c r="H302" s="20"/>
      <c r="L302" s="28"/>
      <c r="M302" s="2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</row>
    <row r="303" spans="2:27">
      <c r="B303" s="17"/>
      <c r="C303" s="27"/>
      <c r="D303" s="24"/>
      <c r="E303" s="17"/>
      <c r="F303" s="23"/>
      <c r="G303" s="17"/>
      <c r="H303" s="20"/>
      <c r="L303" s="28"/>
      <c r="M303" s="2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</row>
    <row r="304" spans="2:27">
      <c r="B304" s="17"/>
      <c r="C304" s="27"/>
      <c r="D304" s="24"/>
      <c r="E304" s="17"/>
      <c r="F304" s="23"/>
      <c r="G304" s="17"/>
      <c r="H304" s="20"/>
      <c r="L304" s="28"/>
      <c r="M304" s="2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</row>
    <row r="305" spans="2:27">
      <c r="B305" s="17"/>
      <c r="C305" s="27"/>
      <c r="D305" s="24"/>
      <c r="E305" s="17"/>
      <c r="F305" s="23"/>
      <c r="G305" s="17"/>
      <c r="H305" s="20"/>
      <c r="L305" s="28"/>
      <c r="M305" s="2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</row>
    <row r="306" spans="2:27">
      <c r="B306" s="17"/>
      <c r="C306" s="27"/>
      <c r="D306" s="24"/>
      <c r="E306" s="17"/>
      <c r="F306" s="23"/>
      <c r="G306" s="17"/>
      <c r="H306" s="20"/>
      <c r="L306" s="28"/>
      <c r="M306" s="2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</row>
    <row r="307" spans="2:27">
      <c r="B307" s="17"/>
      <c r="C307" s="27"/>
      <c r="D307" s="24"/>
      <c r="E307" s="17"/>
      <c r="F307" s="23"/>
      <c r="G307" s="17"/>
      <c r="H307" s="20"/>
      <c r="L307" s="28"/>
      <c r="M307" s="2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</row>
    <row r="308" spans="2:27">
      <c r="B308" s="17"/>
      <c r="C308" s="27"/>
      <c r="D308" s="24"/>
      <c r="E308" s="17"/>
      <c r="F308" s="23"/>
      <c r="G308" s="17"/>
      <c r="H308" s="20"/>
      <c r="L308" s="28"/>
      <c r="M308" s="2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</row>
    <row r="309" spans="2:27">
      <c r="B309" s="17"/>
      <c r="C309" s="27"/>
      <c r="D309" s="24"/>
      <c r="E309" s="17"/>
      <c r="F309" s="23"/>
      <c r="G309" s="17"/>
      <c r="H309" s="20"/>
      <c r="L309" s="28"/>
      <c r="M309" s="2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</row>
    <row r="310" spans="2:27">
      <c r="B310" s="17"/>
      <c r="C310" s="27"/>
      <c r="D310" s="24"/>
      <c r="E310" s="17"/>
      <c r="F310" s="23"/>
      <c r="G310" s="17"/>
      <c r="H310" s="20"/>
      <c r="L310" s="28"/>
      <c r="M310" s="2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</row>
    <row r="311" spans="2:27">
      <c r="B311" s="17"/>
      <c r="C311" s="27"/>
      <c r="D311" s="24"/>
      <c r="E311" s="17"/>
      <c r="F311" s="23"/>
      <c r="G311" s="17"/>
      <c r="H311" s="20"/>
      <c r="L311" s="28"/>
      <c r="M311" s="2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</row>
    <row r="312" spans="2:27">
      <c r="B312" s="17"/>
      <c r="C312" s="27"/>
      <c r="D312" s="24"/>
      <c r="E312" s="17"/>
      <c r="F312" s="23"/>
      <c r="G312" s="17"/>
      <c r="H312" s="20"/>
      <c r="L312" s="28"/>
      <c r="M312" s="2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</row>
    <row r="313" spans="2:27">
      <c r="B313" s="17"/>
      <c r="C313" s="27"/>
      <c r="D313" s="24"/>
      <c r="E313" s="17"/>
      <c r="F313" s="23"/>
      <c r="G313" s="17"/>
      <c r="H313" s="20"/>
      <c r="L313" s="28"/>
      <c r="M313" s="2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</row>
    <row r="314" spans="2:27">
      <c r="B314" s="17"/>
      <c r="C314" s="27"/>
      <c r="D314" s="24"/>
      <c r="E314" s="17"/>
      <c r="F314" s="23"/>
      <c r="G314" s="17"/>
      <c r="H314" s="20"/>
      <c r="L314" s="28"/>
      <c r="M314" s="2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</row>
    <row r="315" spans="2:27">
      <c r="B315" s="17"/>
      <c r="C315" s="27"/>
      <c r="D315" s="24"/>
      <c r="E315" s="17"/>
      <c r="F315" s="23"/>
      <c r="G315" s="17"/>
      <c r="H315" s="20"/>
      <c r="L315" s="28"/>
      <c r="M315" s="2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</row>
    <row r="316" spans="2:27">
      <c r="B316" s="17"/>
      <c r="C316" s="27"/>
      <c r="D316" s="24"/>
      <c r="E316" s="17"/>
      <c r="F316" s="23"/>
      <c r="G316" s="17"/>
      <c r="H316" s="20"/>
      <c r="L316" s="28"/>
      <c r="M316" s="2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</row>
    <row r="317" spans="2:27">
      <c r="B317" s="17"/>
      <c r="C317" s="27"/>
      <c r="D317" s="24"/>
      <c r="E317" s="17"/>
      <c r="F317" s="23"/>
      <c r="G317" s="17"/>
      <c r="H317" s="20"/>
      <c r="L317" s="28"/>
      <c r="M317" s="2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</row>
    <row r="318" spans="2:27">
      <c r="B318" s="17"/>
      <c r="C318" s="27"/>
      <c r="D318" s="24"/>
      <c r="E318" s="17"/>
      <c r="F318" s="23"/>
      <c r="G318" s="17"/>
      <c r="H318" s="20"/>
      <c r="L318" s="28"/>
      <c r="M318" s="2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</row>
    <row r="319" spans="2:27">
      <c r="B319" s="17"/>
      <c r="C319" s="27"/>
      <c r="D319" s="24"/>
      <c r="E319" s="17"/>
      <c r="F319" s="23"/>
      <c r="G319" s="17"/>
      <c r="H319" s="20"/>
      <c r="L319" s="28"/>
      <c r="M319" s="2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</row>
    <row r="320" spans="2:27">
      <c r="B320" s="17"/>
      <c r="C320" s="27"/>
      <c r="D320" s="24"/>
      <c r="E320" s="17"/>
      <c r="F320" s="23"/>
      <c r="G320" s="17"/>
      <c r="H320" s="20"/>
      <c r="L320" s="28"/>
      <c r="M320" s="2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</row>
    <row r="321" spans="2:27">
      <c r="B321" s="17"/>
      <c r="C321" s="27"/>
      <c r="D321" s="24"/>
      <c r="E321" s="17"/>
      <c r="F321" s="23"/>
      <c r="G321" s="17"/>
      <c r="H321" s="20"/>
      <c r="L321" s="28"/>
      <c r="M321" s="2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</row>
    <row r="322" spans="2:27">
      <c r="B322" s="17"/>
      <c r="C322" s="27"/>
      <c r="D322" s="24"/>
      <c r="E322" s="17"/>
      <c r="F322" s="23"/>
      <c r="G322" s="17"/>
      <c r="H322" s="20"/>
      <c r="L322" s="28"/>
      <c r="M322" s="2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</row>
    <row r="323" spans="2:27">
      <c r="B323" s="17"/>
      <c r="C323" s="27"/>
      <c r="D323" s="24"/>
      <c r="E323" s="17"/>
      <c r="F323" s="23"/>
      <c r="G323" s="17"/>
      <c r="H323" s="20"/>
      <c r="L323" s="28"/>
      <c r="M323" s="2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</row>
    <row r="324" spans="2:27">
      <c r="B324" s="17"/>
      <c r="C324" s="27"/>
      <c r="D324" s="24"/>
      <c r="E324" s="17"/>
      <c r="F324" s="23"/>
      <c r="G324" s="17"/>
      <c r="H324" s="20"/>
      <c r="L324" s="28"/>
      <c r="M324" s="2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</row>
    <row r="325" spans="2:27">
      <c r="B325" s="17"/>
      <c r="C325" s="27"/>
      <c r="D325" s="24"/>
      <c r="E325" s="17"/>
      <c r="F325" s="23"/>
      <c r="G325" s="17"/>
      <c r="H325" s="20"/>
      <c r="L325" s="28"/>
      <c r="M325" s="2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</row>
    <row r="326" spans="2:27">
      <c r="B326" s="17"/>
      <c r="C326" s="27"/>
      <c r="D326" s="24"/>
      <c r="E326" s="17"/>
      <c r="F326" s="23"/>
      <c r="G326" s="17"/>
      <c r="H326" s="20"/>
      <c r="L326" s="28"/>
      <c r="M326" s="2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</row>
    <row r="327" spans="2:27">
      <c r="B327" s="17"/>
      <c r="C327" s="27"/>
      <c r="D327" s="24"/>
      <c r="E327" s="17"/>
      <c r="F327" s="23"/>
      <c r="G327" s="17"/>
      <c r="H327" s="20"/>
      <c r="L327" s="28"/>
      <c r="M327" s="2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</row>
    <row r="328" spans="2:27">
      <c r="B328" s="17"/>
      <c r="C328" s="27"/>
      <c r="D328" s="24"/>
      <c r="E328" s="17"/>
      <c r="F328" s="23"/>
      <c r="G328" s="17"/>
      <c r="H328" s="20"/>
      <c r="L328" s="28"/>
      <c r="M328" s="2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</row>
    <row r="329" spans="2:27">
      <c r="B329" s="17"/>
      <c r="C329" s="27"/>
      <c r="D329" s="24"/>
      <c r="E329" s="17"/>
      <c r="F329" s="23"/>
      <c r="G329" s="17"/>
      <c r="H329" s="20"/>
      <c r="L329" s="28"/>
      <c r="M329" s="2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</row>
    <row r="330" spans="2:27">
      <c r="B330" s="17"/>
      <c r="C330" s="27"/>
      <c r="D330" s="24"/>
      <c r="E330" s="17"/>
      <c r="F330" s="23"/>
      <c r="G330" s="17"/>
      <c r="H330" s="20"/>
      <c r="L330" s="28"/>
      <c r="M330" s="2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</row>
    <row r="331" spans="2:27">
      <c r="B331" s="17"/>
      <c r="C331" s="27"/>
      <c r="D331" s="24"/>
      <c r="E331" s="17"/>
      <c r="F331" s="23"/>
      <c r="G331" s="17"/>
      <c r="H331" s="20"/>
      <c r="L331" s="28"/>
      <c r="M331" s="2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</row>
    <row r="332" spans="2:27">
      <c r="B332" s="17"/>
      <c r="C332" s="27"/>
      <c r="D332" s="24"/>
      <c r="E332" s="17"/>
      <c r="F332" s="23"/>
      <c r="G332" s="17"/>
      <c r="H332" s="20"/>
      <c r="L332" s="28"/>
      <c r="M332" s="2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</row>
    <row r="333" spans="2:27">
      <c r="B333" s="17"/>
      <c r="C333" s="27"/>
      <c r="D333" s="24"/>
      <c r="E333" s="17"/>
      <c r="F333" s="23"/>
      <c r="G333" s="17"/>
      <c r="H333" s="20"/>
      <c r="L333" s="28"/>
      <c r="M333" s="2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</row>
    <row r="334" spans="2:27">
      <c r="B334" s="17"/>
      <c r="C334" s="27"/>
      <c r="D334" s="24"/>
      <c r="E334" s="17"/>
      <c r="F334" s="23"/>
      <c r="G334" s="17"/>
      <c r="H334" s="20"/>
      <c r="L334" s="28"/>
      <c r="M334" s="2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</row>
    <row r="335" spans="2:27">
      <c r="B335" s="17"/>
      <c r="C335" s="27"/>
      <c r="D335" s="24"/>
      <c r="E335" s="17"/>
      <c r="F335" s="23"/>
      <c r="G335" s="17"/>
      <c r="H335" s="20"/>
      <c r="L335" s="28"/>
      <c r="M335" s="2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</row>
    <row r="336" spans="2:27">
      <c r="B336" s="17"/>
      <c r="C336" s="27"/>
      <c r="D336" s="24"/>
      <c r="E336" s="17"/>
      <c r="F336" s="23"/>
      <c r="G336" s="17"/>
      <c r="H336" s="20"/>
      <c r="L336" s="28"/>
      <c r="M336" s="2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</row>
    <row r="337" spans="2:27">
      <c r="B337" s="17"/>
      <c r="C337" s="27"/>
      <c r="D337" s="24"/>
      <c r="E337" s="17"/>
      <c r="F337" s="23"/>
      <c r="G337" s="17"/>
      <c r="H337" s="20"/>
      <c r="L337" s="28"/>
      <c r="M337" s="2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</row>
    <row r="338" spans="2:27">
      <c r="B338" s="17"/>
      <c r="C338" s="27"/>
      <c r="D338" s="24"/>
      <c r="E338" s="17"/>
      <c r="F338" s="23"/>
      <c r="G338" s="17"/>
      <c r="H338" s="20"/>
      <c r="L338" s="28"/>
      <c r="M338" s="2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</row>
    <row r="339" spans="2:27">
      <c r="B339" s="17"/>
      <c r="C339" s="27"/>
      <c r="D339" s="24"/>
      <c r="E339" s="17"/>
      <c r="F339" s="23"/>
      <c r="G339" s="17"/>
      <c r="H339" s="20"/>
      <c r="L339" s="28"/>
      <c r="M339" s="2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</row>
    <row r="340" spans="2:27">
      <c r="B340" s="17"/>
      <c r="C340" s="27"/>
      <c r="D340" s="24"/>
      <c r="E340" s="17"/>
      <c r="F340" s="23"/>
      <c r="G340" s="17"/>
      <c r="H340" s="20"/>
      <c r="L340" s="28"/>
      <c r="M340" s="2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</row>
    <row r="341" spans="2:27">
      <c r="B341" s="17"/>
      <c r="C341" s="27"/>
      <c r="D341" s="24"/>
      <c r="E341" s="17"/>
      <c r="F341" s="23"/>
      <c r="G341" s="17"/>
      <c r="H341" s="20"/>
      <c r="L341" s="28"/>
      <c r="M341" s="2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</row>
    <row r="342" spans="2:27">
      <c r="B342" s="17"/>
      <c r="C342" s="27"/>
      <c r="D342" s="24"/>
      <c r="E342" s="17"/>
      <c r="F342" s="23"/>
      <c r="G342" s="17"/>
      <c r="H342" s="20"/>
      <c r="L342" s="28"/>
      <c r="M342" s="2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</row>
    <row r="343" spans="2:27">
      <c r="B343" s="17"/>
      <c r="C343" s="27"/>
      <c r="D343" s="24"/>
      <c r="E343" s="17"/>
      <c r="F343" s="23"/>
      <c r="G343" s="17"/>
      <c r="H343" s="20"/>
      <c r="L343" s="28"/>
      <c r="M343" s="2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</row>
    <row r="344" spans="2:27">
      <c r="B344" s="17"/>
      <c r="C344" s="27"/>
      <c r="D344" s="24"/>
      <c r="E344" s="17"/>
      <c r="F344" s="23"/>
      <c r="G344" s="17"/>
      <c r="H344" s="20"/>
      <c r="L344" s="28"/>
      <c r="M344" s="2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</row>
    <row r="345" spans="2:27">
      <c r="B345" s="17"/>
      <c r="C345" s="27"/>
      <c r="D345" s="24"/>
      <c r="E345" s="17"/>
      <c r="F345" s="23"/>
      <c r="G345" s="17"/>
      <c r="H345" s="20"/>
      <c r="L345" s="28"/>
      <c r="M345" s="2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</row>
    <row r="346" spans="2:27">
      <c r="B346" s="17"/>
      <c r="C346" s="27"/>
      <c r="D346" s="24"/>
      <c r="E346" s="17"/>
      <c r="F346" s="23"/>
      <c r="G346" s="17"/>
      <c r="H346" s="20"/>
      <c r="L346" s="28"/>
      <c r="M346" s="2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</row>
    <row r="347" spans="2:27">
      <c r="B347" s="17"/>
      <c r="C347" s="27"/>
      <c r="D347" s="24"/>
      <c r="E347" s="17"/>
      <c r="F347" s="23"/>
      <c r="G347" s="17"/>
      <c r="H347" s="20"/>
      <c r="L347" s="28"/>
      <c r="M347" s="2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</row>
    <row r="348" spans="2:27">
      <c r="B348" s="17"/>
      <c r="C348" s="27"/>
      <c r="D348" s="24"/>
      <c r="E348" s="17"/>
      <c r="F348" s="23"/>
      <c r="G348" s="17"/>
      <c r="H348" s="20"/>
      <c r="L348" s="28"/>
      <c r="M348" s="2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</row>
    <row r="349" spans="2:27">
      <c r="B349" s="17"/>
      <c r="C349" s="27"/>
      <c r="D349" s="24"/>
      <c r="E349" s="17"/>
      <c r="F349" s="23"/>
      <c r="G349" s="17"/>
      <c r="H349" s="20"/>
      <c r="L349" s="28"/>
      <c r="M349" s="2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</row>
    <row r="350" spans="2:27">
      <c r="B350" s="17"/>
      <c r="C350" s="27"/>
      <c r="D350" s="24"/>
      <c r="E350" s="17"/>
      <c r="F350" s="23"/>
      <c r="G350" s="17"/>
      <c r="H350" s="20"/>
      <c r="L350" s="28"/>
      <c r="M350" s="2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</row>
    <row r="351" spans="2:27">
      <c r="B351" s="17"/>
      <c r="C351" s="27"/>
      <c r="D351" s="24"/>
      <c r="E351" s="17"/>
      <c r="F351" s="23"/>
      <c r="G351" s="17"/>
      <c r="H351" s="20"/>
      <c r="L351" s="28"/>
      <c r="M351" s="2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</row>
    <row r="352" spans="2:27">
      <c r="B352" s="17"/>
      <c r="C352" s="27"/>
      <c r="D352" s="24"/>
      <c r="E352" s="17"/>
      <c r="F352" s="23"/>
      <c r="G352" s="17"/>
      <c r="H352" s="20"/>
      <c r="L352" s="28"/>
      <c r="M352" s="2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</row>
    <row r="353" spans="2:27">
      <c r="B353" s="17"/>
      <c r="C353" s="27"/>
      <c r="D353" s="24"/>
      <c r="E353" s="17"/>
      <c r="F353" s="23"/>
      <c r="G353" s="17"/>
      <c r="H353" s="20"/>
      <c r="L353" s="28"/>
      <c r="M353" s="2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</row>
    <row r="354" spans="2:27">
      <c r="B354" s="17"/>
      <c r="C354" s="27"/>
      <c r="D354" s="24"/>
      <c r="E354" s="17"/>
      <c r="F354" s="23"/>
      <c r="G354" s="17"/>
      <c r="H354" s="20"/>
      <c r="L354" s="28"/>
      <c r="M354" s="2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</row>
    <row r="355" spans="2:27">
      <c r="B355" s="17"/>
      <c r="C355" s="27"/>
      <c r="D355" s="24"/>
      <c r="E355" s="17"/>
      <c r="F355" s="23"/>
      <c r="G355" s="17"/>
      <c r="H355" s="20"/>
      <c r="L355" s="28"/>
      <c r="M355" s="2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</row>
    <row r="356" spans="2:27">
      <c r="B356" s="17"/>
      <c r="C356" s="27"/>
      <c r="D356" s="24"/>
      <c r="E356" s="17"/>
      <c r="F356" s="23"/>
      <c r="G356" s="17"/>
      <c r="H356" s="20"/>
      <c r="L356" s="28"/>
      <c r="M356" s="2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</row>
    <row r="357" spans="2:27">
      <c r="B357" s="17"/>
      <c r="C357" s="27"/>
      <c r="D357" s="24"/>
      <c r="E357" s="17"/>
      <c r="F357" s="23"/>
      <c r="G357" s="17"/>
      <c r="H357" s="20"/>
      <c r="L357" s="28"/>
      <c r="M357" s="2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</row>
    <row r="358" spans="2:27">
      <c r="B358" s="17"/>
      <c r="C358" s="27"/>
      <c r="D358" s="24"/>
      <c r="E358" s="17"/>
      <c r="F358" s="23"/>
      <c r="G358" s="17"/>
      <c r="H358" s="20"/>
      <c r="L358" s="28"/>
      <c r="M358" s="2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</row>
    <row r="359" spans="2:27">
      <c r="B359" s="17"/>
      <c r="C359" s="27"/>
      <c r="D359" s="24"/>
      <c r="E359" s="17"/>
      <c r="F359" s="23"/>
      <c r="G359" s="17"/>
      <c r="H359" s="20"/>
      <c r="L359" s="28"/>
      <c r="M359" s="2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</row>
    <row r="360" spans="2:27">
      <c r="B360" s="17"/>
      <c r="C360" s="27"/>
      <c r="D360" s="24"/>
      <c r="E360" s="17"/>
      <c r="F360" s="23"/>
      <c r="G360" s="17"/>
      <c r="H360" s="20"/>
      <c r="L360" s="28"/>
      <c r="M360" s="2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</row>
    <row r="361" spans="2:27">
      <c r="B361" s="17"/>
      <c r="C361" s="27"/>
      <c r="D361" s="24"/>
      <c r="E361" s="17"/>
      <c r="F361" s="23"/>
      <c r="G361" s="17"/>
      <c r="H361" s="20"/>
      <c r="L361" s="28"/>
      <c r="M361" s="2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</row>
    <row r="362" spans="2:27">
      <c r="B362" s="17"/>
      <c r="C362" s="27"/>
      <c r="D362" s="24"/>
      <c r="E362" s="17"/>
      <c r="F362" s="23"/>
      <c r="G362" s="17"/>
      <c r="H362" s="20"/>
      <c r="L362" s="28"/>
      <c r="M362" s="2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</row>
    <row r="363" spans="2:27">
      <c r="B363" s="17"/>
      <c r="C363" s="27"/>
      <c r="D363" s="24"/>
      <c r="E363" s="17"/>
      <c r="F363" s="23"/>
      <c r="G363" s="17"/>
      <c r="H363" s="20"/>
      <c r="L363" s="28"/>
      <c r="M363" s="2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</row>
    <row r="364" spans="2:27">
      <c r="B364" s="17"/>
      <c r="C364" s="27"/>
      <c r="D364" s="24"/>
      <c r="E364" s="17"/>
      <c r="F364" s="23"/>
      <c r="G364" s="17"/>
      <c r="H364" s="20"/>
      <c r="L364" s="28"/>
      <c r="M364" s="2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</row>
    <row r="365" spans="2:27">
      <c r="B365" s="17"/>
      <c r="C365" s="27"/>
      <c r="D365" s="24"/>
      <c r="E365" s="17"/>
      <c r="F365" s="23"/>
      <c r="G365" s="17"/>
      <c r="H365" s="20"/>
      <c r="L365" s="28"/>
      <c r="M365" s="2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</row>
    <row r="366" spans="2:27">
      <c r="B366" s="17"/>
      <c r="C366" s="27"/>
      <c r="D366" s="24"/>
      <c r="E366" s="17"/>
      <c r="F366" s="23"/>
      <c r="G366" s="17"/>
      <c r="H366" s="20"/>
      <c r="L366" s="28"/>
      <c r="M366" s="2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</row>
    <row r="367" spans="2:27">
      <c r="B367" s="17"/>
      <c r="C367" s="27"/>
      <c r="D367" s="24"/>
      <c r="E367" s="17"/>
      <c r="F367" s="23"/>
      <c r="G367" s="17"/>
      <c r="H367" s="20"/>
      <c r="L367" s="28"/>
      <c r="M367" s="2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</row>
    <row r="368" spans="2:27">
      <c r="B368" s="17"/>
      <c r="C368" s="27"/>
      <c r="D368" s="24"/>
      <c r="E368" s="17"/>
      <c r="F368" s="23"/>
      <c r="G368" s="17"/>
      <c r="H368" s="20"/>
      <c r="L368" s="28"/>
      <c r="M368" s="2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</row>
    <row r="369" spans="2:27">
      <c r="B369" s="17"/>
      <c r="C369" s="27"/>
      <c r="D369" s="24"/>
      <c r="E369" s="17"/>
      <c r="F369" s="23"/>
      <c r="G369" s="17"/>
      <c r="H369" s="20"/>
      <c r="L369" s="28"/>
      <c r="M369" s="2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</row>
    <row r="370" spans="2:27">
      <c r="B370" s="17"/>
      <c r="C370" s="27"/>
      <c r="D370" s="24"/>
      <c r="E370" s="17"/>
      <c r="F370" s="23"/>
      <c r="G370" s="17"/>
      <c r="H370" s="20"/>
      <c r="L370" s="28"/>
      <c r="M370" s="2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</row>
    <row r="371" spans="2:27">
      <c r="B371" s="17"/>
      <c r="C371" s="17"/>
      <c r="D371" s="24"/>
      <c r="E371" s="17"/>
      <c r="F371" s="23"/>
      <c r="G371" s="17"/>
      <c r="H371" s="20"/>
      <c r="L371" s="22"/>
      <c r="M371" s="17"/>
      <c r="N371" s="17"/>
      <c r="O371" s="17"/>
      <c r="P371" s="17"/>
      <c r="Q371" s="17"/>
      <c r="R371" s="17"/>
      <c r="S371" s="17"/>
    </row>
    <row r="372" spans="2:27">
      <c r="B372" s="17"/>
      <c r="C372" s="17"/>
      <c r="D372" s="24"/>
      <c r="E372" s="17"/>
      <c r="F372" s="23"/>
      <c r="G372" s="17"/>
      <c r="H372" s="20"/>
      <c r="L372" s="22"/>
      <c r="M372" s="17"/>
      <c r="N372" s="17"/>
      <c r="O372" s="17"/>
      <c r="P372" s="17"/>
      <c r="Q372" s="17"/>
      <c r="R372" s="17"/>
      <c r="S372" s="17"/>
    </row>
    <row r="373" spans="2:27">
      <c r="B373" s="17"/>
      <c r="C373" s="17"/>
      <c r="D373" s="24"/>
      <c r="E373" s="17"/>
      <c r="F373" s="23"/>
      <c r="G373" s="17"/>
      <c r="H373" s="20"/>
      <c r="L373" s="22"/>
      <c r="M373" s="17"/>
      <c r="N373" s="17"/>
      <c r="O373" s="17"/>
      <c r="P373" s="17"/>
      <c r="Q373" s="17"/>
      <c r="R373" s="17"/>
      <c r="S373" s="17"/>
    </row>
    <row r="374" spans="2:27">
      <c r="B374" s="17"/>
      <c r="C374" s="17"/>
      <c r="D374" s="24"/>
      <c r="E374" s="17"/>
      <c r="F374" s="23"/>
      <c r="G374" s="17"/>
      <c r="H374" s="20"/>
      <c r="L374" s="22"/>
      <c r="M374" s="17"/>
      <c r="N374" s="17"/>
      <c r="O374" s="17"/>
      <c r="P374" s="17"/>
      <c r="Q374" s="17"/>
      <c r="R374" s="17"/>
      <c r="S374" s="17"/>
    </row>
    <row r="375" spans="2:27">
      <c r="B375" s="17"/>
      <c r="C375" s="17"/>
      <c r="D375" s="24"/>
      <c r="E375" s="17"/>
      <c r="F375" s="23"/>
      <c r="G375" s="17"/>
      <c r="H375" s="20"/>
      <c r="L375" s="22"/>
      <c r="M375" s="17"/>
      <c r="N375" s="17"/>
      <c r="O375" s="17"/>
      <c r="P375" s="17"/>
      <c r="Q375" s="17"/>
      <c r="R375" s="17"/>
      <c r="S375" s="17"/>
    </row>
    <row r="376" spans="2:27">
      <c r="B376" s="17"/>
      <c r="C376" s="17"/>
      <c r="D376" s="24"/>
      <c r="E376" s="17"/>
      <c r="F376" s="23"/>
      <c r="G376" s="17"/>
      <c r="H376" s="20"/>
      <c r="L376" s="22"/>
      <c r="M376" s="17"/>
      <c r="N376" s="17"/>
      <c r="O376" s="17"/>
      <c r="P376" s="17"/>
      <c r="Q376" s="17"/>
      <c r="R376" s="17"/>
      <c r="S376" s="17"/>
    </row>
    <row r="377" spans="2:27">
      <c r="B377" s="17"/>
      <c r="C377" s="17"/>
      <c r="D377" s="24"/>
      <c r="E377" s="17"/>
      <c r="F377" s="23"/>
      <c r="G377" s="17"/>
      <c r="H377" s="20"/>
      <c r="L377" s="22"/>
      <c r="M377" s="17"/>
      <c r="N377" s="17"/>
      <c r="O377" s="17"/>
      <c r="P377" s="17"/>
      <c r="Q377" s="17"/>
      <c r="R377" s="17"/>
      <c r="S377" s="17"/>
    </row>
    <row r="378" spans="2:27">
      <c r="B378" s="17"/>
      <c r="C378" s="17"/>
      <c r="D378" s="24"/>
      <c r="E378" s="17"/>
      <c r="F378" s="23"/>
      <c r="G378" s="17"/>
      <c r="H378" s="20"/>
      <c r="L378" s="22"/>
      <c r="M378" s="17"/>
      <c r="N378" s="17"/>
      <c r="O378" s="17"/>
      <c r="P378" s="17"/>
      <c r="Q378" s="17"/>
      <c r="R378" s="17"/>
      <c r="S378" s="17"/>
    </row>
    <row r="379" spans="2:27">
      <c r="B379" s="17"/>
      <c r="C379" s="17"/>
      <c r="D379" s="24"/>
      <c r="E379" s="17"/>
      <c r="F379" s="23"/>
      <c r="G379" s="17"/>
      <c r="H379" s="20"/>
      <c r="L379" s="22"/>
      <c r="M379" s="17"/>
      <c r="N379" s="17"/>
      <c r="O379" s="17"/>
      <c r="P379" s="17"/>
      <c r="Q379" s="17"/>
      <c r="R379" s="17"/>
      <c r="S379" s="17"/>
    </row>
    <row r="380" spans="2:27">
      <c r="B380" s="17"/>
      <c r="C380" s="17"/>
      <c r="D380" s="24"/>
      <c r="E380" s="17"/>
      <c r="F380" s="23"/>
      <c r="G380" s="17"/>
      <c r="H380" s="20"/>
      <c r="L380" s="22"/>
      <c r="M380" s="17"/>
      <c r="N380" s="17"/>
      <c r="O380" s="17"/>
      <c r="P380" s="17"/>
      <c r="Q380" s="17"/>
      <c r="R380" s="17"/>
      <c r="S380" s="17"/>
    </row>
    <row r="381" spans="2:27">
      <c r="B381" s="17"/>
      <c r="C381" s="17"/>
      <c r="D381" s="24"/>
      <c r="E381" s="17"/>
      <c r="F381" s="23"/>
      <c r="G381" s="17"/>
      <c r="H381" s="20"/>
      <c r="L381" s="22"/>
      <c r="M381" s="17"/>
      <c r="N381" s="17"/>
      <c r="O381" s="17"/>
      <c r="P381" s="17"/>
      <c r="Q381" s="17"/>
      <c r="R381" s="17"/>
      <c r="S381" s="17"/>
    </row>
    <row r="382" spans="2:27">
      <c r="B382" s="17"/>
      <c r="C382" s="17"/>
      <c r="D382" s="24"/>
      <c r="E382" s="17"/>
      <c r="F382" s="23"/>
      <c r="G382" s="17"/>
      <c r="H382" s="20"/>
      <c r="L382" s="22"/>
      <c r="M382" s="17"/>
      <c r="N382" s="17"/>
      <c r="O382" s="17"/>
      <c r="P382" s="17"/>
      <c r="Q382" s="17"/>
      <c r="R382" s="17"/>
      <c r="S382" s="17"/>
    </row>
    <row r="383" spans="2:27">
      <c r="B383" s="17"/>
      <c r="C383" s="17"/>
      <c r="D383" s="24"/>
      <c r="E383" s="17"/>
      <c r="F383" s="23"/>
      <c r="G383" s="17"/>
      <c r="H383" s="20"/>
      <c r="L383" s="22"/>
      <c r="M383" s="17"/>
      <c r="N383" s="17"/>
      <c r="O383" s="17"/>
      <c r="P383" s="17"/>
      <c r="Q383" s="17"/>
      <c r="R383" s="17"/>
      <c r="S383" s="17"/>
    </row>
    <row r="384" spans="2:27">
      <c r="B384" s="17"/>
      <c r="C384" s="17"/>
      <c r="D384" s="24"/>
      <c r="E384" s="17"/>
      <c r="F384" s="23"/>
      <c r="G384" s="17"/>
      <c r="H384" s="20"/>
      <c r="L384" s="22"/>
      <c r="M384" s="17"/>
      <c r="N384" s="17"/>
      <c r="O384" s="17"/>
      <c r="P384" s="17"/>
      <c r="Q384" s="17"/>
      <c r="R384" s="17"/>
      <c r="S384" s="17"/>
    </row>
    <row r="385" spans="2:19">
      <c r="B385" s="17"/>
      <c r="C385" s="17"/>
      <c r="D385" s="24"/>
      <c r="E385" s="17"/>
      <c r="F385" s="23"/>
      <c r="G385" s="17"/>
      <c r="H385" s="20"/>
      <c r="L385" s="22"/>
      <c r="M385" s="17"/>
      <c r="N385" s="17"/>
      <c r="O385" s="17"/>
      <c r="P385" s="17"/>
      <c r="Q385" s="17"/>
      <c r="R385" s="17"/>
      <c r="S385" s="17"/>
    </row>
    <row r="386" spans="2:19">
      <c r="B386" s="17"/>
      <c r="C386" s="17"/>
      <c r="D386" s="24"/>
      <c r="E386" s="17"/>
      <c r="F386" s="23"/>
      <c r="G386" s="17"/>
      <c r="H386" s="20"/>
      <c r="L386" s="22"/>
      <c r="M386" s="17"/>
      <c r="N386" s="17"/>
      <c r="O386" s="17"/>
      <c r="P386" s="17"/>
      <c r="Q386" s="17"/>
      <c r="R386" s="17"/>
      <c r="S386" s="17"/>
    </row>
    <row r="387" spans="2:19">
      <c r="B387" s="17"/>
      <c r="C387" s="17"/>
      <c r="D387" s="24"/>
      <c r="E387" s="17"/>
      <c r="F387" s="23"/>
      <c r="G387" s="17"/>
      <c r="H387" s="20"/>
      <c r="L387" s="22"/>
      <c r="M387" s="17"/>
      <c r="N387" s="17"/>
      <c r="O387" s="17"/>
      <c r="P387" s="17"/>
      <c r="Q387" s="17"/>
      <c r="R387" s="17"/>
      <c r="S387" s="17"/>
    </row>
    <row r="388" spans="2:19">
      <c r="B388" s="17"/>
      <c r="C388" s="17"/>
      <c r="D388" s="24"/>
      <c r="E388" s="17"/>
      <c r="F388" s="23"/>
      <c r="G388" s="17"/>
      <c r="H388" s="20"/>
      <c r="L388" s="22"/>
      <c r="M388" s="17"/>
      <c r="N388" s="17"/>
      <c r="O388" s="17"/>
      <c r="P388" s="17"/>
      <c r="Q388" s="17"/>
      <c r="R388" s="17"/>
      <c r="S388" s="17"/>
    </row>
    <row r="389" spans="2:19">
      <c r="B389" s="17"/>
      <c r="C389" s="17"/>
      <c r="D389" s="24"/>
      <c r="E389" s="17"/>
      <c r="F389" s="23"/>
      <c r="G389" s="17"/>
      <c r="H389" s="20"/>
      <c r="L389" s="22"/>
      <c r="M389" s="17"/>
      <c r="N389" s="17"/>
      <c r="O389" s="17"/>
      <c r="P389" s="17"/>
      <c r="Q389" s="17"/>
      <c r="R389" s="17"/>
      <c r="S389" s="17"/>
    </row>
    <row r="390" spans="2:19">
      <c r="B390" s="17"/>
      <c r="C390" s="17"/>
      <c r="D390" s="24"/>
      <c r="E390" s="17"/>
      <c r="F390" s="23"/>
      <c r="G390" s="17"/>
      <c r="H390" s="20"/>
      <c r="L390" s="22"/>
      <c r="M390" s="17"/>
      <c r="N390" s="17"/>
      <c r="O390" s="17"/>
      <c r="P390" s="17"/>
      <c r="Q390" s="17"/>
      <c r="R390" s="17"/>
      <c r="S390" s="17"/>
    </row>
    <row r="391" spans="2:19">
      <c r="B391" s="17"/>
      <c r="C391" s="17"/>
      <c r="D391" s="24"/>
      <c r="E391" s="17"/>
      <c r="F391" s="23"/>
      <c r="G391" s="17"/>
      <c r="H391" s="20"/>
      <c r="L391" s="22"/>
      <c r="M391" s="17"/>
      <c r="N391" s="17"/>
      <c r="O391" s="17"/>
      <c r="P391" s="17"/>
      <c r="Q391" s="17"/>
      <c r="R391" s="17"/>
      <c r="S391" s="17"/>
    </row>
    <row r="392" spans="2:19">
      <c r="B392" s="17"/>
      <c r="C392" s="17"/>
      <c r="D392" s="24"/>
      <c r="E392" s="17"/>
      <c r="F392" s="23"/>
      <c r="G392" s="17"/>
      <c r="H392" s="20"/>
      <c r="L392" s="22"/>
      <c r="M392" s="17"/>
      <c r="N392" s="17"/>
      <c r="O392" s="17"/>
      <c r="P392" s="17"/>
      <c r="Q392" s="17"/>
      <c r="R392" s="17"/>
      <c r="S392" s="17"/>
    </row>
    <row r="393" spans="2:19">
      <c r="B393" s="17"/>
      <c r="C393" s="17"/>
      <c r="D393" s="24"/>
      <c r="E393" s="17"/>
      <c r="F393" s="23"/>
      <c r="G393" s="17"/>
      <c r="H393" s="20"/>
      <c r="L393" s="22"/>
      <c r="M393" s="17"/>
      <c r="N393" s="17"/>
      <c r="O393" s="17"/>
      <c r="P393" s="17"/>
      <c r="Q393" s="17"/>
      <c r="R393" s="17"/>
      <c r="S393" s="17"/>
    </row>
    <row r="394" spans="2:19">
      <c r="B394" s="17"/>
      <c r="C394" s="17"/>
      <c r="D394" s="24"/>
      <c r="E394" s="17"/>
      <c r="F394" s="23"/>
      <c r="G394" s="17"/>
      <c r="H394" s="20"/>
      <c r="L394" s="22"/>
      <c r="M394" s="17"/>
      <c r="N394" s="17"/>
      <c r="O394" s="17"/>
      <c r="P394" s="17"/>
      <c r="Q394" s="17"/>
      <c r="R394" s="17"/>
      <c r="S394" s="17"/>
    </row>
    <row r="395" spans="2:19">
      <c r="B395" s="17"/>
      <c r="C395" s="17"/>
      <c r="D395" s="24"/>
      <c r="E395" s="17"/>
      <c r="F395" s="23"/>
      <c r="G395" s="17"/>
      <c r="H395" s="20"/>
      <c r="L395" s="22"/>
      <c r="M395" s="17"/>
      <c r="N395" s="17"/>
      <c r="O395" s="17"/>
      <c r="P395" s="17"/>
      <c r="Q395" s="17"/>
      <c r="R395" s="17"/>
      <c r="S395" s="17"/>
    </row>
    <row r="396" spans="2:19">
      <c r="B396" s="17"/>
      <c r="C396" s="17"/>
      <c r="D396" s="24"/>
      <c r="E396" s="17"/>
      <c r="F396" s="23"/>
      <c r="G396" s="17"/>
      <c r="H396" s="20"/>
      <c r="L396" s="22"/>
      <c r="M396" s="17"/>
      <c r="N396" s="17"/>
      <c r="O396" s="17"/>
      <c r="P396" s="17"/>
      <c r="Q396" s="17"/>
      <c r="R396" s="17"/>
      <c r="S396" s="17"/>
    </row>
    <row r="397" spans="2:19">
      <c r="B397" s="17"/>
      <c r="C397" s="17"/>
      <c r="D397" s="24"/>
      <c r="E397" s="17"/>
      <c r="F397" s="23"/>
      <c r="G397" s="17"/>
      <c r="H397" s="20"/>
      <c r="L397" s="22"/>
      <c r="M397" s="17"/>
      <c r="N397" s="17"/>
      <c r="O397" s="17"/>
      <c r="P397" s="17"/>
      <c r="Q397" s="17"/>
      <c r="R397" s="17"/>
      <c r="S397" s="17"/>
    </row>
    <row r="398" spans="2:19">
      <c r="B398" s="17"/>
      <c r="C398" s="17"/>
      <c r="D398" s="24"/>
      <c r="E398" s="17"/>
      <c r="F398" s="23"/>
      <c r="G398" s="17"/>
      <c r="H398" s="20"/>
      <c r="L398" s="22"/>
      <c r="M398" s="17"/>
      <c r="N398" s="17"/>
      <c r="O398" s="17"/>
      <c r="P398" s="17"/>
      <c r="Q398" s="17"/>
      <c r="R398" s="17"/>
      <c r="S398" s="17"/>
    </row>
    <row r="399" spans="2:19">
      <c r="B399" s="17"/>
      <c r="C399" s="17"/>
      <c r="D399" s="24"/>
      <c r="E399" s="17"/>
      <c r="F399" s="23"/>
      <c r="G399" s="17"/>
      <c r="H399" s="20"/>
      <c r="L399" s="22"/>
      <c r="M399" s="17"/>
      <c r="N399" s="17"/>
      <c r="O399" s="17"/>
      <c r="P399" s="17"/>
      <c r="Q399" s="17"/>
      <c r="R399" s="17"/>
      <c r="S399" s="17"/>
    </row>
    <row r="400" spans="2:19">
      <c r="B400" s="17"/>
      <c r="C400" s="17"/>
      <c r="D400" s="24"/>
      <c r="E400" s="17"/>
      <c r="F400" s="23"/>
      <c r="G400" s="17"/>
      <c r="H400" s="20"/>
      <c r="L400" s="22"/>
      <c r="M400" s="17"/>
      <c r="N400" s="17"/>
      <c r="O400" s="17"/>
      <c r="P400" s="17"/>
      <c r="Q400" s="17"/>
      <c r="R400" s="17"/>
      <c r="S400" s="17"/>
    </row>
    <row r="401" spans="2:19">
      <c r="B401" s="17"/>
      <c r="C401" s="17"/>
      <c r="D401" s="24"/>
      <c r="E401" s="17"/>
      <c r="F401" s="23"/>
      <c r="G401" s="17"/>
      <c r="H401" s="20"/>
      <c r="L401" s="22"/>
      <c r="M401" s="17"/>
      <c r="N401" s="17"/>
      <c r="O401" s="17"/>
      <c r="P401" s="17"/>
      <c r="Q401" s="17"/>
      <c r="R401" s="17"/>
      <c r="S401" s="17"/>
    </row>
    <row r="402" spans="2:19">
      <c r="B402" s="17"/>
      <c r="C402" s="17"/>
      <c r="D402" s="24"/>
      <c r="E402" s="17"/>
      <c r="F402" s="23"/>
      <c r="G402" s="17"/>
      <c r="H402" s="20"/>
      <c r="L402" s="22"/>
      <c r="M402" s="17"/>
      <c r="N402" s="17"/>
      <c r="O402" s="17"/>
      <c r="P402" s="17"/>
      <c r="Q402" s="17"/>
      <c r="R402" s="17"/>
      <c r="S402" s="17"/>
    </row>
    <row r="403" spans="2:19">
      <c r="B403" s="17"/>
      <c r="C403" s="17"/>
      <c r="D403" s="24"/>
      <c r="E403" s="17"/>
      <c r="F403" s="23"/>
      <c r="G403" s="17"/>
      <c r="H403" s="20"/>
      <c r="L403" s="22"/>
      <c r="M403" s="17"/>
      <c r="N403" s="17"/>
      <c r="O403" s="17"/>
      <c r="P403" s="17"/>
      <c r="Q403" s="17"/>
      <c r="R403" s="17"/>
      <c r="S403" s="17"/>
    </row>
    <row r="404" spans="2:19">
      <c r="B404" s="17"/>
      <c r="C404" s="17"/>
      <c r="D404" s="24"/>
      <c r="E404" s="17"/>
      <c r="F404" s="23"/>
      <c r="G404" s="17"/>
      <c r="H404" s="20"/>
      <c r="L404" s="22"/>
      <c r="M404" s="17"/>
      <c r="N404" s="17"/>
      <c r="O404" s="17"/>
      <c r="P404" s="17"/>
      <c r="Q404" s="17"/>
      <c r="R404" s="17"/>
      <c r="S404" s="17"/>
    </row>
    <row r="405" spans="2:19">
      <c r="B405" s="17"/>
      <c r="C405" s="17"/>
      <c r="D405" s="24"/>
      <c r="E405" s="17"/>
      <c r="F405" s="23"/>
      <c r="G405" s="17"/>
      <c r="H405" s="20"/>
      <c r="L405" s="22"/>
      <c r="M405" s="17"/>
      <c r="N405" s="17"/>
      <c r="O405" s="17"/>
      <c r="P405" s="17"/>
      <c r="Q405" s="17"/>
      <c r="R405" s="17"/>
      <c r="S405" s="17"/>
    </row>
    <row r="406" spans="2:19">
      <c r="B406" s="17"/>
      <c r="C406" s="17"/>
      <c r="D406" s="24"/>
      <c r="E406" s="17"/>
      <c r="F406" s="23"/>
      <c r="G406" s="17"/>
      <c r="H406" s="20"/>
      <c r="L406" s="22"/>
      <c r="M406" s="17"/>
      <c r="N406" s="17"/>
      <c r="O406" s="17"/>
      <c r="P406" s="17"/>
      <c r="Q406" s="17"/>
      <c r="R406" s="17"/>
      <c r="S406" s="17"/>
    </row>
    <row r="407" spans="2:19">
      <c r="B407" s="17"/>
      <c r="C407" s="17"/>
      <c r="D407" s="24"/>
      <c r="E407" s="17"/>
      <c r="F407" s="23"/>
      <c r="G407" s="17"/>
      <c r="H407" s="20"/>
      <c r="L407" s="22"/>
      <c r="M407" s="17"/>
      <c r="N407" s="17"/>
      <c r="O407" s="17"/>
      <c r="P407" s="17"/>
      <c r="Q407" s="17"/>
      <c r="R407" s="17"/>
      <c r="S407" s="17"/>
    </row>
    <row r="408" spans="2:19">
      <c r="B408" s="17"/>
      <c r="C408" s="17"/>
      <c r="D408" s="24"/>
      <c r="E408" s="17"/>
      <c r="F408" s="23"/>
      <c r="G408" s="17"/>
      <c r="H408" s="20"/>
      <c r="L408" s="22"/>
      <c r="M408" s="17"/>
      <c r="N408" s="17"/>
      <c r="O408" s="17"/>
      <c r="P408" s="17"/>
      <c r="Q408" s="17"/>
      <c r="R408" s="17"/>
      <c r="S408" s="17"/>
    </row>
    <row r="409" spans="2:19">
      <c r="B409" s="17"/>
      <c r="C409" s="17"/>
      <c r="D409" s="24"/>
      <c r="E409" s="17"/>
      <c r="F409" s="23"/>
      <c r="G409" s="17"/>
      <c r="H409" s="20"/>
      <c r="L409" s="22"/>
      <c r="M409" s="17"/>
      <c r="N409" s="17"/>
      <c r="O409" s="17"/>
      <c r="P409" s="17"/>
      <c r="Q409" s="17"/>
      <c r="R409" s="17"/>
      <c r="S409" s="17"/>
    </row>
    <row r="410" spans="2:19">
      <c r="B410" s="17"/>
      <c r="C410" s="17"/>
      <c r="D410" s="24"/>
      <c r="E410" s="17"/>
      <c r="F410" s="23"/>
      <c r="G410" s="17"/>
      <c r="H410" s="20"/>
      <c r="L410" s="22"/>
      <c r="M410" s="17"/>
      <c r="N410" s="17"/>
      <c r="O410" s="17"/>
      <c r="P410" s="17"/>
      <c r="Q410" s="17"/>
      <c r="R410" s="17"/>
      <c r="S410" s="17"/>
    </row>
    <row r="411" spans="2:19">
      <c r="B411" s="17"/>
      <c r="C411" s="17"/>
      <c r="D411" s="24"/>
      <c r="E411" s="17"/>
      <c r="F411" s="23"/>
      <c r="G411" s="17"/>
      <c r="H411" s="20"/>
      <c r="L411" s="22"/>
      <c r="M411" s="17"/>
      <c r="N411" s="17"/>
      <c r="O411" s="17"/>
      <c r="P411" s="17"/>
      <c r="Q411" s="17"/>
      <c r="R411" s="17"/>
      <c r="S411" s="17"/>
    </row>
    <row r="412" spans="2:19">
      <c r="B412" s="17"/>
      <c r="C412" s="17"/>
      <c r="D412" s="24"/>
      <c r="E412" s="17"/>
      <c r="F412" s="23"/>
      <c r="G412" s="17"/>
      <c r="H412" s="20"/>
      <c r="L412" s="22"/>
      <c r="M412" s="17"/>
      <c r="N412" s="17"/>
      <c r="O412" s="17"/>
      <c r="P412" s="17"/>
      <c r="Q412" s="17"/>
      <c r="R412" s="17"/>
      <c r="S412" s="17"/>
    </row>
    <row r="413" spans="2:19">
      <c r="B413" s="17"/>
      <c r="C413" s="17"/>
      <c r="D413" s="24"/>
      <c r="E413" s="17"/>
      <c r="F413" s="23"/>
      <c r="G413" s="17"/>
      <c r="H413" s="20"/>
      <c r="L413" s="22"/>
      <c r="M413" s="17"/>
      <c r="N413" s="17"/>
      <c r="O413" s="17"/>
      <c r="P413" s="17"/>
      <c r="Q413" s="17"/>
      <c r="R413" s="17"/>
      <c r="S413" s="17"/>
    </row>
    <row r="414" spans="2:19">
      <c r="B414" s="17"/>
      <c r="C414" s="17"/>
      <c r="D414" s="24"/>
      <c r="E414" s="17"/>
      <c r="F414" s="23"/>
      <c r="G414" s="17"/>
      <c r="H414" s="20"/>
      <c r="L414" s="22"/>
      <c r="M414" s="17"/>
      <c r="N414" s="17"/>
      <c r="O414" s="17"/>
      <c r="P414" s="17"/>
      <c r="Q414" s="17"/>
      <c r="R414" s="17"/>
      <c r="S414" s="17"/>
    </row>
    <row r="415" spans="2:19">
      <c r="B415" s="17"/>
      <c r="C415" s="17"/>
      <c r="D415" s="24"/>
      <c r="E415" s="17"/>
      <c r="F415" s="23"/>
      <c r="G415" s="17"/>
      <c r="H415" s="20"/>
      <c r="L415" s="22"/>
      <c r="M415" s="17"/>
      <c r="N415" s="17"/>
      <c r="O415" s="17"/>
      <c r="P415" s="17"/>
      <c r="Q415" s="17"/>
      <c r="R415" s="17"/>
      <c r="S415" s="17"/>
    </row>
    <row r="416" spans="2:19">
      <c r="B416" s="17"/>
      <c r="C416" s="17"/>
      <c r="D416" s="24"/>
      <c r="E416" s="17"/>
      <c r="F416" s="23"/>
      <c r="G416" s="17"/>
      <c r="H416" s="20"/>
      <c r="L416" s="22"/>
      <c r="M416" s="17"/>
      <c r="N416" s="17"/>
      <c r="O416" s="17"/>
      <c r="P416" s="17"/>
      <c r="Q416" s="17"/>
      <c r="R416" s="17"/>
      <c r="S416" s="17"/>
    </row>
    <row r="417" spans="2:19">
      <c r="B417" s="17"/>
      <c r="C417" s="17"/>
      <c r="D417" s="24"/>
      <c r="E417" s="17"/>
      <c r="F417" s="23"/>
      <c r="G417" s="17"/>
      <c r="H417" s="20"/>
      <c r="L417" s="22"/>
      <c r="M417" s="17"/>
      <c r="N417" s="17"/>
      <c r="O417" s="17"/>
      <c r="P417" s="17"/>
      <c r="Q417" s="17"/>
      <c r="R417" s="17"/>
      <c r="S417" s="17"/>
    </row>
    <row r="418" spans="2:19">
      <c r="B418" s="17"/>
      <c r="C418" s="17"/>
      <c r="D418" s="24"/>
      <c r="E418" s="17"/>
      <c r="F418" s="23"/>
      <c r="G418" s="17"/>
      <c r="H418" s="20"/>
      <c r="L418" s="22"/>
      <c r="M418" s="17"/>
      <c r="N418" s="17"/>
      <c r="O418" s="17"/>
      <c r="P418" s="17"/>
      <c r="Q418" s="17"/>
      <c r="R418" s="17"/>
      <c r="S418" s="17"/>
    </row>
    <row r="419" spans="2:19">
      <c r="B419" s="17"/>
      <c r="C419" s="17"/>
      <c r="D419" s="24"/>
      <c r="E419" s="17"/>
      <c r="F419" s="23"/>
      <c r="G419" s="17"/>
      <c r="H419" s="20"/>
      <c r="L419" s="22"/>
      <c r="M419" s="17"/>
      <c r="N419" s="17"/>
      <c r="O419" s="17"/>
      <c r="P419" s="17"/>
      <c r="Q419" s="17"/>
      <c r="R419" s="17"/>
      <c r="S419" s="17"/>
    </row>
    <row r="420" spans="2:19">
      <c r="B420" s="17"/>
      <c r="C420" s="17"/>
      <c r="D420" s="24"/>
      <c r="E420" s="17"/>
      <c r="F420" s="23"/>
      <c r="G420" s="17"/>
      <c r="H420" s="20"/>
      <c r="L420" s="22"/>
      <c r="M420" s="17"/>
      <c r="N420" s="17"/>
      <c r="O420" s="17"/>
      <c r="P420" s="17"/>
      <c r="Q420" s="17"/>
      <c r="R420" s="17"/>
      <c r="S420" s="17"/>
    </row>
    <row r="421" spans="2:19">
      <c r="B421" s="17"/>
      <c r="C421" s="17"/>
      <c r="D421" s="24"/>
      <c r="E421" s="17"/>
      <c r="F421" s="23"/>
      <c r="G421" s="17"/>
      <c r="H421" s="20"/>
      <c r="L421" s="22"/>
      <c r="M421" s="17"/>
      <c r="N421" s="17"/>
      <c r="O421" s="17"/>
      <c r="P421" s="17"/>
      <c r="Q421" s="17"/>
      <c r="R421" s="17"/>
      <c r="S421" s="17"/>
    </row>
    <row r="422" spans="2:19">
      <c r="B422" s="17"/>
      <c r="C422" s="17"/>
      <c r="D422" s="24"/>
      <c r="E422" s="17"/>
      <c r="F422" s="23"/>
      <c r="G422" s="17"/>
      <c r="H422" s="20"/>
      <c r="L422" s="22"/>
      <c r="M422" s="17"/>
      <c r="N422" s="17"/>
      <c r="O422" s="17"/>
      <c r="P422" s="17"/>
      <c r="Q422" s="17"/>
      <c r="R422" s="17"/>
      <c r="S422" s="17"/>
    </row>
    <row r="423" spans="2:19">
      <c r="B423" s="17"/>
      <c r="C423" s="17"/>
      <c r="D423" s="24"/>
      <c r="E423" s="17"/>
      <c r="F423" s="23"/>
      <c r="G423" s="17"/>
      <c r="H423" s="20"/>
      <c r="L423" s="22"/>
      <c r="M423" s="17"/>
      <c r="N423" s="17"/>
      <c r="O423" s="17"/>
      <c r="P423" s="17"/>
      <c r="Q423" s="17"/>
      <c r="R423" s="17"/>
      <c r="S423" s="17"/>
    </row>
    <row r="424" spans="2:19">
      <c r="B424" s="17"/>
      <c r="C424" s="17"/>
      <c r="D424" s="24"/>
      <c r="E424" s="17"/>
      <c r="F424" s="23"/>
      <c r="G424" s="17"/>
      <c r="H424" s="20"/>
      <c r="L424" s="22"/>
      <c r="M424" s="17"/>
      <c r="N424" s="17"/>
      <c r="O424" s="17"/>
      <c r="P424" s="17"/>
      <c r="Q424" s="17"/>
      <c r="R424" s="17"/>
      <c r="S424" s="17"/>
    </row>
    <row r="425" spans="2:19">
      <c r="B425" s="17"/>
      <c r="C425" s="17"/>
      <c r="D425" s="24"/>
      <c r="E425" s="17"/>
      <c r="F425" s="23"/>
      <c r="G425" s="17"/>
      <c r="H425" s="20"/>
      <c r="L425" s="22"/>
      <c r="M425" s="17"/>
      <c r="N425" s="17"/>
      <c r="O425" s="17"/>
      <c r="P425" s="17"/>
      <c r="Q425" s="17"/>
      <c r="R425" s="17"/>
      <c r="S425" s="17"/>
    </row>
    <row r="426" spans="2:19">
      <c r="B426" s="17"/>
      <c r="C426" s="17"/>
      <c r="D426" s="24"/>
      <c r="E426" s="17"/>
      <c r="F426" s="23"/>
      <c r="G426" s="17"/>
      <c r="H426" s="20"/>
      <c r="L426" s="22"/>
      <c r="M426" s="17"/>
      <c r="N426" s="17"/>
      <c r="O426" s="17"/>
      <c r="P426" s="17"/>
      <c r="Q426" s="17"/>
      <c r="R426" s="17"/>
      <c r="S426" s="17"/>
    </row>
    <row r="427" spans="2:19">
      <c r="B427" s="17"/>
      <c r="C427" s="17"/>
      <c r="D427" s="24"/>
      <c r="E427" s="17"/>
      <c r="F427" s="23"/>
      <c r="G427" s="17"/>
      <c r="H427" s="20"/>
      <c r="L427" s="22"/>
      <c r="M427" s="17"/>
      <c r="N427" s="17"/>
      <c r="O427" s="17"/>
      <c r="P427" s="17"/>
      <c r="Q427" s="17"/>
      <c r="R427" s="17"/>
      <c r="S427" s="17"/>
    </row>
    <row r="428" spans="2:19">
      <c r="B428" s="17"/>
      <c r="C428" s="17"/>
      <c r="D428" s="24"/>
      <c r="E428" s="17"/>
      <c r="F428" s="23"/>
      <c r="G428" s="17"/>
      <c r="H428" s="20"/>
      <c r="L428" s="22"/>
      <c r="M428" s="17"/>
      <c r="N428" s="17"/>
      <c r="O428" s="17"/>
      <c r="P428" s="17"/>
      <c r="Q428" s="17"/>
      <c r="R428" s="17"/>
      <c r="S428" s="17"/>
    </row>
    <row r="429" spans="2:19">
      <c r="B429" s="17"/>
      <c r="C429" s="17"/>
      <c r="D429" s="24"/>
      <c r="E429" s="17"/>
      <c r="F429" s="23"/>
      <c r="G429" s="17"/>
      <c r="H429" s="20"/>
      <c r="L429" s="22"/>
      <c r="M429" s="17"/>
      <c r="N429" s="17"/>
      <c r="O429" s="17"/>
      <c r="P429" s="17"/>
      <c r="Q429" s="17"/>
      <c r="R429" s="17"/>
      <c r="S429" s="17"/>
    </row>
    <row r="430" spans="2:19">
      <c r="B430" s="17"/>
      <c r="C430" s="17"/>
      <c r="D430" s="24"/>
      <c r="E430" s="17"/>
      <c r="F430" s="23"/>
      <c r="G430" s="17"/>
      <c r="H430" s="20"/>
      <c r="L430" s="22"/>
      <c r="M430" s="17"/>
      <c r="N430" s="17"/>
      <c r="O430" s="17"/>
      <c r="P430" s="17"/>
      <c r="Q430" s="17"/>
      <c r="R430" s="17"/>
      <c r="S430" s="17"/>
    </row>
    <row r="431" spans="2:19">
      <c r="B431" s="17"/>
      <c r="C431" s="17"/>
      <c r="D431" s="24"/>
      <c r="E431" s="17"/>
      <c r="F431" s="23"/>
      <c r="G431" s="17"/>
      <c r="H431" s="20"/>
      <c r="L431" s="22"/>
      <c r="M431" s="17"/>
      <c r="N431" s="17"/>
      <c r="O431" s="17"/>
      <c r="P431" s="17"/>
      <c r="Q431" s="17"/>
      <c r="R431" s="17"/>
      <c r="S431" s="17"/>
    </row>
    <row r="432" spans="2:19">
      <c r="B432" s="17"/>
      <c r="C432" s="17"/>
      <c r="D432" s="24"/>
      <c r="E432" s="17"/>
      <c r="F432" s="23"/>
      <c r="G432" s="17"/>
      <c r="H432" s="20"/>
      <c r="L432" s="22"/>
      <c r="M432" s="17"/>
      <c r="N432" s="17"/>
      <c r="O432" s="17"/>
      <c r="P432" s="17"/>
      <c r="Q432" s="17"/>
      <c r="R432" s="17"/>
      <c r="S432" s="17"/>
    </row>
    <row r="433" spans="2:19">
      <c r="B433" s="17"/>
      <c r="C433" s="17"/>
      <c r="D433" s="24"/>
      <c r="E433" s="17"/>
      <c r="F433" s="23"/>
      <c r="G433" s="17"/>
      <c r="H433" s="20"/>
      <c r="L433" s="22"/>
      <c r="M433" s="17"/>
      <c r="N433" s="17"/>
      <c r="O433" s="17"/>
      <c r="P433" s="17"/>
      <c r="Q433" s="17"/>
      <c r="R433" s="17"/>
      <c r="S433" s="17"/>
    </row>
    <row r="434" spans="2:19">
      <c r="B434" s="17"/>
      <c r="C434" s="17"/>
      <c r="D434" s="24"/>
      <c r="E434" s="17"/>
      <c r="F434" s="23"/>
      <c r="G434" s="17"/>
      <c r="H434" s="20"/>
      <c r="L434" s="22"/>
      <c r="M434" s="17"/>
      <c r="N434" s="17"/>
      <c r="O434" s="17"/>
      <c r="P434" s="17"/>
      <c r="Q434" s="17"/>
      <c r="R434" s="17"/>
      <c r="S434" s="17"/>
    </row>
    <row r="435" spans="2:19">
      <c r="B435" s="17"/>
      <c r="C435" s="17"/>
      <c r="D435" s="24"/>
      <c r="E435" s="17"/>
      <c r="F435" s="23"/>
      <c r="G435" s="17"/>
      <c r="H435" s="20"/>
      <c r="L435" s="22"/>
      <c r="M435" s="17"/>
      <c r="N435" s="17"/>
      <c r="O435" s="17"/>
      <c r="P435" s="17"/>
      <c r="Q435" s="17"/>
      <c r="R435" s="17"/>
      <c r="S435" s="17"/>
    </row>
    <row r="436" spans="2:19">
      <c r="B436" s="17"/>
      <c r="C436" s="17"/>
      <c r="D436" s="24"/>
      <c r="E436" s="17"/>
      <c r="F436" s="23"/>
      <c r="G436" s="17"/>
      <c r="H436" s="20"/>
      <c r="L436" s="22"/>
      <c r="M436" s="17"/>
      <c r="N436" s="17"/>
      <c r="O436" s="17"/>
      <c r="P436" s="17"/>
      <c r="Q436" s="17"/>
      <c r="R436" s="17"/>
      <c r="S436" s="17"/>
    </row>
    <row r="437" spans="2:19">
      <c r="B437" s="17"/>
      <c r="C437" s="17"/>
      <c r="D437" s="24"/>
      <c r="E437" s="17"/>
      <c r="F437" s="23"/>
      <c r="G437" s="17"/>
      <c r="H437" s="20"/>
      <c r="L437" s="22"/>
      <c r="M437" s="17"/>
      <c r="N437" s="17"/>
      <c r="O437" s="17"/>
      <c r="P437" s="17"/>
      <c r="Q437" s="17"/>
      <c r="R437" s="17"/>
      <c r="S437" s="17"/>
    </row>
    <row r="438" spans="2:19">
      <c r="B438" s="17"/>
      <c r="C438" s="17"/>
      <c r="D438" s="24"/>
      <c r="E438" s="17"/>
      <c r="F438" s="23"/>
      <c r="G438" s="17"/>
      <c r="H438" s="20"/>
      <c r="L438" s="22"/>
      <c r="M438" s="17"/>
      <c r="N438" s="17"/>
      <c r="O438" s="17"/>
      <c r="P438" s="17"/>
      <c r="Q438" s="17"/>
      <c r="R438" s="17"/>
      <c r="S438" s="17"/>
    </row>
    <row r="439" spans="2:19">
      <c r="B439" s="17"/>
      <c r="C439" s="17"/>
      <c r="D439" s="24"/>
      <c r="E439" s="17"/>
      <c r="F439" s="23"/>
      <c r="G439" s="17"/>
      <c r="H439" s="20"/>
      <c r="L439" s="22"/>
      <c r="M439" s="17"/>
      <c r="N439" s="17"/>
      <c r="O439" s="17"/>
      <c r="P439" s="17"/>
      <c r="Q439" s="17"/>
      <c r="R439" s="17"/>
      <c r="S439" s="17"/>
    </row>
    <row r="440" spans="2:19">
      <c r="B440" s="17"/>
      <c r="C440" s="17"/>
      <c r="D440" s="24"/>
      <c r="E440" s="17"/>
      <c r="F440" s="23"/>
      <c r="G440" s="17"/>
      <c r="H440" s="20"/>
      <c r="L440" s="22"/>
      <c r="M440" s="17"/>
      <c r="N440" s="17"/>
      <c r="O440" s="17"/>
      <c r="P440" s="17"/>
      <c r="Q440" s="17"/>
      <c r="R440" s="17"/>
      <c r="S440" s="17"/>
    </row>
    <row r="441" spans="2:19">
      <c r="B441" s="17"/>
      <c r="C441" s="17"/>
      <c r="D441" s="24"/>
      <c r="E441" s="17"/>
      <c r="F441" s="23"/>
      <c r="G441" s="17"/>
      <c r="H441" s="20"/>
      <c r="L441" s="22"/>
      <c r="M441" s="17"/>
      <c r="N441" s="17"/>
      <c r="O441" s="17"/>
      <c r="P441" s="17"/>
      <c r="Q441" s="17"/>
      <c r="R441" s="17"/>
      <c r="S441" s="17"/>
    </row>
    <row r="442" spans="2:19">
      <c r="B442" s="17"/>
      <c r="C442" s="17"/>
      <c r="D442" s="24"/>
      <c r="E442" s="17"/>
      <c r="F442" s="23"/>
      <c r="G442" s="17"/>
      <c r="H442" s="20"/>
      <c r="L442" s="22"/>
      <c r="M442" s="17"/>
      <c r="N442" s="17"/>
      <c r="O442" s="17"/>
      <c r="P442" s="17"/>
      <c r="Q442" s="17"/>
      <c r="R442" s="17"/>
      <c r="S442" s="17"/>
    </row>
    <row r="443" spans="2:19">
      <c r="B443" s="17"/>
      <c r="C443" s="17"/>
      <c r="D443" s="24"/>
      <c r="E443" s="17"/>
      <c r="F443" s="23"/>
      <c r="G443" s="17"/>
      <c r="H443" s="20"/>
      <c r="L443" s="22"/>
      <c r="M443" s="17"/>
      <c r="N443" s="17"/>
      <c r="O443" s="17"/>
      <c r="P443" s="17"/>
      <c r="Q443" s="17"/>
      <c r="R443" s="17"/>
      <c r="S443" s="17"/>
    </row>
    <row r="444" spans="2:19">
      <c r="B444" s="17"/>
      <c r="C444" s="17"/>
      <c r="D444" s="24"/>
      <c r="E444" s="17"/>
      <c r="F444" s="23"/>
      <c r="G444" s="17"/>
      <c r="H444" s="20"/>
      <c r="L444" s="22"/>
      <c r="M444" s="17"/>
      <c r="N444" s="17"/>
      <c r="O444" s="17"/>
      <c r="P444" s="17"/>
      <c r="Q444" s="17"/>
      <c r="R444" s="17"/>
      <c r="S444" s="17"/>
    </row>
    <row r="445" spans="2:19">
      <c r="B445" s="17"/>
      <c r="C445" s="17"/>
      <c r="D445" s="24"/>
      <c r="E445" s="17"/>
      <c r="F445" s="23"/>
      <c r="G445" s="17"/>
      <c r="H445" s="20"/>
      <c r="L445" s="22"/>
      <c r="M445" s="17"/>
      <c r="N445" s="17"/>
      <c r="O445" s="17"/>
      <c r="P445" s="17"/>
      <c r="Q445" s="17"/>
      <c r="R445" s="17"/>
      <c r="S445" s="17"/>
    </row>
    <row r="446" spans="2:19">
      <c r="B446" s="17"/>
      <c r="C446" s="17"/>
      <c r="D446" s="24"/>
      <c r="E446" s="17"/>
      <c r="F446" s="23"/>
      <c r="G446" s="17"/>
      <c r="H446" s="20"/>
      <c r="L446" s="22"/>
      <c r="M446" s="17"/>
      <c r="N446" s="17"/>
      <c r="O446" s="17"/>
      <c r="P446" s="17"/>
      <c r="Q446" s="17"/>
      <c r="R446" s="17"/>
      <c r="S446" s="17"/>
    </row>
    <row r="447" spans="2:19">
      <c r="B447" s="17"/>
      <c r="C447" s="17"/>
      <c r="D447" s="24"/>
      <c r="E447" s="17"/>
      <c r="F447" s="23"/>
      <c r="G447" s="17"/>
      <c r="H447" s="20"/>
      <c r="L447" s="22"/>
      <c r="M447" s="17"/>
      <c r="N447" s="17"/>
      <c r="O447" s="17"/>
      <c r="P447" s="17"/>
      <c r="Q447" s="17"/>
      <c r="R447" s="17"/>
      <c r="S447" s="17"/>
    </row>
    <row r="448" spans="2:19">
      <c r="B448" s="17"/>
      <c r="C448" s="17"/>
      <c r="D448" s="24"/>
      <c r="E448" s="17"/>
      <c r="F448" s="23"/>
      <c r="G448" s="17"/>
      <c r="H448" s="20"/>
      <c r="L448" s="22"/>
      <c r="M448" s="17"/>
      <c r="N448" s="17"/>
      <c r="O448" s="17"/>
      <c r="P448" s="17"/>
      <c r="Q448" s="17"/>
      <c r="R448" s="17"/>
      <c r="S448" s="17"/>
    </row>
    <row r="449" spans="2:19">
      <c r="B449" s="17"/>
      <c r="C449" s="17"/>
      <c r="D449" s="24"/>
      <c r="E449" s="17"/>
      <c r="F449" s="23"/>
      <c r="G449" s="17"/>
      <c r="H449" s="20"/>
      <c r="L449" s="22"/>
      <c r="M449" s="17"/>
      <c r="N449" s="17"/>
      <c r="O449" s="17"/>
      <c r="P449" s="17"/>
      <c r="Q449" s="17"/>
      <c r="R449" s="17"/>
      <c r="S449" s="17"/>
    </row>
    <row r="450" spans="2:19">
      <c r="B450" s="17"/>
      <c r="C450" s="17"/>
      <c r="D450" s="24"/>
      <c r="E450" s="17"/>
      <c r="F450" s="23"/>
      <c r="G450" s="17"/>
      <c r="H450" s="20"/>
      <c r="L450" s="22"/>
      <c r="M450" s="17"/>
      <c r="N450" s="17"/>
      <c r="O450" s="17"/>
      <c r="P450" s="17"/>
      <c r="Q450" s="17"/>
      <c r="R450" s="17"/>
      <c r="S450" s="17"/>
    </row>
    <row r="451" spans="2:19">
      <c r="B451" s="17"/>
      <c r="C451" s="17"/>
      <c r="D451" s="24"/>
      <c r="E451" s="17"/>
      <c r="F451" s="23"/>
      <c r="G451" s="17"/>
      <c r="H451" s="20"/>
      <c r="L451" s="22"/>
      <c r="M451" s="17"/>
      <c r="N451" s="17"/>
      <c r="O451" s="17"/>
      <c r="P451" s="17"/>
      <c r="Q451" s="17"/>
      <c r="R451" s="17"/>
      <c r="S451" s="17"/>
    </row>
    <row r="452" spans="2:19">
      <c r="B452" s="17"/>
      <c r="C452" s="17"/>
      <c r="D452" s="24"/>
      <c r="E452" s="17"/>
      <c r="F452" s="23"/>
      <c r="G452" s="17"/>
      <c r="H452" s="20"/>
      <c r="L452" s="22"/>
      <c r="M452" s="17"/>
      <c r="N452" s="17"/>
      <c r="O452" s="17"/>
      <c r="P452" s="17"/>
      <c r="Q452" s="17"/>
      <c r="R452" s="17"/>
      <c r="S452" s="17"/>
    </row>
    <row r="453" spans="2:19">
      <c r="B453" s="17"/>
      <c r="C453" s="17"/>
      <c r="D453" s="24"/>
      <c r="E453" s="17"/>
      <c r="F453" s="23"/>
      <c r="G453" s="17"/>
      <c r="H453" s="20"/>
      <c r="L453" s="22"/>
      <c r="M453" s="17"/>
      <c r="N453" s="17"/>
      <c r="O453" s="17"/>
      <c r="P453" s="17"/>
      <c r="Q453" s="17"/>
      <c r="R453" s="17"/>
      <c r="S453" s="17"/>
    </row>
    <row r="454" spans="2:19">
      <c r="B454" s="17"/>
      <c r="C454" s="17"/>
      <c r="D454" s="24"/>
      <c r="E454" s="17"/>
      <c r="F454" s="23"/>
      <c r="G454" s="17"/>
      <c r="H454" s="20"/>
      <c r="L454" s="22"/>
      <c r="M454" s="17"/>
      <c r="N454" s="17"/>
      <c r="O454" s="17"/>
      <c r="P454" s="17"/>
      <c r="Q454" s="17"/>
      <c r="R454" s="17"/>
      <c r="S454" s="17"/>
    </row>
    <row r="455" spans="2:19">
      <c r="B455" s="17"/>
      <c r="C455" s="17"/>
      <c r="D455" s="24"/>
      <c r="E455" s="17"/>
      <c r="F455" s="23"/>
      <c r="G455" s="17"/>
      <c r="H455" s="20"/>
      <c r="L455" s="22"/>
      <c r="M455" s="17"/>
      <c r="N455" s="17"/>
      <c r="O455" s="17"/>
      <c r="P455" s="17"/>
      <c r="Q455" s="17"/>
      <c r="R455" s="17"/>
      <c r="S455" s="17"/>
    </row>
    <row r="456" spans="2:19">
      <c r="B456" s="17"/>
      <c r="C456" s="17"/>
      <c r="D456" s="24"/>
      <c r="E456" s="17"/>
      <c r="F456" s="23"/>
      <c r="G456" s="17"/>
      <c r="H456" s="20"/>
      <c r="L456" s="22"/>
      <c r="M456" s="17"/>
      <c r="N456" s="17"/>
      <c r="O456" s="17"/>
      <c r="P456" s="17"/>
      <c r="Q456" s="17"/>
      <c r="R456" s="17"/>
      <c r="S456" s="17"/>
    </row>
    <row r="457" spans="2:19">
      <c r="B457" s="17"/>
      <c r="C457" s="17"/>
      <c r="D457" s="24"/>
      <c r="E457" s="17"/>
      <c r="F457" s="23"/>
      <c r="G457" s="17"/>
      <c r="H457" s="20"/>
      <c r="L457" s="22"/>
      <c r="M457" s="17"/>
      <c r="N457" s="17"/>
      <c r="O457" s="17"/>
      <c r="P457" s="17"/>
      <c r="Q457" s="17"/>
      <c r="R457" s="17"/>
      <c r="S457" s="17"/>
    </row>
    <row r="458" spans="2:19">
      <c r="B458" s="17"/>
      <c r="C458" s="17"/>
      <c r="D458" s="24"/>
      <c r="E458" s="17"/>
      <c r="F458" s="23"/>
      <c r="G458" s="17"/>
      <c r="H458" s="20"/>
      <c r="L458" s="22"/>
      <c r="M458" s="17"/>
      <c r="N458" s="17"/>
      <c r="O458" s="17"/>
      <c r="P458" s="17"/>
      <c r="Q458" s="17"/>
      <c r="R458" s="17"/>
      <c r="S458" s="17"/>
    </row>
    <row r="459" spans="2:19">
      <c r="B459" s="17"/>
      <c r="C459" s="17"/>
      <c r="D459" s="24"/>
      <c r="E459" s="17"/>
      <c r="F459" s="23"/>
      <c r="G459" s="17"/>
      <c r="H459" s="20"/>
      <c r="L459" s="22"/>
      <c r="M459" s="17"/>
      <c r="N459" s="17"/>
      <c r="O459" s="17"/>
      <c r="P459" s="17"/>
      <c r="Q459" s="17"/>
      <c r="R459" s="17"/>
      <c r="S459" s="17"/>
    </row>
    <row r="460" spans="2:19">
      <c r="B460" s="17"/>
      <c r="C460" s="17"/>
      <c r="D460" s="24"/>
      <c r="E460" s="17"/>
      <c r="F460" s="23"/>
      <c r="G460" s="17"/>
      <c r="H460" s="20"/>
      <c r="L460" s="22"/>
      <c r="M460" s="17"/>
      <c r="N460" s="17"/>
      <c r="O460" s="17"/>
      <c r="P460" s="17"/>
      <c r="Q460" s="17"/>
      <c r="R460" s="17"/>
      <c r="S460" s="17"/>
    </row>
    <row r="461" spans="2:19">
      <c r="B461" s="17"/>
      <c r="C461" s="17"/>
      <c r="D461" s="24"/>
      <c r="E461" s="17"/>
      <c r="F461" s="23"/>
      <c r="G461" s="17"/>
      <c r="H461" s="20"/>
      <c r="L461" s="22"/>
      <c r="M461" s="17"/>
      <c r="N461" s="17"/>
      <c r="O461" s="17"/>
      <c r="P461" s="17"/>
      <c r="Q461" s="17"/>
      <c r="R461" s="17"/>
      <c r="S461" s="17"/>
    </row>
    <row r="462" spans="2:19">
      <c r="B462" s="17"/>
      <c r="C462" s="17"/>
      <c r="D462" s="24"/>
      <c r="E462" s="17"/>
      <c r="F462" s="23"/>
      <c r="G462" s="17"/>
      <c r="H462" s="20"/>
      <c r="L462" s="22"/>
      <c r="M462" s="17"/>
      <c r="N462" s="17"/>
      <c r="O462" s="17"/>
      <c r="P462" s="17"/>
      <c r="Q462" s="17"/>
      <c r="R462" s="17"/>
      <c r="S462" s="17"/>
    </row>
    <row r="463" spans="2:19">
      <c r="B463" s="17"/>
      <c r="C463" s="17"/>
      <c r="D463" s="24"/>
      <c r="E463" s="17"/>
      <c r="F463" s="23"/>
      <c r="G463" s="17"/>
      <c r="H463" s="20"/>
      <c r="L463" s="22"/>
      <c r="M463" s="17"/>
      <c r="N463" s="17"/>
      <c r="O463" s="17"/>
      <c r="P463" s="17"/>
      <c r="Q463" s="17"/>
      <c r="R463" s="17"/>
      <c r="S463" s="17"/>
    </row>
    <row r="464" spans="2:19">
      <c r="B464" s="17"/>
      <c r="C464" s="17"/>
      <c r="D464" s="24"/>
      <c r="E464" s="17"/>
      <c r="F464" s="23"/>
      <c r="G464" s="17"/>
      <c r="H464" s="20"/>
      <c r="L464" s="22"/>
      <c r="M464" s="17"/>
      <c r="N464" s="17"/>
      <c r="O464" s="17"/>
      <c r="P464" s="17"/>
      <c r="Q464" s="17"/>
      <c r="R464" s="17"/>
      <c r="S464" s="17"/>
    </row>
    <row r="465" spans="2:19">
      <c r="B465" s="17"/>
      <c r="C465" s="17"/>
      <c r="D465" s="24"/>
      <c r="E465" s="17"/>
      <c r="F465" s="23"/>
      <c r="G465" s="17"/>
      <c r="H465" s="20"/>
      <c r="L465" s="22"/>
      <c r="M465" s="17"/>
      <c r="N465" s="17"/>
      <c r="O465" s="17"/>
      <c r="P465" s="17"/>
      <c r="Q465" s="17"/>
      <c r="R465" s="17"/>
      <c r="S465" s="17"/>
    </row>
    <row r="466" spans="2:19">
      <c r="B466" s="17"/>
      <c r="C466" s="17"/>
      <c r="D466" s="24"/>
      <c r="E466" s="17"/>
      <c r="F466" s="23"/>
      <c r="G466" s="17"/>
      <c r="H466" s="20"/>
      <c r="L466" s="22"/>
      <c r="M466" s="17"/>
      <c r="N466" s="17"/>
      <c r="O466" s="17"/>
      <c r="P466" s="17"/>
      <c r="Q466" s="17"/>
      <c r="R466" s="17"/>
      <c r="S466" s="17"/>
    </row>
    <row r="467" spans="2:19">
      <c r="B467" s="17"/>
      <c r="C467" s="17"/>
      <c r="D467" s="24"/>
      <c r="E467" s="17"/>
      <c r="F467" s="23"/>
      <c r="G467" s="17"/>
      <c r="H467" s="20"/>
      <c r="L467" s="22"/>
      <c r="M467" s="17"/>
      <c r="N467" s="17"/>
      <c r="O467" s="17"/>
      <c r="P467" s="17"/>
      <c r="Q467" s="17"/>
      <c r="R467" s="17"/>
      <c r="S467" s="17"/>
    </row>
    <row r="468" spans="2:19">
      <c r="B468" s="17"/>
      <c r="C468" s="17"/>
      <c r="D468" s="24"/>
      <c r="E468" s="17"/>
      <c r="F468" s="23"/>
      <c r="G468" s="17"/>
      <c r="H468" s="20"/>
      <c r="L468" s="22"/>
      <c r="M468" s="17"/>
      <c r="N468" s="17"/>
      <c r="O468" s="17"/>
      <c r="P468" s="17"/>
      <c r="Q468" s="17"/>
      <c r="R468" s="17"/>
      <c r="S468" s="17"/>
    </row>
    <row r="469" spans="2:19">
      <c r="B469" s="17"/>
      <c r="C469" s="17"/>
      <c r="D469" s="24"/>
      <c r="E469" s="17"/>
      <c r="F469" s="23"/>
      <c r="G469" s="17"/>
      <c r="H469" s="20"/>
      <c r="L469" s="22"/>
      <c r="M469" s="17"/>
      <c r="N469" s="17"/>
      <c r="O469" s="17"/>
      <c r="P469" s="17"/>
      <c r="Q469" s="17"/>
      <c r="R469" s="17"/>
      <c r="S469" s="17"/>
    </row>
    <row r="470" spans="2:19">
      <c r="B470" s="17"/>
      <c r="C470" s="17"/>
      <c r="D470" s="24"/>
      <c r="E470" s="17"/>
      <c r="F470" s="23"/>
      <c r="G470" s="17"/>
      <c r="H470" s="20"/>
      <c r="L470" s="22"/>
      <c r="M470" s="17"/>
      <c r="N470" s="17"/>
      <c r="O470" s="17"/>
      <c r="P470" s="17"/>
      <c r="Q470" s="17"/>
      <c r="R470" s="17"/>
      <c r="S470" s="17"/>
    </row>
    <row r="471" spans="2:19">
      <c r="B471" s="17"/>
      <c r="C471" s="17"/>
      <c r="D471" s="24"/>
      <c r="E471" s="17"/>
      <c r="F471" s="23"/>
      <c r="G471" s="17"/>
      <c r="H471" s="20"/>
      <c r="L471" s="22"/>
      <c r="M471" s="17"/>
      <c r="N471" s="17"/>
      <c r="O471" s="17"/>
      <c r="P471" s="17"/>
      <c r="Q471" s="17"/>
      <c r="R471" s="17"/>
      <c r="S471" s="17"/>
    </row>
    <row r="472" spans="2:19">
      <c r="B472" s="17"/>
      <c r="C472" s="17"/>
      <c r="D472" s="24"/>
      <c r="E472" s="17"/>
      <c r="F472" s="23"/>
      <c r="G472" s="17"/>
      <c r="H472" s="20"/>
      <c r="L472" s="22"/>
      <c r="M472" s="17"/>
      <c r="N472" s="17"/>
      <c r="O472" s="17"/>
      <c r="P472" s="17"/>
      <c r="Q472" s="17"/>
      <c r="R472" s="17"/>
      <c r="S472" s="17"/>
    </row>
    <row r="473" spans="2:19">
      <c r="B473" s="17"/>
      <c r="C473" s="17"/>
      <c r="D473" s="24"/>
      <c r="E473" s="17"/>
      <c r="F473" s="23"/>
      <c r="G473" s="17"/>
      <c r="H473" s="20"/>
      <c r="L473" s="22"/>
      <c r="M473" s="17"/>
      <c r="N473" s="17"/>
      <c r="O473" s="17"/>
      <c r="P473" s="17"/>
      <c r="Q473" s="17"/>
      <c r="R473" s="17"/>
      <c r="S473" s="17"/>
    </row>
    <row r="474" spans="2:19">
      <c r="B474" s="17"/>
      <c r="C474" s="17"/>
      <c r="D474" s="24"/>
      <c r="E474" s="17"/>
      <c r="F474" s="23"/>
      <c r="G474" s="17"/>
      <c r="H474" s="20"/>
      <c r="L474" s="22"/>
      <c r="M474" s="17"/>
      <c r="N474" s="17"/>
      <c r="O474" s="17"/>
      <c r="P474" s="17"/>
      <c r="Q474" s="17"/>
      <c r="R474" s="17"/>
      <c r="S474" s="17"/>
    </row>
    <row r="475" spans="2:19">
      <c r="B475" s="17"/>
      <c r="C475" s="17"/>
      <c r="D475" s="24"/>
      <c r="E475" s="17"/>
      <c r="F475" s="23"/>
      <c r="G475" s="17"/>
      <c r="H475" s="20"/>
      <c r="L475" s="22"/>
      <c r="M475" s="17"/>
      <c r="N475" s="17"/>
      <c r="O475" s="17"/>
      <c r="P475" s="17"/>
      <c r="Q475" s="17"/>
      <c r="R475" s="17"/>
      <c r="S475" s="17"/>
    </row>
    <row r="476" spans="2:19">
      <c r="B476" s="17"/>
      <c r="C476" s="17"/>
      <c r="D476" s="24"/>
      <c r="E476" s="17"/>
      <c r="F476" s="23"/>
      <c r="G476" s="17"/>
      <c r="H476" s="20"/>
      <c r="L476" s="22"/>
      <c r="M476" s="17"/>
      <c r="N476" s="17"/>
      <c r="O476" s="17"/>
      <c r="P476" s="17"/>
      <c r="Q476" s="17"/>
      <c r="R476" s="17"/>
      <c r="S476" s="17"/>
    </row>
    <row r="477" spans="2:19">
      <c r="B477" s="17"/>
      <c r="C477" s="17"/>
      <c r="D477" s="24"/>
      <c r="E477" s="17"/>
      <c r="F477" s="23"/>
      <c r="G477" s="17"/>
      <c r="H477" s="20"/>
      <c r="L477" s="22"/>
      <c r="M477" s="17"/>
      <c r="N477" s="17"/>
      <c r="O477" s="17"/>
      <c r="P477" s="17"/>
      <c r="Q477" s="17"/>
      <c r="R477" s="17"/>
      <c r="S477" s="17"/>
    </row>
    <row r="478" spans="2:19">
      <c r="B478" s="17"/>
      <c r="C478" s="17"/>
      <c r="D478" s="24"/>
      <c r="E478" s="17"/>
      <c r="F478" s="23"/>
      <c r="G478" s="17"/>
      <c r="H478" s="20"/>
      <c r="L478" s="22"/>
      <c r="M478" s="17"/>
      <c r="N478" s="17"/>
      <c r="O478" s="17"/>
      <c r="P478" s="17"/>
      <c r="Q478" s="17"/>
      <c r="R478" s="17"/>
      <c r="S478" s="17"/>
    </row>
    <row r="479" spans="2:19">
      <c r="B479" s="17"/>
      <c r="C479" s="17"/>
      <c r="D479" s="24"/>
      <c r="E479" s="17"/>
      <c r="F479" s="23"/>
      <c r="G479" s="17"/>
      <c r="H479" s="20"/>
      <c r="L479" s="22"/>
      <c r="M479" s="17"/>
      <c r="N479" s="17"/>
      <c r="O479" s="17"/>
      <c r="P479" s="17"/>
      <c r="Q479" s="17"/>
      <c r="R479" s="17"/>
      <c r="S479" s="17"/>
    </row>
    <row r="480" spans="2:19">
      <c r="B480" s="17"/>
      <c r="C480" s="17"/>
      <c r="D480" s="24"/>
      <c r="E480" s="17"/>
      <c r="F480" s="23"/>
      <c r="G480" s="17"/>
      <c r="H480" s="20"/>
      <c r="L480" s="22"/>
      <c r="M480" s="17"/>
      <c r="N480" s="17"/>
      <c r="O480" s="17"/>
      <c r="P480" s="17"/>
      <c r="Q480" s="17"/>
      <c r="R480" s="17"/>
      <c r="S480" s="17"/>
    </row>
    <row r="481" spans="2:19">
      <c r="B481" s="17"/>
      <c r="C481" s="17"/>
      <c r="D481" s="24"/>
      <c r="E481" s="17"/>
      <c r="F481" s="23"/>
      <c r="G481" s="17"/>
      <c r="H481" s="20"/>
      <c r="L481" s="22"/>
      <c r="M481" s="17"/>
      <c r="N481" s="17"/>
      <c r="O481" s="17"/>
      <c r="P481" s="17"/>
      <c r="Q481" s="17"/>
      <c r="R481" s="17"/>
      <c r="S481" s="17"/>
    </row>
    <row r="482" spans="2:19">
      <c r="B482" s="17"/>
      <c r="C482" s="17"/>
      <c r="D482" s="24"/>
      <c r="E482" s="17"/>
      <c r="F482" s="23"/>
      <c r="G482" s="17"/>
      <c r="H482" s="20"/>
      <c r="L482" s="22"/>
      <c r="M482" s="17"/>
      <c r="N482" s="17"/>
      <c r="O482" s="17"/>
      <c r="P482" s="17"/>
      <c r="Q482" s="17"/>
      <c r="R482" s="17"/>
      <c r="S482" s="17"/>
    </row>
    <row r="483" spans="2:19">
      <c r="B483" s="17"/>
      <c r="C483" s="17"/>
      <c r="D483" s="24"/>
      <c r="E483" s="17"/>
      <c r="F483" s="23"/>
      <c r="G483" s="17"/>
      <c r="H483" s="20"/>
      <c r="L483" s="22"/>
      <c r="M483" s="17"/>
      <c r="N483" s="17"/>
      <c r="O483" s="17"/>
      <c r="P483" s="17"/>
      <c r="Q483" s="17"/>
      <c r="R483" s="17"/>
      <c r="S483" s="17"/>
    </row>
    <row r="484" spans="2:19">
      <c r="B484" s="17"/>
      <c r="C484" s="17"/>
      <c r="D484" s="24"/>
      <c r="E484" s="17"/>
      <c r="F484" s="23"/>
      <c r="G484" s="17"/>
      <c r="H484" s="20"/>
      <c r="L484" s="22"/>
      <c r="M484" s="17"/>
      <c r="N484" s="17"/>
      <c r="O484" s="17"/>
      <c r="P484" s="17"/>
      <c r="Q484" s="17"/>
      <c r="R484" s="17"/>
      <c r="S484" s="17"/>
    </row>
    <row r="485" spans="2:19">
      <c r="B485" s="17"/>
      <c r="C485" s="17"/>
      <c r="D485" s="24"/>
      <c r="E485" s="17"/>
      <c r="F485" s="23"/>
      <c r="G485" s="17"/>
      <c r="H485" s="20"/>
      <c r="L485" s="22"/>
      <c r="M485" s="17"/>
      <c r="N485" s="17"/>
      <c r="O485" s="17"/>
      <c r="P485" s="17"/>
      <c r="Q485" s="17"/>
      <c r="R485" s="17"/>
      <c r="S485" s="17"/>
    </row>
    <row r="486" spans="2:19">
      <c r="B486" s="17"/>
      <c r="C486" s="17"/>
      <c r="D486" s="24"/>
      <c r="E486" s="17"/>
      <c r="F486" s="23"/>
      <c r="G486" s="17"/>
      <c r="H486" s="20"/>
      <c r="L486" s="22"/>
      <c r="M486" s="17"/>
      <c r="N486" s="17"/>
      <c r="O486" s="17"/>
      <c r="P486" s="17"/>
      <c r="Q486" s="17"/>
      <c r="R486" s="17"/>
      <c r="S486" s="17"/>
    </row>
    <row r="487" spans="2:19">
      <c r="B487" s="17"/>
      <c r="C487" s="17"/>
      <c r="D487" s="24"/>
      <c r="E487" s="17"/>
      <c r="F487" s="23"/>
      <c r="G487" s="17"/>
      <c r="H487" s="20"/>
      <c r="L487" s="22"/>
      <c r="M487" s="17"/>
      <c r="N487" s="17"/>
      <c r="O487" s="17"/>
      <c r="P487" s="17"/>
      <c r="Q487" s="17"/>
      <c r="R487" s="17"/>
      <c r="S487" s="17"/>
    </row>
    <row r="488" spans="2:19">
      <c r="B488" s="17"/>
      <c r="C488" s="17"/>
      <c r="D488" s="24"/>
      <c r="E488" s="17"/>
      <c r="F488" s="23"/>
      <c r="G488" s="17"/>
      <c r="H488" s="20"/>
      <c r="L488" s="22"/>
      <c r="M488" s="17"/>
      <c r="N488" s="17"/>
      <c r="O488" s="17"/>
      <c r="P488" s="17"/>
      <c r="Q488" s="17"/>
      <c r="R488" s="17"/>
      <c r="S488" s="17"/>
    </row>
    <row r="489" spans="2:19">
      <c r="B489" s="17"/>
      <c r="C489" s="17"/>
      <c r="D489" s="24"/>
      <c r="E489" s="17"/>
      <c r="F489" s="23"/>
      <c r="G489" s="17"/>
      <c r="H489" s="20"/>
      <c r="L489" s="22"/>
      <c r="M489" s="17"/>
      <c r="N489" s="17"/>
      <c r="O489" s="17"/>
      <c r="P489" s="17"/>
      <c r="Q489" s="17"/>
      <c r="R489" s="17"/>
      <c r="S489" s="17"/>
    </row>
    <row r="490" spans="2:19">
      <c r="B490" s="17"/>
      <c r="C490" s="17"/>
      <c r="D490" s="24"/>
      <c r="E490" s="17"/>
      <c r="F490" s="23"/>
      <c r="G490" s="17"/>
      <c r="H490" s="20"/>
      <c r="L490" s="22"/>
      <c r="M490" s="17"/>
      <c r="N490" s="17"/>
      <c r="O490" s="17"/>
      <c r="P490" s="17"/>
      <c r="Q490" s="17"/>
      <c r="R490" s="17"/>
      <c r="S490" s="17"/>
    </row>
    <row r="491" spans="2:19">
      <c r="B491" s="17"/>
      <c r="C491" s="17"/>
      <c r="D491" s="24"/>
      <c r="E491" s="17"/>
      <c r="F491" s="23"/>
      <c r="G491" s="17"/>
      <c r="H491" s="20"/>
      <c r="L491" s="22"/>
      <c r="M491" s="17"/>
      <c r="N491" s="17"/>
      <c r="O491" s="17"/>
      <c r="P491" s="17"/>
      <c r="Q491" s="17"/>
      <c r="R491" s="17"/>
      <c r="S491" s="17"/>
    </row>
    <row r="492" spans="2:19">
      <c r="B492" s="17"/>
      <c r="C492" s="17"/>
      <c r="D492" s="24"/>
      <c r="E492" s="17"/>
      <c r="F492" s="23"/>
      <c r="G492" s="17"/>
      <c r="H492" s="20"/>
      <c r="L492" s="22"/>
      <c r="M492" s="17"/>
      <c r="N492" s="17"/>
      <c r="O492" s="17"/>
      <c r="P492" s="17"/>
      <c r="Q492" s="17"/>
      <c r="R492" s="17"/>
      <c r="S492" s="17"/>
    </row>
    <row r="493" spans="2:19">
      <c r="B493" s="17"/>
      <c r="C493" s="17"/>
      <c r="D493" s="24"/>
      <c r="E493" s="17"/>
      <c r="F493" s="23"/>
      <c r="G493" s="17"/>
      <c r="H493" s="20"/>
      <c r="L493" s="22"/>
      <c r="M493" s="17"/>
      <c r="N493" s="17"/>
      <c r="O493" s="17"/>
      <c r="P493" s="17"/>
      <c r="Q493" s="17"/>
      <c r="R493" s="17"/>
      <c r="S493" s="17"/>
    </row>
    <row r="494" spans="2:19">
      <c r="B494" s="17"/>
      <c r="C494" s="17"/>
      <c r="D494" s="24"/>
      <c r="E494" s="17"/>
      <c r="F494" s="23"/>
      <c r="G494" s="17"/>
      <c r="H494" s="20"/>
      <c r="L494" s="22"/>
      <c r="M494" s="17"/>
      <c r="N494" s="17"/>
      <c r="O494" s="17"/>
      <c r="P494" s="17"/>
      <c r="Q494" s="17"/>
      <c r="R494" s="17"/>
      <c r="S494" s="17"/>
    </row>
    <row r="495" spans="2:19">
      <c r="B495" s="17"/>
      <c r="C495" s="17"/>
      <c r="D495" s="24"/>
      <c r="E495" s="17"/>
      <c r="F495" s="23"/>
      <c r="G495" s="17"/>
      <c r="H495" s="20"/>
      <c r="L495" s="22"/>
      <c r="M495" s="17"/>
      <c r="N495" s="17"/>
      <c r="O495" s="17"/>
      <c r="P495" s="17"/>
      <c r="Q495" s="17"/>
      <c r="R495" s="17"/>
      <c r="S495" s="17"/>
    </row>
    <row r="496" spans="2:19">
      <c r="B496" s="17"/>
      <c r="C496" s="17"/>
      <c r="D496" s="24"/>
      <c r="E496" s="17"/>
      <c r="F496" s="23"/>
      <c r="G496" s="17"/>
      <c r="H496" s="20"/>
      <c r="L496" s="22"/>
      <c r="M496" s="17"/>
      <c r="N496" s="17"/>
      <c r="O496" s="17"/>
      <c r="P496" s="17"/>
      <c r="Q496" s="17"/>
      <c r="R496" s="17"/>
      <c r="S496" s="17"/>
    </row>
    <row r="497" spans="2:19">
      <c r="B497" s="17"/>
      <c r="C497" s="17"/>
      <c r="D497" s="24"/>
      <c r="E497" s="17"/>
      <c r="F497" s="23"/>
      <c r="G497" s="17"/>
      <c r="H497" s="20"/>
      <c r="L497" s="22"/>
      <c r="M497" s="17"/>
      <c r="N497" s="17"/>
      <c r="O497" s="17"/>
      <c r="P497" s="17"/>
      <c r="Q497" s="17"/>
      <c r="R497" s="17"/>
      <c r="S497" s="17"/>
    </row>
    <row r="498" spans="2:19">
      <c r="B498" s="17"/>
      <c r="C498" s="17"/>
      <c r="D498" s="24"/>
      <c r="E498" s="17"/>
      <c r="F498" s="23"/>
      <c r="G498" s="17"/>
      <c r="H498" s="20"/>
      <c r="L498" s="22"/>
      <c r="M498" s="17"/>
      <c r="N498" s="17"/>
      <c r="O498" s="17"/>
      <c r="P498" s="17"/>
      <c r="Q498" s="17"/>
      <c r="R498" s="17"/>
      <c r="S498" s="17"/>
    </row>
    <row r="499" spans="2:19">
      <c r="B499" s="17"/>
      <c r="C499" s="17"/>
      <c r="D499" s="24"/>
      <c r="E499" s="17"/>
      <c r="F499" s="23"/>
      <c r="G499" s="17"/>
      <c r="H499" s="20"/>
      <c r="L499" s="22"/>
      <c r="M499" s="17"/>
      <c r="N499" s="17"/>
      <c r="O499" s="17"/>
      <c r="P499" s="17"/>
      <c r="Q499" s="17"/>
      <c r="R499" s="17"/>
      <c r="S499" s="17"/>
    </row>
    <row r="500" spans="2:19">
      <c r="B500" s="17"/>
      <c r="C500" s="17"/>
      <c r="D500" s="24"/>
      <c r="E500" s="17"/>
      <c r="F500" s="23"/>
      <c r="G500" s="17"/>
      <c r="H500" s="20"/>
      <c r="L500" s="22"/>
      <c r="M500" s="17"/>
      <c r="N500" s="17"/>
      <c r="O500" s="17"/>
      <c r="P500" s="17"/>
      <c r="Q500" s="17"/>
      <c r="R500" s="17"/>
      <c r="S500" s="17"/>
    </row>
    <row r="501" spans="2:19">
      <c r="B501" s="17"/>
      <c r="C501" s="17"/>
      <c r="D501" s="24"/>
      <c r="E501" s="17"/>
      <c r="F501" s="23"/>
      <c r="G501" s="17"/>
      <c r="H501" s="20"/>
      <c r="L501" s="22"/>
      <c r="M501" s="17"/>
      <c r="N501" s="17"/>
      <c r="O501" s="17"/>
      <c r="P501" s="17"/>
      <c r="Q501" s="17"/>
      <c r="R501" s="17"/>
      <c r="S501" s="17"/>
    </row>
    <row r="502" spans="2:19">
      <c r="B502" s="17"/>
      <c r="C502" s="17"/>
      <c r="D502" s="24"/>
      <c r="E502" s="17"/>
      <c r="F502" s="23"/>
      <c r="G502" s="17"/>
      <c r="H502" s="20"/>
      <c r="L502" s="22"/>
      <c r="M502" s="17"/>
      <c r="N502" s="17"/>
      <c r="O502" s="17"/>
      <c r="P502" s="17"/>
      <c r="Q502" s="17"/>
      <c r="R502" s="17"/>
      <c r="S502" s="17"/>
    </row>
    <row r="503" spans="2:19">
      <c r="B503" s="17"/>
      <c r="C503" s="17"/>
      <c r="D503" s="24"/>
      <c r="E503" s="17"/>
      <c r="F503" s="23"/>
      <c r="G503" s="17"/>
      <c r="H503" s="20"/>
      <c r="L503" s="22"/>
      <c r="M503" s="17"/>
      <c r="N503" s="17"/>
      <c r="O503" s="17"/>
      <c r="P503" s="17"/>
      <c r="Q503" s="17"/>
      <c r="R503" s="17"/>
      <c r="S503" s="17"/>
    </row>
    <row r="504" spans="2:19">
      <c r="B504" s="17"/>
      <c r="C504" s="17"/>
      <c r="D504" s="24"/>
      <c r="E504" s="17"/>
      <c r="F504" s="23"/>
      <c r="G504" s="17"/>
      <c r="H504" s="20"/>
      <c r="L504" s="22"/>
      <c r="M504" s="17"/>
      <c r="N504" s="17"/>
      <c r="O504" s="17"/>
      <c r="P504" s="17"/>
      <c r="Q504" s="17"/>
      <c r="R504" s="17"/>
      <c r="S504" s="17"/>
    </row>
    <row r="505" spans="2:19">
      <c r="B505" s="17"/>
      <c r="C505" s="17"/>
      <c r="D505" s="24"/>
      <c r="E505" s="17"/>
      <c r="F505" s="23"/>
      <c r="G505" s="17"/>
      <c r="H505" s="20"/>
      <c r="L505" s="22"/>
      <c r="M505" s="17"/>
      <c r="N505" s="17"/>
      <c r="O505" s="17"/>
      <c r="P505" s="17"/>
      <c r="Q505" s="17"/>
      <c r="R505" s="17"/>
      <c r="S505" s="17"/>
    </row>
    <row r="506" spans="2:19">
      <c r="B506" s="17"/>
      <c r="C506" s="17"/>
      <c r="D506" s="24"/>
      <c r="E506" s="17"/>
      <c r="F506" s="23"/>
      <c r="G506" s="17"/>
      <c r="H506" s="20"/>
      <c r="L506" s="22"/>
      <c r="M506" s="17"/>
      <c r="N506" s="17"/>
      <c r="O506" s="17"/>
      <c r="P506" s="17"/>
      <c r="Q506" s="17"/>
      <c r="R506" s="17"/>
      <c r="S506" s="17"/>
    </row>
    <row r="507" spans="2:19">
      <c r="B507" s="17"/>
      <c r="C507" s="17"/>
      <c r="D507" s="24"/>
      <c r="E507" s="17"/>
      <c r="F507" s="23"/>
      <c r="G507" s="17"/>
      <c r="H507" s="20"/>
      <c r="L507" s="22"/>
      <c r="M507" s="17"/>
      <c r="N507" s="17"/>
      <c r="O507" s="17"/>
      <c r="P507" s="17"/>
      <c r="Q507" s="17"/>
      <c r="R507" s="17"/>
      <c r="S507" s="17"/>
    </row>
    <row r="508" spans="2:19">
      <c r="B508" s="17"/>
      <c r="C508" s="17"/>
      <c r="D508" s="24"/>
      <c r="E508" s="17"/>
      <c r="F508" s="23"/>
      <c r="G508" s="17"/>
      <c r="H508" s="20"/>
      <c r="L508" s="22"/>
      <c r="M508" s="17"/>
      <c r="N508" s="17"/>
      <c r="O508" s="17"/>
      <c r="P508" s="17"/>
      <c r="Q508" s="17"/>
      <c r="R508" s="17"/>
      <c r="S508" s="17"/>
    </row>
    <row r="509" spans="2:19">
      <c r="B509" s="17"/>
      <c r="C509" s="17"/>
      <c r="D509" s="24"/>
      <c r="E509" s="17"/>
      <c r="F509" s="23"/>
      <c r="G509" s="17"/>
      <c r="H509" s="20"/>
      <c r="L509" s="22"/>
      <c r="M509" s="17"/>
      <c r="N509" s="17"/>
      <c r="O509" s="17"/>
      <c r="P509" s="17"/>
      <c r="Q509" s="17"/>
      <c r="R509" s="17"/>
      <c r="S509" s="17"/>
    </row>
    <row r="510" spans="2:19">
      <c r="B510" s="17"/>
      <c r="C510" s="17"/>
      <c r="D510" s="24"/>
      <c r="E510" s="17"/>
      <c r="F510" s="23"/>
      <c r="G510" s="17"/>
      <c r="H510" s="20"/>
      <c r="L510" s="22"/>
      <c r="M510" s="17"/>
      <c r="N510" s="17"/>
      <c r="O510" s="17"/>
      <c r="P510" s="17"/>
      <c r="Q510" s="17"/>
      <c r="R510" s="17"/>
      <c r="S510" s="17"/>
    </row>
    <row r="511" spans="2:19">
      <c r="B511" s="17"/>
      <c r="C511" s="17"/>
      <c r="D511" s="24"/>
      <c r="E511" s="17"/>
      <c r="F511" s="23"/>
      <c r="G511" s="17"/>
      <c r="H511" s="20"/>
      <c r="L511" s="22"/>
      <c r="M511" s="17"/>
      <c r="N511" s="17"/>
      <c r="O511" s="17"/>
      <c r="P511" s="17"/>
      <c r="Q511" s="17"/>
      <c r="R511" s="17"/>
      <c r="S511" s="17"/>
    </row>
    <row r="512" spans="2:19">
      <c r="B512" s="17"/>
      <c r="C512" s="17"/>
      <c r="D512" s="24"/>
      <c r="E512" s="17"/>
      <c r="F512" s="23"/>
      <c r="G512" s="17"/>
      <c r="H512" s="20"/>
      <c r="L512" s="22"/>
      <c r="M512" s="17"/>
      <c r="N512" s="17"/>
      <c r="O512" s="17"/>
      <c r="P512" s="17"/>
      <c r="Q512" s="17"/>
      <c r="R512" s="17"/>
      <c r="S512" s="17"/>
    </row>
    <row r="513" spans="2:19">
      <c r="B513" s="17"/>
      <c r="C513" s="17"/>
      <c r="D513" s="24"/>
      <c r="E513" s="17"/>
      <c r="F513" s="23"/>
      <c r="G513" s="17"/>
      <c r="H513" s="20"/>
      <c r="L513" s="22"/>
      <c r="M513" s="17"/>
      <c r="N513" s="17"/>
      <c r="O513" s="17"/>
      <c r="P513" s="17"/>
      <c r="Q513" s="17"/>
      <c r="R513" s="17"/>
      <c r="S513" s="17"/>
    </row>
    <row r="514" spans="2:19">
      <c r="B514" s="17"/>
      <c r="C514" s="17"/>
      <c r="D514" s="24"/>
      <c r="E514" s="17"/>
      <c r="F514" s="23"/>
      <c r="G514" s="17"/>
      <c r="H514" s="20"/>
      <c r="L514" s="22"/>
      <c r="M514" s="17"/>
      <c r="N514" s="17"/>
      <c r="O514" s="17"/>
      <c r="P514" s="17"/>
      <c r="Q514" s="17"/>
      <c r="R514" s="17"/>
      <c r="S514" s="17"/>
    </row>
    <row r="515" spans="2:19">
      <c r="B515" s="17"/>
      <c r="C515" s="17"/>
      <c r="D515" s="24"/>
      <c r="E515" s="17"/>
      <c r="F515" s="23"/>
      <c r="G515" s="17"/>
      <c r="H515" s="20"/>
      <c r="L515" s="22"/>
      <c r="M515" s="17"/>
      <c r="N515" s="17"/>
      <c r="O515" s="17"/>
      <c r="P515" s="17"/>
      <c r="Q515" s="17"/>
      <c r="R515" s="17"/>
      <c r="S515" s="17"/>
    </row>
    <row r="516" spans="2:19">
      <c r="B516" s="17"/>
      <c r="C516" s="17"/>
      <c r="D516" s="24"/>
      <c r="E516" s="17"/>
      <c r="F516" s="23"/>
      <c r="G516" s="17"/>
      <c r="H516" s="20"/>
      <c r="L516" s="22"/>
      <c r="M516" s="17"/>
      <c r="N516" s="17"/>
      <c r="O516" s="17"/>
      <c r="P516" s="17"/>
      <c r="Q516" s="17"/>
      <c r="R516" s="17"/>
      <c r="S516" s="17"/>
    </row>
    <row r="517" spans="2:19">
      <c r="B517" s="17"/>
      <c r="C517" s="17"/>
      <c r="D517" s="24"/>
      <c r="E517" s="17"/>
      <c r="F517" s="23"/>
      <c r="G517" s="17"/>
      <c r="H517" s="20"/>
      <c r="L517" s="22"/>
      <c r="M517" s="17"/>
      <c r="N517" s="17"/>
      <c r="O517" s="17"/>
      <c r="P517" s="17"/>
      <c r="Q517" s="17"/>
      <c r="R517" s="17"/>
      <c r="S517" s="17"/>
    </row>
    <row r="518" spans="2:19">
      <c r="B518" s="17"/>
      <c r="C518" s="17"/>
      <c r="D518" s="24"/>
      <c r="E518" s="17"/>
      <c r="F518" s="23"/>
      <c r="G518" s="17"/>
      <c r="H518" s="20"/>
      <c r="L518" s="22"/>
      <c r="M518" s="17"/>
      <c r="N518" s="17"/>
      <c r="O518" s="17"/>
      <c r="P518" s="17"/>
      <c r="Q518" s="17"/>
      <c r="R518" s="17"/>
      <c r="S518" s="17"/>
    </row>
    <row r="519" spans="2:19">
      <c r="B519" s="17"/>
      <c r="C519" s="17"/>
      <c r="D519" s="24"/>
      <c r="E519" s="17"/>
      <c r="F519" s="23"/>
      <c r="G519" s="17"/>
      <c r="H519" s="20"/>
      <c r="L519" s="22"/>
      <c r="M519" s="17"/>
      <c r="N519" s="17"/>
      <c r="O519" s="17"/>
      <c r="P519" s="17"/>
      <c r="Q519" s="17"/>
      <c r="R519" s="17"/>
      <c r="S519" s="17"/>
    </row>
    <row r="520" spans="2:19">
      <c r="B520" s="17"/>
      <c r="C520" s="17"/>
      <c r="D520" s="24"/>
      <c r="E520" s="17"/>
      <c r="F520" s="23"/>
      <c r="G520" s="17"/>
      <c r="H520" s="20"/>
      <c r="L520" s="22"/>
      <c r="M520" s="17"/>
      <c r="N520" s="17"/>
      <c r="O520" s="17"/>
      <c r="P520" s="17"/>
      <c r="Q520" s="17"/>
      <c r="R520" s="17"/>
      <c r="S520" s="17"/>
    </row>
    <row r="521" spans="2:19">
      <c r="B521" s="17"/>
      <c r="C521" s="17"/>
      <c r="D521" s="24"/>
      <c r="E521" s="17"/>
      <c r="F521" s="23"/>
      <c r="G521" s="17"/>
      <c r="H521" s="20"/>
      <c r="L521" s="22"/>
      <c r="M521" s="17"/>
      <c r="N521" s="17"/>
      <c r="O521" s="17"/>
      <c r="P521" s="17"/>
      <c r="Q521" s="17"/>
      <c r="R521" s="17"/>
      <c r="S521" s="17"/>
    </row>
    <row r="522" spans="2:19">
      <c r="B522" s="17"/>
      <c r="C522" s="17"/>
      <c r="D522" s="24"/>
      <c r="E522" s="17"/>
      <c r="F522" s="23"/>
      <c r="G522" s="17"/>
      <c r="H522" s="20"/>
      <c r="L522" s="22"/>
      <c r="M522" s="17"/>
      <c r="N522" s="17"/>
      <c r="O522" s="17"/>
      <c r="P522" s="17"/>
      <c r="Q522" s="17"/>
      <c r="R522" s="17"/>
      <c r="S522" s="17"/>
    </row>
    <row r="523" spans="2:19">
      <c r="B523" s="17"/>
      <c r="C523" s="17"/>
      <c r="D523" s="24"/>
      <c r="E523" s="17"/>
      <c r="F523" s="23"/>
      <c r="G523" s="17"/>
      <c r="H523" s="20"/>
      <c r="L523" s="22"/>
      <c r="M523" s="17"/>
      <c r="N523" s="17"/>
      <c r="O523" s="17"/>
      <c r="P523" s="17"/>
      <c r="Q523" s="17"/>
      <c r="R523" s="17"/>
      <c r="S523" s="17"/>
    </row>
    <row r="524" spans="2:19">
      <c r="B524" s="17"/>
      <c r="C524" s="17"/>
      <c r="D524" s="24"/>
      <c r="E524" s="17"/>
      <c r="F524" s="23"/>
      <c r="G524" s="17"/>
      <c r="H524" s="20"/>
      <c r="L524" s="22"/>
      <c r="M524" s="17"/>
      <c r="N524" s="17"/>
      <c r="O524" s="17"/>
      <c r="P524" s="17"/>
      <c r="Q524" s="17"/>
      <c r="R524" s="17"/>
      <c r="S524" s="17"/>
    </row>
    <row r="525" spans="2:19">
      <c r="B525" s="17"/>
      <c r="C525" s="17"/>
      <c r="D525" s="24"/>
      <c r="E525" s="17"/>
      <c r="F525" s="23"/>
      <c r="G525" s="17"/>
      <c r="H525" s="20"/>
      <c r="L525" s="22"/>
      <c r="M525" s="17"/>
      <c r="N525" s="17"/>
      <c r="O525" s="17"/>
      <c r="P525" s="17"/>
      <c r="Q525" s="17"/>
      <c r="R525" s="17"/>
      <c r="S525" s="17"/>
    </row>
    <row r="526" spans="2:19">
      <c r="B526" s="17"/>
      <c r="C526" s="17"/>
      <c r="D526" s="24"/>
      <c r="E526" s="17"/>
      <c r="F526" s="23"/>
      <c r="G526" s="17"/>
      <c r="H526" s="20"/>
      <c r="L526" s="22"/>
      <c r="M526" s="17"/>
      <c r="N526" s="17"/>
      <c r="O526" s="17"/>
      <c r="P526" s="17"/>
      <c r="Q526" s="17"/>
      <c r="R526" s="17"/>
      <c r="S526" s="17"/>
    </row>
    <row r="527" spans="2:19">
      <c r="B527" s="17"/>
      <c r="C527" s="17"/>
      <c r="D527" s="24"/>
      <c r="E527" s="17"/>
      <c r="F527" s="23"/>
      <c r="G527" s="17"/>
      <c r="H527" s="20"/>
      <c r="L527" s="22"/>
      <c r="M527" s="17"/>
      <c r="N527" s="17"/>
      <c r="O527" s="17"/>
      <c r="P527" s="17"/>
      <c r="Q527" s="17"/>
      <c r="R527" s="17"/>
      <c r="S527" s="17"/>
    </row>
    <row r="528" spans="2:19">
      <c r="B528" s="17"/>
      <c r="C528" s="17"/>
      <c r="D528" s="24"/>
      <c r="E528" s="17"/>
      <c r="F528" s="23"/>
      <c r="G528" s="17"/>
      <c r="H528" s="20"/>
      <c r="L528" s="22"/>
      <c r="M528" s="17"/>
      <c r="N528" s="17"/>
      <c r="O528" s="17"/>
      <c r="P528" s="17"/>
      <c r="Q528" s="17"/>
      <c r="R528" s="17"/>
      <c r="S528" s="17"/>
    </row>
    <row r="529" spans="2:19">
      <c r="B529" s="17"/>
      <c r="C529" s="17"/>
      <c r="D529" s="24"/>
      <c r="E529" s="17"/>
      <c r="F529" s="23"/>
      <c r="G529" s="17"/>
      <c r="H529" s="20"/>
      <c r="L529" s="22"/>
      <c r="M529" s="17"/>
      <c r="N529" s="17"/>
      <c r="O529" s="17"/>
      <c r="P529" s="17"/>
      <c r="Q529" s="17"/>
      <c r="R529" s="17"/>
      <c r="S529" s="17"/>
    </row>
    <row r="530" spans="2:19">
      <c r="B530" s="17"/>
      <c r="C530" s="17"/>
      <c r="D530" s="24"/>
      <c r="E530" s="17"/>
      <c r="F530" s="23"/>
      <c r="G530" s="17"/>
      <c r="H530" s="20"/>
      <c r="L530" s="22"/>
      <c r="M530" s="17"/>
      <c r="N530" s="17"/>
      <c r="O530" s="17"/>
      <c r="P530" s="17"/>
      <c r="Q530" s="17"/>
      <c r="R530" s="17"/>
      <c r="S530" s="17"/>
    </row>
    <row r="531" spans="2:19">
      <c r="B531" s="17"/>
      <c r="C531" s="17"/>
      <c r="D531" s="24"/>
      <c r="E531" s="17"/>
      <c r="F531" s="23"/>
      <c r="G531" s="17"/>
      <c r="H531" s="20"/>
      <c r="L531" s="22"/>
      <c r="M531" s="17"/>
      <c r="N531" s="17"/>
      <c r="O531" s="17"/>
      <c r="P531" s="17"/>
      <c r="Q531" s="17"/>
      <c r="R531" s="17"/>
      <c r="S531" s="17"/>
    </row>
    <row r="532" spans="2:19">
      <c r="B532" s="17"/>
      <c r="C532" s="17"/>
      <c r="D532" s="24"/>
      <c r="E532" s="17"/>
      <c r="F532" s="23"/>
      <c r="G532" s="17"/>
      <c r="H532" s="20"/>
      <c r="L532" s="22"/>
      <c r="M532" s="17"/>
      <c r="N532" s="17"/>
      <c r="O532" s="17"/>
      <c r="P532" s="17"/>
      <c r="Q532" s="17"/>
      <c r="R532" s="17"/>
      <c r="S532" s="17"/>
    </row>
    <row r="533" spans="2:19">
      <c r="B533" s="17"/>
      <c r="C533" s="17"/>
      <c r="D533" s="24"/>
      <c r="E533" s="17"/>
      <c r="F533" s="23"/>
      <c r="G533" s="17"/>
      <c r="H533" s="20"/>
      <c r="L533" s="22"/>
      <c r="M533" s="17"/>
      <c r="N533" s="17"/>
      <c r="O533" s="17"/>
      <c r="P533" s="17"/>
      <c r="Q533" s="17"/>
      <c r="R533" s="17"/>
      <c r="S533" s="17"/>
    </row>
    <row r="534" spans="2:19">
      <c r="B534" s="17"/>
      <c r="C534" s="17"/>
      <c r="D534" s="24"/>
      <c r="E534" s="17"/>
      <c r="F534" s="23"/>
      <c r="G534" s="17"/>
      <c r="H534" s="20"/>
      <c r="L534" s="22"/>
      <c r="M534" s="17"/>
      <c r="N534" s="17"/>
      <c r="O534" s="17"/>
      <c r="P534" s="17"/>
      <c r="Q534" s="17"/>
      <c r="R534" s="17"/>
      <c r="S534" s="17"/>
    </row>
    <row r="535" spans="2:19">
      <c r="B535" s="17"/>
      <c r="C535" s="17"/>
      <c r="D535" s="24"/>
      <c r="E535" s="17"/>
      <c r="F535" s="23"/>
      <c r="G535" s="17"/>
      <c r="H535" s="20"/>
      <c r="L535" s="22"/>
      <c r="M535" s="17"/>
      <c r="N535" s="17"/>
      <c r="O535" s="17"/>
      <c r="P535" s="17"/>
      <c r="Q535" s="17"/>
      <c r="R535" s="17"/>
      <c r="S535" s="17"/>
    </row>
    <row r="536" spans="2:19">
      <c r="B536" s="17"/>
      <c r="C536" s="17"/>
      <c r="D536" s="24"/>
      <c r="E536" s="17"/>
      <c r="F536" s="23"/>
      <c r="G536" s="17"/>
      <c r="H536" s="20"/>
      <c r="L536" s="22"/>
      <c r="M536" s="17"/>
      <c r="N536" s="17"/>
      <c r="O536" s="17"/>
      <c r="P536" s="17"/>
      <c r="Q536" s="17"/>
      <c r="R536" s="17"/>
      <c r="S536" s="17"/>
    </row>
    <row r="537" spans="2:19">
      <c r="B537" s="17"/>
      <c r="C537" s="17"/>
      <c r="D537" s="24"/>
      <c r="E537" s="17"/>
      <c r="F537" s="23"/>
      <c r="G537" s="17"/>
      <c r="H537" s="20"/>
      <c r="L537" s="22"/>
      <c r="M537" s="17"/>
      <c r="N537" s="17"/>
      <c r="O537" s="17"/>
      <c r="P537" s="17"/>
      <c r="Q537" s="17"/>
      <c r="R537" s="17"/>
      <c r="S537" s="17"/>
    </row>
    <row r="538" spans="2:19">
      <c r="B538" s="17"/>
      <c r="C538" s="17"/>
      <c r="D538" s="24"/>
      <c r="E538" s="17"/>
      <c r="F538" s="23"/>
      <c r="G538" s="17"/>
      <c r="H538" s="20"/>
      <c r="L538" s="22"/>
      <c r="M538" s="17"/>
      <c r="N538" s="17"/>
      <c r="O538" s="17"/>
      <c r="P538" s="17"/>
      <c r="Q538" s="17"/>
      <c r="R538" s="17"/>
      <c r="S538" s="17"/>
    </row>
    <row r="539" spans="2:19">
      <c r="B539" s="17"/>
      <c r="C539" s="17"/>
      <c r="D539" s="24"/>
      <c r="E539" s="17"/>
      <c r="F539" s="23"/>
      <c r="G539" s="17"/>
      <c r="H539" s="20"/>
      <c r="L539" s="22"/>
      <c r="M539" s="17"/>
      <c r="N539" s="17"/>
      <c r="O539" s="17"/>
      <c r="P539" s="17"/>
      <c r="Q539" s="17"/>
      <c r="R539" s="17"/>
      <c r="S539" s="17"/>
    </row>
    <row r="540" spans="2:19">
      <c r="B540" s="17"/>
      <c r="C540" s="17"/>
      <c r="D540" s="24"/>
      <c r="E540" s="17"/>
      <c r="F540" s="23"/>
      <c r="G540" s="17"/>
      <c r="H540" s="20"/>
      <c r="L540" s="22"/>
      <c r="M540" s="17"/>
      <c r="N540" s="17"/>
      <c r="O540" s="17"/>
      <c r="P540" s="17"/>
      <c r="Q540" s="17"/>
      <c r="R540" s="17"/>
      <c r="S540" s="17"/>
    </row>
    <row r="541" spans="2:19">
      <c r="B541" s="17"/>
      <c r="C541" s="17"/>
      <c r="D541" s="24"/>
      <c r="E541" s="17"/>
      <c r="F541" s="23"/>
      <c r="G541" s="17"/>
      <c r="H541" s="20"/>
      <c r="L541" s="22"/>
      <c r="M541" s="17"/>
      <c r="N541" s="17"/>
      <c r="O541" s="17"/>
      <c r="P541" s="17"/>
      <c r="Q541" s="17"/>
      <c r="R541" s="17"/>
      <c r="S541" s="17"/>
    </row>
    <row r="542" spans="2:19">
      <c r="B542" s="17"/>
      <c r="C542" s="17"/>
      <c r="D542" s="24"/>
      <c r="E542" s="17"/>
      <c r="F542" s="23"/>
      <c r="G542" s="17"/>
      <c r="H542" s="20"/>
      <c r="L542" s="22"/>
      <c r="M542" s="17"/>
      <c r="N542" s="17"/>
      <c r="O542" s="17"/>
      <c r="P542" s="17"/>
      <c r="Q542" s="17"/>
      <c r="R542" s="17"/>
      <c r="S542" s="17"/>
    </row>
    <row r="543" spans="2:19">
      <c r="B543" s="17"/>
      <c r="C543" s="17"/>
      <c r="D543" s="24"/>
      <c r="E543" s="17"/>
      <c r="F543" s="23"/>
      <c r="G543" s="17"/>
      <c r="H543" s="20"/>
      <c r="L543" s="22"/>
      <c r="M543" s="17"/>
      <c r="N543" s="17"/>
      <c r="O543" s="17"/>
      <c r="P543" s="17"/>
      <c r="Q543" s="17"/>
      <c r="R543" s="17"/>
      <c r="S543" s="17"/>
    </row>
    <row r="544" spans="2:19">
      <c r="B544" s="17"/>
      <c r="C544" s="17"/>
      <c r="D544" s="24"/>
      <c r="E544" s="17"/>
      <c r="F544" s="23"/>
      <c r="G544" s="17"/>
      <c r="H544" s="20"/>
      <c r="L544" s="22"/>
      <c r="M544" s="17"/>
      <c r="N544" s="17"/>
      <c r="O544" s="17"/>
      <c r="P544" s="17"/>
      <c r="Q544" s="17"/>
      <c r="R544" s="17"/>
      <c r="S544" s="17"/>
    </row>
    <row r="545" spans="2:19">
      <c r="B545" s="17"/>
      <c r="C545" s="17"/>
      <c r="D545" s="24"/>
      <c r="E545" s="17"/>
      <c r="F545" s="23"/>
      <c r="G545" s="17"/>
      <c r="H545" s="20"/>
      <c r="L545" s="22"/>
      <c r="M545" s="17"/>
      <c r="N545" s="17"/>
      <c r="O545" s="17"/>
      <c r="P545" s="17"/>
      <c r="Q545" s="17"/>
      <c r="R545" s="17"/>
      <c r="S545" s="17"/>
    </row>
    <row r="546" spans="2:19">
      <c r="B546" s="17"/>
      <c r="C546" s="17"/>
      <c r="D546" s="24"/>
      <c r="E546" s="17"/>
      <c r="F546" s="23"/>
      <c r="G546" s="17"/>
      <c r="H546" s="20"/>
      <c r="L546" s="22"/>
      <c r="M546" s="17"/>
      <c r="N546" s="17"/>
      <c r="O546" s="17"/>
      <c r="P546" s="17"/>
      <c r="Q546" s="17"/>
      <c r="R546" s="17"/>
      <c r="S546" s="17"/>
    </row>
    <row r="547" spans="2:19">
      <c r="B547" s="17"/>
      <c r="C547" s="17"/>
      <c r="D547" s="24"/>
      <c r="E547" s="17"/>
      <c r="F547" s="23"/>
      <c r="G547" s="17"/>
      <c r="H547" s="20"/>
      <c r="L547" s="22"/>
      <c r="M547" s="17"/>
      <c r="N547" s="17"/>
      <c r="O547" s="17"/>
      <c r="P547" s="17"/>
      <c r="Q547" s="17"/>
      <c r="R547" s="17"/>
      <c r="S547" s="17"/>
    </row>
    <row r="548" spans="2:19">
      <c r="B548" s="17"/>
      <c r="C548" s="17"/>
      <c r="D548" s="24"/>
      <c r="E548" s="17"/>
      <c r="F548" s="23"/>
      <c r="G548" s="17"/>
      <c r="H548" s="20"/>
      <c r="L548" s="22"/>
      <c r="M548" s="17"/>
      <c r="N548" s="17"/>
      <c r="O548" s="17"/>
      <c r="P548" s="17"/>
      <c r="Q548" s="17"/>
      <c r="R548" s="17"/>
      <c r="S548" s="17"/>
    </row>
    <row r="549" spans="2:19">
      <c r="B549" s="17"/>
      <c r="C549" s="17"/>
      <c r="D549" s="24"/>
      <c r="E549" s="17"/>
      <c r="F549" s="23"/>
      <c r="G549" s="17"/>
      <c r="H549" s="20"/>
      <c r="L549" s="22"/>
      <c r="M549" s="17"/>
      <c r="N549" s="17"/>
      <c r="O549" s="17"/>
      <c r="P549" s="17"/>
      <c r="Q549" s="17"/>
      <c r="R549" s="17"/>
      <c r="S549" s="17"/>
    </row>
    <row r="550" spans="2:19">
      <c r="B550" s="17"/>
      <c r="C550" s="17"/>
      <c r="D550" s="24"/>
      <c r="E550" s="17"/>
      <c r="F550" s="23"/>
      <c r="G550" s="17"/>
      <c r="H550" s="20"/>
      <c r="L550" s="22"/>
      <c r="M550" s="17"/>
      <c r="N550" s="17"/>
      <c r="O550" s="17"/>
      <c r="P550" s="17"/>
      <c r="Q550" s="17"/>
      <c r="R550" s="17"/>
      <c r="S550" s="17"/>
    </row>
    <row r="551" spans="2:19">
      <c r="B551" s="17"/>
      <c r="C551" s="17"/>
      <c r="D551" s="24"/>
      <c r="E551" s="17"/>
      <c r="F551" s="23"/>
      <c r="G551" s="17"/>
      <c r="H551" s="20"/>
      <c r="L551" s="22"/>
      <c r="M551" s="17"/>
      <c r="N551" s="17"/>
      <c r="O551" s="17"/>
      <c r="P551" s="17"/>
      <c r="Q551" s="17"/>
      <c r="R551" s="17"/>
      <c r="S551" s="17"/>
    </row>
    <row r="552" spans="2:19">
      <c r="B552" s="17"/>
      <c r="C552" s="17"/>
      <c r="D552" s="24"/>
      <c r="E552" s="17"/>
      <c r="F552" s="23"/>
      <c r="G552" s="17"/>
      <c r="H552" s="20"/>
      <c r="L552" s="22"/>
      <c r="M552" s="17"/>
      <c r="N552" s="17"/>
      <c r="O552" s="17"/>
      <c r="P552" s="17"/>
      <c r="Q552" s="17"/>
      <c r="R552" s="17"/>
      <c r="S552" s="17"/>
    </row>
    <row r="553" spans="2:19">
      <c r="B553" s="17"/>
      <c r="C553" s="17"/>
      <c r="D553" s="24"/>
      <c r="E553" s="17"/>
      <c r="F553" s="23"/>
      <c r="G553" s="17"/>
      <c r="H553" s="20"/>
      <c r="L553" s="22"/>
      <c r="M553" s="17"/>
      <c r="N553" s="17"/>
      <c r="O553" s="17"/>
      <c r="P553" s="17"/>
      <c r="Q553" s="17"/>
      <c r="R553" s="17"/>
      <c r="S553" s="17"/>
    </row>
    <row r="554" spans="2:19">
      <c r="B554" s="17"/>
      <c r="C554" s="17"/>
      <c r="D554" s="24"/>
      <c r="E554" s="17"/>
      <c r="F554" s="23"/>
      <c r="G554" s="17"/>
      <c r="H554" s="20"/>
      <c r="L554" s="22"/>
      <c r="M554" s="17"/>
      <c r="N554" s="17"/>
      <c r="O554" s="17"/>
      <c r="P554" s="17"/>
      <c r="Q554" s="17"/>
      <c r="R554" s="17"/>
      <c r="S554" s="17"/>
    </row>
    <row r="555" spans="2:19">
      <c r="B555" s="17"/>
      <c r="C555" s="17"/>
      <c r="D555" s="24"/>
      <c r="E555" s="17"/>
      <c r="F555" s="23"/>
      <c r="G555" s="17"/>
      <c r="H555" s="20"/>
      <c r="L555" s="22"/>
      <c r="M555" s="17"/>
      <c r="N555" s="17"/>
      <c r="O555" s="17"/>
      <c r="P555" s="17"/>
      <c r="Q555" s="17"/>
      <c r="R555" s="17"/>
      <c r="S555" s="17"/>
    </row>
    <row r="556" spans="2:19">
      <c r="B556" s="17"/>
      <c r="C556" s="17"/>
      <c r="D556" s="24"/>
      <c r="E556" s="17"/>
      <c r="F556" s="23"/>
      <c r="G556" s="17"/>
      <c r="H556" s="20"/>
      <c r="L556" s="22"/>
      <c r="M556" s="17"/>
      <c r="N556" s="17"/>
      <c r="O556" s="17"/>
      <c r="P556" s="17"/>
      <c r="Q556" s="17"/>
      <c r="R556" s="17"/>
      <c r="S556" s="17"/>
    </row>
    <row r="557" spans="2:19">
      <c r="B557" s="17"/>
      <c r="C557" s="17"/>
      <c r="D557" s="24"/>
      <c r="E557" s="17"/>
      <c r="F557" s="23"/>
      <c r="G557" s="17"/>
      <c r="H557" s="20"/>
      <c r="L557" s="22"/>
      <c r="M557" s="17"/>
      <c r="N557" s="17"/>
      <c r="O557" s="17"/>
      <c r="P557" s="17"/>
      <c r="Q557" s="17"/>
      <c r="R557" s="17"/>
      <c r="S557" s="17"/>
    </row>
    <row r="558" spans="2:19">
      <c r="B558" s="17"/>
      <c r="C558" s="17"/>
      <c r="D558" s="24"/>
      <c r="E558" s="17"/>
      <c r="F558" s="23"/>
      <c r="G558" s="17"/>
      <c r="H558" s="20"/>
      <c r="L558" s="22"/>
      <c r="M558" s="17"/>
      <c r="N558" s="17"/>
      <c r="O558" s="17"/>
      <c r="P558" s="17"/>
      <c r="Q558" s="17"/>
      <c r="R558" s="17"/>
      <c r="S558" s="17"/>
    </row>
    <row r="559" spans="2:19">
      <c r="B559" s="17"/>
      <c r="C559" s="17"/>
      <c r="D559" s="24"/>
      <c r="E559" s="17"/>
      <c r="F559" s="23"/>
      <c r="G559" s="17"/>
      <c r="H559" s="20"/>
      <c r="L559" s="22"/>
      <c r="M559" s="17"/>
      <c r="N559" s="17"/>
      <c r="O559" s="17"/>
      <c r="P559" s="17"/>
      <c r="Q559" s="17"/>
      <c r="R559" s="17"/>
      <c r="S559" s="17"/>
    </row>
    <row r="560" spans="2:19">
      <c r="B560" s="17"/>
      <c r="C560" s="17"/>
      <c r="D560" s="24"/>
      <c r="E560" s="17"/>
      <c r="F560" s="23"/>
      <c r="G560" s="17"/>
      <c r="H560" s="20"/>
      <c r="L560" s="22"/>
      <c r="M560" s="17"/>
      <c r="N560" s="17"/>
      <c r="O560" s="17"/>
      <c r="P560" s="17"/>
      <c r="Q560" s="17"/>
      <c r="R560" s="17"/>
      <c r="S560" s="17"/>
    </row>
    <row r="561" spans="2:19">
      <c r="B561" s="17"/>
      <c r="C561" s="17"/>
      <c r="D561" s="24"/>
      <c r="E561" s="17"/>
      <c r="F561" s="23"/>
      <c r="G561" s="17"/>
      <c r="H561" s="20"/>
      <c r="L561" s="22"/>
      <c r="M561" s="17"/>
      <c r="N561" s="17"/>
      <c r="O561" s="17"/>
      <c r="P561" s="17"/>
      <c r="Q561" s="17"/>
      <c r="R561" s="17"/>
      <c r="S561" s="17"/>
    </row>
    <row r="562" spans="2:19">
      <c r="B562" s="17"/>
      <c r="C562" s="17"/>
      <c r="D562" s="24"/>
      <c r="E562" s="17"/>
      <c r="F562" s="23"/>
      <c r="G562" s="17"/>
      <c r="H562" s="20"/>
      <c r="L562" s="22"/>
      <c r="M562" s="17"/>
      <c r="N562" s="17"/>
      <c r="O562" s="17"/>
      <c r="P562" s="17"/>
      <c r="Q562" s="17"/>
      <c r="R562" s="17"/>
      <c r="S562" s="17"/>
    </row>
    <row r="563" spans="2:19">
      <c r="B563" s="17"/>
      <c r="C563" s="17"/>
      <c r="D563" s="24"/>
      <c r="E563" s="17"/>
      <c r="F563" s="23"/>
      <c r="G563" s="17"/>
      <c r="H563" s="20"/>
      <c r="L563" s="22"/>
      <c r="M563" s="17"/>
      <c r="N563" s="17"/>
      <c r="O563" s="17"/>
      <c r="P563" s="17"/>
      <c r="Q563" s="17"/>
      <c r="R563" s="17"/>
      <c r="S563" s="17"/>
    </row>
    <row r="564" spans="2:19">
      <c r="B564" s="17"/>
      <c r="C564" s="17"/>
      <c r="D564" s="24"/>
      <c r="E564" s="17"/>
      <c r="F564" s="23"/>
      <c r="G564" s="17"/>
      <c r="H564" s="20"/>
      <c r="L564" s="22"/>
      <c r="M564" s="17"/>
      <c r="N564" s="17"/>
      <c r="O564" s="17"/>
      <c r="P564" s="17"/>
      <c r="Q564" s="17"/>
      <c r="R564" s="17"/>
      <c r="S564" s="17"/>
    </row>
    <row r="565" spans="2:19">
      <c r="B565" s="17"/>
      <c r="C565" s="17"/>
      <c r="D565" s="24"/>
      <c r="E565" s="17"/>
      <c r="F565" s="23"/>
      <c r="G565" s="17"/>
      <c r="H565" s="20"/>
      <c r="L565" s="22"/>
      <c r="M565" s="17"/>
      <c r="N565" s="17"/>
      <c r="O565" s="17"/>
      <c r="P565" s="17"/>
      <c r="Q565" s="17"/>
      <c r="R565" s="17"/>
      <c r="S565" s="17"/>
    </row>
    <row r="566" spans="2:19">
      <c r="B566" s="17"/>
      <c r="C566" s="17"/>
      <c r="D566" s="24"/>
      <c r="E566" s="17"/>
      <c r="F566" s="23"/>
      <c r="G566" s="17"/>
      <c r="H566" s="20"/>
      <c r="L566" s="22"/>
      <c r="M566" s="17"/>
      <c r="N566" s="17"/>
      <c r="O566" s="17"/>
      <c r="P566" s="17"/>
      <c r="Q566" s="17"/>
      <c r="R566" s="17"/>
      <c r="S566" s="17"/>
    </row>
    <row r="567" spans="2:19">
      <c r="B567" s="17"/>
      <c r="C567" s="17"/>
      <c r="D567" s="24"/>
      <c r="E567" s="17"/>
      <c r="F567" s="23"/>
      <c r="G567" s="17"/>
      <c r="H567" s="20"/>
      <c r="L567" s="22"/>
      <c r="M567" s="17"/>
      <c r="N567" s="17"/>
      <c r="O567" s="17"/>
      <c r="P567" s="17"/>
      <c r="Q567" s="17"/>
      <c r="R567" s="17"/>
      <c r="S567" s="17"/>
    </row>
    <row r="568" spans="2:19">
      <c r="B568" s="17"/>
      <c r="C568" s="17"/>
      <c r="D568" s="24"/>
      <c r="E568" s="17"/>
      <c r="F568" s="23"/>
      <c r="G568" s="17"/>
      <c r="H568" s="20"/>
      <c r="L568" s="22"/>
      <c r="M568" s="17"/>
      <c r="N568" s="17"/>
      <c r="O568" s="17"/>
      <c r="P568" s="17"/>
      <c r="Q568" s="17"/>
      <c r="R568" s="17"/>
      <c r="S568" s="17"/>
    </row>
    <row r="569" spans="2:19">
      <c r="B569" s="17"/>
      <c r="C569" s="17"/>
      <c r="D569" s="24"/>
      <c r="E569" s="17"/>
      <c r="F569" s="23"/>
      <c r="G569" s="17"/>
      <c r="H569" s="20"/>
      <c r="L569" s="22"/>
      <c r="M569" s="17"/>
      <c r="N569" s="17"/>
      <c r="O569" s="17"/>
      <c r="P569" s="17"/>
      <c r="Q569" s="17"/>
      <c r="R569" s="17"/>
      <c r="S569" s="17"/>
    </row>
    <row r="570" spans="2:19">
      <c r="B570" s="17"/>
      <c r="C570" s="17"/>
      <c r="D570" s="24"/>
      <c r="E570" s="17"/>
      <c r="F570" s="23"/>
      <c r="G570" s="17"/>
      <c r="H570" s="20"/>
      <c r="L570" s="22"/>
      <c r="M570" s="17"/>
      <c r="N570" s="17"/>
      <c r="O570" s="17"/>
      <c r="P570" s="17"/>
      <c r="Q570" s="17"/>
      <c r="R570" s="17"/>
      <c r="S570" s="17"/>
    </row>
    <row r="571" spans="2:19">
      <c r="B571" s="17"/>
      <c r="C571" s="17"/>
      <c r="D571" s="24"/>
      <c r="E571" s="17"/>
      <c r="F571" s="23"/>
      <c r="G571" s="17"/>
      <c r="H571" s="20"/>
      <c r="L571" s="22"/>
      <c r="M571" s="17"/>
      <c r="N571" s="17"/>
      <c r="O571" s="17"/>
      <c r="P571" s="17"/>
      <c r="Q571" s="17"/>
      <c r="R571" s="17"/>
      <c r="S571" s="17"/>
    </row>
    <row r="572" spans="2:19">
      <c r="B572" s="17"/>
      <c r="C572" s="17"/>
      <c r="D572" s="24"/>
      <c r="E572" s="17"/>
      <c r="F572" s="23"/>
      <c r="G572" s="17"/>
      <c r="H572" s="20"/>
      <c r="L572" s="22"/>
      <c r="M572" s="17"/>
      <c r="N572" s="17"/>
      <c r="O572" s="17"/>
      <c r="P572" s="17"/>
      <c r="Q572" s="17"/>
      <c r="R572" s="17"/>
      <c r="S572" s="17"/>
    </row>
    <row r="573" spans="2:19">
      <c r="B573" s="17"/>
      <c r="C573" s="17"/>
      <c r="D573" s="24"/>
      <c r="E573" s="17"/>
      <c r="F573" s="23"/>
      <c r="G573" s="17"/>
      <c r="H573" s="20"/>
      <c r="L573" s="22"/>
      <c r="M573" s="17"/>
      <c r="N573" s="17"/>
      <c r="O573" s="17"/>
      <c r="P573" s="17"/>
      <c r="Q573" s="17"/>
      <c r="R573" s="17"/>
      <c r="S573" s="17"/>
    </row>
    <row r="574" spans="2:19">
      <c r="B574" s="17"/>
      <c r="C574" s="17"/>
      <c r="D574" s="24"/>
      <c r="E574" s="17"/>
      <c r="F574" s="23"/>
      <c r="G574" s="17"/>
      <c r="H574" s="20"/>
      <c r="L574" s="22"/>
      <c r="M574" s="17"/>
      <c r="N574" s="17"/>
      <c r="O574" s="17"/>
      <c r="P574" s="17"/>
      <c r="Q574" s="17"/>
      <c r="R574" s="17"/>
      <c r="S574" s="17"/>
    </row>
    <row r="575" spans="2:19">
      <c r="B575" s="17"/>
      <c r="C575" s="17"/>
      <c r="D575" s="24"/>
      <c r="E575" s="17"/>
      <c r="F575" s="23"/>
      <c r="G575" s="17"/>
      <c r="H575" s="20"/>
      <c r="L575" s="22"/>
      <c r="M575" s="17"/>
      <c r="N575" s="17"/>
      <c r="O575" s="17"/>
      <c r="P575" s="17"/>
      <c r="Q575" s="17"/>
      <c r="R575" s="17"/>
      <c r="S575" s="17"/>
    </row>
    <row r="576" spans="2:19">
      <c r="B576" s="17"/>
      <c r="C576" s="17"/>
      <c r="D576" s="24"/>
      <c r="E576" s="17"/>
      <c r="F576" s="23"/>
      <c r="G576" s="17"/>
      <c r="H576" s="20"/>
      <c r="L576" s="22"/>
      <c r="M576" s="17"/>
      <c r="N576" s="17"/>
      <c r="O576" s="17"/>
      <c r="P576" s="17"/>
      <c r="Q576" s="17"/>
      <c r="R576" s="17"/>
      <c r="S576" s="17"/>
    </row>
    <row r="577" spans="2:19">
      <c r="B577" s="17"/>
      <c r="C577" s="17"/>
      <c r="D577" s="24"/>
      <c r="E577" s="17"/>
      <c r="F577" s="23"/>
      <c r="G577" s="17"/>
      <c r="H577" s="20"/>
      <c r="L577" s="22"/>
      <c r="M577" s="17"/>
      <c r="N577" s="17"/>
      <c r="O577" s="17"/>
      <c r="P577" s="17"/>
      <c r="Q577" s="17"/>
      <c r="R577" s="17"/>
      <c r="S577" s="17"/>
    </row>
    <row r="578" spans="2:19">
      <c r="B578" s="17"/>
      <c r="C578" s="17"/>
      <c r="D578" s="24"/>
      <c r="E578" s="17"/>
      <c r="F578" s="23"/>
      <c r="G578" s="17"/>
      <c r="H578" s="20"/>
      <c r="L578" s="22"/>
      <c r="M578" s="17"/>
      <c r="N578" s="17"/>
      <c r="O578" s="17"/>
      <c r="P578" s="17"/>
      <c r="Q578" s="17"/>
      <c r="R578" s="17"/>
      <c r="S578" s="17"/>
    </row>
    <row r="579" spans="2:19">
      <c r="B579" s="17"/>
      <c r="C579" s="17"/>
      <c r="D579" s="24"/>
      <c r="E579" s="17"/>
      <c r="F579" s="23"/>
      <c r="G579" s="17"/>
      <c r="H579" s="20"/>
      <c r="L579" s="22"/>
      <c r="M579" s="17"/>
      <c r="N579" s="17"/>
      <c r="O579" s="17"/>
      <c r="P579" s="17"/>
      <c r="Q579" s="17"/>
      <c r="R579" s="17"/>
      <c r="S579" s="17"/>
    </row>
    <row r="580" spans="2:19">
      <c r="B580" s="17"/>
      <c r="C580" s="17"/>
      <c r="D580" s="24"/>
      <c r="E580" s="17"/>
      <c r="F580" s="23"/>
      <c r="G580" s="17"/>
      <c r="H580" s="20"/>
      <c r="L580" s="22"/>
      <c r="M580" s="17"/>
      <c r="N580" s="17"/>
      <c r="O580" s="17"/>
      <c r="P580" s="17"/>
      <c r="Q580" s="17"/>
      <c r="R580" s="17"/>
      <c r="S580" s="17"/>
    </row>
    <row r="581" spans="2:19">
      <c r="B581" s="17"/>
      <c r="C581" s="17"/>
      <c r="D581" s="24"/>
      <c r="E581" s="17"/>
      <c r="F581" s="23"/>
      <c r="G581" s="17"/>
      <c r="H581" s="20"/>
      <c r="L581" s="22"/>
      <c r="M581" s="17"/>
      <c r="N581" s="17"/>
      <c r="O581" s="17"/>
      <c r="P581" s="17"/>
      <c r="Q581" s="17"/>
      <c r="R581" s="17"/>
      <c r="S581" s="17"/>
    </row>
    <row r="582" spans="2:19">
      <c r="B582" s="17"/>
      <c r="C582" s="17"/>
      <c r="D582" s="24"/>
      <c r="E582" s="17"/>
      <c r="F582" s="23"/>
      <c r="G582" s="17"/>
      <c r="H582" s="20"/>
      <c r="L582" s="22"/>
      <c r="M582" s="17"/>
      <c r="N582" s="17"/>
      <c r="O582" s="17"/>
      <c r="P582" s="17"/>
      <c r="Q582" s="17"/>
      <c r="R582" s="17"/>
      <c r="S582" s="17"/>
    </row>
    <row r="583" spans="2:19">
      <c r="B583" s="17"/>
      <c r="C583" s="17"/>
      <c r="D583" s="24"/>
      <c r="E583" s="17"/>
      <c r="F583" s="23"/>
      <c r="G583" s="17"/>
      <c r="H583" s="20"/>
      <c r="L583" s="22"/>
      <c r="M583" s="17"/>
      <c r="N583" s="17"/>
      <c r="O583" s="17"/>
      <c r="P583" s="17"/>
      <c r="Q583" s="17"/>
      <c r="R583" s="17"/>
      <c r="S583" s="17"/>
    </row>
    <row r="584" spans="2:19">
      <c r="B584" s="17"/>
      <c r="C584" s="17"/>
      <c r="D584" s="24"/>
      <c r="E584" s="17"/>
      <c r="F584" s="23"/>
      <c r="G584" s="17"/>
      <c r="H584" s="20"/>
      <c r="L584" s="22"/>
      <c r="M584" s="17"/>
      <c r="N584" s="17"/>
      <c r="O584" s="17"/>
      <c r="P584" s="17"/>
      <c r="Q584" s="17"/>
      <c r="R584" s="17"/>
      <c r="S584" s="17"/>
    </row>
    <row r="585" spans="2:19">
      <c r="B585" s="17"/>
      <c r="C585" s="17"/>
      <c r="D585" s="24"/>
      <c r="E585" s="17"/>
      <c r="F585" s="23"/>
      <c r="G585" s="17"/>
      <c r="H585" s="20"/>
      <c r="L585" s="22"/>
      <c r="M585" s="17"/>
      <c r="N585" s="17"/>
      <c r="O585" s="17"/>
      <c r="P585" s="17"/>
      <c r="Q585" s="17"/>
      <c r="R585" s="17"/>
      <c r="S585" s="17"/>
    </row>
    <row r="586" spans="2:19">
      <c r="B586" s="17"/>
      <c r="C586" s="17"/>
      <c r="D586" s="24"/>
      <c r="E586" s="17"/>
      <c r="F586" s="23"/>
      <c r="G586" s="17"/>
      <c r="H586" s="20"/>
      <c r="L586" s="22"/>
      <c r="M586" s="17"/>
      <c r="N586" s="17"/>
      <c r="O586" s="17"/>
      <c r="P586" s="17"/>
      <c r="Q586" s="17"/>
      <c r="R586" s="17"/>
      <c r="S586" s="17"/>
    </row>
    <row r="587" spans="2:19">
      <c r="B587" s="17"/>
      <c r="C587" s="17"/>
      <c r="D587" s="24"/>
      <c r="E587" s="17"/>
      <c r="F587" s="23"/>
      <c r="G587" s="17"/>
      <c r="H587" s="20"/>
      <c r="L587" s="22"/>
      <c r="M587" s="17"/>
      <c r="N587" s="17"/>
      <c r="O587" s="17"/>
      <c r="P587" s="17"/>
      <c r="Q587" s="17"/>
      <c r="R587" s="17"/>
      <c r="S587" s="17"/>
    </row>
    <row r="588" spans="2:19">
      <c r="B588" s="17"/>
      <c r="C588" s="17"/>
      <c r="D588" s="24"/>
      <c r="E588" s="17"/>
      <c r="F588" s="23"/>
      <c r="G588" s="17"/>
      <c r="H588" s="20"/>
      <c r="L588" s="22"/>
      <c r="M588" s="17"/>
      <c r="N588" s="17"/>
      <c r="O588" s="17"/>
      <c r="P588" s="17"/>
      <c r="Q588" s="17"/>
      <c r="R588" s="17"/>
      <c r="S588" s="17"/>
    </row>
    <row r="589" spans="2:19">
      <c r="B589" s="17"/>
      <c r="C589" s="17"/>
      <c r="D589" s="24"/>
      <c r="E589" s="17"/>
      <c r="F589" s="23"/>
      <c r="G589" s="17"/>
      <c r="H589" s="20"/>
      <c r="L589" s="22"/>
      <c r="M589" s="17"/>
      <c r="N589" s="17"/>
      <c r="O589" s="17"/>
      <c r="P589" s="17"/>
      <c r="Q589" s="17"/>
      <c r="R589" s="17"/>
      <c r="S589" s="17"/>
    </row>
    <row r="590" spans="2:19">
      <c r="B590" s="17"/>
      <c r="C590" s="17"/>
      <c r="D590" s="24"/>
      <c r="E590" s="17"/>
      <c r="F590" s="23"/>
      <c r="G590" s="17"/>
      <c r="H590" s="20"/>
      <c r="L590" s="22"/>
      <c r="M590" s="17"/>
      <c r="N590" s="17"/>
      <c r="O590" s="17"/>
      <c r="P590" s="17"/>
      <c r="Q590" s="17"/>
      <c r="R590" s="17"/>
      <c r="S590" s="17"/>
    </row>
    <row r="591" spans="2:19">
      <c r="B591" s="17"/>
      <c r="C591" s="17"/>
      <c r="D591" s="24"/>
      <c r="E591" s="17"/>
      <c r="F591" s="23"/>
      <c r="G591" s="17"/>
      <c r="H591" s="20"/>
      <c r="L591" s="22"/>
      <c r="M591" s="17"/>
      <c r="N591" s="17"/>
      <c r="O591" s="17"/>
      <c r="P591" s="17"/>
      <c r="Q591" s="17"/>
      <c r="R591" s="17"/>
      <c r="S591" s="17"/>
    </row>
    <row r="592" spans="2:19">
      <c r="B592" s="17"/>
      <c r="C592" s="17"/>
      <c r="D592" s="24"/>
      <c r="E592" s="17"/>
      <c r="F592" s="23"/>
      <c r="G592" s="17"/>
      <c r="H592" s="20"/>
      <c r="L592" s="22"/>
      <c r="M592" s="17"/>
      <c r="N592" s="17"/>
      <c r="O592" s="17"/>
      <c r="P592" s="17"/>
      <c r="Q592" s="17"/>
      <c r="R592" s="17"/>
      <c r="S592" s="17"/>
    </row>
    <row r="593" spans="2:19">
      <c r="B593" s="17"/>
      <c r="C593" s="17"/>
      <c r="D593" s="24"/>
      <c r="E593" s="17"/>
      <c r="F593" s="23"/>
      <c r="G593" s="17"/>
      <c r="H593" s="20"/>
      <c r="L593" s="22"/>
      <c r="M593" s="17"/>
      <c r="N593" s="17"/>
      <c r="O593" s="17"/>
      <c r="P593" s="17"/>
      <c r="Q593" s="17"/>
      <c r="R593" s="17"/>
      <c r="S593" s="17"/>
    </row>
    <row r="594" spans="2:19">
      <c r="B594" s="17"/>
      <c r="C594" s="17"/>
      <c r="D594" s="24"/>
      <c r="E594" s="17"/>
      <c r="F594" s="23"/>
      <c r="G594" s="17"/>
      <c r="H594" s="20"/>
      <c r="L594" s="22"/>
      <c r="M594" s="17"/>
      <c r="N594" s="17"/>
      <c r="O594" s="17"/>
      <c r="P594" s="17"/>
      <c r="Q594" s="17"/>
      <c r="R594" s="17"/>
      <c r="S594" s="17"/>
    </row>
    <row r="595" spans="2:19">
      <c r="B595" s="17"/>
      <c r="C595" s="17"/>
      <c r="D595" s="24"/>
      <c r="E595" s="17"/>
      <c r="F595" s="23"/>
      <c r="G595" s="17"/>
      <c r="H595" s="20"/>
      <c r="L595" s="22"/>
      <c r="M595" s="17"/>
      <c r="N595" s="17"/>
      <c r="O595" s="17"/>
      <c r="P595" s="17"/>
      <c r="Q595" s="17"/>
      <c r="R595" s="17"/>
      <c r="S595" s="17"/>
    </row>
    <row r="596" spans="2:19">
      <c r="B596" s="17"/>
      <c r="C596" s="17"/>
      <c r="D596" s="24"/>
      <c r="E596" s="17"/>
      <c r="F596" s="23"/>
      <c r="G596" s="17"/>
      <c r="H596" s="20"/>
      <c r="L596" s="22"/>
      <c r="M596" s="17"/>
      <c r="N596" s="17"/>
      <c r="O596" s="17"/>
      <c r="P596" s="17"/>
      <c r="Q596" s="17"/>
      <c r="R596" s="17"/>
      <c r="S596" s="17"/>
    </row>
    <row r="597" spans="2:19">
      <c r="B597" s="17"/>
      <c r="C597" s="17"/>
      <c r="D597" s="24"/>
      <c r="E597" s="17"/>
      <c r="F597" s="23"/>
      <c r="G597" s="17"/>
      <c r="H597" s="20"/>
      <c r="L597" s="22"/>
      <c r="M597" s="17"/>
      <c r="N597" s="17"/>
      <c r="O597" s="17"/>
      <c r="P597" s="17"/>
      <c r="Q597" s="17"/>
      <c r="R597" s="17"/>
      <c r="S597" s="17"/>
    </row>
    <row r="598" spans="2:19">
      <c r="B598" s="17"/>
      <c r="C598" s="17"/>
      <c r="D598" s="24"/>
      <c r="E598" s="17"/>
      <c r="F598" s="23"/>
      <c r="G598" s="17"/>
      <c r="H598" s="20"/>
      <c r="L598" s="22"/>
      <c r="M598" s="17"/>
      <c r="N598" s="17"/>
      <c r="O598" s="17"/>
      <c r="P598" s="17"/>
      <c r="Q598" s="17"/>
      <c r="R598" s="17"/>
      <c r="S598" s="17"/>
    </row>
    <row r="599" spans="2:19">
      <c r="B599" s="17"/>
      <c r="C599" s="17"/>
      <c r="D599" s="24"/>
      <c r="E599" s="17"/>
      <c r="F599" s="23"/>
      <c r="G599" s="17"/>
      <c r="H599" s="20"/>
      <c r="L599" s="22"/>
      <c r="M599" s="17"/>
      <c r="N599" s="17"/>
      <c r="O599" s="17"/>
      <c r="P599" s="17"/>
      <c r="Q599" s="17"/>
      <c r="R599" s="17"/>
      <c r="S599" s="17"/>
    </row>
    <row r="600" spans="2:19">
      <c r="B600" s="17"/>
      <c r="C600" s="17"/>
      <c r="D600" s="24"/>
      <c r="E600" s="17"/>
      <c r="F600" s="23"/>
      <c r="G600" s="17"/>
      <c r="H600" s="20"/>
      <c r="L600" s="22"/>
      <c r="M600" s="17"/>
      <c r="N600" s="17"/>
      <c r="O600" s="17"/>
      <c r="P600" s="17"/>
      <c r="Q600" s="17"/>
      <c r="R600" s="17"/>
      <c r="S600" s="17"/>
    </row>
    <row r="601" spans="2:19">
      <c r="B601" s="17"/>
      <c r="C601" s="17"/>
      <c r="D601" s="24"/>
      <c r="E601" s="17"/>
      <c r="F601" s="23"/>
      <c r="G601" s="17"/>
      <c r="H601" s="20"/>
      <c r="L601" s="22"/>
      <c r="M601" s="17"/>
      <c r="N601" s="17"/>
      <c r="O601" s="17"/>
      <c r="P601" s="17"/>
      <c r="Q601" s="17"/>
      <c r="R601" s="17"/>
      <c r="S601" s="17"/>
    </row>
    <row r="602" spans="2:19">
      <c r="B602" s="17"/>
      <c r="C602" s="17"/>
      <c r="D602" s="24"/>
      <c r="E602" s="17"/>
      <c r="F602" s="23"/>
      <c r="G602" s="17"/>
      <c r="H602" s="20"/>
      <c r="L602" s="22"/>
      <c r="M602" s="17"/>
      <c r="N602" s="17"/>
      <c r="O602" s="17"/>
      <c r="P602" s="17"/>
      <c r="Q602" s="17"/>
      <c r="R602" s="17"/>
      <c r="S602" s="17"/>
    </row>
    <row r="603" spans="2:19">
      <c r="B603" s="17"/>
      <c r="C603" s="17"/>
      <c r="D603" s="24"/>
      <c r="E603" s="17"/>
      <c r="F603" s="23"/>
      <c r="G603" s="17"/>
      <c r="H603" s="20"/>
      <c r="L603" s="22"/>
      <c r="M603" s="17"/>
      <c r="N603" s="17"/>
      <c r="O603" s="17"/>
      <c r="P603" s="17"/>
      <c r="Q603" s="17"/>
      <c r="R603" s="17"/>
      <c r="S603" s="17"/>
    </row>
    <row r="604" spans="2:19">
      <c r="B604" s="17"/>
      <c r="C604" s="17"/>
      <c r="D604" s="24"/>
      <c r="E604" s="17"/>
      <c r="F604" s="23"/>
      <c r="G604" s="17"/>
      <c r="H604" s="20"/>
      <c r="L604" s="22"/>
      <c r="M604" s="17"/>
      <c r="N604" s="17"/>
      <c r="O604" s="17"/>
      <c r="P604" s="17"/>
      <c r="Q604" s="17"/>
      <c r="R604" s="17"/>
      <c r="S604" s="17"/>
    </row>
    <row r="605" spans="2:19">
      <c r="B605" s="17"/>
      <c r="C605" s="17"/>
      <c r="D605" s="24"/>
      <c r="E605" s="17"/>
      <c r="F605" s="23"/>
      <c r="G605" s="17"/>
      <c r="H605" s="20"/>
      <c r="L605" s="22"/>
      <c r="M605" s="17"/>
      <c r="N605" s="17"/>
      <c r="O605" s="17"/>
      <c r="P605" s="17"/>
      <c r="Q605" s="17"/>
      <c r="R605" s="17"/>
      <c r="S605" s="17"/>
    </row>
    <row r="606" spans="2:19">
      <c r="B606" s="17"/>
      <c r="C606" s="17"/>
      <c r="D606" s="24"/>
      <c r="E606" s="17"/>
      <c r="F606" s="23"/>
      <c r="G606" s="17"/>
      <c r="H606" s="20"/>
      <c r="L606" s="22"/>
      <c r="M606" s="17"/>
      <c r="N606" s="17"/>
      <c r="O606" s="17"/>
      <c r="P606" s="17"/>
      <c r="Q606" s="17"/>
      <c r="R606" s="17"/>
      <c r="S606" s="17"/>
    </row>
    <row r="607" spans="2:19">
      <c r="B607" s="17"/>
      <c r="C607" s="17"/>
      <c r="D607" s="24"/>
      <c r="E607" s="17"/>
      <c r="F607" s="23"/>
      <c r="G607" s="17"/>
      <c r="H607" s="20"/>
      <c r="L607" s="22"/>
      <c r="M607" s="17"/>
      <c r="N607" s="17"/>
      <c r="O607" s="17"/>
      <c r="P607" s="17"/>
      <c r="Q607" s="17"/>
      <c r="R607" s="17"/>
      <c r="S607" s="17"/>
    </row>
    <row r="608" spans="2:19">
      <c r="B608" s="17"/>
      <c r="C608" s="17"/>
      <c r="D608" s="24"/>
      <c r="E608" s="17"/>
      <c r="F608" s="23"/>
      <c r="G608" s="17"/>
      <c r="H608" s="20"/>
      <c r="L608" s="22"/>
      <c r="M608" s="17"/>
      <c r="N608" s="17"/>
      <c r="O608" s="17"/>
      <c r="P608" s="17"/>
      <c r="Q608" s="17"/>
      <c r="R608" s="17"/>
      <c r="S608" s="17"/>
    </row>
    <row r="609" spans="2:19">
      <c r="B609" s="17"/>
      <c r="C609" s="17"/>
      <c r="D609" s="24"/>
      <c r="E609" s="17"/>
      <c r="F609" s="23"/>
      <c r="G609" s="17"/>
      <c r="H609" s="20"/>
      <c r="L609" s="22"/>
      <c r="M609" s="17"/>
      <c r="N609" s="17"/>
      <c r="O609" s="17"/>
      <c r="P609" s="17"/>
      <c r="Q609" s="17"/>
      <c r="R609" s="17"/>
      <c r="S609" s="17"/>
    </row>
    <row r="610" spans="2:19">
      <c r="B610" s="17"/>
      <c r="C610" s="17"/>
      <c r="D610" s="24"/>
      <c r="E610" s="17"/>
      <c r="F610" s="23"/>
      <c r="G610" s="17"/>
      <c r="H610" s="20"/>
      <c r="L610" s="22"/>
      <c r="M610" s="17"/>
      <c r="N610" s="17"/>
      <c r="O610" s="17"/>
      <c r="P610" s="17"/>
      <c r="Q610" s="17"/>
      <c r="R610" s="17"/>
      <c r="S610" s="17"/>
    </row>
    <row r="611" spans="2:19">
      <c r="B611" s="17"/>
      <c r="C611" s="17"/>
      <c r="D611" s="24"/>
      <c r="E611" s="17"/>
      <c r="F611" s="23"/>
      <c r="G611" s="17"/>
      <c r="H611" s="20"/>
      <c r="L611" s="22"/>
      <c r="M611" s="17"/>
      <c r="N611" s="17"/>
      <c r="O611" s="17"/>
      <c r="P611" s="17"/>
      <c r="Q611" s="17"/>
      <c r="R611" s="17"/>
      <c r="S611" s="17"/>
    </row>
    <row r="612" spans="2:19">
      <c r="B612" s="17"/>
      <c r="C612" s="17"/>
      <c r="D612" s="24"/>
      <c r="E612" s="17"/>
      <c r="F612" s="23"/>
      <c r="G612" s="17"/>
      <c r="H612" s="20"/>
      <c r="L612" s="22"/>
      <c r="M612" s="17"/>
      <c r="N612" s="17"/>
      <c r="O612" s="17"/>
      <c r="P612" s="17"/>
      <c r="Q612" s="17"/>
      <c r="R612" s="17"/>
      <c r="S612" s="17"/>
    </row>
    <row r="613" spans="2:19">
      <c r="B613" s="17"/>
      <c r="C613" s="17"/>
      <c r="D613" s="24"/>
      <c r="E613" s="17"/>
      <c r="F613" s="23"/>
      <c r="G613" s="17"/>
      <c r="H613" s="20"/>
      <c r="L613" s="22"/>
      <c r="M613" s="17"/>
      <c r="N613" s="17"/>
      <c r="O613" s="17"/>
      <c r="P613" s="17"/>
      <c r="Q613" s="17"/>
      <c r="R613" s="17"/>
      <c r="S613" s="17"/>
    </row>
    <row r="614" spans="2:19">
      <c r="B614" s="17"/>
      <c r="C614" s="17"/>
      <c r="D614" s="24"/>
      <c r="E614" s="17"/>
      <c r="F614" s="23"/>
      <c r="G614" s="17"/>
      <c r="H614" s="20"/>
      <c r="L614" s="22"/>
      <c r="M614" s="17"/>
      <c r="N614" s="17"/>
      <c r="O614" s="17"/>
      <c r="P614" s="17"/>
      <c r="Q614" s="17"/>
      <c r="R614" s="17"/>
      <c r="S614" s="17"/>
    </row>
    <row r="615" spans="2:19">
      <c r="B615" s="17"/>
      <c r="C615" s="17"/>
      <c r="D615" s="24"/>
      <c r="E615" s="17"/>
      <c r="F615" s="23"/>
      <c r="G615" s="17"/>
      <c r="H615" s="20"/>
      <c r="L615" s="22"/>
      <c r="M615" s="17"/>
      <c r="N615" s="17"/>
      <c r="O615" s="17"/>
      <c r="P615" s="17"/>
      <c r="Q615" s="17"/>
      <c r="R615" s="17"/>
      <c r="S615" s="17"/>
    </row>
    <row r="616" spans="2:19">
      <c r="B616" s="17"/>
      <c r="C616" s="17"/>
      <c r="D616" s="24"/>
      <c r="E616" s="17"/>
      <c r="F616" s="23"/>
      <c r="G616" s="17"/>
      <c r="H616" s="20"/>
      <c r="L616" s="22"/>
      <c r="M616" s="17"/>
      <c r="N616" s="17"/>
      <c r="O616" s="17"/>
      <c r="P616" s="17"/>
      <c r="Q616" s="17"/>
      <c r="R616" s="17"/>
      <c r="S616" s="17"/>
    </row>
    <row r="617" spans="2:19">
      <c r="B617" s="17"/>
      <c r="C617" s="17"/>
      <c r="D617" s="24"/>
      <c r="E617" s="17"/>
      <c r="F617" s="23"/>
      <c r="G617" s="17"/>
      <c r="H617" s="20"/>
      <c r="L617" s="22"/>
      <c r="M617" s="17"/>
      <c r="N617" s="17"/>
      <c r="O617" s="17"/>
      <c r="P617" s="17"/>
      <c r="Q617" s="17"/>
      <c r="R617" s="17"/>
      <c r="S617" s="17"/>
    </row>
    <row r="618" spans="2:19">
      <c r="B618" s="17"/>
      <c r="C618" s="17"/>
      <c r="D618" s="24"/>
      <c r="E618" s="17"/>
      <c r="F618" s="23"/>
      <c r="G618" s="17"/>
      <c r="H618" s="20"/>
      <c r="L618" s="22"/>
      <c r="M618" s="17"/>
      <c r="N618" s="17"/>
      <c r="O618" s="17"/>
      <c r="P618" s="17"/>
      <c r="Q618" s="17"/>
      <c r="R618" s="17"/>
      <c r="S618" s="17"/>
    </row>
    <row r="619" spans="2:19">
      <c r="B619" s="17"/>
      <c r="C619" s="17"/>
      <c r="D619" s="24"/>
      <c r="E619" s="17"/>
      <c r="F619" s="23"/>
      <c r="G619" s="17"/>
      <c r="H619" s="20"/>
      <c r="L619" s="22"/>
      <c r="M619" s="17"/>
      <c r="N619" s="17"/>
      <c r="O619" s="17"/>
      <c r="P619" s="17"/>
      <c r="Q619" s="17"/>
      <c r="R619" s="17"/>
      <c r="S619" s="17"/>
    </row>
    <row r="620" spans="2:19">
      <c r="B620" s="17"/>
      <c r="C620" s="17"/>
      <c r="D620" s="24"/>
      <c r="E620" s="17"/>
      <c r="F620" s="23"/>
      <c r="G620" s="17"/>
      <c r="H620" s="20"/>
      <c r="L620" s="22"/>
      <c r="M620" s="17"/>
      <c r="N620" s="17"/>
      <c r="O620" s="17"/>
      <c r="P620" s="17"/>
      <c r="Q620" s="17"/>
      <c r="R620" s="17"/>
      <c r="S620" s="17"/>
    </row>
    <row r="621" spans="2:19">
      <c r="B621" s="17"/>
      <c r="C621" s="17"/>
      <c r="D621" s="24"/>
      <c r="E621" s="17"/>
      <c r="F621" s="23"/>
      <c r="G621" s="17"/>
      <c r="H621" s="20"/>
      <c r="L621" s="22"/>
      <c r="M621" s="17"/>
      <c r="N621" s="17"/>
      <c r="O621" s="17"/>
      <c r="P621" s="17"/>
      <c r="Q621" s="17"/>
      <c r="R621" s="17"/>
      <c r="S621" s="17"/>
    </row>
    <row r="622" spans="2:19">
      <c r="B622" s="17"/>
      <c r="C622" s="17"/>
      <c r="D622" s="24"/>
      <c r="E622" s="17"/>
      <c r="F622" s="23"/>
      <c r="G622" s="17"/>
      <c r="H622" s="20"/>
      <c r="L622" s="22"/>
      <c r="M622" s="17"/>
      <c r="N622" s="17"/>
      <c r="O622" s="17"/>
      <c r="P622" s="17"/>
      <c r="Q622" s="17"/>
      <c r="R622" s="17"/>
      <c r="S622" s="17"/>
    </row>
    <row r="623" spans="2:19">
      <c r="B623" s="17"/>
      <c r="C623" s="17"/>
      <c r="D623" s="24"/>
      <c r="E623" s="17"/>
      <c r="F623" s="23"/>
      <c r="G623" s="17"/>
      <c r="H623" s="20"/>
      <c r="L623" s="22"/>
      <c r="M623" s="17"/>
      <c r="N623" s="17"/>
      <c r="O623" s="17"/>
      <c r="P623" s="17"/>
      <c r="Q623" s="17"/>
      <c r="R623" s="17"/>
      <c r="S623" s="17"/>
    </row>
    <row r="624" spans="2:19">
      <c r="B624" s="17"/>
      <c r="C624" s="17"/>
      <c r="D624" s="24"/>
      <c r="E624" s="17"/>
      <c r="F624" s="23"/>
      <c r="G624" s="17"/>
      <c r="H624" s="20"/>
      <c r="L624" s="22"/>
      <c r="M624" s="17"/>
      <c r="N624" s="17"/>
      <c r="O624" s="17"/>
      <c r="P624" s="17"/>
      <c r="Q624" s="17"/>
      <c r="R624" s="17"/>
      <c r="S624" s="17"/>
    </row>
    <row r="625" spans="2:19">
      <c r="B625" s="17"/>
      <c r="C625" s="17"/>
      <c r="D625" s="24"/>
      <c r="E625" s="17"/>
      <c r="F625" s="23"/>
      <c r="G625" s="17"/>
      <c r="H625" s="20"/>
      <c r="L625" s="22"/>
      <c r="M625" s="17"/>
      <c r="N625" s="17"/>
      <c r="O625" s="17"/>
      <c r="P625" s="17"/>
      <c r="Q625" s="17"/>
      <c r="R625" s="17"/>
      <c r="S625" s="17"/>
    </row>
    <row r="626" spans="2:19">
      <c r="B626" s="17"/>
      <c r="C626" s="17"/>
      <c r="D626" s="24"/>
      <c r="E626" s="17"/>
      <c r="F626" s="23"/>
      <c r="G626" s="17"/>
      <c r="H626" s="20"/>
      <c r="L626" s="22"/>
      <c r="M626" s="17"/>
      <c r="N626" s="17"/>
      <c r="O626" s="17"/>
      <c r="P626" s="17"/>
      <c r="Q626" s="17"/>
      <c r="R626" s="17"/>
      <c r="S626" s="17"/>
    </row>
    <row r="627" spans="2:19">
      <c r="B627" s="17"/>
      <c r="C627" s="17"/>
      <c r="D627" s="24"/>
      <c r="E627" s="17"/>
      <c r="F627" s="23"/>
      <c r="G627" s="17"/>
      <c r="H627" s="20"/>
      <c r="L627" s="22"/>
      <c r="M627" s="17"/>
      <c r="N627" s="17"/>
      <c r="O627" s="17"/>
      <c r="P627" s="17"/>
      <c r="Q627" s="17"/>
      <c r="R627" s="17"/>
      <c r="S627" s="17"/>
    </row>
    <row r="628" spans="2:19">
      <c r="B628" s="17"/>
      <c r="C628" s="17"/>
      <c r="D628" s="24"/>
      <c r="E628" s="17"/>
      <c r="F628" s="23"/>
      <c r="G628" s="17"/>
      <c r="H628" s="20"/>
      <c r="L628" s="22"/>
      <c r="M628" s="17"/>
      <c r="N628" s="17"/>
      <c r="O628" s="17"/>
      <c r="P628" s="17"/>
      <c r="Q628" s="17"/>
      <c r="R628" s="17"/>
      <c r="S628" s="17"/>
    </row>
    <row r="629" spans="2:19">
      <c r="B629" s="17"/>
      <c r="C629" s="17"/>
      <c r="D629" s="24"/>
      <c r="E629" s="17"/>
      <c r="F629" s="23"/>
      <c r="G629" s="17"/>
      <c r="H629" s="20"/>
      <c r="L629" s="22"/>
      <c r="M629" s="17"/>
      <c r="N629" s="17"/>
      <c r="O629" s="17"/>
      <c r="P629" s="17"/>
      <c r="Q629" s="17"/>
      <c r="R629" s="17"/>
      <c r="S629" s="17"/>
    </row>
    <row r="630" spans="2:19">
      <c r="B630" s="17"/>
      <c r="C630" s="17"/>
      <c r="D630" s="24"/>
      <c r="E630" s="17"/>
      <c r="F630" s="23"/>
      <c r="G630" s="17"/>
      <c r="H630" s="20"/>
      <c r="L630" s="22"/>
      <c r="M630" s="17"/>
      <c r="N630" s="17"/>
      <c r="O630" s="17"/>
      <c r="P630" s="17"/>
      <c r="Q630" s="17"/>
      <c r="R630" s="17"/>
      <c r="S630" s="17"/>
    </row>
    <row r="631" spans="2:19">
      <c r="B631" s="17"/>
      <c r="C631" s="17"/>
      <c r="D631" s="24"/>
      <c r="E631" s="17"/>
      <c r="F631" s="23"/>
      <c r="G631" s="17"/>
      <c r="H631" s="20"/>
      <c r="L631" s="22"/>
      <c r="M631" s="17"/>
      <c r="N631" s="17"/>
      <c r="O631" s="17"/>
      <c r="P631" s="17"/>
      <c r="Q631" s="17"/>
      <c r="R631" s="17"/>
      <c r="S631" s="17"/>
    </row>
    <row r="632" spans="2:19">
      <c r="B632" s="17"/>
      <c r="C632" s="17"/>
      <c r="D632" s="24"/>
      <c r="E632" s="17"/>
      <c r="F632" s="23"/>
      <c r="G632" s="17"/>
      <c r="H632" s="20"/>
      <c r="L632" s="22"/>
      <c r="M632" s="17"/>
      <c r="N632" s="17"/>
      <c r="O632" s="17"/>
      <c r="P632" s="17"/>
      <c r="Q632" s="17"/>
      <c r="R632" s="17"/>
      <c r="S632" s="17"/>
    </row>
    <row r="633" spans="2:19">
      <c r="B633" s="17"/>
      <c r="C633" s="17"/>
      <c r="D633" s="24"/>
      <c r="E633" s="17"/>
      <c r="F633" s="23"/>
      <c r="G633" s="17"/>
      <c r="H633" s="20"/>
      <c r="L633" s="22"/>
      <c r="M633" s="17"/>
      <c r="N633" s="17"/>
      <c r="O633" s="17"/>
      <c r="P633" s="17"/>
      <c r="Q633" s="17"/>
      <c r="R633" s="17"/>
      <c r="S633" s="17"/>
    </row>
    <row r="634" spans="2:19">
      <c r="B634" s="17"/>
      <c r="C634" s="17"/>
      <c r="D634" s="24"/>
      <c r="E634" s="17"/>
      <c r="F634" s="23"/>
      <c r="G634" s="17"/>
      <c r="H634" s="20"/>
      <c r="L634" s="22"/>
      <c r="M634" s="17"/>
      <c r="N634" s="17"/>
      <c r="O634" s="17"/>
      <c r="P634" s="17"/>
      <c r="Q634" s="17"/>
      <c r="R634" s="17"/>
      <c r="S634" s="17"/>
    </row>
    <row r="635" spans="2:19">
      <c r="B635" s="17"/>
      <c r="C635" s="17"/>
      <c r="D635" s="24"/>
      <c r="E635" s="17"/>
      <c r="F635" s="23"/>
      <c r="G635" s="17"/>
      <c r="H635" s="20"/>
      <c r="L635" s="22"/>
      <c r="M635" s="17"/>
      <c r="N635" s="17"/>
      <c r="O635" s="17"/>
      <c r="P635" s="17"/>
      <c r="Q635" s="17"/>
      <c r="R635" s="17"/>
      <c r="S635" s="17"/>
    </row>
    <row r="636" spans="2:19">
      <c r="B636" s="17"/>
      <c r="C636" s="17"/>
      <c r="D636" s="24"/>
      <c r="E636" s="17"/>
      <c r="F636" s="23"/>
      <c r="G636" s="17"/>
      <c r="H636" s="20"/>
      <c r="L636" s="22"/>
      <c r="M636" s="17"/>
      <c r="N636" s="17"/>
      <c r="O636" s="17"/>
      <c r="P636" s="17"/>
      <c r="Q636" s="17"/>
      <c r="R636" s="17"/>
      <c r="S636" s="17"/>
    </row>
    <row r="637" spans="2:19">
      <c r="B637" s="17"/>
      <c r="C637" s="17"/>
      <c r="D637" s="24"/>
      <c r="E637" s="17"/>
      <c r="F637" s="23"/>
      <c r="G637" s="17"/>
      <c r="H637" s="20"/>
      <c r="L637" s="22"/>
      <c r="M637" s="17"/>
      <c r="N637" s="17"/>
      <c r="O637" s="17"/>
      <c r="P637" s="17"/>
      <c r="Q637" s="17"/>
      <c r="R637" s="17"/>
      <c r="S637" s="17"/>
    </row>
    <row r="638" spans="2:19">
      <c r="B638" s="17"/>
      <c r="C638" s="17"/>
      <c r="D638" s="24"/>
      <c r="E638" s="17"/>
      <c r="F638" s="23"/>
      <c r="G638" s="17"/>
      <c r="H638" s="20"/>
      <c r="L638" s="22"/>
      <c r="M638" s="17"/>
      <c r="N638" s="17"/>
      <c r="O638" s="17"/>
      <c r="P638" s="17"/>
      <c r="Q638" s="17"/>
      <c r="R638" s="17"/>
      <c r="S638" s="17"/>
    </row>
    <row r="639" spans="2:19">
      <c r="B639" s="17"/>
      <c r="C639" s="17"/>
      <c r="D639" s="24"/>
      <c r="E639" s="17"/>
      <c r="F639" s="23"/>
      <c r="G639" s="17"/>
      <c r="H639" s="20"/>
      <c r="L639" s="22"/>
      <c r="M639" s="17"/>
      <c r="N639" s="17"/>
      <c r="O639" s="17"/>
      <c r="P639" s="17"/>
      <c r="Q639" s="17"/>
      <c r="R639" s="17"/>
      <c r="S639" s="17"/>
    </row>
    <row r="640" spans="2:19">
      <c r="B640" s="17"/>
      <c r="C640" s="17"/>
      <c r="D640" s="24"/>
      <c r="E640" s="17"/>
      <c r="F640" s="23"/>
      <c r="G640" s="17"/>
      <c r="H640" s="20"/>
      <c r="L640" s="22"/>
      <c r="M640" s="17"/>
      <c r="N640" s="17"/>
      <c r="O640" s="17"/>
      <c r="P640" s="17"/>
      <c r="Q640" s="17"/>
      <c r="R640" s="17"/>
      <c r="S640" s="17"/>
    </row>
    <row r="641" spans="2:19">
      <c r="B641" s="17"/>
      <c r="C641" s="17"/>
      <c r="D641" s="24"/>
      <c r="E641" s="17"/>
      <c r="F641" s="23"/>
      <c r="G641" s="17"/>
      <c r="H641" s="20"/>
      <c r="L641" s="22"/>
      <c r="M641" s="17"/>
      <c r="N641" s="17"/>
      <c r="O641" s="17"/>
      <c r="P641" s="17"/>
      <c r="Q641" s="17"/>
      <c r="R641" s="17"/>
      <c r="S641" s="17"/>
    </row>
    <row r="642" spans="2:19">
      <c r="B642" s="17"/>
      <c r="C642" s="17"/>
      <c r="D642" s="24"/>
      <c r="E642" s="17"/>
      <c r="F642" s="23"/>
      <c r="G642" s="17"/>
      <c r="H642" s="20"/>
      <c r="L642" s="22"/>
      <c r="M642" s="17"/>
      <c r="N642" s="17"/>
      <c r="O642" s="17"/>
      <c r="P642" s="17"/>
      <c r="Q642" s="17"/>
      <c r="R642" s="17"/>
      <c r="S642" s="17"/>
    </row>
    <row r="643" spans="2:19">
      <c r="B643" s="17"/>
      <c r="C643" s="17"/>
      <c r="D643" s="24"/>
      <c r="E643" s="17"/>
      <c r="F643" s="23"/>
      <c r="G643" s="17"/>
      <c r="H643" s="20"/>
      <c r="L643" s="22"/>
      <c r="M643" s="17"/>
      <c r="N643" s="17"/>
      <c r="O643" s="17"/>
      <c r="P643" s="17"/>
      <c r="Q643" s="17"/>
      <c r="R643" s="17"/>
      <c r="S643" s="17"/>
    </row>
    <row r="644" spans="2:19">
      <c r="B644" s="17"/>
      <c r="C644" s="17"/>
      <c r="D644" s="24"/>
      <c r="E644" s="17"/>
      <c r="F644" s="23"/>
      <c r="G644" s="17"/>
      <c r="H644" s="20"/>
      <c r="L644" s="22"/>
      <c r="M644" s="17"/>
      <c r="N644" s="17"/>
      <c r="O644" s="17"/>
      <c r="P644" s="17"/>
      <c r="Q644" s="17"/>
      <c r="R644" s="17"/>
      <c r="S644" s="17"/>
    </row>
    <row r="645" spans="2:19">
      <c r="B645" s="17"/>
      <c r="C645" s="17"/>
      <c r="D645" s="24"/>
      <c r="E645" s="17"/>
      <c r="F645" s="23"/>
      <c r="G645" s="17"/>
      <c r="H645" s="20"/>
      <c r="L645" s="22"/>
      <c r="M645" s="17"/>
      <c r="N645" s="17"/>
      <c r="O645" s="17"/>
      <c r="P645" s="17"/>
      <c r="Q645" s="17"/>
      <c r="R645" s="17"/>
      <c r="S645" s="17"/>
    </row>
    <row r="646" spans="2:19">
      <c r="B646" s="17"/>
      <c r="C646" s="17"/>
      <c r="D646" s="24"/>
      <c r="E646" s="17"/>
      <c r="F646" s="23"/>
      <c r="G646" s="17"/>
      <c r="H646" s="20"/>
      <c r="L646" s="22"/>
      <c r="M646" s="17"/>
      <c r="N646" s="17"/>
      <c r="O646" s="17"/>
      <c r="P646" s="17"/>
      <c r="Q646" s="17"/>
      <c r="R646" s="17"/>
      <c r="S646" s="17"/>
    </row>
    <row r="647" spans="2:19">
      <c r="B647" s="17"/>
      <c r="C647" s="17"/>
      <c r="D647" s="24"/>
      <c r="E647" s="17"/>
      <c r="F647" s="23"/>
      <c r="G647" s="17"/>
      <c r="H647" s="20"/>
      <c r="L647" s="22"/>
      <c r="M647" s="17"/>
      <c r="N647" s="17"/>
      <c r="O647" s="17"/>
      <c r="P647" s="17"/>
      <c r="Q647" s="17"/>
      <c r="R647" s="17"/>
      <c r="S647" s="17"/>
    </row>
    <row r="648" spans="2:19">
      <c r="B648" s="17"/>
      <c r="C648" s="17"/>
      <c r="D648" s="24"/>
      <c r="E648" s="17"/>
      <c r="F648" s="23"/>
      <c r="G648" s="17"/>
      <c r="H648" s="20"/>
      <c r="L648" s="22"/>
      <c r="M648" s="17"/>
      <c r="N648" s="17"/>
      <c r="O648" s="17"/>
      <c r="P648" s="17"/>
      <c r="Q648" s="17"/>
      <c r="R648" s="17"/>
      <c r="S648" s="17"/>
    </row>
    <row r="649" spans="2:19">
      <c r="B649" s="17"/>
      <c r="C649" s="17"/>
      <c r="D649" s="24"/>
      <c r="E649" s="17"/>
      <c r="F649" s="23"/>
      <c r="G649" s="17"/>
      <c r="H649" s="20"/>
      <c r="L649" s="22"/>
      <c r="M649" s="17"/>
      <c r="N649" s="17"/>
      <c r="O649" s="17"/>
      <c r="P649" s="17"/>
      <c r="Q649" s="17"/>
      <c r="R649" s="17"/>
      <c r="S649" s="17"/>
    </row>
    <row r="650" spans="2:19">
      <c r="B650" s="17"/>
      <c r="C650" s="17"/>
      <c r="D650" s="24"/>
      <c r="E650" s="17"/>
      <c r="F650" s="23"/>
      <c r="G650" s="17"/>
      <c r="H650" s="20"/>
      <c r="L650" s="22"/>
      <c r="M650" s="17"/>
      <c r="N650" s="17"/>
      <c r="O650" s="17"/>
      <c r="P650" s="17"/>
      <c r="Q650" s="17"/>
      <c r="R650" s="17"/>
      <c r="S650" s="17"/>
    </row>
    <row r="651" spans="2:19">
      <c r="B651" s="17"/>
      <c r="C651" s="17"/>
      <c r="D651" s="24"/>
      <c r="E651" s="17"/>
      <c r="F651" s="23"/>
      <c r="G651" s="17"/>
      <c r="H651" s="20"/>
      <c r="L651" s="22"/>
      <c r="M651" s="17"/>
      <c r="N651" s="17"/>
      <c r="O651" s="17"/>
      <c r="P651" s="17"/>
      <c r="Q651" s="17"/>
      <c r="R651" s="17"/>
      <c r="S651" s="17"/>
    </row>
    <row r="652" spans="2:19">
      <c r="B652" s="17"/>
      <c r="C652" s="17"/>
      <c r="D652" s="24"/>
      <c r="E652" s="17"/>
      <c r="F652" s="23"/>
      <c r="G652" s="17"/>
      <c r="H652" s="20"/>
      <c r="L652" s="22"/>
      <c r="M652" s="17"/>
      <c r="N652" s="17"/>
      <c r="O652" s="17"/>
      <c r="P652" s="17"/>
      <c r="Q652" s="17"/>
      <c r="R652" s="17"/>
      <c r="S652" s="17"/>
    </row>
    <row r="653" spans="2:19">
      <c r="B653" s="17"/>
      <c r="C653" s="17"/>
      <c r="D653" s="24"/>
      <c r="E653" s="17"/>
      <c r="F653" s="23"/>
      <c r="G653" s="17"/>
      <c r="H653" s="20"/>
      <c r="L653" s="22"/>
      <c r="M653" s="17"/>
      <c r="N653" s="17"/>
      <c r="O653" s="17"/>
      <c r="P653" s="17"/>
      <c r="Q653" s="17"/>
      <c r="R653" s="17"/>
      <c r="S653" s="17"/>
    </row>
    <row r="654" spans="2:19">
      <c r="B654" s="17"/>
      <c r="C654" s="17"/>
      <c r="D654" s="24"/>
      <c r="E654" s="17"/>
      <c r="F654" s="23"/>
      <c r="G654" s="17"/>
      <c r="H654" s="20"/>
      <c r="L654" s="22"/>
      <c r="M654" s="17"/>
      <c r="N654" s="17"/>
      <c r="O654" s="17"/>
      <c r="P654" s="17"/>
      <c r="Q654" s="17"/>
      <c r="R654" s="17"/>
      <c r="S654" s="17"/>
    </row>
    <row r="655" spans="2:19">
      <c r="B655" s="17"/>
      <c r="C655" s="17"/>
      <c r="D655" s="24"/>
      <c r="E655" s="17"/>
      <c r="F655" s="23"/>
      <c r="G655" s="17"/>
      <c r="H655" s="20"/>
      <c r="L655" s="22"/>
      <c r="M655" s="17"/>
      <c r="N655" s="17"/>
      <c r="O655" s="17"/>
      <c r="P655" s="17"/>
      <c r="Q655" s="17"/>
      <c r="R655" s="17"/>
      <c r="S655" s="17"/>
    </row>
    <row r="656" spans="2:19">
      <c r="B656" s="17"/>
      <c r="C656" s="17"/>
      <c r="D656" s="24"/>
      <c r="E656" s="17"/>
      <c r="F656" s="23"/>
      <c r="G656" s="17"/>
      <c r="H656" s="20"/>
      <c r="L656" s="22"/>
      <c r="M656" s="17"/>
      <c r="N656" s="17"/>
      <c r="O656" s="17"/>
      <c r="P656" s="17"/>
      <c r="Q656" s="17"/>
      <c r="R656" s="17"/>
      <c r="S656" s="17"/>
    </row>
    <row r="657" spans="2:19">
      <c r="B657" s="17"/>
      <c r="C657" s="17"/>
      <c r="D657" s="24"/>
      <c r="E657" s="17"/>
      <c r="F657" s="23"/>
      <c r="G657" s="17"/>
      <c r="H657" s="20"/>
      <c r="L657" s="22"/>
      <c r="M657" s="17"/>
      <c r="N657" s="17"/>
      <c r="O657" s="17"/>
      <c r="P657" s="17"/>
      <c r="Q657" s="17"/>
      <c r="R657" s="17"/>
      <c r="S657" s="17"/>
    </row>
    <row r="658" spans="2:19">
      <c r="B658" s="17"/>
      <c r="C658" s="17"/>
      <c r="D658" s="24"/>
      <c r="E658" s="17"/>
      <c r="F658" s="23"/>
      <c r="G658" s="17"/>
      <c r="H658" s="20"/>
      <c r="L658" s="22"/>
      <c r="M658" s="17"/>
      <c r="N658" s="17"/>
      <c r="O658" s="17"/>
      <c r="P658" s="17"/>
      <c r="Q658" s="17"/>
      <c r="R658" s="17"/>
      <c r="S658" s="17"/>
    </row>
    <row r="659" spans="2:19">
      <c r="B659" s="17"/>
      <c r="C659" s="17"/>
      <c r="D659" s="24"/>
      <c r="E659" s="17"/>
      <c r="F659" s="23"/>
      <c r="G659" s="17"/>
      <c r="H659" s="20"/>
      <c r="L659" s="22"/>
      <c r="M659" s="17"/>
      <c r="N659" s="17"/>
      <c r="O659" s="17"/>
      <c r="P659" s="17"/>
      <c r="Q659" s="17"/>
      <c r="R659" s="17"/>
      <c r="S659" s="17"/>
    </row>
    <row r="660" spans="2:19">
      <c r="B660" s="17"/>
      <c r="C660" s="17"/>
      <c r="D660" s="24"/>
      <c r="E660" s="17"/>
      <c r="F660" s="23"/>
      <c r="G660" s="17"/>
      <c r="H660" s="20"/>
      <c r="L660" s="22"/>
      <c r="M660" s="17"/>
      <c r="N660" s="17"/>
      <c r="O660" s="17"/>
      <c r="P660" s="17"/>
      <c r="Q660" s="17"/>
      <c r="R660" s="17"/>
      <c r="S660" s="17"/>
    </row>
    <row r="661" spans="2:19">
      <c r="B661" s="17"/>
      <c r="C661" s="17"/>
      <c r="D661" s="24"/>
      <c r="E661" s="17"/>
      <c r="F661" s="23"/>
      <c r="G661" s="17"/>
      <c r="H661" s="20"/>
      <c r="L661" s="22"/>
      <c r="M661" s="17"/>
      <c r="N661" s="17"/>
      <c r="O661" s="17"/>
      <c r="P661" s="17"/>
      <c r="Q661" s="17"/>
      <c r="R661" s="17"/>
      <c r="S661" s="17"/>
    </row>
    <row r="662" spans="2:19">
      <c r="B662" s="17"/>
      <c r="C662" s="17"/>
      <c r="D662" s="24"/>
      <c r="E662" s="17"/>
      <c r="F662" s="23"/>
      <c r="G662" s="17"/>
      <c r="H662" s="20"/>
      <c r="L662" s="22"/>
      <c r="M662" s="17"/>
      <c r="N662" s="17"/>
      <c r="O662" s="17"/>
      <c r="P662" s="17"/>
      <c r="Q662" s="17"/>
      <c r="R662" s="17"/>
      <c r="S662" s="17"/>
    </row>
    <row r="663" spans="2:19">
      <c r="B663" s="17"/>
      <c r="C663" s="17"/>
      <c r="D663" s="24"/>
      <c r="E663" s="17"/>
      <c r="F663" s="23"/>
      <c r="G663" s="17"/>
      <c r="H663" s="20"/>
      <c r="L663" s="22"/>
      <c r="M663" s="17"/>
      <c r="N663" s="17"/>
      <c r="O663" s="17"/>
      <c r="P663" s="17"/>
      <c r="Q663" s="17"/>
      <c r="R663" s="17"/>
      <c r="S663" s="17"/>
    </row>
    <row r="664" spans="2:19">
      <c r="B664" s="17"/>
      <c r="C664" s="17"/>
      <c r="D664" s="24"/>
      <c r="E664" s="17"/>
      <c r="F664" s="23"/>
      <c r="G664" s="17"/>
      <c r="H664" s="20"/>
      <c r="L664" s="22"/>
      <c r="M664" s="17"/>
      <c r="N664" s="17"/>
      <c r="O664" s="17"/>
      <c r="P664" s="17"/>
      <c r="Q664" s="17"/>
      <c r="R664" s="17"/>
      <c r="S664" s="17"/>
    </row>
    <row r="665" spans="2:19">
      <c r="B665" s="17"/>
      <c r="C665" s="17"/>
      <c r="D665" s="24"/>
      <c r="E665" s="17"/>
      <c r="F665" s="23"/>
      <c r="G665" s="17"/>
      <c r="H665" s="20"/>
      <c r="L665" s="22"/>
      <c r="M665" s="17"/>
      <c r="N665" s="17"/>
      <c r="O665" s="17"/>
      <c r="P665" s="17"/>
      <c r="Q665" s="17"/>
      <c r="R665" s="17"/>
      <c r="S665" s="17"/>
    </row>
    <row r="666" spans="2:19">
      <c r="B666" s="17"/>
      <c r="C666" s="17"/>
      <c r="D666" s="24"/>
      <c r="E666" s="17"/>
      <c r="F666" s="23"/>
      <c r="G666" s="17"/>
      <c r="H666" s="20"/>
      <c r="L666" s="22"/>
      <c r="M666" s="17"/>
      <c r="N666" s="17"/>
      <c r="O666" s="17"/>
      <c r="P666" s="17"/>
      <c r="Q666" s="17"/>
      <c r="R666" s="17"/>
      <c r="S666" s="17"/>
    </row>
    <row r="667" spans="2:19">
      <c r="B667" s="17"/>
      <c r="C667" s="17"/>
      <c r="D667" s="24"/>
      <c r="E667" s="17"/>
      <c r="F667" s="23"/>
      <c r="G667" s="17"/>
      <c r="H667" s="20"/>
      <c r="L667" s="22"/>
      <c r="M667" s="17"/>
      <c r="N667" s="17"/>
      <c r="O667" s="17"/>
      <c r="P667" s="17"/>
      <c r="Q667" s="17"/>
      <c r="R667" s="17"/>
      <c r="S667" s="17"/>
    </row>
    <row r="668" spans="2:19">
      <c r="B668" s="17"/>
      <c r="C668" s="17"/>
      <c r="D668" s="24"/>
      <c r="E668" s="17"/>
      <c r="F668" s="23"/>
      <c r="G668" s="17"/>
      <c r="H668" s="20"/>
      <c r="L668" s="22"/>
      <c r="M668" s="17"/>
      <c r="N668" s="17"/>
      <c r="O668" s="17"/>
      <c r="P668" s="17"/>
      <c r="Q668" s="17"/>
      <c r="R668" s="17"/>
      <c r="S668" s="17"/>
    </row>
    <row r="669" spans="2:19">
      <c r="B669" s="17"/>
      <c r="C669" s="17"/>
      <c r="D669" s="24"/>
      <c r="E669" s="17"/>
      <c r="F669" s="23"/>
      <c r="G669" s="17"/>
      <c r="H669" s="20"/>
      <c r="L669" s="22"/>
      <c r="M669" s="17"/>
      <c r="N669" s="17"/>
      <c r="O669" s="17"/>
      <c r="P669" s="17"/>
      <c r="Q669" s="17"/>
      <c r="R669" s="17"/>
      <c r="S669" s="17"/>
    </row>
    <row r="670" spans="2:19">
      <c r="B670" s="17"/>
      <c r="C670" s="17"/>
      <c r="D670" s="24"/>
      <c r="E670" s="17"/>
      <c r="F670" s="23"/>
      <c r="G670" s="17"/>
      <c r="H670" s="20"/>
      <c r="L670" s="22"/>
      <c r="M670" s="17"/>
      <c r="N670" s="17"/>
      <c r="O670" s="17"/>
      <c r="P670" s="17"/>
      <c r="Q670" s="17"/>
      <c r="R670" s="17"/>
      <c r="S670" s="17"/>
    </row>
    <row r="671" spans="2:19">
      <c r="B671" s="17"/>
      <c r="C671" s="17"/>
      <c r="D671" s="24"/>
      <c r="E671" s="17"/>
      <c r="F671" s="23"/>
      <c r="G671" s="17"/>
      <c r="H671" s="20"/>
      <c r="L671" s="22"/>
      <c r="M671" s="17"/>
      <c r="N671" s="17"/>
      <c r="O671" s="17"/>
      <c r="P671" s="17"/>
      <c r="Q671" s="17"/>
      <c r="R671" s="17"/>
      <c r="S671" s="17"/>
    </row>
    <row r="672" spans="2:19">
      <c r="B672" s="17"/>
      <c r="C672" s="17"/>
      <c r="D672" s="24"/>
      <c r="E672" s="17"/>
      <c r="F672" s="23"/>
      <c r="G672" s="17"/>
      <c r="H672" s="20"/>
      <c r="L672" s="22"/>
      <c r="M672" s="17"/>
      <c r="N672" s="17"/>
      <c r="O672" s="17"/>
      <c r="P672" s="17"/>
      <c r="Q672" s="17"/>
      <c r="R672" s="17"/>
      <c r="S672" s="17"/>
    </row>
    <row r="673" spans="2:19">
      <c r="B673" s="17"/>
      <c r="C673" s="17"/>
      <c r="D673" s="24"/>
      <c r="E673" s="17"/>
      <c r="F673" s="23"/>
      <c r="G673" s="17"/>
      <c r="H673" s="20"/>
      <c r="L673" s="22"/>
      <c r="M673" s="17"/>
      <c r="N673" s="17"/>
      <c r="O673" s="17"/>
      <c r="P673" s="17"/>
      <c r="Q673" s="17"/>
      <c r="R673" s="17"/>
      <c r="S673" s="17"/>
    </row>
    <row r="674" spans="2:19">
      <c r="B674" s="17"/>
      <c r="C674" s="17"/>
      <c r="D674" s="24"/>
      <c r="E674" s="17"/>
      <c r="F674" s="23"/>
      <c r="G674" s="17"/>
      <c r="H674" s="20"/>
      <c r="L674" s="22"/>
      <c r="M674" s="17"/>
      <c r="N674" s="17"/>
      <c r="O674" s="17"/>
      <c r="P674" s="17"/>
      <c r="Q674" s="17"/>
      <c r="R674" s="17"/>
      <c r="S674" s="17"/>
    </row>
    <row r="675" spans="2:19">
      <c r="B675" s="17"/>
      <c r="C675" s="17"/>
      <c r="D675" s="24"/>
      <c r="E675" s="17"/>
      <c r="F675" s="23"/>
      <c r="G675" s="17"/>
      <c r="H675" s="20"/>
      <c r="L675" s="22"/>
      <c r="M675" s="17"/>
      <c r="N675" s="17"/>
      <c r="O675" s="17"/>
      <c r="P675" s="17"/>
      <c r="Q675" s="17"/>
      <c r="R675" s="17"/>
      <c r="S675" s="17"/>
    </row>
    <row r="676" spans="2:19">
      <c r="B676" s="17"/>
      <c r="C676" s="17"/>
      <c r="D676" s="24"/>
      <c r="E676" s="17"/>
      <c r="F676" s="23"/>
      <c r="G676" s="17"/>
      <c r="H676" s="20"/>
      <c r="L676" s="22"/>
      <c r="M676" s="17"/>
      <c r="N676" s="17"/>
      <c r="O676" s="17"/>
      <c r="P676" s="17"/>
      <c r="Q676" s="17"/>
      <c r="R676" s="17"/>
      <c r="S676" s="17"/>
    </row>
    <row r="677" spans="2:19">
      <c r="B677" s="17"/>
      <c r="C677" s="17"/>
      <c r="D677" s="24"/>
      <c r="E677" s="17"/>
      <c r="F677" s="23"/>
      <c r="G677" s="17"/>
      <c r="H677" s="20"/>
      <c r="L677" s="22"/>
      <c r="M677" s="17"/>
      <c r="N677" s="17"/>
      <c r="O677" s="17"/>
      <c r="P677" s="17"/>
      <c r="Q677" s="17"/>
      <c r="R677" s="17"/>
      <c r="S677" s="17"/>
    </row>
    <row r="678" spans="2:19">
      <c r="B678" s="17"/>
      <c r="C678" s="17"/>
      <c r="D678" s="24"/>
      <c r="E678" s="17"/>
      <c r="F678" s="23"/>
      <c r="G678" s="17"/>
      <c r="H678" s="20"/>
      <c r="L678" s="22"/>
      <c r="M678" s="17"/>
      <c r="N678" s="17"/>
      <c r="O678" s="17"/>
      <c r="P678" s="17"/>
      <c r="Q678" s="17"/>
      <c r="R678" s="17"/>
      <c r="S678" s="17"/>
    </row>
    <row r="679" spans="2:19">
      <c r="B679" s="17"/>
      <c r="C679" s="17"/>
      <c r="D679" s="24"/>
      <c r="E679" s="17"/>
      <c r="F679" s="23"/>
      <c r="G679" s="17"/>
      <c r="H679" s="20"/>
      <c r="L679" s="22"/>
      <c r="M679" s="17"/>
      <c r="N679" s="17"/>
      <c r="O679" s="17"/>
      <c r="P679" s="17"/>
      <c r="Q679" s="17"/>
      <c r="R679" s="17"/>
      <c r="S679" s="17"/>
    </row>
    <row r="680" spans="2:19">
      <c r="B680" s="17"/>
      <c r="C680" s="17"/>
      <c r="D680" s="24"/>
      <c r="E680" s="17"/>
      <c r="F680" s="23"/>
      <c r="G680" s="17"/>
      <c r="H680" s="20"/>
      <c r="L680" s="22"/>
      <c r="M680" s="17"/>
      <c r="N680" s="17"/>
      <c r="O680" s="17"/>
      <c r="P680" s="17"/>
      <c r="Q680" s="17"/>
      <c r="R680" s="17"/>
      <c r="S680" s="17"/>
    </row>
    <row r="681" spans="2:19">
      <c r="B681" s="17"/>
      <c r="C681" s="17"/>
      <c r="D681" s="24"/>
      <c r="E681" s="17"/>
      <c r="F681" s="23"/>
      <c r="G681" s="17"/>
      <c r="H681" s="20"/>
      <c r="L681" s="22"/>
      <c r="M681" s="17"/>
      <c r="N681" s="17"/>
      <c r="O681" s="17"/>
      <c r="P681" s="17"/>
      <c r="Q681" s="17"/>
      <c r="R681" s="17"/>
      <c r="S681" s="17"/>
    </row>
    <row r="682" spans="2:19">
      <c r="B682" s="17"/>
      <c r="C682" s="17"/>
      <c r="D682" s="24"/>
      <c r="E682" s="17"/>
      <c r="F682" s="23"/>
      <c r="G682" s="17"/>
      <c r="H682" s="20"/>
      <c r="L682" s="22"/>
      <c r="M682" s="17"/>
      <c r="N682" s="17"/>
      <c r="O682" s="17"/>
      <c r="P682" s="17"/>
      <c r="Q682" s="17"/>
      <c r="R682" s="17"/>
      <c r="S682" s="17"/>
    </row>
    <row r="683" spans="2:19">
      <c r="B683" s="17"/>
      <c r="C683" s="17"/>
      <c r="D683" s="24"/>
      <c r="E683" s="17"/>
      <c r="F683" s="23"/>
      <c r="G683" s="17"/>
      <c r="H683" s="20"/>
      <c r="L683" s="22"/>
      <c r="M683" s="17"/>
      <c r="N683" s="17"/>
      <c r="O683" s="17"/>
      <c r="P683" s="17"/>
      <c r="Q683" s="17"/>
      <c r="R683" s="17"/>
      <c r="S683" s="17"/>
    </row>
    <row r="684" spans="2:19">
      <c r="B684" s="17"/>
      <c r="C684" s="17"/>
      <c r="D684" s="24"/>
      <c r="E684" s="17"/>
      <c r="F684" s="23"/>
      <c r="G684" s="17"/>
      <c r="H684" s="20"/>
      <c r="L684" s="22"/>
      <c r="M684" s="17"/>
      <c r="N684" s="17"/>
      <c r="O684" s="17"/>
      <c r="P684" s="17"/>
      <c r="Q684" s="17"/>
      <c r="R684" s="17"/>
      <c r="S684" s="17"/>
    </row>
    <row r="685" spans="2:19">
      <c r="B685" s="17"/>
      <c r="C685" s="17"/>
      <c r="D685" s="24"/>
      <c r="E685" s="17"/>
      <c r="F685" s="23"/>
      <c r="G685" s="17"/>
      <c r="H685" s="20"/>
      <c r="L685" s="22"/>
      <c r="M685" s="17"/>
      <c r="N685" s="17"/>
      <c r="O685" s="17"/>
      <c r="P685" s="17"/>
      <c r="Q685" s="17"/>
      <c r="R685" s="17"/>
      <c r="S685" s="17"/>
    </row>
    <row r="686" spans="2:19">
      <c r="B686" s="17"/>
      <c r="C686" s="17"/>
      <c r="D686" s="24"/>
      <c r="E686" s="17"/>
      <c r="F686" s="23"/>
      <c r="G686" s="17"/>
      <c r="H686" s="20"/>
      <c r="L686" s="22"/>
      <c r="M686" s="17"/>
      <c r="N686" s="17"/>
      <c r="O686" s="17"/>
      <c r="P686" s="17"/>
      <c r="Q686" s="17"/>
      <c r="R686" s="17"/>
      <c r="S686" s="17"/>
    </row>
    <row r="687" spans="2:19">
      <c r="B687" s="17"/>
      <c r="C687" s="17"/>
      <c r="D687" s="24"/>
      <c r="E687" s="17"/>
      <c r="F687" s="23"/>
      <c r="G687" s="17"/>
      <c r="H687" s="20"/>
      <c r="L687" s="22"/>
      <c r="M687" s="17"/>
      <c r="N687" s="17"/>
      <c r="O687" s="17"/>
      <c r="P687" s="17"/>
      <c r="Q687" s="17"/>
      <c r="R687" s="17"/>
      <c r="S687" s="17"/>
    </row>
    <row r="688" spans="2:19">
      <c r="B688" s="17"/>
      <c r="C688" s="17"/>
      <c r="D688" s="24"/>
      <c r="E688" s="17"/>
      <c r="F688" s="23"/>
      <c r="G688" s="17"/>
      <c r="H688" s="20"/>
      <c r="L688" s="22"/>
      <c r="M688" s="17"/>
      <c r="N688" s="17"/>
      <c r="O688" s="17"/>
      <c r="P688" s="17"/>
      <c r="Q688" s="17"/>
      <c r="R688" s="17"/>
      <c r="S688" s="17"/>
    </row>
    <row r="689" spans="2:19">
      <c r="B689" s="17"/>
      <c r="C689" s="17"/>
      <c r="D689" s="24"/>
      <c r="E689" s="17"/>
      <c r="F689" s="23"/>
      <c r="G689" s="17"/>
      <c r="H689" s="20"/>
      <c r="L689" s="22"/>
      <c r="M689" s="17"/>
      <c r="N689" s="17"/>
      <c r="O689" s="17"/>
      <c r="P689" s="17"/>
      <c r="Q689" s="17"/>
      <c r="R689" s="17"/>
      <c r="S689" s="17"/>
    </row>
    <row r="690" spans="2:19">
      <c r="B690" s="17"/>
      <c r="C690" s="17"/>
      <c r="D690" s="24"/>
      <c r="E690" s="17"/>
      <c r="F690" s="23"/>
      <c r="G690" s="17"/>
      <c r="H690" s="20"/>
      <c r="L690" s="22"/>
      <c r="M690" s="17"/>
      <c r="N690" s="17"/>
      <c r="O690" s="17"/>
      <c r="P690" s="17"/>
      <c r="Q690" s="17"/>
      <c r="R690" s="17"/>
      <c r="S690" s="17"/>
    </row>
    <row r="691" spans="2:19">
      <c r="B691" s="17"/>
      <c r="C691" s="17"/>
      <c r="D691" s="24"/>
      <c r="E691" s="17"/>
      <c r="F691" s="23"/>
      <c r="G691" s="17"/>
      <c r="H691" s="20"/>
      <c r="L691" s="22"/>
      <c r="M691" s="17"/>
      <c r="N691" s="17"/>
      <c r="O691" s="17"/>
      <c r="P691" s="17"/>
      <c r="Q691" s="17"/>
      <c r="R691" s="17"/>
      <c r="S691" s="17"/>
    </row>
    <row r="692" spans="2:19">
      <c r="B692" s="17"/>
      <c r="C692" s="17"/>
      <c r="D692" s="24"/>
      <c r="E692" s="17"/>
      <c r="F692" s="23"/>
      <c r="G692" s="17"/>
      <c r="H692" s="20"/>
      <c r="L692" s="22"/>
      <c r="M692" s="17"/>
      <c r="N692" s="17"/>
      <c r="O692" s="17"/>
      <c r="P692" s="17"/>
      <c r="Q692" s="17"/>
      <c r="R692" s="17"/>
      <c r="S692" s="17"/>
    </row>
    <row r="693" spans="2:19">
      <c r="B693" s="17"/>
      <c r="C693" s="17"/>
      <c r="D693" s="24"/>
      <c r="E693" s="17"/>
      <c r="F693" s="23"/>
      <c r="G693" s="17"/>
      <c r="H693" s="20"/>
      <c r="L693" s="22"/>
      <c r="M693" s="17"/>
      <c r="N693" s="17"/>
      <c r="O693" s="17"/>
      <c r="P693" s="17"/>
      <c r="Q693" s="17"/>
      <c r="R693" s="17"/>
      <c r="S693" s="17"/>
    </row>
    <row r="694" spans="2:19">
      <c r="B694" s="17"/>
      <c r="C694" s="17"/>
      <c r="D694" s="24"/>
      <c r="E694" s="17"/>
      <c r="F694" s="23"/>
      <c r="G694" s="17"/>
      <c r="H694" s="20"/>
      <c r="L694" s="22"/>
      <c r="M694" s="17"/>
      <c r="N694" s="17"/>
      <c r="O694" s="17"/>
      <c r="P694" s="17"/>
      <c r="Q694" s="17"/>
      <c r="R694" s="17"/>
      <c r="S694" s="17"/>
    </row>
    <row r="695" spans="2:19">
      <c r="B695" s="17"/>
      <c r="C695" s="17"/>
      <c r="D695" s="24"/>
      <c r="E695" s="17"/>
      <c r="F695" s="23"/>
      <c r="G695" s="17"/>
      <c r="H695" s="20"/>
      <c r="L695" s="22"/>
      <c r="M695" s="17"/>
      <c r="N695" s="17"/>
      <c r="O695" s="17"/>
      <c r="P695" s="17"/>
      <c r="Q695" s="17"/>
      <c r="R695" s="17"/>
      <c r="S695" s="17"/>
    </row>
    <row r="696" spans="2:19">
      <c r="B696" s="17"/>
      <c r="C696" s="17"/>
      <c r="D696" s="24"/>
      <c r="E696" s="17"/>
      <c r="F696" s="23"/>
      <c r="G696" s="17"/>
      <c r="H696" s="20"/>
      <c r="L696" s="22"/>
      <c r="M696" s="17"/>
      <c r="N696" s="17"/>
      <c r="O696" s="17"/>
      <c r="P696" s="17"/>
      <c r="Q696" s="17"/>
      <c r="R696" s="17"/>
      <c r="S696" s="17"/>
    </row>
    <row r="697" spans="2:19">
      <c r="B697" s="17"/>
      <c r="C697" s="17"/>
      <c r="D697" s="24"/>
      <c r="E697" s="17"/>
      <c r="F697" s="23"/>
      <c r="G697" s="17"/>
      <c r="H697" s="20"/>
      <c r="L697" s="22"/>
      <c r="M697" s="17"/>
      <c r="N697" s="17"/>
      <c r="O697" s="17"/>
      <c r="P697" s="17"/>
      <c r="Q697" s="17"/>
      <c r="R697" s="17"/>
      <c r="S697" s="17"/>
    </row>
    <row r="698" spans="2:19" ht="12.75" customHeight="1">
      <c r="B698" s="17"/>
      <c r="C698" s="17"/>
      <c r="D698" s="24"/>
      <c r="E698" s="17"/>
      <c r="F698" s="23"/>
      <c r="G698" s="17"/>
      <c r="H698" s="20"/>
      <c r="L698" s="22"/>
      <c r="M698" s="17"/>
      <c r="N698" s="17"/>
      <c r="O698" s="17"/>
      <c r="P698" s="17"/>
      <c r="Q698" s="17"/>
      <c r="R698" s="17"/>
      <c r="S698" s="17"/>
    </row>
    <row r="699" spans="2:19">
      <c r="B699" s="17"/>
      <c r="C699" s="17"/>
      <c r="D699" s="24"/>
      <c r="E699" s="17"/>
      <c r="F699" s="23"/>
      <c r="G699" s="17"/>
      <c r="H699" s="20"/>
      <c r="L699" s="22"/>
      <c r="M699" s="17"/>
      <c r="N699" s="17"/>
      <c r="O699" s="17"/>
      <c r="P699" s="17"/>
      <c r="Q699" s="17"/>
      <c r="R699" s="17"/>
      <c r="S699" s="17"/>
    </row>
    <row r="700" spans="2:19">
      <c r="B700" s="17"/>
      <c r="C700" s="17"/>
      <c r="D700" s="24"/>
      <c r="E700" s="17"/>
      <c r="F700" s="23"/>
      <c r="G700" s="17"/>
      <c r="H700" s="20"/>
      <c r="L700" s="22"/>
      <c r="M700" s="17"/>
      <c r="N700" s="17"/>
      <c r="O700" s="17"/>
      <c r="P700" s="17"/>
      <c r="Q700" s="17"/>
      <c r="R700" s="17"/>
      <c r="S700" s="17"/>
    </row>
    <row r="701" spans="2:19">
      <c r="B701" s="17"/>
      <c r="C701" s="17"/>
      <c r="D701" s="24"/>
      <c r="E701" s="17"/>
      <c r="F701" s="23"/>
      <c r="G701" s="17"/>
      <c r="H701" s="20"/>
      <c r="L701" s="22"/>
      <c r="M701" s="17"/>
      <c r="N701" s="17"/>
      <c r="O701" s="17"/>
      <c r="P701" s="17"/>
      <c r="Q701" s="17"/>
      <c r="R701" s="17"/>
      <c r="S701" s="17"/>
    </row>
    <row r="702" spans="2:19">
      <c r="B702" s="17"/>
      <c r="C702" s="17"/>
      <c r="D702" s="24"/>
      <c r="E702" s="17"/>
      <c r="F702" s="23"/>
      <c r="G702" s="17"/>
      <c r="H702" s="20"/>
      <c r="L702" s="22"/>
      <c r="M702" s="17"/>
      <c r="N702" s="17"/>
      <c r="O702" s="17"/>
      <c r="P702" s="17"/>
      <c r="Q702" s="17"/>
      <c r="R702" s="17"/>
      <c r="S702" s="17"/>
    </row>
    <row r="703" spans="2:19">
      <c r="B703" s="17"/>
      <c r="C703" s="17"/>
      <c r="D703" s="24"/>
      <c r="E703" s="17"/>
      <c r="F703" s="23"/>
      <c r="G703" s="17"/>
      <c r="H703" s="20"/>
      <c r="L703" s="22"/>
      <c r="M703" s="17"/>
      <c r="N703" s="17"/>
      <c r="O703" s="17"/>
      <c r="P703" s="17"/>
      <c r="Q703" s="17"/>
      <c r="R703" s="17"/>
      <c r="S703" s="17"/>
    </row>
    <row r="704" spans="2:19">
      <c r="B704" s="17"/>
      <c r="C704" s="17"/>
      <c r="D704" s="24"/>
      <c r="E704" s="17"/>
      <c r="F704" s="23"/>
      <c r="G704" s="17"/>
      <c r="H704" s="20"/>
      <c r="L704" s="22"/>
      <c r="M704" s="17"/>
      <c r="N704" s="17"/>
      <c r="O704" s="17"/>
      <c r="P704" s="17"/>
      <c r="Q704" s="17"/>
      <c r="R704" s="17"/>
      <c r="S704" s="17"/>
    </row>
    <row r="705" spans="2:19">
      <c r="B705" s="17"/>
      <c r="C705" s="17"/>
      <c r="D705" s="24"/>
      <c r="E705" s="17"/>
      <c r="F705" s="23"/>
      <c r="G705" s="17"/>
      <c r="H705" s="20"/>
      <c r="L705" s="22"/>
      <c r="M705" s="17"/>
      <c r="N705" s="17"/>
      <c r="O705" s="17"/>
      <c r="P705" s="17"/>
      <c r="Q705" s="17"/>
      <c r="R705" s="17"/>
      <c r="S705" s="17"/>
    </row>
    <row r="706" spans="2:19">
      <c r="B706" s="17"/>
      <c r="C706" s="17"/>
      <c r="D706" s="24"/>
      <c r="E706" s="17"/>
      <c r="F706" s="23"/>
      <c r="G706" s="17"/>
      <c r="H706" s="20"/>
      <c r="L706" s="22"/>
      <c r="M706" s="17"/>
      <c r="N706" s="17"/>
      <c r="O706" s="17"/>
      <c r="P706" s="17"/>
      <c r="Q706" s="17"/>
      <c r="R706" s="17"/>
      <c r="S706" s="17"/>
    </row>
    <row r="707" spans="2:19">
      <c r="B707" s="17"/>
      <c r="C707" s="17"/>
      <c r="D707" s="24"/>
      <c r="E707" s="17"/>
      <c r="F707" s="23"/>
      <c r="G707" s="17"/>
      <c r="H707" s="20"/>
      <c r="L707" s="22"/>
      <c r="M707" s="17"/>
      <c r="N707" s="17"/>
      <c r="O707" s="17"/>
      <c r="P707" s="17"/>
      <c r="Q707" s="17"/>
      <c r="R707" s="17"/>
      <c r="S707" s="17"/>
    </row>
    <row r="708" spans="2:19">
      <c r="B708" s="17"/>
      <c r="C708" s="17"/>
      <c r="D708" s="24"/>
      <c r="E708" s="17"/>
      <c r="F708" s="23"/>
      <c r="G708" s="17"/>
      <c r="H708" s="20"/>
      <c r="L708" s="22"/>
      <c r="M708" s="17"/>
      <c r="N708" s="17"/>
      <c r="O708" s="17"/>
      <c r="P708" s="17"/>
      <c r="Q708" s="17"/>
      <c r="R708" s="17"/>
      <c r="S708" s="17"/>
    </row>
    <row r="709" spans="2:19">
      <c r="B709" s="17"/>
      <c r="C709" s="17"/>
      <c r="D709" s="24"/>
      <c r="E709" s="17"/>
      <c r="F709" s="23"/>
      <c r="G709" s="17"/>
      <c r="H709" s="20"/>
      <c r="L709" s="22"/>
      <c r="M709" s="17"/>
      <c r="N709" s="17"/>
      <c r="O709" s="17"/>
      <c r="P709" s="17"/>
      <c r="Q709" s="17"/>
      <c r="R709" s="17"/>
      <c r="S709" s="17"/>
    </row>
    <row r="710" spans="2:19">
      <c r="B710" s="17"/>
      <c r="C710" s="17"/>
      <c r="D710" s="24"/>
      <c r="E710" s="17"/>
      <c r="F710" s="23"/>
      <c r="G710" s="17"/>
      <c r="H710" s="20"/>
      <c r="L710" s="22"/>
      <c r="M710" s="17"/>
      <c r="N710" s="17"/>
      <c r="O710" s="17"/>
      <c r="P710" s="17"/>
      <c r="Q710" s="17"/>
      <c r="R710" s="17"/>
      <c r="S710" s="17"/>
    </row>
    <row r="711" spans="2:19">
      <c r="B711" s="17"/>
      <c r="C711" s="17"/>
      <c r="D711" s="24"/>
      <c r="E711" s="17"/>
      <c r="F711" s="23"/>
      <c r="G711" s="17"/>
      <c r="H711" s="20"/>
      <c r="L711" s="22"/>
      <c r="M711" s="17"/>
      <c r="N711" s="17"/>
      <c r="O711" s="17"/>
      <c r="P711" s="17"/>
      <c r="Q711" s="17"/>
      <c r="R711" s="17"/>
      <c r="S711" s="17"/>
    </row>
    <row r="712" spans="2:19">
      <c r="B712" s="17"/>
      <c r="C712" s="17"/>
      <c r="D712" s="24"/>
      <c r="E712" s="17"/>
      <c r="F712" s="23"/>
      <c r="G712" s="17"/>
      <c r="H712" s="20"/>
      <c r="L712" s="22"/>
      <c r="M712" s="17"/>
      <c r="N712" s="17"/>
      <c r="O712" s="17"/>
      <c r="P712" s="17"/>
      <c r="Q712" s="17"/>
      <c r="R712" s="17"/>
      <c r="S712" s="17"/>
    </row>
    <row r="713" spans="2:19">
      <c r="B713" s="17"/>
      <c r="C713" s="17"/>
      <c r="D713" s="24"/>
      <c r="E713" s="17"/>
      <c r="F713" s="23"/>
      <c r="G713" s="17"/>
      <c r="H713" s="20"/>
      <c r="L713" s="22"/>
      <c r="M713" s="17"/>
      <c r="N713" s="17"/>
      <c r="O713" s="17"/>
      <c r="P713" s="17"/>
      <c r="Q713" s="17"/>
      <c r="R713" s="17"/>
      <c r="S713" s="17"/>
    </row>
    <row r="714" spans="2:19">
      <c r="B714" s="17"/>
      <c r="C714" s="17"/>
      <c r="D714" s="24"/>
      <c r="E714" s="17"/>
      <c r="F714" s="23"/>
      <c r="G714" s="17"/>
      <c r="H714" s="20"/>
      <c r="L714" s="22"/>
      <c r="M714" s="17"/>
      <c r="N714" s="17"/>
      <c r="O714" s="17"/>
      <c r="P714" s="17"/>
      <c r="Q714" s="17"/>
      <c r="R714" s="17"/>
      <c r="S714" s="17"/>
    </row>
    <row r="715" spans="2:19">
      <c r="B715" s="17"/>
      <c r="C715" s="17"/>
      <c r="D715" s="24"/>
      <c r="E715" s="17"/>
      <c r="F715" s="23"/>
      <c r="G715" s="17"/>
      <c r="H715" s="20"/>
      <c r="L715" s="22"/>
      <c r="M715" s="17"/>
      <c r="N715" s="17"/>
      <c r="O715" s="17"/>
      <c r="P715" s="17"/>
      <c r="Q715" s="17"/>
      <c r="R715" s="17"/>
      <c r="S715" s="17"/>
    </row>
    <row r="716" spans="2:19">
      <c r="B716" s="17"/>
      <c r="C716" s="17"/>
      <c r="D716" s="24"/>
      <c r="E716" s="17"/>
      <c r="F716" s="23"/>
      <c r="G716" s="17"/>
      <c r="H716" s="20"/>
      <c r="L716" s="22"/>
      <c r="M716" s="17"/>
      <c r="N716" s="17"/>
      <c r="O716" s="17"/>
      <c r="P716" s="17"/>
      <c r="Q716" s="17"/>
      <c r="R716" s="17"/>
      <c r="S716" s="17"/>
    </row>
    <row r="717" spans="2:19">
      <c r="B717" s="17"/>
      <c r="C717" s="17"/>
      <c r="D717" s="24"/>
      <c r="E717" s="17"/>
      <c r="F717" s="23"/>
      <c r="G717" s="17"/>
      <c r="H717" s="20"/>
      <c r="L717" s="22"/>
      <c r="M717" s="17"/>
      <c r="N717" s="17"/>
      <c r="O717" s="17"/>
      <c r="P717" s="17"/>
      <c r="Q717" s="17"/>
      <c r="R717" s="17"/>
      <c r="S717" s="17"/>
    </row>
    <row r="718" spans="2:19">
      <c r="B718" s="17"/>
      <c r="C718" s="17"/>
      <c r="D718" s="24"/>
      <c r="E718" s="17"/>
      <c r="F718" s="23"/>
      <c r="G718" s="17"/>
      <c r="H718" s="20"/>
      <c r="L718" s="22"/>
      <c r="M718" s="17"/>
      <c r="N718" s="17"/>
      <c r="O718" s="17"/>
      <c r="P718" s="17"/>
      <c r="Q718" s="17"/>
      <c r="R718" s="17"/>
      <c r="S718" s="17"/>
    </row>
    <row r="719" spans="2:19">
      <c r="B719" s="17"/>
      <c r="C719" s="17"/>
      <c r="D719" s="24"/>
      <c r="E719" s="17"/>
      <c r="F719" s="23"/>
      <c r="G719" s="17"/>
      <c r="H719" s="20"/>
      <c r="L719" s="22"/>
      <c r="M719" s="17"/>
      <c r="N719" s="17"/>
      <c r="O719" s="17"/>
      <c r="P719" s="17"/>
      <c r="Q719" s="17"/>
      <c r="R719" s="17"/>
      <c r="S719" s="17"/>
    </row>
    <row r="720" spans="2:19">
      <c r="B720" s="17"/>
      <c r="C720" s="17"/>
      <c r="D720" s="24"/>
      <c r="E720" s="17"/>
      <c r="F720" s="23"/>
      <c r="G720" s="17"/>
      <c r="H720" s="20"/>
      <c r="L720" s="22"/>
      <c r="M720" s="17"/>
      <c r="N720" s="17"/>
      <c r="O720" s="17"/>
      <c r="P720" s="17"/>
      <c r="Q720" s="17"/>
      <c r="R720" s="17"/>
      <c r="S720" s="17"/>
    </row>
    <row r="721" spans="2:19">
      <c r="B721" s="17"/>
      <c r="C721" s="17"/>
      <c r="D721" s="24"/>
      <c r="E721" s="17"/>
      <c r="F721" s="23"/>
      <c r="G721" s="17"/>
      <c r="H721" s="20"/>
      <c r="L721" s="22"/>
      <c r="M721" s="17"/>
      <c r="N721" s="17"/>
      <c r="O721" s="17"/>
      <c r="P721" s="17"/>
      <c r="Q721" s="17"/>
      <c r="R721" s="17"/>
      <c r="S721" s="17"/>
    </row>
    <row r="722" spans="2:19">
      <c r="B722" s="17"/>
      <c r="C722" s="17"/>
      <c r="D722" s="24"/>
      <c r="E722" s="17"/>
      <c r="F722" s="23"/>
      <c r="G722" s="17"/>
      <c r="H722" s="20"/>
      <c r="L722" s="22"/>
      <c r="M722" s="17"/>
      <c r="N722" s="17"/>
      <c r="O722" s="17"/>
      <c r="P722" s="17"/>
      <c r="Q722" s="17"/>
      <c r="R722" s="17"/>
      <c r="S722" s="17"/>
    </row>
    <row r="723" spans="2:19">
      <c r="B723" s="17"/>
      <c r="C723" s="17"/>
      <c r="D723" s="24"/>
      <c r="E723" s="17"/>
      <c r="F723" s="23"/>
      <c r="G723" s="17"/>
      <c r="H723" s="20"/>
      <c r="L723" s="22"/>
      <c r="M723" s="17"/>
      <c r="N723" s="17"/>
      <c r="O723" s="17"/>
      <c r="P723" s="17"/>
      <c r="Q723" s="17"/>
      <c r="R723" s="17"/>
      <c r="S723" s="17"/>
    </row>
    <row r="724" spans="2:19">
      <c r="B724" s="17"/>
      <c r="C724" s="17"/>
      <c r="D724" s="24"/>
      <c r="E724" s="17"/>
      <c r="F724" s="23"/>
      <c r="G724" s="17"/>
      <c r="H724" s="20"/>
      <c r="L724" s="22"/>
      <c r="M724" s="17"/>
      <c r="N724" s="17"/>
      <c r="O724" s="17"/>
      <c r="P724" s="17"/>
      <c r="Q724" s="17"/>
      <c r="R724" s="17"/>
      <c r="S724" s="17"/>
    </row>
    <row r="725" spans="2:19">
      <c r="B725" s="17"/>
      <c r="C725" s="17"/>
      <c r="D725" s="24"/>
      <c r="E725" s="17"/>
      <c r="F725" s="23"/>
      <c r="G725" s="17"/>
      <c r="H725" s="20"/>
      <c r="L725" s="22"/>
      <c r="M725" s="17"/>
      <c r="N725" s="17"/>
      <c r="O725" s="17"/>
      <c r="P725" s="17"/>
      <c r="Q725" s="17"/>
      <c r="R725" s="17"/>
      <c r="S725" s="17"/>
    </row>
    <row r="726" spans="2:19">
      <c r="B726" s="17"/>
      <c r="C726" s="17"/>
      <c r="D726" s="24"/>
      <c r="E726" s="17"/>
      <c r="F726" s="23"/>
      <c r="G726" s="17"/>
      <c r="H726" s="20"/>
      <c r="L726" s="22"/>
      <c r="M726" s="17"/>
      <c r="N726" s="17"/>
      <c r="O726" s="17"/>
      <c r="P726" s="17"/>
      <c r="Q726" s="17"/>
      <c r="R726" s="17"/>
      <c r="S726" s="17"/>
    </row>
    <row r="727" spans="2:19">
      <c r="B727" s="17"/>
      <c r="C727" s="17"/>
      <c r="D727" s="24"/>
      <c r="E727" s="17"/>
      <c r="F727" s="23"/>
      <c r="G727" s="17"/>
      <c r="H727" s="20"/>
      <c r="L727" s="22"/>
      <c r="M727" s="17"/>
      <c r="N727" s="17"/>
      <c r="O727" s="17"/>
      <c r="P727" s="17"/>
      <c r="Q727" s="17"/>
      <c r="R727" s="17"/>
      <c r="S727" s="17"/>
    </row>
    <row r="728" spans="2:19">
      <c r="B728" s="17"/>
      <c r="C728" s="17"/>
      <c r="D728" s="24"/>
      <c r="E728" s="17"/>
      <c r="F728" s="23"/>
      <c r="G728" s="17"/>
      <c r="H728" s="20"/>
      <c r="L728" s="22"/>
      <c r="M728" s="17"/>
      <c r="N728" s="17"/>
      <c r="O728" s="17"/>
      <c r="P728" s="17"/>
      <c r="Q728" s="17"/>
      <c r="R728" s="17"/>
      <c r="S728" s="17"/>
    </row>
    <row r="729" spans="2:19">
      <c r="B729" s="17"/>
      <c r="C729" s="17"/>
      <c r="D729" s="24"/>
      <c r="E729" s="17"/>
      <c r="F729" s="23"/>
      <c r="G729" s="17"/>
      <c r="H729" s="20"/>
      <c r="L729" s="22"/>
      <c r="M729" s="17"/>
      <c r="N729" s="17"/>
      <c r="O729" s="17"/>
      <c r="P729" s="17"/>
      <c r="Q729" s="17"/>
      <c r="R729" s="17"/>
      <c r="S729" s="17"/>
    </row>
    <row r="730" spans="2:19">
      <c r="B730" s="17"/>
      <c r="C730" s="17"/>
      <c r="D730" s="24"/>
      <c r="E730" s="17"/>
      <c r="F730" s="23"/>
      <c r="G730" s="17"/>
      <c r="H730" s="20"/>
      <c r="L730" s="22"/>
      <c r="M730" s="17"/>
      <c r="N730" s="17"/>
      <c r="O730" s="17"/>
      <c r="P730" s="17"/>
      <c r="Q730" s="17"/>
      <c r="R730" s="17"/>
      <c r="S730" s="17"/>
    </row>
    <row r="731" spans="2:19">
      <c r="B731" s="17"/>
      <c r="C731" s="17"/>
      <c r="D731" s="24"/>
      <c r="E731" s="17"/>
      <c r="F731" s="23"/>
      <c r="G731" s="17"/>
      <c r="H731" s="20"/>
      <c r="L731" s="22"/>
      <c r="M731" s="17"/>
      <c r="N731" s="17"/>
      <c r="O731" s="17"/>
      <c r="P731" s="17"/>
      <c r="Q731" s="17"/>
      <c r="R731" s="17"/>
      <c r="S731" s="17"/>
    </row>
    <row r="732" spans="2:19">
      <c r="B732" s="17"/>
      <c r="C732" s="17"/>
      <c r="D732" s="24"/>
      <c r="E732" s="17"/>
      <c r="F732" s="23"/>
      <c r="G732" s="17"/>
      <c r="H732" s="20"/>
      <c r="L732" s="22"/>
      <c r="M732" s="17"/>
      <c r="N732" s="17"/>
      <c r="O732" s="17"/>
      <c r="P732" s="17"/>
      <c r="Q732" s="17"/>
      <c r="R732" s="17"/>
      <c r="S732" s="17"/>
    </row>
    <row r="733" spans="2:19">
      <c r="B733" s="17"/>
      <c r="C733" s="17"/>
      <c r="D733" s="24"/>
      <c r="E733" s="17"/>
      <c r="F733" s="23"/>
      <c r="G733" s="17"/>
      <c r="H733" s="20"/>
      <c r="L733" s="22"/>
      <c r="M733" s="17"/>
      <c r="N733" s="17"/>
      <c r="O733" s="17"/>
      <c r="P733" s="17"/>
      <c r="Q733" s="17"/>
      <c r="R733" s="17"/>
      <c r="S733" s="17"/>
    </row>
    <row r="734" spans="2:19">
      <c r="B734" s="17"/>
      <c r="C734" s="17"/>
      <c r="D734" s="24"/>
      <c r="E734" s="17"/>
      <c r="F734" s="23"/>
      <c r="G734" s="17"/>
      <c r="H734" s="20"/>
      <c r="L734" s="22"/>
      <c r="M734" s="17"/>
      <c r="N734" s="17"/>
      <c r="O734" s="17"/>
      <c r="P734" s="17"/>
      <c r="Q734" s="17"/>
      <c r="R734" s="17"/>
      <c r="S734" s="17"/>
    </row>
    <row r="735" spans="2:19">
      <c r="B735" s="17"/>
      <c r="C735" s="17"/>
      <c r="D735" s="24"/>
      <c r="E735" s="17"/>
      <c r="F735" s="23"/>
      <c r="G735" s="17"/>
      <c r="H735" s="20"/>
      <c r="L735" s="22"/>
      <c r="M735" s="17"/>
      <c r="N735" s="17"/>
      <c r="O735" s="17"/>
      <c r="P735" s="17"/>
      <c r="Q735" s="17"/>
      <c r="R735" s="17"/>
      <c r="S735" s="17"/>
    </row>
    <row r="736" spans="2:19">
      <c r="B736" s="17"/>
      <c r="C736" s="17"/>
      <c r="D736" s="24"/>
      <c r="E736" s="17"/>
      <c r="F736" s="23"/>
      <c r="G736" s="17"/>
      <c r="H736" s="20"/>
      <c r="L736" s="22"/>
      <c r="M736" s="17"/>
      <c r="N736" s="17"/>
      <c r="O736" s="17"/>
      <c r="P736" s="17"/>
      <c r="Q736" s="17"/>
      <c r="R736" s="17"/>
      <c r="S736" s="17"/>
    </row>
    <row r="737" spans="2:19">
      <c r="B737" s="17"/>
      <c r="C737" s="17"/>
      <c r="D737" s="24"/>
      <c r="E737" s="17"/>
      <c r="F737" s="23"/>
      <c r="G737" s="17"/>
      <c r="H737" s="20"/>
      <c r="L737" s="22"/>
      <c r="M737" s="17"/>
      <c r="N737" s="17"/>
      <c r="O737" s="17"/>
      <c r="P737" s="17"/>
      <c r="Q737" s="17"/>
      <c r="R737" s="17"/>
      <c r="S737" s="17"/>
    </row>
    <row r="738" spans="2:19">
      <c r="B738" s="17"/>
      <c r="C738" s="17"/>
      <c r="D738" s="24"/>
      <c r="E738" s="17"/>
      <c r="F738" s="23"/>
      <c r="G738" s="17"/>
      <c r="H738" s="20"/>
      <c r="L738" s="22"/>
      <c r="M738" s="17"/>
      <c r="N738" s="17"/>
      <c r="O738" s="17"/>
      <c r="P738" s="17"/>
      <c r="Q738" s="17"/>
      <c r="R738" s="17"/>
      <c r="S738" s="17"/>
    </row>
    <row r="739" spans="2:19">
      <c r="B739" s="17"/>
      <c r="C739" s="17"/>
      <c r="D739" s="24"/>
      <c r="E739" s="17"/>
      <c r="F739" s="23"/>
      <c r="G739" s="17"/>
      <c r="H739" s="20"/>
      <c r="L739" s="22"/>
      <c r="M739" s="17"/>
      <c r="N739" s="17"/>
      <c r="O739" s="17"/>
      <c r="P739" s="17"/>
      <c r="Q739" s="17"/>
      <c r="R739" s="17"/>
      <c r="S739" s="17"/>
    </row>
    <row r="740" spans="2:19">
      <c r="B740" s="17"/>
      <c r="C740" s="17"/>
      <c r="D740" s="24"/>
      <c r="E740" s="17"/>
      <c r="F740" s="23"/>
      <c r="G740" s="17"/>
      <c r="H740" s="20"/>
      <c r="L740" s="22"/>
      <c r="M740" s="17"/>
      <c r="N740" s="17"/>
      <c r="O740" s="17"/>
      <c r="P740" s="17"/>
      <c r="Q740" s="17"/>
      <c r="R740" s="17"/>
      <c r="S740" s="17"/>
    </row>
    <row r="741" spans="2:19">
      <c r="B741" s="17"/>
      <c r="C741" s="17"/>
      <c r="D741" s="24"/>
      <c r="E741" s="17"/>
      <c r="F741" s="23"/>
      <c r="G741" s="17"/>
      <c r="H741" s="20"/>
      <c r="L741" s="22"/>
      <c r="M741" s="17"/>
      <c r="N741" s="17"/>
      <c r="O741" s="17"/>
      <c r="P741" s="17"/>
      <c r="Q741" s="17"/>
      <c r="R741" s="17"/>
      <c r="S741" s="17"/>
    </row>
    <row r="742" spans="2:19">
      <c r="B742" s="17"/>
      <c r="C742" s="17"/>
      <c r="D742" s="24"/>
      <c r="E742" s="17"/>
      <c r="F742" s="23"/>
      <c r="G742" s="17"/>
      <c r="H742" s="20"/>
      <c r="L742" s="22"/>
      <c r="M742" s="17"/>
      <c r="N742" s="17"/>
      <c r="O742" s="17"/>
      <c r="P742" s="17"/>
      <c r="Q742" s="17"/>
      <c r="R742" s="17"/>
      <c r="S742" s="17"/>
    </row>
    <row r="743" spans="2:19">
      <c r="B743" s="17"/>
      <c r="C743" s="17"/>
      <c r="D743" s="24"/>
      <c r="E743" s="17"/>
      <c r="F743" s="23"/>
      <c r="G743" s="17"/>
      <c r="H743" s="20"/>
      <c r="L743" s="22"/>
      <c r="M743" s="17"/>
      <c r="N743" s="17"/>
      <c r="O743" s="17"/>
      <c r="P743" s="17"/>
      <c r="Q743" s="17"/>
      <c r="R743" s="17"/>
      <c r="S743" s="17"/>
    </row>
    <row r="744" spans="2:19">
      <c r="B744" s="17"/>
      <c r="C744" s="17"/>
      <c r="D744" s="24"/>
      <c r="E744" s="17"/>
      <c r="F744" s="23"/>
      <c r="G744" s="17"/>
      <c r="H744" s="20"/>
      <c r="L744" s="22"/>
      <c r="M744" s="17"/>
      <c r="N744" s="17"/>
      <c r="O744" s="17"/>
      <c r="P744" s="17"/>
      <c r="Q744" s="17"/>
      <c r="R744" s="17"/>
      <c r="S744" s="17"/>
    </row>
    <row r="745" spans="2:19">
      <c r="B745" s="17"/>
      <c r="C745" s="17"/>
      <c r="D745" s="24"/>
      <c r="E745" s="17"/>
      <c r="F745" s="23"/>
      <c r="G745" s="17"/>
      <c r="H745" s="20"/>
      <c r="L745" s="22"/>
      <c r="M745" s="17"/>
      <c r="N745" s="17"/>
      <c r="O745" s="17"/>
      <c r="P745" s="17"/>
      <c r="Q745" s="17"/>
      <c r="R745" s="17"/>
      <c r="S745" s="17"/>
    </row>
    <row r="746" spans="2:19">
      <c r="B746" s="17"/>
      <c r="C746" s="17"/>
      <c r="D746" s="24"/>
      <c r="E746" s="17"/>
      <c r="F746" s="23"/>
      <c r="G746" s="17"/>
      <c r="H746" s="20"/>
      <c r="L746" s="22"/>
      <c r="M746" s="17"/>
      <c r="N746" s="17"/>
      <c r="O746" s="17"/>
      <c r="P746" s="17"/>
      <c r="Q746" s="17"/>
      <c r="R746" s="17"/>
      <c r="S746" s="17"/>
    </row>
    <row r="747" spans="2:19">
      <c r="B747" s="17"/>
      <c r="C747" s="17"/>
      <c r="D747" s="24"/>
      <c r="E747" s="17"/>
      <c r="F747" s="23"/>
      <c r="G747" s="17"/>
      <c r="H747" s="20"/>
      <c r="L747" s="22"/>
      <c r="M747" s="17"/>
      <c r="N747" s="17"/>
      <c r="O747" s="17"/>
      <c r="P747" s="17"/>
      <c r="Q747" s="17"/>
      <c r="R747" s="17"/>
      <c r="S747" s="17"/>
    </row>
    <row r="748" spans="2:19">
      <c r="B748" s="17"/>
      <c r="C748" s="17"/>
      <c r="D748" s="24"/>
      <c r="E748" s="17"/>
      <c r="F748" s="23"/>
      <c r="G748" s="17"/>
      <c r="H748" s="20"/>
      <c r="L748" s="22"/>
      <c r="M748" s="17"/>
      <c r="N748" s="17"/>
      <c r="O748" s="17"/>
      <c r="P748" s="17"/>
      <c r="Q748" s="17"/>
      <c r="R748" s="17"/>
      <c r="S748" s="17"/>
    </row>
    <row r="749" spans="2:19">
      <c r="B749" s="17"/>
      <c r="C749" s="17"/>
      <c r="D749" s="24"/>
      <c r="E749" s="17"/>
      <c r="F749" s="23"/>
      <c r="G749" s="17"/>
      <c r="H749" s="20"/>
      <c r="L749" s="22"/>
      <c r="M749" s="17"/>
      <c r="N749" s="17"/>
      <c r="O749" s="17"/>
      <c r="P749" s="17"/>
      <c r="Q749" s="17"/>
      <c r="R749" s="17"/>
      <c r="S749" s="17"/>
    </row>
    <row r="750" spans="2:19">
      <c r="B750" s="17"/>
      <c r="C750" s="17"/>
      <c r="D750" s="24"/>
      <c r="E750" s="17"/>
      <c r="F750" s="23"/>
      <c r="G750" s="17"/>
      <c r="H750" s="20"/>
      <c r="L750" s="22"/>
      <c r="M750" s="17"/>
      <c r="N750" s="17"/>
      <c r="O750" s="17"/>
      <c r="P750" s="17"/>
      <c r="Q750" s="17"/>
      <c r="R750" s="17"/>
      <c r="S750" s="17"/>
    </row>
    <row r="751" spans="2:19">
      <c r="B751" s="17"/>
      <c r="C751" s="17"/>
      <c r="D751" s="24"/>
      <c r="E751" s="17"/>
      <c r="F751" s="23"/>
      <c r="G751" s="17"/>
      <c r="H751" s="20"/>
      <c r="L751" s="22"/>
      <c r="M751" s="17"/>
      <c r="N751" s="17"/>
      <c r="O751" s="17"/>
      <c r="P751" s="17"/>
      <c r="Q751" s="17"/>
      <c r="R751" s="17"/>
      <c r="S751" s="17"/>
    </row>
    <row r="752" spans="2:19">
      <c r="B752" s="17"/>
      <c r="C752" s="17"/>
      <c r="D752" s="24"/>
      <c r="E752" s="17"/>
      <c r="F752" s="23"/>
      <c r="G752" s="17"/>
      <c r="H752" s="20"/>
      <c r="L752" s="22"/>
      <c r="M752" s="17"/>
      <c r="N752" s="17"/>
      <c r="O752" s="17"/>
      <c r="P752" s="17"/>
      <c r="Q752" s="17"/>
      <c r="R752" s="17"/>
      <c r="S752" s="17"/>
    </row>
    <row r="753" spans="2:19">
      <c r="B753" s="17"/>
      <c r="C753" s="17"/>
      <c r="D753" s="24"/>
      <c r="E753" s="17"/>
      <c r="F753" s="23"/>
      <c r="G753" s="17"/>
      <c r="H753" s="20"/>
      <c r="L753" s="22"/>
      <c r="M753" s="17"/>
      <c r="N753" s="17"/>
      <c r="O753" s="17"/>
      <c r="P753" s="17"/>
      <c r="Q753" s="17"/>
      <c r="R753" s="17"/>
      <c r="S753" s="17"/>
    </row>
    <row r="754" spans="2:19">
      <c r="B754" s="17"/>
      <c r="C754" s="17"/>
      <c r="D754" s="24"/>
      <c r="E754" s="17"/>
      <c r="F754" s="23"/>
      <c r="G754" s="17"/>
      <c r="H754" s="20"/>
      <c r="L754" s="22"/>
      <c r="M754" s="17"/>
      <c r="N754" s="17"/>
      <c r="O754" s="17"/>
      <c r="P754" s="17"/>
      <c r="Q754" s="17"/>
      <c r="R754" s="17"/>
      <c r="S754" s="17"/>
    </row>
    <row r="755" spans="2:19">
      <c r="B755" s="17"/>
      <c r="C755" s="17"/>
      <c r="D755" s="24"/>
      <c r="E755" s="17"/>
      <c r="F755" s="23"/>
      <c r="G755" s="17"/>
      <c r="H755" s="20"/>
      <c r="L755" s="22"/>
      <c r="M755" s="17"/>
      <c r="N755" s="17"/>
      <c r="O755" s="17"/>
      <c r="P755" s="17"/>
      <c r="Q755" s="17"/>
      <c r="R755" s="17"/>
      <c r="S755" s="17"/>
    </row>
    <row r="756" spans="2:19">
      <c r="B756" s="17"/>
      <c r="C756" s="17"/>
      <c r="D756" s="24"/>
      <c r="E756" s="17"/>
      <c r="F756" s="23"/>
      <c r="G756" s="17"/>
      <c r="H756" s="20"/>
      <c r="L756" s="22"/>
      <c r="M756" s="17"/>
      <c r="N756" s="17"/>
      <c r="O756" s="17"/>
      <c r="P756" s="17"/>
      <c r="Q756" s="17"/>
      <c r="R756" s="17"/>
      <c r="S756" s="17"/>
    </row>
    <row r="757" spans="2:19">
      <c r="B757" s="17"/>
      <c r="C757" s="17"/>
      <c r="D757" s="24"/>
      <c r="E757" s="17"/>
      <c r="F757" s="23"/>
      <c r="G757" s="17"/>
      <c r="H757" s="20"/>
      <c r="L757" s="22"/>
      <c r="M757" s="17"/>
      <c r="N757" s="17"/>
      <c r="O757" s="17"/>
      <c r="P757" s="17"/>
      <c r="Q757" s="17"/>
      <c r="R757" s="17"/>
      <c r="S757" s="17"/>
    </row>
    <row r="758" spans="2:19">
      <c r="B758" s="17"/>
      <c r="C758" s="17"/>
      <c r="D758" s="24"/>
      <c r="E758" s="17"/>
      <c r="F758" s="23"/>
      <c r="G758" s="17"/>
      <c r="H758" s="20"/>
      <c r="L758" s="22"/>
      <c r="M758" s="17"/>
      <c r="N758" s="17"/>
      <c r="O758" s="17"/>
      <c r="P758" s="17"/>
      <c r="Q758" s="17"/>
      <c r="R758" s="17"/>
      <c r="S758" s="17"/>
    </row>
    <row r="759" spans="2:19">
      <c r="B759" s="17"/>
      <c r="C759" s="17"/>
      <c r="D759" s="24"/>
      <c r="E759" s="17"/>
      <c r="F759" s="23"/>
      <c r="G759" s="17"/>
      <c r="H759" s="20"/>
      <c r="L759" s="22"/>
      <c r="M759" s="17"/>
      <c r="N759" s="17"/>
      <c r="O759" s="17"/>
      <c r="P759" s="17"/>
      <c r="Q759" s="17"/>
      <c r="R759" s="17"/>
      <c r="S759" s="17"/>
    </row>
    <row r="760" spans="2:19">
      <c r="B760" s="17"/>
      <c r="C760" s="17"/>
      <c r="D760" s="24"/>
      <c r="E760" s="17"/>
      <c r="F760" s="23"/>
      <c r="G760" s="17"/>
      <c r="H760" s="20"/>
      <c r="L760" s="22"/>
      <c r="M760" s="17"/>
      <c r="N760" s="17"/>
      <c r="O760" s="17"/>
      <c r="P760" s="17"/>
      <c r="Q760" s="17"/>
      <c r="R760" s="17"/>
      <c r="S760" s="17"/>
    </row>
    <row r="761" spans="2:19">
      <c r="B761" s="17"/>
      <c r="C761" s="17"/>
      <c r="D761" s="24"/>
      <c r="E761" s="17"/>
      <c r="F761" s="23"/>
      <c r="G761" s="17"/>
      <c r="H761" s="20"/>
      <c r="L761" s="22"/>
      <c r="M761" s="17"/>
      <c r="N761" s="17"/>
      <c r="O761" s="17"/>
      <c r="P761" s="17"/>
      <c r="Q761" s="17"/>
      <c r="R761" s="17"/>
      <c r="S761" s="17"/>
    </row>
    <row r="762" spans="2:19">
      <c r="B762" s="17"/>
      <c r="C762" s="17"/>
      <c r="D762" s="24"/>
      <c r="E762" s="17"/>
      <c r="F762" s="23"/>
      <c r="G762" s="17"/>
      <c r="H762" s="20"/>
      <c r="L762" s="22"/>
      <c r="M762" s="17"/>
      <c r="N762" s="17"/>
      <c r="O762" s="17"/>
      <c r="P762" s="17"/>
      <c r="Q762" s="17"/>
      <c r="R762" s="17"/>
      <c r="S762" s="17"/>
    </row>
    <row r="763" spans="2:19">
      <c r="B763" s="17"/>
      <c r="C763" s="17"/>
      <c r="D763" s="24"/>
      <c r="E763" s="17"/>
      <c r="F763" s="23"/>
      <c r="G763" s="17"/>
      <c r="H763" s="20"/>
      <c r="L763" s="22"/>
      <c r="M763" s="17"/>
      <c r="N763" s="17"/>
      <c r="O763" s="17"/>
      <c r="P763" s="17"/>
      <c r="Q763" s="17"/>
      <c r="R763" s="17"/>
      <c r="S763" s="17"/>
    </row>
    <row r="764" spans="2:19">
      <c r="B764" s="17"/>
      <c r="C764" s="17"/>
      <c r="D764" s="24"/>
      <c r="E764" s="17"/>
      <c r="F764" s="23"/>
      <c r="G764" s="17"/>
      <c r="H764" s="20"/>
      <c r="L764" s="22"/>
      <c r="M764" s="17"/>
      <c r="N764" s="17"/>
      <c r="O764" s="17"/>
      <c r="P764" s="17"/>
      <c r="Q764" s="17"/>
      <c r="R764" s="17"/>
      <c r="S764" s="17"/>
    </row>
    <row r="765" spans="2:19">
      <c r="B765" s="17"/>
      <c r="C765" s="17"/>
      <c r="D765" s="24"/>
      <c r="E765" s="17"/>
      <c r="F765" s="23"/>
      <c r="G765" s="17"/>
      <c r="H765" s="20"/>
      <c r="L765" s="22"/>
      <c r="M765" s="17"/>
      <c r="N765" s="17"/>
      <c r="O765" s="17"/>
      <c r="P765" s="17"/>
      <c r="Q765" s="17"/>
      <c r="R765" s="17"/>
      <c r="S765" s="17"/>
    </row>
    <row r="766" spans="2:19">
      <c r="B766" s="17"/>
      <c r="C766" s="17"/>
      <c r="D766" s="24"/>
      <c r="E766" s="17"/>
      <c r="F766" s="23"/>
      <c r="G766" s="17"/>
      <c r="H766" s="20"/>
      <c r="L766" s="22"/>
      <c r="M766" s="17"/>
      <c r="N766" s="17"/>
      <c r="O766" s="17"/>
      <c r="P766" s="17"/>
      <c r="Q766" s="17"/>
      <c r="R766" s="17"/>
      <c r="S766" s="17"/>
    </row>
    <row r="767" spans="2:19">
      <c r="B767" s="17"/>
      <c r="C767" s="17"/>
      <c r="D767" s="24"/>
      <c r="E767" s="17"/>
      <c r="F767" s="23"/>
      <c r="G767" s="17"/>
      <c r="H767" s="20"/>
      <c r="L767" s="22"/>
      <c r="M767" s="17"/>
      <c r="N767" s="17"/>
      <c r="O767" s="17"/>
      <c r="P767" s="17"/>
      <c r="Q767" s="17"/>
      <c r="R767" s="17"/>
      <c r="S767" s="17"/>
    </row>
    <row r="768" spans="2:19">
      <c r="B768" s="17"/>
      <c r="C768" s="17"/>
      <c r="D768" s="24"/>
      <c r="E768" s="17"/>
      <c r="F768" s="23"/>
      <c r="G768" s="17"/>
      <c r="H768" s="20"/>
      <c r="L768" s="22"/>
      <c r="M768" s="17"/>
      <c r="N768" s="17"/>
      <c r="O768" s="17"/>
      <c r="P768" s="17"/>
      <c r="Q768" s="17"/>
      <c r="R768" s="17"/>
      <c r="S768" s="17"/>
    </row>
    <row r="769" spans="2:19">
      <c r="B769" s="17"/>
      <c r="C769" s="17"/>
      <c r="D769" s="24"/>
      <c r="E769" s="17"/>
      <c r="F769" s="23"/>
      <c r="G769" s="17"/>
      <c r="H769" s="20"/>
      <c r="L769" s="22"/>
      <c r="M769" s="17"/>
      <c r="N769" s="17"/>
      <c r="O769" s="17"/>
      <c r="P769" s="17"/>
      <c r="Q769" s="17"/>
      <c r="R769" s="17"/>
      <c r="S769" s="17"/>
    </row>
    <row r="770" spans="2:19">
      <c r="B770" s="17"/>
      <c r="C770" s="17"/>
      <c r="D770" s="24"/>
      <c r="E770" s="17"/>
      <c r="F770" s="23"/>
      <c r="G770" s="17"/>
      <c r="H770" s="20"/>
      <c r="L770" s="22"/>
      <c r="M770" s="17"/>
      <c r="N770" s="17"/>
      <c r="O770" s="17"/>
      <c r="P770" s="17"/>
      <c r="Q770" s="17"/>
      <c r="R770" s="17"/>
      <c r="S770" s="17"/>
    </row>
    <row r="771" spans="2:19">
      <c r="B771" s="17"/>
      <c r="C771" s="17"/>
      <c r="D771" s="24"/>
      <c r="E771" s="17"/>
      <c r="F771" s="23"/>
      <c r="G771" s="17"/>
      <c r="H771" s="20"/>
      <c r="L771" s="22"/>
      <c r="M771" s="17"/>
      <c r="N771" s="17"/>
      <c r="O771" s="17"/>
      <c r="P771" s="17"/>
      <c r="Q771" s="17"/>
      <c r="R771" s="17"/>
      <c r="S771" s="17"/>
    </row>
    <row r="772" spans="2:19">
      <c r="B772" s="17"/>
      <c r="C772" s="17"/>
      <c r="D772" s="24"/>
      <c r="E772" s="17"/>
      <c r="F772" s="23"/>
      <c r="G772" s="17"/>
      <c r="H772" s="20"/>
      <c r="L772" s="22"/>
      <c r="M772" s="17"/>
      <c r="N772" s="17"/>
      <c r="O772" s="17"/>
      <c r="P772" s="17"/>
      <c r="Q772" s="17"/>
      <c r="R772" s="17"/>
      <c r="S772" s="17"/>
    </row>
    <row r="773" spans="2:19">
      <c r="B773" s="17"/>
      <c r="C773" s="17"/>
      <c r="D773" s="24"/>
      <c r="E773" s="17"/>
      <c r="F773" s="23"/>
      <c r="G773" s="17"/>
      <c r="H773" s="20"/>
      <c r="L773" s="22"/>
      <c r="M773" s="17"/>
      <c r="N773" s="17"/>
      <c r="O773" s="17"/>
      <c r="P773" s="17"/>
      <c r="Q773" s="17"/>
      <c r="R773" s="17"/>
      <c r="S773" s="17"/>
    </row>
    <row r="774" spans="2:19">
      <c r="B774" s="17"/>
      <c r="C774" s="17"/>
      <c r="D774" s="24"/>
      <c r="E774" s="17"/>
      <c r="F774" s="23"/>
      <c r="G774" s="17"/>
      <c r="H774" s="20"/>
      <c r="L774" s="22"/>
      <c r="M774" s="17"/>
      <c r="N774" s="17"/>
      <c r="O774" s="17"/>
      <c r="P774" s="17"/>
      <c r="Q774" s="17"/>
      <c r="R774" s="17"/>
      <c r="S774" s="17"/>
    </row>
    <row r="775" spans="2:19">
      <c r="B775" s="17"/>
      <c r="C775" s="17"/>
      <c r="D775" s="24"/>
      <c r="E775" s="17"/>
      <c r="F775" s="23"/>
      <c r="G775" s="17"/>
      <c r="H775" s="20"/>
      <c r="L775" s="22"/>
      <c r="M775" s="17"/>
      <c r="N775" s="17"/>
      <c r="O775" s="17"/>
      <c r="P775" s="17"/>
      <c r="Q775" s="17"/>
      <c r="R775" s="17"/>
      <c r="S775" s="17"/>
    </row>
    <row r="776" spans="2:19">
      <c r="B776" s="17"/>
      <c r="C776" s="17"/>
      <c r="D776" s="24"/>
      <c r="E776" s="17"/>
      <c r="F776" s="23"/>
      <c r="G776" s="17"/>
      <c r="H776" s="20"/>
      <c r="L776" s="22"/>
      <c r="M776" s="17"/>
      <c r="N776" s="17"/>
      <c r="O776" s="17"/>
      <c r="P776" s="17"/>
      <c r="Q776" s="17"/>
      <c r="R776" s="17"/>
      <c r="S776" s="17"/>
    </row>
    <row r="777" spans="2:19">
      <c r="B777" s="17"/>
      <c r="C777" s="17"/>
      <c r="D777" s="24"/>
      <c r="E777" s="17"/>
      <c r="F777" s="23"/>
      <c r="G777" s="17"/>
      <c r="H777" s="20"/>
      <c r="L777" s="22"/>
      <c r="M777" s="17"/>
      <c r="N777" s="17"/>
      <c r="O777" s="17"/>
      <c r="P777" s="17"/>
      <c r="Q777" s="17"/>
      <c r="R777" s="17"/>
      <c r="S777" s="17"/>
    </row>
    <row r="778" spans="2:19">
      <c r="B778" s="17"/>
      <c r="C778" s="17"/>
      <c r="D778" s="24"/>
      <c r="E778" s="17"/>
      <c r="F778" s="23"/>
      <c r="G778" s="17"/>
      <c r="H778" s="20"/>
      <c r="L778" s="22"/>
      <c r="M778" s="17"/>
      <c r="N778" s="17"/>
      <c r="O778" s="17"/>
      <c r="P778" s="17"/>
      <c r="Q778" s="17"/>
      <c r="R778" s="17"/>
      <c r="S778" s="17"/>
    </row>
    <row r="779" spans="2:19">
      <c r="B779" s="17"/>
      <c r="C779" s="17"/>
      <c r="D779" s="24"/>
      <c r="E779" s="17"/>
      <c r="F779" s="23"/>
      <c r="G779" s="17"/>
      <c r="H779" s="20"/>
      <c r="L779" s="22"/>
      <c r="M779" s="17"/>
      <c r="N779" s="17"/>
      <c r="O779" s="17"/>
      <c r="P779" s="17"/>
      <c r="Q779" s="17"/>
      <c r="R779" s="17"/>
      <c r="S779" s="17"/>
    </row>
    <row r="780" spans="2:19">
      <c r="B780" s="17"/>
      <c r="C780" s="17"/>
      <c r="D780" s="24"/>
      <c r="E780" s="17"/>
      <c r="F780" s="23"/>
      <c r="G780" s="17"/>
      <c r="H780" s="20"/>
      <c r="L780" s="22"/>
      <c r="M780" s="17"/>
      <c r="N780" s="17"/>
      <c r="O780" s="17"/>
      <c r="P780" s="17"/>
      <c r="Q780" s="17"/>
      <c r="R780" s="17"/>
      <c r="S780" s="17"/>
    </row>
    <row r="781" spans="2:19">
      <c r="B781" s="17"/>
      <c r="C781" s="17"/>
      <c r="D781" s="24"/>
      <c r="E781" s="17"/>
      <c r="F781" s="23"/>
      <c r="G781" s="17"/>
      <c r="H781" s="20"/>
      <c r="L781" s="22"/>
      <c r="M781" s="17"/>
      <c r="N781" s="17"/>
      <c r="O781" s="17"/>
      <c r="P781" s="17"/>
      <c r="Q781" s="17"/>
      <c r="R781" s="17"/>
      <c r="S781" s="17"/>
    </row>
    <row r="782" spans="2:19">
      <c r="B782" s="17"/>
      <c r="C782" s="17"/>
      <c r="D782" s="24"/>
      <c r="E782" s="17"/>
      <c r="F782" s="23"/>
      <c r="G782" s="17"/>
      <c r="H782" s="20"/>
      <c r="L782" s="22"/>
      <c r="M782" s="17"/>
      <c r="N782" s="17"/>
      <c r="O782" s="17"/>
      <c r="P782" s="17"/>
      <c r="Q782" s="17"/>
      <c r="R782" s="17"/>
      <c r="S782" s="17"/>
    </row>
    <row r="783" spans="2:19">
      <c r="B783" s="17"/>
      <c r="C783" s="17"/>
      <c r="D783" s="24"/>
      <c r="E783" s="17"/>
      <c r="F783" s="23"/>
      <c r="G783" s="17"/>
      <c r="H783" s="20"/>
      <c r="L783" s="22"/>
      <c r="M783" s="17"/>
      <c r="N783" s="17"/>
      <c r="O783" s="17"/>
      <c r="P783" s="17"/>
      <c r="Q783" s="17"/>
      <c r="R783" s="17"/>
      <c r="S783" s="17"/>
    </row>
    <row r="784" spans="2:19">
      <c r="B784" s="17"/>
      <c r="C784" s="17"/>
      <c r="D784" s="24"/>
      <c r="E784" s="17"/>
      <c r="F784" s="23"/>
      <c r="G784" s="17"/>
      <c r="H784" s="20"/>
      <c r="L784" s="22"/>
      <c r="M784" s="17"/>
      <c r="N784" s="17"/>
      <c r="O784" s="17"/>
      <c r="P784" s="17"/>
      <c r="Q784" s="17"/>
      <c r="R784" s="17"/>
      <c r="S784" s="17"/>
    </row>
    <row r="785" spans="2:19">
      <c r="B785" s="17"/>
      <c r="C785" s="17"/>
      <c r="D785" s="24"/>
      <c r="E785" s="17"/>
      <c r="F785" s="23"/>
      <c r="G785" s="17"/>
      <c r="H785" s="20"/>
      <c r="L785" s="22"/>
      <c r="M785" s="17"/>
      <c r="N785" s="17"/>
      <c r="O785" s="17"/>
      <c r="P785" s="17"/>
      <c r="Q785" s="17"/>
      <c r="R785" s="17"/>
      <c r="S785" s="17"/>
    </row>
    <row r="786" spans="2:19">
      <c r="B786" s="17"/>
      <c r="C786" s="17"/>
      <c r="D786" s="24"/>
      <c r="E786" s="17"/>
      <c r="F786" s="23"/>
      <c r="G786" s="17"/>
      <c r="H786" s="20"/>
      <c r="L786" s="22"/>
      <c r="M786" s="17"/>
      <c r="N786" s="17"/>
      <c r="O786" s="17"/>
      <c r="P786" s="17"/>
      <c r="Q786" s="17"/>
      <c r="R786" s="17"/>
      <c r="S786" s="17"/>
    </row>
    <row r="787" spans="2:19">
      <c r="B787" s="17"/>
      <c r="C787" s="17"/>
      <c r="D787" s="24"/>
      <c r="E787" s="17"/>
      <c r="F787" s="23"/>
      <c r="G787" s="17"/>
      <c r="H787" s="20"/>
      <c r="L787" s="22"/>
      <c r="M787" s="17"/>
      <c r="N787" s="17"/>
      <c r="O787" s="17"/>
      <c r="P787" s="17"/>
      <c r="Q787" s="17"/>
      <c r="R787" s="17"/>
      <c r="S787" s="17"/>
    </row>
    <row r="788" spans="2:19">
      <c r="B788" s="17"/>
      <c r="C788" s="17"/>
      <c r="D788" s="24"/>
      <c r="E788" s="17"/>
      <c r="F788" s="23"/>
      <c r="G788" s="17"/>
      <c r="H788" s="20"/>
      <c r="L788" s="22"/>
      <c r="M788" s="17"/>
      <c r="N788" s="17"/>
      <c r="O788" s="17"/>
      <c r="P788" s="17"/>
      <c r="Q788" s="17"/>
      <c r="R788" s="17"/>
      <c r="S788" s="17"/>
    </row>
    <row r="789" spans="2:19">
      <c r="B789" s="17"/>
      <c r="C789" s="17"/>
      <c r="D789" s="24"/>
      <c r="E789" s="17"/>
      <c r="F789" s="23"/>
      <c r="G789" s="17"/>
      <c r="H789" s="20"/>
      <c r="L789" s="22"/>
      <c r="M789" s="17"/>
      <c r="N789" s="17"/>
      <c r="O789" s="17"/>
      <c r="P789" s="17"/>
      <c r="Q789" s="17"/>
      <c r="R789" s="17"/>
      <c r="S789" s="17"/>
    </row>
    <row r="790" spans="2:19">
      <c r="B790" s="17"/>
      <c r="C790" s="17"/>
      <c r="D790" s="24"/>
      <c r="E790" s="17"/>
      <c r="F790" s="23"/>
      <c r="G790" s="17"/>
      <c r="H790" s="20"/>
      <c r="L790" s="22"/>
      <c r="M790" s="17"/>
      <c r="N790" s="17"/>
      <c r="O790" s="17"/>
      <c r="P790" s="17"/>
      <c r="Q790" s="17"/>
      <c r="R790" s="17"/>
      <c r="S790" s="17"/>
    </row>
    <row r="791" spans="2:19">
      <c r="B791" s="17"/>
      <c r="C791" s="17"/>
      <c r="D791" s="24"/>
      <c r="E791" s="17"/>
      <c r="F791" s="23"/>
      <c r="G791" s="17"/>
      <c r="H791" s="20"/>
      <c r="L791" s="22"/>
      <c r="M791" s="17"/>
      <c r="N791" s="17"/>
      <c r="O791" s="17"/>
      <c r="P791" s="17"/>
      <c r="Q791" s="17"/>
      <c r="R791" s="17"/>
      <c r="S791" s="17"/>
    </row>
    <row r="792" spans="2:19">
      <c r="B792" s="17"/>
      <c r="C792" s="17"/>
      <c r="D792" s="24"/>
      <c r="E792" s="17"/>
      <c r="F792" s="23"/>
      <c r="G792" s="17"/>
      <c r="H792" s="20"/>
      <c r="L792" s="22"/>
      <c r="M792" s="17"/>
      <c r="N792" s="17"/>
      <c r="O792" s="17"/>
      <c r="P792" s="17"/>
      <c r="Q792" s="17"/>
      <c r="R792" s="17"/>
      <c r="S792" s="17"/>
    </row>
    <row r="793" spans="2:19">
      <c r="B793" s="17"/>
      <c r="C793" s="17"/>
      <c r="D793" s="24"/>
      <c r="E793" s="17"/>
      <c r="F793" s="23"/>
      <c r="G793" s="17"/>
      <c r="H793" s="20"/>
      <c r="L793" s="22"/>
      <c r="M793" s="17"/>
      <c r="N793" s="17"/>
      <c r="O793" s="17"/>
      <c r="P793" s="17"/>
      <c r="Q793" s="17"/>
      <c r="R793" s="17"/>
      <c r="S793" s="17"/>
    </row>
    <row r="794" spans="2:19">
      <c r="B794" s="17"/>
      <c r="C794" s="17"/>
      <c r="D794" s="24"/>
      <c r="E794" s="17"/>
      <c r="F794" s="23"/>
      <c r="G794" s="17"/>
      <c r="H794" s="20"/>
      <c r="L794" s="22"/>
      <c r="M794" s="17"/>
      <c r="N794" s="17"/>
      <c r="O794" s="17"/>
      <c r="P794" s="17"/>
      <c r="Q794" s="17"/>
      <c r="R794" s="17"/>
      <c r="S794" s="17"/>
    </row>
    <row r="795" spans="2:19">
      <c r="B795" s="17"/>
      <c r="C795" s="17"/>
      <c r="D795" s="24"/>
      <c r="E795" s="17"/>
      <c r="F795" s="23"/>
      <c r="G795" s="17"/>
      <c r="H795" s="20"/>
      <c r="L795" s="22"/>
      <c r="M795" s="17"/>
      <c r="N795" s="17"/>
      <c r="O795" s="17"/>
      <c r="P795" s="17"/>
      <c r="Q795" s="17"/>
      <c r="R795" s="17"/>
      <c r="S795" s="17"/>
    </row>
    <row r="796" spans="2:19">
      <c r="B796" s="17"/>
      <c r="C796" s="17"/>
      <c r="D796" s="24"/>
      <c r="E796" s="17"/>
      <c r="F796" s="23"/>
      <c r="G796" s="17"/>
      <c r="H796" s="20"/>
      <c r="L796" s="22"/>
      <c r="M796" s="17"/>
      <c r="N796" s="17"/>
      <c r="O796" s="17"/>
      <c r="P796" s="17"/>
      <c r="Q796" s="17"/>
      <c r="R796" s="17"/>
      <c r="S796" s="17"/>
    </row>
    <row r="797" spans="2:19">
      <c r="B797" s="17"/>
      <c r="C797" s="17"/>
      <c r="D797" s="24"/>
      <c r="E797" s="17"/>
      <c r="F797" s="23"/>
      <c r="G797" s="17"/>
      <c r="H797" s="20"/>
      <c r="L797" s="22"/>
      <c r="M797" s="17"/>
      <c r="N797" s="17"/>
      <c r="O797" s="17"/>
      <c r="P797" s="17"/>
      <c r="Q797" s="17"/>
      <c r="R797" s="17"/>
      <c r="S797" s="17"/>
    </row>
    <row r="798" spans="2:19">
      <c r="B798" s="17"/>
      <c r="C798" s="17"/>
      <c r="D798" s="24"/>
      <c r="E798" s="17"/>
      <c r="F798" s="23"/>
      <c r="G798" s="17"/>
      <c r="H798" s="20"/>
      <c r="L798" s="22"/>
      <c r="M798" s="17"/>
      <c r="N798" s="17"/>
      <c r="O798" s="17"/>
      <c r="P798" s="17"/>
      <c r="Q798" s="17"/>
      <c r="R798" s="17"/>
      <c r="S798" s="17"/>
    </row>
    <row r="799" spans="2:19">
      <c r="B799" s="17"/>
      <c r="C799" s="17"/>
      <c r="D799" s="24"/>
      <c r="E799" s="17"/>
      <c r="F799" s="23"/>
      <c r="G799" s="17"/>
      <c r="H799" s="20"/>
      <c r="L799" s="22"/>
      <c r="M799" s="17"/>
      <c r="N799" s="17"/>
      <c r="O799" s="17"/>
      <c r="P799" s="17"/>
      <c r="Q799" s="17"/>
      <c r="R799" s="17"/>
      <c r="S799" s="17"/>
    </row>
    <row r="800" spans="2:19">
      <c r="B800" s="17"/>
      <c r="C800" s="17"/>
      <c r="D800" s="24"/>
      <c r="E800" s="17"/>
      <c r="F800" s="23"/>
      <c r="G800" s="17"/>
      <c r="H800" s="20"/>
      <c r="L800" s="22"/>
      <c r="M800" s="17"/>
      <c r="N800" s="17"/>
      <c r="O800" s="17"/>
      <c r="P800" s="17"/>
      <c r="Q800" s="17"/>
      <c r="R800" s="17"/>
      <c r="S800" s="17"/>
    </row>
    <row r="801" spans="2:19">
      <c r="B801" s="17"/>
      <c r="C801" s="17"/>
      <c r="D801" s="24"/>
      <c r="E801" s="17"/>
      <c r="F801" s="23"/>
      <c r="G801" s="17"/>
      <c r="H801" s="20"/>
      <c r="L801" s="22"/>
      <c r="M801" s="17"/>
      <c r="N801" s="17"/>
      <c r="O801" s="17"/>
      <c r="P801" s="17"/>
      <c r="Q801" s="17"/>
      <c r="R801" s="17"/>
      <c r="S801" s="17"/>
    </row>
    <row r="802" spans="2:19">
      <c r="B802" s="17"/>
      <c r="C802" s="17"/>
      <c r="D802" s="24"/>
      <c r="E802" s="17"/>
      <c r="F802" s="23"/>
      <c r="G802" s="17"/>
      <c r="H802" s="20"/>
      <c r="L802" s="22"/>
      <c r="M802" s="17"/>
      <c r="N802" s="17"/>
      <c r="O802" s="17"/>
      <c r="P802" s="17"/>
      <c r="Q802" s="17"/>
      <c r="R802" s="17"/>
      <c r="S802" s="17"/>
    </row>
    <row r="803" spans="2:19">
      <c r="B803" s="17"/>
      <c r="C803" s="17"/>
      <c r="D803" s="24"/>
      <c r="E803" s="17"/>
      <c r="F803" s="23"/>
      <c r="G803" s="17"/>
      <c r="H803" s="20"/>
      <c r="L803" s="22"/>
      <c r="M803" s="17"/>
      <c r="N803" s="17"/>
      <c r="O803" s="17"/>
      <c r="P803" s="17"/>
      <c r="Q803" s="17"/>
      <c r="R803" s="17"/>
      <c r="S803" s="17"/>
    </row>
    <row r="804" spans="2:19">
      <c r="B804" s="17"/>
      <c r="C804" s="17"/>
      <c r="D804" s="24"/>
      <c r="E804" s="17"/>
      <c r="F804" s="23"/>
      <c r="G804" s="17"/>
      <c r="H804" s="26"/>
      <c r="L804" s="22"/>
      <c r="M804" s="17"/>
      <c r="N804" s="17"/>
      <c r="O804" s="17"/>
      <c r="P804" s="17"/>
      <c r="Q804" s="17"/>
      <c r="R804" s="17"/>
      <c r="S804" s="17"/>
    </row>
    <row r="805" spans="2:19">
      <c r="B805" s="17"/>
      <c r="C805" s="17"/>
      <c r="D805" s="24"/>
      <c r="E805" s="17"/>
      <c r="F805" s="23"/>
      <c r="G805" s="17"/>
      <c r="H805" s="20"/>
      <c r="L805" s="22"/>
      <c r="M805" s="17"/>
      <c r="N805" s="17"/>
      <c r="O805" s="17"/>
      <c r="P805" s="17"/>
      <c r="Q805" s="17"/>
      <c r="R805" s="17"/>
      <c r="S805" s="17"/>
    </row>
    <row r="806" spans="2:19">
      <c r="B806" s="17"/>
      <c r="C806" s="17"/>
      <c r="D806" s="24"/>
      <c r="E806" s="17"/>
      <c r="F806" s="23"/>
      <c r="G806" s="17"/>
      <c r="H806" s="20"/>
      <c r="L806" s="22"/>
      <c r="M806" s="17"/>
      <c r="N806" s="17"/>
      <c r="O806" s="17"/>
      <c r="P806" s="17"/>
      <c r="Q806" s="17"/>
      <c r="R806" s="17"/>
      <c r="S806" s="17"/>
    </row>
    <row r="807" spans="2:19">
      <c r="B807" s="17"/>
      <c r="C807" s="17"/>
      <c r="D807" s="24"/>
      <c r="E807" s="17"/>
      <c r="F807" s="23"/>
      <c r="G807" s="17"/>
      <c r="H807" s="20"/>
      <c r="L807" s="22"/>
      <c r="M807" s="17"/>
      <c r="N807" s="17"/>
      <c r="O807" s="17"/>
      <c r="P807" s="17"/>
      <c r="Q807" s="17"/>
      <c r="R807" s="17"/>
      <c r="S807" s="17"/>
    </row>
    <row r="808" spans="2:19">
      <c r="B808" s="17"/>
      <c r="C808" s="17"/>
      <c r="D808" s="24"/>
      <c r="E808" s="17"/>
      <c r="F808" s="23"/>
      <c r="G808" s="17"/>
      <c r="H808" s="20"/>
      <c r="L808" s="22"/>
      <c r="M808" s="17"/>
      <c r="N808" s="17"/>
      <c r="O808" s="17"/>
      <c r="P808" s="17"/>
      <c r="Q808" s="17"/>
      <c r="R808" s="17"/>
      <c r="S808" s="17"/>
    </row>
    <row r="809" spans="2:19">
      <c r="B809" s="17"/>
      <c r="C809" s="17"/>
      <c r="D809" s="24"/>
      <c r="E809" s="17"/>
      <c r="F809" s="23"/>
      <c r="G809" s="17"/>
      <c r="H809" s="20"/>
      <c r="L809" s="22"/>
      <c r="M809" s="17"/>
      <c r="N809" s="17"/>
      <c r="O809" s="17"/>
      <c r="P809" s="17"/>
      <c r="Q809" s="17"/>
      <c r="R809" s="17"/>
      <c r="S809" s="17"/>
    </row>
    <row r="810" spans="2:19">
      <c r="B810" s="17"/>
      <c r="C810" s="17"/>
      <c r="D810" s="24"/>
      <c r="E810" s="17"/>
      <c r="F810" s="23"/>
      <c r="G810" s="17"/>
      <c r="H810" s="20"/>
      <c r="L810" s="22"/>
      <c r="M810" s="17"/>
      <c r="N810" s="17"/>
      <c r="O810" s="17"/>
      <c r="P810" s="17"/>
      <c r="Q810" s="17"/>
      <c r="R810" s="17"/>
      <c r="S810" s="17"/>
    </row>
    <row r="811" spans="2:19">
      <c r="B811" s="17"/>
      <c r="C811" s="17"/>
      <c r="D811" s="24"/>
      <c r="E811" s="17"/>
      <c r="F811" s="23"/>
      <c r="G811" s="17"/>
      <c r="H811" s="20"/>
      <c r="L811" s="22"/>
      <c r="M811" s="17"/>
      <c r="N811" s="17"/>
      <c r="O811" s="17"/>
      <c r="P811" s="17"/>
      <c r="Q811" s="17"/>
      <c r="R811" s="17"/>
      <c r="S811" s="17"/>
    </row>
    <row r="812" spans="2:19">
      <c r="B812" s="17"/>
      <c r="C812" s="17"/>
      <c r="D812" s="24"/>
      <c r="E812" s="17"/>
      <c r="F812" s="23"/>
      <c r="G812" s="17"/>
      <c r="H812" s="20"/>
      <c r="L812" s="22"/>
      <c r="M812" s="17"/>
      <c r="N812" s="17"/>
      <c r="O812" s="17"/>
      <c r="P812" s="17"/>
      <c r="Q812" s="17"/>
      <c r="R812" s="17"/>
      <c r="S812" s="17"/>
    </row>
    <row r="813" spans="2:19">
      <c r="B813" s="17"/>
      <c r="C813" s="17"/>
      <c r="D813" s="24"/>
      <c r="E813" s="17"/>
      <c r="F813" s="23"/>
      <c r="G813" s="17"/>
      <c r="H813" s="20"/>
      <c r="L813" s="22"/>
      <c r="M813" s="17"/>
      <c r="N813" s="17"/>
      <c r="O813" s="17"/>
      <c r="P813" s="17"/>
      <c r="Q813" s="17"/>
      <c r="R813" s="17"/>
      <c r="S813" s="17"/>
    </row>
    <row r="814" spans="2:19">
      <c r="B814" s="17"/>
      <c r="C814" s="17"/>
      <c r="D814" s="24"/>
      <c r="E814" s="17"/>
      <c r="F814" s="23"/>
      <c r="G814" s="17"/>
      <c r="H814" s="20"/>
      <c r="L814" s="22"/>
      <c r="M814" s="17"/>
      <c r="N814" s="17"/>
      <c r="O814" s="17"/>
      <c r="P814" s="17"/>
      <c r="Q814" s="17"/>
      <c r="R814" s="17"/>
      <c r="S814" s="17"/>
    </row>
    <row r="815" spans="2:19">
      <c r="B815" s="17"/>
      <c r="C815" s="17"/>
      <c r="D815" s="24"/>
      <c r="E815" s="17"/>
      <c r="F815" s="23"/>
      <c r="G815" s="17"/>
      <c r="H815" s="20"/>
      <c r="L815" s="22"/>
      <c r="M815" s="17"/>
      <c r="N815" s="17"/>
      <c r="O815" s="17"/>
      <c r="P815" s="17"/>
      <c r="Q815" s="17"/>
      <c r="R815" s="17"/>
      <c r="S815" s="17"/>
    </row>
    <row r="816" spans="2:19">
      <c r="B816" s="17"/>
      <c r="C816" s="17"/>
      <c r="D816" s="24"/>
      <c r="E816" s="17"/>
      <c r="F816" s="23"/>
      <c r="G816" s="17"/>
      <c r="H816" s="20"/>
      <c r="L816" s="22"/>
      <c r="M816" s="17"/>
      <c r="N816" s="17"/>
      <c r="O816" s="17"/>
      <c r="P816" s="17"/>
      <c r="Q816" s="17"/>
      <c r="R816" s="17"/>
      <c r="S816" s="17"/>
    </row>
    <row r="817" spans="2:19">
      <c r="B817" s="17"/>
      <c r="C817" s="17"/>
      <c r="D817" s="24"/>
      <c r="E817" s="17"/>
      <c r="F817" s="23"/>
      <c r="G817" s="17"/>
      <c r="H817" s="20"/>
      <c r="L817" s="22"/>
      <c r="M817" s="17"/>
      <c r="N817" s="17"/>
      <c r="O817" s="17"/>
      <c r="P817" s="17"/>
      <c r="Q817" s="17"/>
      <c r="R817" s="17"/>
      <c r="S817" s="17"/>
    </row>
    <row r="818" spans="2:19">
      <c r="B818" s="17"/>
      <c r="C818" s="17"/>
      <c r="D818" s="24"/>
      <c r="E818" s="17"/>
      <c r="F818" s="23"/>
      <c r="G818" s="17"/>
      <c r="H818" s="20"/>
      <c r="L818" s="22"/>
      <c r="M818" s="17"/>
      <c r="N818" s="17"/>
      <c r="O818" s="17"/>
      <c r="P818" s="17"/>
      <c r="Q818" s="17"/>
      <c r="R818" s="17"/>
      <c r="S818" s="17"/>
    </row>
    <row r="819" spans="2:19">
      <c r="B819" s="17"/>
      <c r="C819" s="17"/>
      <c r="D819" s="24"/>
      <c r="E819" s="17"/>
      <c r="F819" s="23"/>
      <c r="G819" s="17"/>
      <c r="H819" s="20"/>
      <c r="L819" s="22"/>
      <c r="M819" s="17"/>
      <c r="N819" s="17"/>
      <c r="O819" s="17"/>
      <c r="P819" s="17"/>
      <c r="Q819" s="17"/>
      <c r="R819" s="17"/>
      <c r="S819" s="17"/>
    </row>
    <row r="820" spans="2:19">
      <c r="B820" s="17"/>
      <c r="C820" s="17"/>
      <c r="D820" s="24"/>
      <c r="E820" s="17"/>
      <c r="F820" s="23"/>
      <c r="G820" s="17"/>
      <c r="H820" s="20"/>
      <c r="L820" s="22"/>
      <c r="M820" s="17"/>
      <c r="N820" s="17"/>
      <c r="O820" s="17"/>
      <c r="P820" s="17"/>
      <c r="Q820" s="17"/>
      <c r="R820" s="17"/>
      <c r="S820" s="17"/>
    </row>
    <row r="821" spans="2:19">
      <c r="B821" s="17"/>
      <c r="C821" s="17"/>
      <c r="D821" s="24"/>
      <c r="E821" s="17"/>
      <c r="F821" s="23"/>
      <c r="G821" s="17"/>
      <c r="H821" s="20"/>
      <c r="L821" s="22"/>
      <c r="M821" s="17"/>
      <c r="N821" s="17"/>
      <c r="O821" s="17"/>
      <c r="P821" s="17"/>
      <c r="Q821" s="17"/>
      <c r="R821" s="17"/>
      <c r="S821" s="17"/>
    </row>
    <row r="822" spans="2:19">
      <c r="B822" s="17"/>
      <c r="C822" s="17"/>
      <c r="D822" s="24"/>
      <c r="E822" s="17"/>
      <c r="F822" s="23"/>
      <c r="G822" s="17"/>
      <c r="H822" s="20"/>
      <c r="L822" s="22"/>
      <c r="M822" s="17"/>
      <c r="N822" s="17"/>
      <c r="O822" s="17"/>
      <c r="P822" s="17"/>
      <c r="Q822" s="17"/>
      <c r="R822" s="17"/>
      <c r="S822" s="17"/>
    </row>
    <row r="823" spans="2:19">
      <c r="B823" s="17"/>
      <c r="C823" s="17"/>
      <c r="D823" s="24"/>
      <c r="E823" s="17"/>
      <c r="F823" s="23"/>
      <c r="G823" s="17"/>
      <c r="H823" s="20"/>
      <c r="L823" s="22"/>
      <c r="M823" s="17"/>
      <c r="N823" s="17"/>
      <c r="O823" s="17"/>
      <c r="P823" s="17"/>
      <c r="Q823" s="17"/>
      <c r="R823" s="17"/>
      <c r="S823" s="17"/>
    </row>
    <row r="824" spans="2:19">
      <c r="B824" s="17"/>
      <c r="C824" s="17"/>
      <c r="D824" s="24"/>
      <c r="E824" s="17"/>
      <c r="F824" s="23"/>
      <c r="G824" s="17"/>
      <c r="H824" s="20"/>
      <c r="L824" s="22"/>
      <c r="M824" s="17"/>
      <c r="N824" s="17"/>
      <c r="O824" s="17"/>
      <c r="P824" s="17"/>
      <c r="Q824" s="17"/>
      <c r="R824" s="17"/>
      <c r="S824" s="17"/>
    </row>
    <row r="825" spans="2:19">
      <c r="B825" s="17"/>
      <c r="C825" s="17"/>
      <c r="D825" s="24"/>
      <c r="E825" s="17"/>
      <c r="F825" s="23"/>
      <c r="G825" s="17"/>
      <c r="H825" s="20"/>
      <c r="L825" s="22"/>
      <c r="M825" s="17"/>
      <c r="N825" s="17"/>
      <c r="O825" s="17"/>
      <c r="P825" s="17"/>
      <c r="Q825" s="17"/>
      <c r="R825" s="17"/>
      <c r="S825" s="17"/>
    </row>
    <row r="826" spans="2:19">
      <c r="B826" s="17"/>
      <c r="C826" s="17"/>
      <c r="D826" s="24"/>
      <c r="E826" s="17"/>
      <c r="F826" s="23"/>
      <c r="G826" s="17"/>
      <c r="H826" s="20"/>
      <c r="L826" s="22"/>
      <c r="M826" s="17"/>
      <c r="N826" s="17"/>
      <c r="O826" s="17"/>
      <c r="P826" s="17"/>
      <c r="Q826" s="17"/>
      <c r="R826" s="17"/>
      <c r="S826" s="17"/>
    </row>
    <row r="827" spans="2:19">
      <c r="B827" s="17"/>
      <c r="C827" s="17"/>
      <c r="D827" s="24"/>
      <c r="E827" s="17"/>
      <c r="F827" s="23"/>
      <c r="G827" s="17"/>
      <c r="H827" s="20"/>
      <c r="L827" s="22"/>
      <c r="M827" s="17"/>
      <c r="N827" s="17"/>
      <c r="O827" s="17"/>
      <c r="P827" s="17"/>
      <c r="Q827" s="17"/>
      <c r="R827" s="17"/>
      <c r="S827" s="17"/>
    </row>
    <row r="828" spans="2:19">
      <c r="B828" s="17"/>
      <c r="C828" s="17"/>
      <c r="D828" s="24"/>
      <c r="E828" s="17"/>
      <c r="F828" s="23"/>
      <c r="G828" s="17"/>
      <c r="H828" s="20"/>
      <c r="L828" s="22"/>
      <c r="M828" s="17"/>
      <c r="N828" s="17"/>
      <c r="O828" s="17"/>
      <c r="P828" s="17"/>
      <c r="Q828" s="17"/>
      <c r="R828" s="17"/>
      <c r="S828" s="17"/>
    </row>
    <row r="829" spans="2:19">
      <c r="B829" s="17"/>
      <c r="C829" s="17"/>
      <c r="D829" s="24"/>
      <c r="E829" s="17"/>
      <c r="F829" s="23"/>
      <c r="G829" s="17"/>
      <c r="H829" s="26"/>
      <c r="L829" s="22"/>
      <c r="M829" s="17"/>
      <c r="N829" s="17"/>
      <c r="O829" s="17"/>
      <c r="P829" s="17"/>
      <c r="Q829" s="17"/>
      <c r="R829" s="17"/>
      <c r="S829" s="17"/>
    </row>
    <row r="830" spans="2:19">
      <c r="B830" s="17"/>
      <c r="C830" s="17"/>
      <c r="D830" s="24"/>
      <c r="E830" s="17"/>
      <c r="F830" s="23"/>
      <c r="G830" s="17"/>
      <c r="H830" s="20"/>
      <c r="L830" s="22"/>
      <c r="M830" s="17"/>
      <c r="N830" s="17"/>
      <c r="O830" s="17"/>
      <c r="P830" s="17"/>
      <c r="Q830" s="17"/>
      <c r="R830" s="17"/>
      <c r="S830" s="17"/>
    </row>
    <row r="831" spans="2:19">
      <c r="B831" s="17"/>
      <c r="C831" s="17"/>
      <c r="D831" s="24"/>
      <c r="E831" s="17"/>
      <c r="F831" s="23"/>
      <c r="G831" s="17"/>
      <c r="H831" s="20"/>
      <c r="L831" s="22"/>
      <c r="M831" s="17"/>
      <c r="N831" s="17"/>
      <c r="O831" s="17"/>
      <c r="P831" s="17"/>
      <c r="Q831" s="17"/>
      <c r="R831" s="17"/>
      <c r="S831" s="17"/>
    </row>
    <row r="832" spans="2:19">
      <c r="B832" s="17"/>
      <c r="C832" s="17"/>
      <c r="D832" s="24"/>
      <c r="E832" s="17"/>
      <c r="F832" s="23"/>
      <c r="G832" s="17"/>
      <c r="H832" s="20"/>
      <c r="L832" s="22"/>
      <c r="M832" s="17"/>
      <c r="N832" s="17"/>
      <c r="O832" s="17"/>
      <c r="P832" s="17"/>
      <c r="Q832" s="17"/>
      <c r="R832" s="17"/>
      <c r="S832" s="17"/>
    </row>
    <row r="833" spans="2:19">
      <c r="B833" s="17"/>
      <c r="C833" s="17"/>
      <c r="D833" s="24"/>
      <c r="E833" s="17"/>
      <c r="F833" s="23"/>
      <c r="G833" s="17"/>
      <c r="H833" s="20"/>
      <c r="L833" s="22"/>
      <c r="M833" s="17"/>
      <c r="N833" s="17"/>
      <c r="O833" s="17"/>
      <c r="P833" s="17"/>
      <c r="Q833" s="17"/>
      <c r="R833" s="17"/>
      <c r="S833" s="17"/>
    </row>
    <row r="834" spans="2:19">
      <c r="B834" s="17"/>
      <c r="C834" s="17"/>
      <c r="D834" s="24"/>
      <c r="E834" s="17"/>
      <c r="F834" s="23"/>
      <c r="G834" s="17"/>
      <c r="H834" s="20"/>
      <c r="L834" s="22"/>
      <c r="M834" s="17"/>
      <c r="N834" s="17"/>
      <c r="O834" s="17"/>
      <c r="P834" s="17"/>
      <c r="Q834" s="17"/>
      <c r="R834" s="17"/>
      <c r="S834" s="17"/>
    </row>
    <row r="835" spans="2:19">
      <c r="B835" s="17"/>
      <c r="C835" s="17"/>
      <c r="D835" s="24"/>
      <c r="E835" s="17"/>
      <c r="F835" s="23"/>
      <c r="G835" s="17"/>
      <c r="H835" s="20"/>
      <c r="L835" s="22"/>
      <c r="M835" s="17"/>
      <c r="N835" s="17"/>
      <c r="O835" s="17"/>
      <c r="P835" s="17"/>
      <c r="Q835" s="17"/>
      <c r="R835" s="17"/>
      <c r="S835" s="17"/>
    </row>
    <row r="836" spans="2:19">
      <c r="B836" s="17"/>
      <c r="C836" s="17"/>
      <c r="D836" s="24"/>
      <c r="E836" s="17"/>
      <c r="F836" s="23"/>
      <c r="G836" s="17"/>
      <c r="H836" s="20"/>
      <c r="L836" s="22"/>
      <c r="M836" s="17"/>
      <c r="N836" s="17"/>
      <c r="O836" s="17"/>
      <c r="P836" s="17"/>
      <c r="Q836" s="17"/>
      <c r="R836" s="17"/>
      <c r="S836" s="17"/>
    </row>
    <row r="837" spans="2:19">
      <c r="B837" s="17"/>
      <c r="C837" s="17"/>
      <c r="D837" s="24"/>
      <c r="E837" s="17"/>
      <c r="F837" s="23"/>
      <c r="G837" s="17"/>
      <c r="H837" s="20"/>
      <c r="L837" s="22"/>
      <c r="M837" s="17"/>
      <c r="N837" s="17"/>
      <c r="O837" s="17"/>
      <c r="P837" s="17"/>
      <c r="Q837" s="17"/>
      <c r="R837" s="17"/>
      <c r="S837" s="17"/>
    </row>
    <row r="838" spans="2:19">
      <c r="B838" s="17"/>
      <c r="C838" s="17"/>
      <c r="D838" s="24"/>
      <c r="E838" s="17"/>
      <c r="F838" s="23"/>
      <c r="G838" s="17"/>
      <c r="H838" s="20"/>
      <c r="L838" s="22"/>
      <c r="M838" s="17"/>
      <c r="N838" s="17"/>
      <c r="O838" s="17"/>
      <c r="P838" s="17"/>
      <c r="Q838" s="17"/>
      <c r="R838" s="17"/>
      <c r="S838" s="17"/>
    </row>
    <row r="839" spans="2:19">
      <c r="B839" s="17"/>
      <c r="C839" s="17"/>
      <c r="D839" s="24"/>
      <c r="E839" s="17"/>
      <c r="F839" s="23"/>
      <c r="G839" s="17"/>
      <c r="H839" s="20"/>
      <c r="L839" s="22"/>
      <c r="M839" s="17"/>
      <c r="N839" s="17"/>
      <c r="O839" s="17"/>
      <c r="P839" s="17"/>
      <c r="Q839" s="17"/>
      <c r="R839" s="17"/>
      <c r="S839" s="17"/>
    </row>
    <row r="840" spans="2:19">
      <c r="B840" s="17"/>
      <c r="C840" s="17"/>
      <c r="D840" s="24"/>
      <c r="E840" s="17"/>
      <c r="F840" s="23"/>
      <c r="G840" s="17"/>
      <c r="H840" s="20"/>
      <c r="L840" s="22"/>
      <c r="M840" s="17"/>
      <c r="N840" s="17"/>
      <c r="O840" s="17"/>
      <c r="P840" s="17"/>
      <c r="Q840" s="17"/>
      <c r="R840" s="17"/>
      <c r="S840" s="17"/>
    </row>
    <row r="841" spans="2:19">
      <c r="B841" s="17"/>
      <c r="C841" s="17"/>
      <c r="D841" s="24"/>
      <c r="E841" s="17"/>
      <c r="F841" s="23"/>
      <c r="G841" s="17"/>
      <c r="H841" s="20"/>
      <c r="L841" s="22"/>
      <c r="M841" s="17"/>
      <c r="N841" s="17"/>
      <c r="O841" s="17"/>
      <c r="P841" s="17"/>
      <c r="Q841" s="17"/>
      <c r="R841" s="17"/>
      <c r="S841" s="17"/>
    </row>
    <row r="842" spans="2:19">
      <c r="B842" s="17"/>
      <c r="C842" s="17"/>
      <c r="D842" s="24"/>
      <c r="E842" s="17"/>
      <c r="F842" s="23"/>
      <c r="G842" s="17"/>
      <c r="H842" s="20"/>
      <c r="L842" s="22"/>
      <c r="M842" s="17"/>
      <c r="N842" s="17"/>
      <c r="O842" s="17"/>
      <c r="P842" s="17"/>
      <c r="Q842" s="17"/>
      <c r="R842" s="17"/>
      <c r="S842" s="17"/>
    </row>
    <row r="843" spans="2:19">
      <c r="B843" s="17"/>
      <c r="C843" s="17"/>
      <c r="D843" s="24"/>
      <c r="E843" s="17"/>
      <c r="F843" s="23"/>
      <c r="G843" s="17"/>
      <c r="H843" s="20"/>
      <c r="L843" s="22"/>
      <c r="M843" s="17"/>
      <c r="N843" s="17"/>
      <c r="O843" s="17"/>
      <c r="P843" s="17"/>
      <c r="Q843" s="17"/>
      <c r="R843" s="17"/>
      <c r="S843" s="17"/>
    </row>
    <row r="844" spans="2:19">
      <c r="B844" s="17"/>
      <c r="C844" s="17"/>
      <c r="D844" s="24"/>
      <c r="E844" s="17"/>
      <c r="F844" s="23"/>
      <c r="G844" s="17"/>
      <c r="H844" s="20"/>
      <c r="L844" s="22"/>
      <c r="M844" s="17"/>
      <c r="N844" s="17"/>
      <c r="O844" s="17"/>
      <c r="P844" s="17"/>
      <c r="Q844" s="17"/>
      <c r="R844" s="17"/>
      <c r="S844" s="17"/>
    </row>
    <row r="845" spans="2:19">
      <c r="B845" s="17"/>
      <c r="C845" s="17"/>
      <c r="D845" s="24"/>
      <c r="E845" s="17"/>
      <c r="F845" s="23"/>
      <c r="G845" s="17"/>
      <c r="H845" s="20"/>
      <c r="L845" s="22"/>
      <c r="M845" s="17"/>
      <c r="N845" s="17"/>
      <c r="O845" s="17"/>
      <c r="P845" s="17"/>
      <c r="Q845" s="17"/>
      <c r="R845" s="17"/>
      <c r="S845" s="17"/>
    </row>
    <row r="846" spans="2:19">
      <c r="B846" s="17"/>
      <c r="C846" s="17"/>
      <c r="D846" s="24"/>
      <c r="E846" s="17"/>
      <c r="F846" s="23"/>
      <c r="G846" s="17"/>
      <c r="H846" s="20"/>
      <c r="L846" s="22"/>
      <c r="M846" s="17"/>
      <c r="N846" s="17"/>
      <c r="O846" s="17"/>
      <c r="P846" s="17"/>
      <c r="Q846" s="17"/>
      <c r="R846" s="17"/>
      <c r="S846" s="17"/>
    </row>
    <row r="847" spans="2:19">
      <c r="B847" s="17"/>
      <c r="C847" s="17"/>
      <c r="D847" s="24"/>
      <c r="E847" s="17"/>
      <c r="F847" s="23"/>
      <c r="G847" s="17"/>
      <c r="H847" s="20"/>
      <c r="L847" s="22"/>
      <c r="M847" s="17"/>
      <c r="N847" s="17"/>
      <c r="O847" s="17"/>
      <c r="P847" s="17"/>
      <c r="Q847" s="17"/>
      <c r="R847" s="17"/>
      <c r="S847" s="17"/>
    </row>
    <row r="848" spans="2:19">
      <c r="B848" s="17"/>
      <c r="C848" s="17"/>
      <c r="D848" s="24"/>
      <c r="E848" s="17"/>
      <c r="F848" s="23"/>
      <c r="G848" s="17"/>
      <c r="H848" s="20"/>
      <c r="L848" s="22"/>
      <c r="M848" s="17"/>
      <c r="N848" s="17"/>
      <c r="O848" s="17"/>
      <c r="P848" s="17"/>
      <c r="Q848" s="17"/>
      <c r="R848" s="17"/>
      <c r="S848" s="17"/>
    </row>
    <row r="849" spans="2:19">
      <c r="B849" s="17"/>
      <c r="C849" s="17"/>
      <c r="D849" s="24"/>
      <c r="E849" s="17"/>
      <c r="F849" s="23"/>
      <c r="G849" s="17"/>
      <c r="H849" s="20"/>
      <c r="L849" s="22"/>
      <c r="M849" s="17"/>
      <c r="N849" s="17"/>
      <c r="O849" s="17"/>
      <c r="P849" s="17"/>
      <c r="Q849" s="17"/>
      <c r="R849" s="17"/>
      <c r="S849" s="17"/>
    </row>
    <row r="850" spans="2:19">
      <c r="B850" s="17"/>
      <c r="C850" s="17"/>
      <c r="D850" s="24"/>
      <c r="E850" s="17"/>
      <c r="F850" s="23"/>
      <c r="G850" s="17"/>
      <c r="H850" s="20"/>
      <c r="L850" s="22"/>
      <c r="M850" s="17"/>
      <c r="N850" s="17"/>
      <c r="O850" s="17"/>
      <c r="P850" s="17"/>
      <c r="Q850" s="17"/>
      <c r="R850" s="17"/>
      <c r="S850" s="17"/>
    </row>
    <row r="851" spans="2:19">
      <c r="B851" s="17"/>
      <c r="C851" s="17"/>
      <c r="D851" s="24"/>
      <c r="E851" s="17"/>
      <c r="F851" s="23"/>
      <c r="G851" s="17"/>
      <c r="H851" s="20"/>
      <c r="L851" s="22"/>
      <c r="M851" s="17"/>
      <c r="N851" s="17"/>
      <c r="O851" s="17"/>
      <c r="P851" s="17"/>
      <c r="Q851" s="17"/>
      <c r="R851" s="17"/>
      <c r="S851" s="17"/>
    </row>
    <row r="852" spans="2:19">
      <c r="B852" s="17"/>
      <c r="C852" s="17"/>
      <c r="D852" s="24"/>
      <c r="E852" s="17"/>
      <c r="F852" s="23"/>
      <c r="G852" s="17"/>
      <c r="H852" s="20"/>
      <c r="L852" s="22"/>
      <c r="M852" s="17"/>
      <c r="N852" s="17"/>
      <c r="O852" s="17"/>
      <c r="P852" s="17"/>
      <c r="Q852" s="17"/>
      <c r="R852" s="17"/>
      <c r="S852" s="17"/>
    </row>
    <row r="853" spans="2:19">
      <c r="B853" s="17"/>
      <c r="C853" s="17"/>
      <c r="D853" s="24"/>
      <c r="E853" s="17"/>
      <c r="F853" s="23"/>
      <c r="G853" s="17"/>
      <c r="H853" s="20"/>
      <c r="L853" s="22"/>
      <c r="M853" s="17"/>
      <c r="N853" s="17"/>
      <c r="O853" s="17"/>
      <c r="P853" s="17"/>
      <c r="Q853" s="17"/>
      <c r="R853" s="17"/>
      <c r="S853" s="17"/>
    </row>
    <row r="854" spans="2:19">
      <c r="B854" s="17"/>
      <c r="C854" s="17"/>
      <c r="D854" s="24"/>
      <c r="E854" s="17"/>
      <c r="F854" s="23"/>
      <c r="G854" s="17"/>
      <c r="H854" s="20"/>
      <c r="L854" s="22"/>
      <c r="M854" s="17"/>
      <c r="N854" s="17"/>
      <c r="O854" s="17"/>
      <c r="P854" s="17"/>
      <c r="Q854" s="17"/>
      <c r="R854" s="17"/>
      <c r="S854" s="17"/>
    </row>
    <row r="855" spans="2:19">
      <c r="B855" s="17"/>
      <c r="C855" s="17"/>
      <c r="D855" s="24"/>
      <c r="E855" s="17"/>
      <c r="F855" s="23"/>
      <c r="G855" s="17"/>
      <c r="H855" s="20"/>
      <c r="L855" s="22"/>
      <c r="M855" s="17"/>
      <c r="N855" s="17"/>
      <c r="O855" s="17"/>
      <c r="P855" s="17"/>
      <c r="Q855" s="17"/>
      <c r="R855" s="17"/>
      <c r="S855" s="17"/>
    </row>
    <row r="856" spans="2:19">
      <c r="B856" s="17"/>
      <c r="C856" s="17"/>
      <c r="D856" s="24"/>
      <c r="E856" s="17"/>
      <c r="F856" s="23"/>
      <c r="G856" s="17"/>
      <c r="H856" s="20"/>
      <c r="L856" s="22"/>
      <c r="M856" s="17"/>
      <c r="N856" s="17"/>
      <c r="O856" s="17"/>
      <c r="P856" s="17"/>
      <c r="Q856" s="17"/>
      <c r="R856" s="17"/>
      <c r="S856" s="17"/>
    </row>
    <row r="857" spans="2:19">
      <c r="B857" s="17"/>
      <c r="C857" s="17"/>
      <c r="D857" s="24"/>
      <c r="E857" s="17"/>
      <c r="F857" s="23"/>
      <c r="G857" s="17"/>
      <c r="H857" s="20"/>
      <c r="L857" s="22"/>
      <c r="M857" s="17"/>
      <c r="N857" s="17"/>
      <c r="O857" s="17"/>
      <c r="P857" s="17"/>
      <c r="Q857" s="17"/>
      <c r="R857" s="17"/>
      <c r="S857" s="17"/>
    </row>
    <row r="858" spans="2:19">
      <c r="B858" s="17"/>
      <c r="C858" s="17"/>
      <c r="D858" s="24"/>
      <c r="E858" s="17"/>
      <c r="F858" s="23"/>
      <c r="G858" s="17"/>
      <c r="H858" s="20"/>
      <c r="L858" s="22"/>
      <c r="M858" s="17"/>
      <c r="N858" s="17"/>
      <c r="O858" s="17"/>
      <c r="P858" s="17"/>
      <c r="Q858" s="17"/>
      <c r="R858" s="17"/>
      <c r="S858" s="17"/>
    </row>
    <row r="859" spans="2:19">
      <c r="B859" s="17"/>
      <c r="C859" s="17"/>
      <c r="D859" s="24"/>
      <c r="E859" s="17"/>
      <c r="F859" s="23"/>
      <c r="G859" s="17"/>
      <c r="H859" s="20"/>
      <c r="L859" s="22"/>
      <c r="M859" s="17"/>
      <c r="N859" s="17"/>
      <c r="O859" s="17"/>
      <c r="P859" s="17"/>
      <c r="Q859" s="17"/>
      <c r="R859" s="17"/>
      <c r="S859" s="17"/>
    </row>
    <row r="860" spans="2:19">
      <c r="B860" s="17"/>
      <c r="C860" s="17"/>
      <c r="D860" s="24"/>
      <c r="E860" s="17"/>
      <c r="F860" s="23"/>
      <c r="G860" s="17"/>
      <c r="H860" s="20"/>
      <c r="L860" s="22"/>
      <c r="M860" s="17"/>
      <c r="N860" s="17"/>
      <c r="O860" s="17"/>
      <c r="P860" s="17"/>
      <c r="Q860" s="17"/>
      <c r="R860" s="17"/>
      <c r="S860" s="17"/>
    </row>
    <row r="861" spans="2:19">
      <c r="B861" s="17"/>
      <c r="C861" s="17"/>
      <c r="D861" s="24"/>
      <c r="E861" s="17"/>
      <c r="F861" s="23"/>
      <c r="G861" s="17"/>
      <c r="H861" s="20"/>
      <c r="L861" s="22"/>
      <c r="M861" s="17"/>
      <c r="N861" s="17"/>
      <c r="O861" s="17"/>
      <c r="P861" s="17"/>
      <c r="Q861" s="17"/>
      <c r="R861" s="17"/>
      <c r="S861" s="17"/>
    </row>
    <row r="862" spans="2:19">
      <c r="B862" s="17"/>
      <c r="C862" s="17"/>
      <c r="D862" s="24"/>
      <c r="E862" s="17"/>
      <c r="F862" s="23"/>
      <c r="G862" s="17"/>
      <c r="H862" s="20"/>
      <c r="L862" s="22"/>
      <c r="M862" s="17"/>
      <c r="N862" s="17"/>
      <c r="O862" s="17"/>
      <c r="P862" s="17"/>
      <c r="Q862" s="17"/>
      <c r="R862" s="17"/>
      <c r="S862" s="17"/>
    </row>
    <row r="863" spans="2:19">
      <c r="B863" s="17"/>
      <c r="C863" s="17"/>
      <c r="D863" s="24"/>
      <c r="E863" s="17"/>
      <c r="F863" s="23"/>
      <c r="G863" s="17"/>
      <c r="H863" s="20"/>
      <c r="L863" s="22"/>
      <c r="M863" s="17"/>
      <c r="N863" s="17"/>
      <c r="O863" s="17"/>
      <c r="P863" s="17"/>
      <c r="Q863" s="17"/>
      <c r="R863" s="17"/>
      <c r="S863" s="17"/>
    </row>
    <row r="864" spans="2:19">
      <c r="B864" s="17"/>
      <c r="C864" s="17"/>
      <c r="D864" s="24"/>
      <c r="E864" s="17"/>
      <c r="F864" s="23"/>
      <c r="G864" s="17"/>
      <c r="H864" s="20"/>
      <c r="L864" s="22"/>
      <c r="M864" s="17"/>
      <c r="N864" s="17"/>
      <c r="O864" s="17"/>
      <c r="P864" s="17"/>
      <c r="Q864" s="17"/>
      <c r="R864" s="17"/>
      <c r="S864" s="17"/>
    </row>
    <row r="865" spans="2:19">
      <c r="B865" s="17"/>
      <c r="C865" s="17"/>
      <c r="D865" s="24"/>
      <c r="E865" s="17"/>
      <c r="F865" s="23"/>
      <c r="G865" s="17"/>
      <c r="H865" s="20"/>
      <c r="L865" s="22"/>
      <c r="M865" s="17"/>
      <c r="N865" s="17"/>
      <c r="O865" s="17"/>
      <c r="P865" s="17"/>
      <c r="Q865" s="17"/>
      <c r="R865" s="17"/>
      <c r="S865" s="17"/>
    </row>
    <row r="866" spans="2:19">
      <c r="B866" s="17"/>
      <c r="C866" s="17"/>
      <c r="D866" s="24"/>
      <c r="E866" s="17"/>
      <c r="F866" s="23"/>
      <c r="G866" s="17"/>
      <c r="H866" s="20"/>
      <c r="L866" s="22"/>
      <c r="M866" s="17"/>
      <c r="N866" s="17"/>
      <c r="O866" s="17"/>
      <c r="P866" s="17"/>
      <c r="Q866" s="17"/>
      <c r="R866" s="17"/>
      <c r="S866" s="17"/>
    </row>
    <row r="867" spans="2:19">
      <c r="B867" s="17"/>
      <c r="C867" s="17"/>
      <c r="D867" s="24"/>
      <c r="E867" s="17"/>
      <c r="F867" s="23"/>
      <c r="G867" s="17"/>
      <c r="H867" s="20"/>
      <c r="L867" s="22"/>
      <c r="M867" s="17"/>
      <c r="N867" s="17"/>
      <c r="O867" s="17"/>
      <c r="P867" s="17"/>
      <c r="Q867" s="17"/>
      <c r="R867" s="17"/>
      <c r="S867" s="17"/>
    </row>
    <row r="868" spans="2:19">
      <c r="B868" s="17"/>
      <c r="C868" s="17"/>
      <c r="D868" s="24"/>
      <c r="E868" s="17"/>
      <c r="F868" s="23"/>
      <c r="G868" s="17"/>
      <c r="H868" s="20"/>
      <c r="L868" s="22"/>
      <c r="M868" s="17"/>
      <c r="N868" s="17"/>
      <c r="O868" s="17"/>
      <c r="P868" s="17"/>
      <c r="Q868" s="17"/>
      <c r="R868" s="17"/>
      <c r="S868" s="17"/>
    </row>
    <row r="869" spans="2:19">
      <c r="B869" s="17"/>
      <c r="C869" s="17"/>
      <c r="D869" s="24"/>
      <c r="E869" s="17"/>
      <c r="F869" s="23"/>
      <c r="G869" s="17"/>
      <c r="H869" s="20"/>
      <c r="L869" s="22"/>
      <c r="M869" s="17"/>
      <c r="N869" s="17"/>
      <c r="O869" s="17"/>
      <c r="P869" s="17"/>
      <c r="Q869" s="17"/>
      <c r="R869" s="17"/>
      <c r="S869" s="17"/>
    </row>
    <row r="870" spans="2:19">
      <c r="B870" s="17"/>
      <c r="C870" s="17"/>
      <c r="D870" s="24"/>
      <c r="E870" s="17"/>
      <c r="F870" s="23"/>
      <c r="G870" s="17"/>
      <c r="H870" s="20"/>
      <c r="L870" s="22"/>
      <c r="M870" s="17"/>
      <c r="N870" s="17"/>
      <c r="O870" s="17"/>
      <c r="P870" s="17"/>
      <c r="Q870" s="17"/>
      <c r="R870" s="17"/>
      <c r="S870" s="17"/>
    </row>
    <row r="871" spans="2:19">
      <c r="B871" s="17"/>
      <c r="C871" s="17"/>
      <c r="D871" s="24"/>
      <c r="E871" s="17"/>
      <c r="F871" s="23"/>
      <c r="G871" s="17"/>
      <c r="H871" s="20"/>
      <c r="L871" s="22"/>
      <c r="M871" s="17"/>
      <c r="N871" s="17"/>
      <c r="O871" s="17"/>
      <c r="P871" s="17"/>
      <c r="Q871" s="17"/>
      <c r="R871" s="17"/>
      <c r="S871" s="17"/>
    </row>
    <row r="872" spans="2:19">
      <c r="B872" s="17"/>
      <c r="C872" s="17"/>
      <c r="D872" s="24"/>
      <c r="E872" s="17"/>
      <c r="F872" s="23"/>
      <c r="G872" s="17"/>
      <c r="H872" s="20"/>
      <c r="L872" s="22"/>
      <c r="M872" s="17"/>
      <c r="N872" s="17"/>
      <c r="O872" s="17"/>
      <c r="P872" s="17"/>
      <c r="Q872" s="17"/>
      <c r="R872" s="17"/>
      <c r="S872" s="17"/>
    </row>
    <row r="873" spans="2:19">
      <c r="B873" s="17"/>
      <c r="C873" s="17"/>
      <c r="D873" s="24"/>
      <c r="E873" s="17"/>
      <c r="F873" s="23"/>
      <c r="G873" s="17"/>
      <c r="H873" s="20"/>
      <c r="L873" s="22"/>
      <c r="M873" s="17"/>
      <c r="N873" s="17"/>
      <c r="O873" s="17"/>
      <c r="P873" s="17"/>
      <c r="Q873" s="17"/>
      <c r="R873" s="17"/>
      <c r="S873" s="17"/>
    </row>
    <row r="874" spans="2:19">
      <c r="B874" s="17"/>
      <c r="C874" s="17"/>
      <c r="D874" s="24"/>
      <c r="E874" s="17"/>
      <c r="F874" s="23"/>
      <c r="G874" s="17"/>
      <c r="H874" s="20"/>
      <c r="L874" s="22"/>
      <c r="M874" s="17"/>
      <c r="N874" s="17"/>
      <c r="O874" s="17"/>
      <c r="P874" s="17"/>
      <c r="Q874" s="17"/>
      <c r="R874" s="17"/>
      <c r="S874" s="17"/>
    </row>
    <row r="875" spans="2:19">
      <c r="B875" s="17"/>
      <c r="C875" s="17"/>
      <c r="D875" s="24"/>
      <c r="E875" s="17"/>
      <c r="F875" s="23"/>
      <c r="G875" s="17"/>
      <c r="H875" s="20"/>
      <c r="L875" s="22"/>
      <c r="M875" s="17"/>
      <c r="N875" s="17"/>
      <c r="O875" s="17"/>
      <c r="P875" s="17"/>
      <c r="Q875" s="17"/>
      <c r="R875" s="17"/>
      <c r="S875" s="17"/>
    </row>
    <row r="876" spans="2:19">
      <c r="B876" s="17"/>
      <c r="C876" s="17"/>
      <c r="D876" s="24"/>
      <c r="E876" s="17"/>
      <c r="F876" s="23"/>
      <c r="G876" s="17"/>
      <c r="H876" s="20"/>
      <c r="L876" s="22"/>
      <c r="M876" s="17"/>
      <c r="N876" s="17"/>
      <c r="O876" s="17"/>
      <c r="P876" s="17"/>
      <c r="Q876" s="17"/>
      <c r="R876" s="17"/>
      <c r="S876" s="17"/>
    </row>
    <row r="877" spans="2:19">
      <c r="B877" s="17"/>
      <c r="C877" s="17"/>
      <c r="D877" s="24"/>
      <c r="E877" s="17"/>
      <c r="F877" s="23"/>
      <c r="G877" s="17"/>
      <c r="H877" s="20"/>
      <c r="L877" s="22"/>
      <c r="M877" s="17"/>
      <c r="N877" s="17"/>
      <c r="O877" s="17"/>
      <c r="P877" s="17"/>
      <c r="Q877" s="17"/>
      <c r="R877" s="17"/>
      <c r="S877" s="17"/>
    </row>
    <row r="878" spans="2:19">
      <c r="B878" s="17"/>
      <c r="C878" s="17"/>
      <c r="D878" s="24"/>
      <c r="E878" s="17"/>
      <c r="F878" s="23"/>
      <c r="G878" s="17"/>
      <c r="H878" s="20"/>
      <c r="L878" s="22"/>
      <c r="M878" s="17"/>
      <c r="N878" s="17"/>
      <c r="O878" s="17"/>
      <c r="P878" s="17"/>
      <c r="Q878" s="17"/>
      <c r="R878" s="17"/>
      <c r="S878" s="17"/>
    </row>
    <row r="879" spans="2:19">
      <c r="B879" s="17"/>
      <c r="C879" s="17"/>
      <c r="D879" s="24"/>
      <c r="E879" s="17"/>
      <c r="F879" s="23"/>
      <c r="G879" s="17"/>
      <c r="H879" s="20"/>
      <c r="L879" s="22"/>
      <c r="M879" s="17"/>
      <c r="N879" s="17"/>
      <c r="O879" s="17"/>
      <c r="P879" s="17"/>
      <c r="Q879" s="17"/>
      <c r="R879" s="17"/>
      <c r="S879" s="17"/>
    </row>
    <row r="880" spans="2:19">
      <c r="B880" s="17"/>
      <c r="C880" s="17"/>
      <c r="D880" s="24"/>
      <c r="E880" s="17"/>
      <c r="F880" s="23"/>
      <c r="G880" s="17"/>
      <c r="H880" s="20"/>
      <c r="L880" s="22"/>
      <c r="M880" s="17"/>
      <c r="N880" s="17"/>
      <c r="O880" s="17"/>
      <c r="P880" s="17"/>
      <c r="Q880" s="17"/>
      <c r="R880" s="17"/>
      <c r="S880" s="17"/>
    </row>
    <row r="881" spans="2:19">
      <c r="B881" s="17"/>
      <c r="C881" s="17"/>
      <c r="D881" s="24"/>
      <c r="E881" s="17"/>
      <c r="F881" s="23"/>
      <c r="G881" s="17"/>
      <c r="H881" s="20"/>
      <c r="L881" s="22"/>
      <c r="M881" s="17"/>
      <c r="N881" s="17"/>
      <c r="O881" s="17"/>
      <c r="P881" s="17"/>
      <c r="Q881" s="17"/>
      <c r="R881" s="17"/>
      <c r="S881" s="17"/>
    </row>
    <row r="882" spans="2:19">
      <c r="B882" s="17"/>
      <c r="C882" s="17"/>
      <c r="D882" s="24"/>
      <c r="E882" s="17"/>
      <c r="F882" s="23"/>
      <c r="G882" s="17"/>
      <c r="H882" s="20"/>
      <c r="L882" s="22"/>
      <c r="M882" s="17"/>
      <c r="N882" s="17"/>
      <c r="O882" s="17"/>
      <c r="P882" s="17"/>
      <c r="Q882" s="17"/>
      <c r="R882" s="17"/>
      <c r="S882" s="17"/>
    </row>
    <row r="883" spans="2:19">
      <c r="B883" s="17"/>
      <c r="C883" s="17"/>
      <c r="D883" s="24"/>
      <c r="E883" s="17"/>
      <c r="F883" s="23"/>
      <c r="G883" s="17"/>
      <c r="H883" s="20"/>
      <c r="L883" s="22"/>
      <c r="M883" s="17"/>
      <c r="N883" s="17"/>
      <c r="O883" s="17"/>
      <c r="P883" s="17"/>
      <c r="Q883" s="17"/>
      <c r="R883" s="17"/>
      <c r="S883" s="17"/>
    </row>
    <row r="884" spans="2:19">
      <c r="B884" s="17"/>
      <c r="C884" s="17"/>
      <c r="D884" s="24"/>
      <c r="E884" s="17"/>
      <c r="F884" s="23"/>
      <c r="G884" s="17"/>
      <c r="H884" s="20"/>
      <c r="L884" s="22"/>
      <c r="M884" s="17"/>
      <c r="N884" s="17"/>
      <c r="O884" s="17"/>
      <c r="P884" s="17"/>
      <c r="Q884" s="17"/>
      <c r="R884" s="17"/>
      <c r="S884" s="17"/>
    </row>
    <row r="885" spans="2:19">
      <c r="B885" s="17"/>
      <c r="C885" s="17"/>
      <c r="D885" s="24"/>
      <c r="E885" s="17"/>
      <c r="F885" s="23"/>
      <c r="G885" s="17"/>
      <c r="H885" s="20"/>
      <c r="L885" s="22"/>
      <c r="M885" s="17"/>
      <c r="N885" s="17"/>
      <c r="O885" s="17"/>
      <c r="P885" s="17"/>
      <c r="Q885" s="17"/>
      <c r="R885" s="17"/>
      <c r="S885" s="17"/>
    </row>
    <row r="886" spans="2:19">
      <c r="B886" s="17"/>
      <c r="C886" s="17"/>
      <c r="D886" s="24"/>
      <c r="E886" s="17"/>
      <c r="F886" s="23"/>
      <c r="G886" s="17"/>
      <c r="H886" s="20"/>
      <c r="L886" s="22"/>
      <c r="M886" s="17"/>
      <c r="N886" s="17"/>
      <c r="O886" s="17"/>
      <c r="P886" s="17"/>
      <c r="Q886" s="17"/>
      <c r="R886" s="17"/>
      <c r="S886" s="17"/>
    </row>
    <row r="887" spans="2:19">
      <c r="B887" s="17"/>
      <c r="C887" s="17"/>
      <c r="D887" s="24"/>
      <c r="E887" s="17"/>
      <c r="F887" s="23"/>
      <c r="G887" s="17"/>
      <c r="H887" s="20"/>
      <c r="L887" s="22"/>
      <c r="M887" s="17"/>
      <c r="N887" s="17"/>
      <c r="O887" s="17"/>
      <c r="P887" s="17"/>
      <c r="Q887" s="17"/>
      <c r="R887" s="17"/>
      <c r="S887" s="17"/>
    </row>
    <row r="888" spans="2:19">
      <c r="B888" s="17"/>
      <c r="C888" s="17"/>
      <c r="D888" s="24"/>
      <c r="E888" s="17"/>
      <c r="F888" s="23"/>
      <c r="G888" s="17"/>
      <c r="H888" s="20"/>
      <c r="L888" s="22"/>
      <c r="M888" s="17"/>
      <c r="N888" s="17"/>
      <c r="O888" s="17"/>
      <c r="P888" s="17"/>
      <c r="Q888" s="17"/>
      <c r="R888" s="17"/>
      <c r="S888" s="17"/>
    </row>
    <row r="889" spans="2:19">
      <c r="B889" s="17"/>
      <c r="C889" s="17"/>
      <c r="D889" s="24"/>
      <c r="E889" s="17"/>
      <c r="F889" s="23"/>
      <c r="G889" s="17"/>
      <c r="H889" s="20"/>
      <c r="L889" s="22"/>
      <c r="M889" s="17"/>
      <c r="N889" s="17"/>
      <c r="O889" s="17"/>
      <c r="P889" s="17"/>
      <c r="Q889" s="17"/>
      <c r="R889" s="17"/>
      <c r="S889" s="17"/>
    </row>
    <row r="890" spans="2:19">
      <c r="B890" s="17"/>
      <c r="C890" s="17"/>
      <c r="D890" s="24"/>
      <c r="E890" s="17"/>
      <c r="F890" s="23"/>
      <c r="G890" s="17"/>
      <c r="H890" s="20"/>
      <c r="L890" s="22"/>
      <c r="M890" s="17"/>
      <c r="N890" s="17"/>
      <c r="O890" s="17"/>
      <c r="P890" s="17"/>
      <c r="Q890" s="17"/>
      <c r="R890" s="17"/>
      <c r="S890" s="17"/>
    </row>
    <row r="891" spans="2:19">
      <c r="B891" s="17"/>
      <c r="C891" s="17"/>
      <c r="D891" s="24"/>
      <c r="E891" s="17"/>
      <c r="F891" s="23"/>
      <c r="G891" s="17"/>
      <c r="H891" s="20"/>
      <c r="L891" s="22"/>
      <c r="M891" s="17"/>
      <c r="N891" s="17"/>
      <c r="O891" s="17"/>
      <c r="P891" s="17"/>
      <c r="Q891" s="17"/>
      <c r="R891" s="17"/>
      <c r="S891" s="17"/>
    </row>
    <row r="892" spans="2:19">
      <c r="B892" s="17"/>
      <c r="C892" s="17"/>
      <c r="D892" s="24"/>
      <c r="E892" s="17"/>
      <c r="F892" s="23"/>
      <c r="G892" s="17"/>
      <c r="H892" s="20"/>
      <c r="L892" s="22"/>
      <c r="M892" s="17"/>
      <c r="N892" s="17"/>
      <c r="O892" s="17"/>
      <c r="P892" s="17"/>
      <c r="Q892" s="17"/>
      <c r="R892" s="17"/>
      <c r="S892" s="17"/>
    </row>
    <row r="893" spans="2:19">
      <c r="B893" s="17"/>
      <c r="C893" s="17"/>
      <c r="D893" s="24"/>
      <c r="E893" s="17"/>
      <c r="F893" s="23"/>
      <c r="G893" s="17"/>
      <c r="H893" s="20"/>
      <c r="L893" s="22"/>
      <c r="M893" s="17"/>
      <c r="N893" s="17"/>
      <c r="O893" s="17"/>
      <c r="P893" s="17"/>
      <c r="Q893" s="17"/>
      <c r="R893" s="17"/>
      <c r="S893" s="17"/>
    </row>
    <row r="894" spans="2:19">
      <c r="B894" s="17"/>
      <c r="C894" s="17"/>
      <c r="D894" s="24"/>
      <c r="E894" s="17"/>
      <c r="F894" s="23"/>
      <c r="G894" s="17"/>
      <c r="H894" s="20"/>
      <c r="L894" s="22"/>
      <c r="M894" s="17"/>
      <c r="N894" s="17"/>
      <c r="O894" s="17"/>
      <c r="P894" s="17"/>
      <c r="Q894" s="17"/>
      <c r="R894" s="17"/>
      <c r="S894" s="17"/>
    </row>
    <row r="895" spans="2:19">
      <c r="B895" s="17"/>
      <c r="C895" s="17"/>
      <c r="D895" s="24"/>
      <c r="E895" s="17"/>
      <c r="F895" s="23"/>
      <c r="G895" s="17"/>
      <c r="H895" s="20"/>
      <c r="L895" s="22"/>
      <c r="M895" s="17"/>
      <c r="N895" s="17"/>
      <c r="O895" s="17"/>
      <c r="P895" s="17"/>
      <c r="Q895" s="17"/>
      <c r="R895" s="17"/>
      <c r="S895" s="17"/>
    </row>
    <row r="896" spans="2:19">
      <c r="B896" s="17"/>
      <c r="C896" s="17"/>
      <c r="D896" s="24"/>
      <c r="E896" s="17"/>
      <c r="F896" s="23"/>
      <c r="G896" s="17"/>
      <c r="H896" s="20"/>
      <c r="L896" s="22"/>
      <c r="M896" s="17"/>
      <c r="N896" s="17"/>
      <c r="O896" s="17"/>
      <c r="P896" s="17"/>
      <c r="Q896" s="17"/>
      <c r="R896" s="17"/>
      <c r="S896" s="17"/>
    </row>
    <row r="897" spans="2:19">
      <c r="B897" s="17"/>
      <c r="C897" s="17"/>
      <c r="D897" s="24"/>
      <c r="E897" s="17"/>
      <c r="F897" s="23"/>
      <c r="G897" s="17"/>
      <c r="H897" s="20"/>
      <c r="L897" s="22"/>
      <c r="M897" s="17"/>
      <c r="N897" s="17"/>
      <c r="O897" s="17"/>
      <c r="P897" s="17"/>
      <c r="Q897" s="17"/>
      <c r="R897" s="17"/>
      <c r="S897" s="17"/>
    </row>
    <row r="898" spans="2:19">
      <c r="B898" s="17"/>
      <c r="C898" s="17"/>
      <c r="D898" s="24"/>
      <c r="E898" s="17"/>
      <c r="F898" s="23"/>
      <c r="G898" s="17"/>
      <c r="H898" s="20"/>
      <c r="L898" s="22"/>
      <c r="M898" s="17"/>
      <c r="N898" s="17"/>
      <c r="O898" s="17"/>
      <c r="P898" s="17"/>
      <c r="Q898" s="17"/>
      <c r="R898" s="17"/>
      <c r="S898" s="17"/>
    </row>
    <row r="899" spans="2:19">
      <c r="B899" s="17"/>
      <c r="C899" s="17"/>
      <c r="D899" s="24"/>
      <c r="E899" s="17"/>
      <c r="F899" s="23"/>
      <c r="G899" s="17"/>
      <c r="H899" s="20"/>
      <c r="L899" s="22"/>
      <c r="M899" s="17"/>
      <c r="N899" s="17"/>
      <c r="O899" s="17"/>
      <c r="P899" s="17"/>
      <c r="Q899" s="17"/>
      <c r="R899" s="17"/>
      <c r="S899" s="17"/>
    </row>
    <row r="900" spans="2:19">
      <c r="B900" s="17"/>
      <c r="C900" s="17"/>
      <c r="D900" s="24"/>
      <c r="E900" s="17"/>
      <c r="F900" s="23"/>
      <c r="G900" s="17"/>
      <c r="H900" s="20"/>
      <c r="L900" s="22"/>
      <c r="M900" s="17"/>
      <c r="N900" s="17"/>
      <c r="O900" s="17"/>
      <c r="P900" s="17"/>
      <c r="Q900" s="17"/>
      <c r="R900" s="17"/>
      <c r="S900" s="17"/>
    </row>
    <row r="901" spans="2:19">
      <c r="B901" s="17"/>
      <c r="C901" s="17"/>
      <c r="D901" s="24"/>
      <c r="E901" s="17"/>
      <c r="F901" s="23"/>
      <c r="G901" s="17"/>
      <c r="H901" s="20"/>
      <c r="L901" s="22"/>
      <c r="M901" s="17"/>
      <c r="N901" s="17"/>
      <c r="O901" s="17"/>
      <c r="P901" s="17"/>
      <c r="Q901" s="17"/>
      <c r="R901" s="17"/>
      <c r="S901" s="17"/>
    </row>
    <row r="902" spans="2:19">
      <c r="B902" s="17"/>
      <c r="C902" s="17"/>
      <c r="D902" s="24"/>
      <c r="E902" s="17"/>
      <c r="F902" s="23"/>
      <c r="G902" s="17"/>
      <c r="H902" s="20"/>
      <c r="L902" s="22"/>
      <c r="M902" s="17"/>
      <c r="N902" s="17"/>
      <c r="O902" s="17"/>
      <c r="P902" s="17"/>
      <c r="Q902" s="17"/>
      <c r="R902" s="17"/>
      <c r="S902" s="17"/>
    </row>
    <row r="903" spans="2:19">
      <c r="B903" s="17"/>
      <c r="C903" s="17"/>
      <c r="D903" s="24"/>
      <c r="E903" s="17"/>
      <c r="F903" s="23"/>
      <c r="G903" s="17"/>
      <c r="H903" s="20"/>
      <c r="L903" s="22"/>
      <c r="M903" s="17"/>
      <c r="N903" s="17"/>
      <c r="O903" s="17"/>
      <c r="P903" s="17"/>
      <c r="Q903" s="17"/>
      <c r="R903" s="17"/>
      <c r="S903" s="17"/>
    </row>
    <row r="904" spans="2:19">
      <c r="B904" s="17"/>
      <c r="C904" s="17"/>
      <c r="D904" s="24"/>
      <c r="E904" s="17"/>
      <c r="F904" s="23"/>
      <c r="G904" s="17"/>
      <c r="H904" s="20"/>
      <c r="L904" s="22"/>
      <c r="M904" s="17"/>
      <c r="N904" s="17"/>
      <c r="O904" s="17"/>
      <c r="P904" s="17"/>
      <c r="Q904" s="17"/>
      <c r="R904" s="17"/>
      <c r="S904" s="17"/>
    </row>
    <row r="905" spans="2:19">
      <c r="B905" s="17"/>
      <c r="C905" s="17"/>
      <c r="D905" s="24"/>
      <c r="E905" s="17"/>
      <c r="F905" s="23"/>
      <c r="G905" s="17"/>
      <c r="H905" s="20"/>
      <c r="L905" s="22"/>
      <c r="M905" s="17"/>
      <c r="N905" s="17"/>
      <c r="O905" s="17"/>
      <c r="P905" s="17"/>
      <c r="Q905" s="17"/>
      <c r="R905" s="17"/>
      <c r="S905" s="17"/>
    </row>
    <row r="906" spans="2:19">
      <c r="B906" s="17"/>
      <c r="C906" s="17"/>
      <c r="D906" s="24"/>
      <c r="E906" s="17"/>
      <c r="F906" s="23"/>
      <c r="G906" s="17"/>
      <c r="H906" s="20"/>
      <c r="L906" s="22"/>
      <c r="M906" s="17"/>
      <c r="N906" s="17"/>
      <c r="O906" s="17"/>
      <c r="P906" s="17"/>
      <c r="Q906" s="17"/>
      <c r="R906" s="17"/>
      <c r="S906" s="17"/>
    </row>
    <row r="907" spans="2:19">
      <c r="B907" s="17"/>
      <c r="C907" s="17"/>
      <c r="D907" s="24"/>
      <c r="E907" s="17"/>
      <c r="F907" s="23"/>
      <c r="G907" s="17"/>
      <c r="H907" s="20"/>
      <c r="L907" s="22"/>
      <c r="M907" s="17"/>
      <c r="N907" s="17"/>
      <c r="O907" s="17"/>
      <c r="P907" s="17"/>
      <c r="Q907" s="17"/>
      <c r="R907" s="17"/>
      <c r="S907" s="17"/>
    </row>
    <row r="908" spans="2:19">
      <c r="B908" s="17"/>
      <c r="C908" s="17"/>
      <c r="D908" s="24"/>
      <c r="E908" s="17"/>
      <c r="F908" s="23"/>
      <c r="G908" s="17"/>
      <c r="H908" s="20"/>
      <c r="L908" s="22"/>
      <c r="M908" s="17"/>
      <c r="N908" s="17"/>
      <c r="O908" s="17"/>
      <c r="P908" s="17"/>
      <c r="Q908" s="17"/>
      <c r="R908" s="17"/>
      <c r="S908" s="17"/>
    </row>
    <row r="909" spans="2:19">
      <c r="B909" s="17"/>
      <c r="C909" s="17"/>
      <c r="D909" s="24"/>
      <c r="E909" s="17"/>
      <c r="F909" s="23"/>
      <c r="G909" s="17"/>
      <c r="H909" s="20"/>
      <c r="L909" s="22"/>
      <c r="M909" s="17"/>
      <c r="N909" s="17"/>
      <c r="O909" s="17"/>
      <c r="P909" s="17"/>
      <c r="Q909" s="17"/>
      <c r="R909" s="17"/>
      <c r="S909" s="17"/>
    </row>
    <row r="910" spans="2:19">
      <c r="B910" s="17"/>
      <c r="C910" s="17"/>
      <c r="D910" s="24"/>
      <c r="E910" s="17"/>
      <c r="F910" s="23"/>
      <c r="G910" s="17"/>
      <c r="H910" s="20"/>
      <c r="L910" s="22"/>
      <c r="M910" s="17"/>
      <c r="N910" s="17"/>
      <c r="O910" s="17"/>
      <c r="P910" s="17"/>
      <c r="Q910" s="17"/>
      <c r="R910" s="17"/>
      <c r="S910" s="17"/>
    </row>
    <row r="911" spans="2:19">
      <c r="B911" s="17"/>
      <c r="C911" s="17"/>
      <c r="D911" s="24"/>
      <c r="E911" s="17"/>
      <c r="F911" s="23"/>
      <c r="G911" s="17"/>
      <c r="H911" s="20"/>
      <c r="L911" s="22"/>
      <c r="M911" s="17"/>
      <c r="N911" s="17"/>
      <c r="O911" s="17"/>
      <c r="P911" s="17"/>
      <c r="Q911" s="17"/>
      <c r="R911" s="17"/>
      <c r="S911" s="17"/>
    </row>
    <row r="912" spans="2:19">
      <c r="B912" s="17"/>
      <c r="C912" s="17"/>
      <c r="D912" s="24"/>
      <c r="E912" s="17"/>
      <c r="F912" s="23"/>
      <c r="G912" s="17"/>
      <c r="H912" s="20"/>
      <c r="L912" s="22"/>
      <c r="M912" s="17"/>
      <c r="N912" s="17"/>
      <c r="O912" s="17"/>
      <c r="P912" s="17"/>
      <c r="Q912" s="17"/>
      <c r="R912" s="17"/>
      <c r="S912" s="17"/>
    </row>
    <row r="913" spans="2:19">
      <c r="B913" s="17"/>
      <c r="C913" s="17"/>
      <c r="D913" s="24"/>
      <c r="E913" s="17"/>
      <c r="F913" s="23"/>
      <c r="G913" s="17"/>
      <c r="H913" s="20"/>
      <c r="L913" s="22"/>
      <c r="M913" s="17"/>
      <c r="N913" s="17"/>
      <c r="O913" s="17"/>
      <c r="P913" s="17"/>
      <c r="Q913" s="17"/>
      <c r="R913" s="17"/>
      <c r="S913" s="17"/>
    </row>
    <row r="914" spans="2:19">
      <c r="B914" s="17"/>
      <c r="C914" s="17"/>
      <c r="D914" s="24"/>
      <c r="E914" s="17"/>
      <c r="F914" s="23"/>
      <c r="G914" s="17"/>
      <c r="H914" s="20"/>
      <c r="L914" s="22"/>
      <c r="M914" s="17"/>
      <c r="N914" s="17"/>
      <c r="O914" s="17"/>
      <c r="P914" s="17"/>
      <c r="Q914" s="17"/>
      <c r="R914" s="17"/>
      <c r="S914" s="17"/>
    </row>
    <row r="915" spans="2:19">
      <c r="B915" s="17"/>
      <c r="C915" s="17"/>
      <c r="D915" s="24"/>
      <c r="E915" s="17"/>
      <c r="F915" s="23"/>
      <c r="G915" s="17"/>
      <c r="H915" s="20"/>
      <c r="L915" s="22"/>
      <c r="M915" s="17"/>
      <c r="N915" s="17"/>
      <c r="O915" s="17"/>
      <c r="P915" s="17"/>
      <c r="Q915" s="17"/>
      <c r="R915" s="17"/>
      <c r="S915" s="17"/>
    </row>
    <row r="916" spans="2:19">
      <c r="B916" s="17"/>
      <c r="C916" s="17"/>
      <c r="D916" s="24"/>
      <c r="E916" s="17"/>
      <c r="F916" s="23"/>
      <c r="G916" s="17"/>
      <c r="H916" s="20"/>
      <c r="L916" s="22"/>
      <c r="M916" s="17"/>
      <c r="N916" s="17"/>
      <c r="O916" s="17"/>
      <c r="P916" s="17"/>
      <c r="Q916" s="17"/>
      <c r="R916" s="17"/>
      <c r="S916" s="17"/>
    </row>
    <row r="917" spans="2:19">
      <c r="B917" s="17"/>
      <c r="C917" s="17"/>
      <c r="D917" s="24"/>
      <c r="E917" s="17"/>
      <c r="F917" s="23"/>
      <c r="G917" s="17"/>
      <c r="H917" s="20"/>
      <c r="L917" s="22"/>
      <c r="M917" s="17"/>
      <c r="N917" s="17"/>
      <c r="O917" s="17"/>
      <c r="P917" s="17"/>
      <c r="Q917" s="17"/>
      <c r="R917" s="17"/>
      <c r="S917" s="17"/>
    </row>
    <row r="918" spans="2:19">
      <c r="B918" s="17"/>
      <c r="C918" s="17"/>
      <c r="D918" s="24"/>
      <c r="E918" s="17"/>
      <c r="F918" s="23"/>
      <c r="G918" s="17"/>
      <c r="H918" s="20"/>
      <c r="L918" s="22"/>
      <c r="M918" s="17"/>
      <c r="N918" s="17"/>
      <c r="O918" s="17"/>
      <c r="P918" s="17"/>
      <c r="Q918" s="17"/>
      <c r="R918" s="17"/>
      <c r="S918" s="17"/>
    </row>
    <row r="919" spans="2:19">
      <c r="B919" s="17"/>
      <c r="C919" s="17"/>
      <c r="D919" s="24"/>
      <c r="E919" s="17"/>
      <c r="F919" s="23"/>
      <c r="G919" s="17"/>
      <c r="H919" s="20"/>
      <c r="L919" s="22"/>
      <c r="M919" s="17"/>
      <c r="N919" s="17"/>
      <c r="O919" s="17"/>
      <c r="P919" s="17"/>
      <c r="Q919" s="17"/>
      <c r="R919" s="17"/>
      <c r="S919" s="17"/>
    </row>
    <row r="920" spans="2:19">
      <c r="B920" s="17"/>
      <c r="C920" s="17"/>
      <c r="D920" s="24"/>
      <c r="E920" s="17"/>
      <c r="F920" s="23"/>
      <c r="G920" s="17"/>
      <c r="H920" s="20"/>
      <c r="L920" s="22"/>
      <c r="M920" s="17"/>
      <c r="N920" s="17"/>
      <c r="O920" s="17"/>
      <c r="P920" s="17"/>
      <c r="Q920" s="17"/>
      <c r="R920" s="17"/>
      <c r="S920" s="17"/>
    </row>
    <row r="921" spans="2:19">
      <c r="B921" s="17"/>
      <c r="C921" s="17"/>
      <c r="D921" s="24"/>
      <c r="E921" s="17"/>
      <c r="F921" s="23"/>
      <c r="G921" s="17"/>
      <c r="H921" s="20"/>
      <c r="L921" s="22"/>
      <c r="M921" s="17"/>
      <c r="N921" s="17"/>
      <c r="O921" s="17"/>
      <c r="P921" s="17"/>
      <c r="Q921" s="17"/>
      <c r="R921" s="17"/>
      <c r="S921" s="17"/>
    </row>
    <row r="922" spans="2:19">
      <c r="B922" s="17"/>
      <c r="C922" s="17"/>
      <c r="D922" s="24"/>
      <c r="E922" s="17"/>
      <c r="F922" s="23"/>
      <c r="G922" s="17"/>
      <c r="H922" s="20"/>
      <c r="L922" s="22"/>
      <c r="M922" s="17"/>
      <c r="N922" s="17"/>
      <c r="O922" s="17"/>
      <c r="P922" s="17"/>
      <c r="Q922" s="17"/>
      <c r="R922" s="17"/>
      <c r="S922" s="17"/>
    </row>
    <row r="923" spans="2:19">
      <c r="B923" s="17"/>
      <c r="C923" s="17"/>
      <c r="D923" s="24"/>
      <c r="E923" s="17"/>
      <c r="F923" s="23"/>
      <c r="G923" s="17"/>
      <c r="H923" s="20"/>
      <c r="L923" s="22"/>
      <c r="M923" s="17"/>
      <c r="N923" s="17"/>
      <c r="O923" s="17"/>
      <c r="P923" s="17"/>
      <c r="Q923" s="17"/>
      <c r="R923" s="17"/>
      <c r="S923" s="17"/>
    </row>
    <row r="924" spans="2:19">
      <c r="B924" s="17"/>
      <c r="C924" s="17"/>
      <c r="D924" s="24"/>
      <c r="E924" s="17"/>
      <c r="F924" s="23"/>
      <c r="G924" s="17"/>
      <c r="H924" s="20"/>
      <c r="L924" s="22"/>
      <c r="M924" s="17"/>
      <c r="N924" s="17"/>
      <c r="O924" s="17"/>
      <c r="P924" s="17"/>
      <c r="Q924" s="17"/>
      <c r="R924" s="17"/>
      <c r="S924" s="17"/>
    </row>
    <row r="925" spans="2:19">
      <c r="B925" s="17"/>
      <c r="C925" s="17"/>
      <c r="D925" s="24"/>
      <c r="E925" s="17"/>
      <c r="F925" s="23"/>
      <c r="G925" s="17"/>
      <c r="H925" s="20"/>
      <c r="L925" s="22"/>
      <c r="M925" s="17"/>
      <c r="N925" s="17"/>
      <c r="O925" s="17"/>
      <c r="P925" s="17"/>
      <c r="Q925" s="17"/>
      <c r="R925" s="17"/>
      <c r="S925" s="17"/>
    </row>
    <row r="926" spans="2:19">
      <c r="B926" s="17"/>
      <c r="C926" s="17"/>
      <c r="D926" s="24"/>
      <c r="E926" s="17"/>
      <c r="F926" s="23"/>
      <c r="G926" s="17"/>
      <c r="H926" s="20"/>
      <c r="L926" s="22"/>
      <c r="M926" s="17"/>
      <c r="N926" s="17"/>
      <c r="O926" s="17"/>
      <c r="P926" s="17"/>
      <c r="Q926" s="17"/>
      <c r="R926" s="17"/>
      <c r="S926" s="17"/>
    </row>
    <row r="927" spans="2:19">
      <c r="B927" s="17"/>
      <c r="C927" s="17"/>
      <c r="D927" s="24"/>
      <c r="E927" s="17"/>
      <c r="F927" s="23"/>
      <c r="G927" s="17"/>
      <c r="H927" s="20"/>
      <c r="L927" s="22"/>
      <c r="M927" s="17"/>
      <c r="N927" s="17"/>
      <c r="O927" s="17"/>
      <c r="P927" s="17"/>
      <c r="Q927" s="17"/>
      <c r="R927" s="17"/>
      <c r="S927" s="17"/>
    </row>
    <row r="928" spans="2:19">
      <c r="B928" s="17"/>
      <c r="C928" s="17"/>
      <c r="D928" s="24"/>
      <c r="E928" s="17"/>
      <c r="F928" s="23"/>
      <c r="G928" s="17"/>
      <c r="H928" s="20"/>
      <c r="L928" s="22"/>
      <c r="M928" s="17"/>
      <c r="N928" s="17"/>
      <c r="O928" s="17"/>
      <c r="P928" s="17"/>
      <c r="Q928" s="17"/>
      <c r="R928" s="17"/>
      <c r="S928" s="17"/>
    </row>
    <row r="929" spans="2:19">
      <c r="B929" s="17"/>
      <c r="C929" s="17"/>
      <c r="D929" s="24"/>
      <c r="E929" s="17"/>
      <c r="F929" s="23"/>
      <c r="G929" s="17"/>
      <c r="H929" s="20"/>
      <c r="L929" s="22"/>
      <c r="M929" s="17"/>
      <c r="N929" s="17"/>
      <c r="O929" s="17"/>
      <c r="P929" s="17"/>
      <c r="Q929" s="17"/>
      <c r="R929" s="17"/>
      <c r="S929" s="17"/>
    </row>
    <row r="930" spans="2:19">
      <c r="B930" s="17"/>
      <c r="C930" s="17"/>
      <c r="D930" s="24"/>
      <c r="E930" s="17"/>
      <c r="F930" s="23"/>
      <c r="G930" s="17"/>
      <c r="H930" s="20"/>
      <c r="L930" s="22"/>
      <c r="M930" s="17"/>
      <c r="N930" s="17"/>
      <c r="O930" s="17"/>
      <c r="P930" s="17"/>
      <c r="Q930" s="17"/>
      <c r="R930" s="17"/>
      <c r="S930" s="17"/>
    </row>
    <row r="931" spans="2:19">
      <c r="B931" s="17"/>
      <c r="C931" s="17"/>
      <c r="D931" s="24"/>
      <c r="E931" s="17"/>
      <c r="F931" s="23"/>
      <c r="G931" s="17"/>
      <c r="H931" s="20"/>
      <c r="L931" s="22"/>
      <c r="M931" s="17"/>
      <c r="N931" s="17"/>
      <c r="O931" s="17"/>
      <c r="P931" s="17"/>
      <c r="Q931" s="17"/>
      <c r="R931" s="17"/>
      <c r="S931" s="17"/>
    </row>
    <row r="932" spans="2:19">
      <c r="B932" s="17"/>
      <c r="C932" s="17"/>
      <c r="D932" s="24"/>
      <c r="E932" s="17"/>
      <c r="F932" s="23"/>
      <c r="G932" s="17"/>
      <c r="H932" s="20"/>
      <c r="L932" s="22"/>
      <c r="M932" s="17"/>
      <c r="N932" s="17"/>
      <c r="O932" s="17"/>
      <c r="P932" s="17"/>
      <c r="Q932" s="17"/>
      <c r="R932" s="17"/>
      <c r="S932" s="17"/>
    </row>
    <row r="933" spans="2:19">
      <c r="B933" s="17"/>
      <c r="C933" s="17"/>
      <c r="D933" s="24"/>
      <c r="E933" s="17"/>
      <c r="F933" s="23"/>
      <c r="G933" s="17"/>
      <c r="H933" s="20"/>
      <c r="L933" s="22"/>
      <c r="M933" s="17"/>
      <c r="N933" s="17"/>
      <c r="O933" s="17"/>
      <c r="P933" s="17"/>
      <c r="Q933" s="17"/>
      <c r="R933" s="17"/>
      <c r="S933" s="17"/>
    </row>
    <row r="934" spans="2:19">
      <c r="B934" s="17"/>
      <c r="C934" s="17"/>
      <c r="D934" s="24"/>
      <c r="E934" s="17"/>
      <c r="F934" s="23"/>
      <c r="G934" s="17"/>
      <c r="H934" s="20"/>
      <c r="L934" s="22"/>
      <c r="M934" s="17"/>
      <c r="N934" s="17"/>
      <c r="O934" s="17"/>
      <c r="P934" s="17"/>
      <c r="Q934" s="17"/>
      <c r="R934" s="17"/>
      <c r="S934" s="17"/>
    </row>
    <row r="935" spans="2:19">
      <c r="B935" s="17"/>
      <c r="C935" s="17"/>
      <c r="D935" s="24"/>
      <c r="E935" s="17"/>
      <c r="F935" s="23"/>
      <c r="G935" s="17"/>
      <c r="H935" s="20"/>
      <c r="L935" s="22"/>
      <c r="M935" s="17"/>
      <c r="N935" s="17"/>
      <c r="O935" s="17"/>
      <c r="P935" s="17"/>
      <c r="Q935" s="17"/>
      <c r="R935" s="17"/>
      <c r="S935" s="17"/>
    </row>
    <row r="936" spans="2:19">
      <c r="B936" s="17"/>
      <c r="C936" s="17"/>
      <c r="D936" s="24"/>
      <c r="E936" s="17"/>
      <c r="F936" s="23"/>
      <c r="G936" s="17"/>
      <c r="H936" s="20"/>
      <c r="L936" s="22"/>
      <c r="M936" s="17"/>
      <c r="N936" s="17"/>
      <c r="O936" s="17"/>
      <c r="P936" s="17"/>
      <c r="Q936" s="17"/>
      <c r="R936" s="17"/>
      <c r="S936" s="17"/>
    </row>
    <row r="937" spans="2:19">
      <c r="B937" s="17"/>
      <c r="C937" s="17"/>
      <c r="D937" s="24"/>
      <c r="E937" s="17"/>
      <c r="F937" s="23"/>
      <c r="G937" s="17"/>
      <c r="H937" s="20"/>
      <c r="L937" s="22"/>
      <c r="M937" s="17"/>
      <c r="N937" s="17"/>
      <c r="O937" s="17"/>
      <c r="P937" s="17"/>
      <c r="Q937" s="17"/>
      <c r="R937" s="17"/>
      <c r="S937" s="17"/>
    </row>
    <row r="938" spans="2:19">
      <c r="B938" s="17"/>
      <c r="C938" s="17"/>
      <c r="D938" s="24"/>
      <c r="E938" s="17"/>
      <c r="F938" s="23"/>
      <c r="G938" s="17"/>
      <c r="H938" s="20"/>
      <c r="L938" s="22"/>
      <c r="M938" s="17"/>
      <c r="N938" s="17"/>
      <c r="O938" s="17"/>
      <c r="P938" s="17"/>
      <c r="Q938" s="17"/>
      <c r="R938" s="17"/>
      <c r="S938" s="17"/>
    </row>
    <row r="939" spans="2:19">
      <c r="B939" s="17"/>
      <c r="C939" s="17"/>
      <c r="D939" s="24"/>
      <c r="E939" s="17"/>
      <c r="F939" s="23"/>
      <c r="G939" s="17"/>
      <c r="H939" s="20"/>
      <c r="L939" s="22"/>
      <c r="M939" s="17"/>
      <c r="N939" s="17"/>
      <c r="O939" s="17"/>
      <c r="P939" s="17"/>
      <c r="Q939" s="17"/>
      <c r="R939" s="17"/>
      <c r="S939" s="17"/>
    </row>
    <row r="940" spans="2:19">
      <c r="B940" s="17"/>
      <c r="C940" s="17"/>
      <c r="D940" s="24"/>
      <c r="E940" s="17"/>
      <c r="F940" s="23"/>
      <c r="G940" s="17"/>
      <c r="H940" s="20"/>
      <c r="L940" s="22"/>
      <c r="M940" s="17"/>
      <c r="N940" s="17"/>
      <c r="O940" s="17"/>
      <c r="P940" s="17"/>
      <c r="Q940" s="17"/>
      <c r="R940" s="17"/>
      <c r="S940" s="17"/>
    </row>
    <row r="941" spans="2:19">
      <c r="B941" s="17"/>
      <c r="C941" s="17"/>
      <c r="D941" s="24"/>
      <c r="E941" s="17"/>
      <c r="F941" s="23"/>
      <c r="G941" s="17"/>
      <c r="H941" s="20"/>
      <c r="L941" s="22"/>
      <c r="M941" s="17"/>
      <c r="N941" s="17"/>
      <c r="O941" s="17"/>
      <c r="P941" s="17"/>
      <c r="Q941" s="17"/>
      <c r="R941" s="17"/>
      <c r="S941" s="17"/>
    </row>
    <row r="942" spans="2:19">
      <c r="B942" s="17"/>
      <c r="C942" s="17"/>
      <c r="D942" s="24"/>
      <c r="E942" s="17"/>
      <c r="F942" s="23"/>
      <c r="G942" s="17"/>
      <c r="H942" s="20"/>
      <c r="L942" s="22"/>
      <c r="M942" s="17"/>
      <c r="N942" s="17"/>
      <c r="O942" s="17"/>
      <c r="P942" s="17"/>
      <c r="Q942" s="17"/>
      <c r="R942" s="17"/>
      <c r="S942" s="17"/>
    </row>
    <row r="943" spans="2:19">
      <c r="B943" s="17"/>
      <c r="C943" s="17"/>
      <c r="D943" s="24"/>
      <c r="E943" s="17"/>
      <c r="F943" s="23"/>
      <c r="G943" s="17"/>
      <c r="H943" s="20"/>
      <c r="L943" s="22"/>
      <c r="M943" s="17"/>
      <c r="N943" s="17"/>
      <c r="O943" s="17"/>
      <c r="P943" s="17"/>
      <c r="Q943" s="17"/>
      <c r="R943" s="17"/>
      <c r="S943" s="17"/>
    </row>
    <row r="944" spans="2:19">
      <c r="B944" s="17"/>
      <c r="C944" s="17"/>
      <c r="D944" s="24"/>
      <c r="E944" s="17"/>
      <c r="F944" s="23"/>
      <c r="G944" s="17"/>
      <c r="H944" s="20"/>
      <c r="L944" s="22"/>
      <c r="M944" s="17"/>
      <c r="N944" s="17"/>
      <c r="O944" s="17"/>
      <c r="P944" s="17"/>
      <c r="Q944" s="17"/>
      <c r="R944" s="17"/>
      <c r="S944" s="17"/>
    </row>
    <row r="945" spans="2:19">
      <c r="B945" s="17"/>
      <c r="C945" s="17"/>
      <c r="D945" s="24"/>
      <c r="E945" s="17"/>
      <c r="F945" s="23"/>
      <c r="G945" s="17"/>
      <c r="H945" s="20"/>
      <c r="L945" s="22"/>
      <c r="M945" s="17"/>
      <c r="N945" s="17"/>
      <c r="O945" s="17"/>
      <c r="P945" s="17"/>
      <c r="Q945" s="17"/>
      <c r="R945" s="17"/>
      <c r="S945" s="17"/>
    </row>
    <row r="946" spans="2:19">
      <c r="B946" s="17"/>
      <c r="C946" s="17"/>
      <c r="D946" s="24"/>
      <c r="E946" s="17"/>
      <c r="F946" s="23"/>
      <c r="G946" s="17"/>
      <c r="H946" s="20"/>
      <c r="L946" s="22"/>
      <c r="M946" s="17"/>
      <c r="N946" s="17"/>
      <c r="O946" s="17"/>
      <c r="P946" s="17"/>
      <c r="Q946" s="17"/>
      <c r="R946" s="17"/>
      <c r="S946" s="17"/>
    </row>
    <row r="947" spans="2:19">
      <c r="B947" s="17"/>
      <c r="C947" s="17"/>
      <c r="D947" s="24"/>
      <c r="E947" s="17"/>
      <c r="F947" s="23"/>
      <c r="G947" s="17"/>
      <c r="H947" s="20"/>
      <c r="L947" s="22"/>
      <c r="M947" s="17"/>
      <c r="N947" s="17"/>
      <c r="O947" s="17"/>
      <c r="P947" s="17"/>
      <c r="Q947" s="17"/>
      <c r="R947" s="17"/>
      <c r="S947" s="17"/>
    </row>
    <row r="948" spans="2:19">
      <c r="B948" s="17"/>
      <c r="C948" s="17"/>
      <c r="D948" s="24"/>
      <c r="E948" s="17"/>
      <c r="F948" s="23"/>
      <c r="G948" s="17"/>
      <c r="H948" s="20"/>
      <c r="L948" s="22"/>
      <c r="M948" s="17"/>
      <c r="N948" s="17"/>
      <c r="O948" s="17"/>
      <c r="P948" s="17"/>
      <c r="Q948" s="17"/>
      <c r="R948" s="17"/>
      <c r="S948" s="17"/>
    </row>
    <row r="949" spans="2:19">
      <c r="B949" s="17"/>
      <c r="C949" s="17"/>
      <c r="D949" s="24"/>
      <c r="E949" s="17"/>
      <c r="F949" s="23"/>
      <c r="G949" s="17"/>
      <c r="H949" s="20"/>
      <c r="L949" s="22"/>
      <c r="M949" s="17"/>
      <c r="N949" s="17"/>
      <c r="O949" s="17"/>
      <c r="P949" s="17"/>
      <c r="Q949" s="17"/>
      <c r="R949" s="17"/>
      <c r="S949" s="17"/>
    </row>
    <row r="950" spans="2:19">
      <c r="B950" s="17"/>
      <c r="C950" s="17"/>
      <c r="D950" s="24"/>
      <c r="E950" s="17"/>
      <c r="F950" s="23"/>
      <c r="G950" s="17"/>
      <c r="H950" s="20"/>
      <c r="L950" s="22"/>
      <c r="M950" s="17"/>
      <c r="N950" s="17"/>
      <c r="O950" s="17"/>
      <c r="P950" s="17"/>
      <c r="Q950" s="17"/>
      <c r="R950" s="17"/>
      <c r="S950" s="17"/>
    </row>
    <row r="951" spans="2:19">
      <c r="B951" s="17"/>
      <c r="C951" s="17"/>
      <c r="D951" s="24"/>
      <c r="E951" s="17"/>
      <c r="F951" s="23"/>
      <c r="G951" s="17"/>
      <c r="H951" s="20"/>
      <c r="L951" s="22"/>
      <c r="M951" s="17"/>
      <c r="N951" s="17"/>
      <c r="O951" s="17"/>
      <c r="P951" s="17"/>
      <c r="Q951" s="17"/>
      <c r="R951" s="17"/>
      <c r="S951" s="17"/>
    </row>
    <row r="952" spans="2:19">
      <c r="B952" s="17"/>
      <c r="C952" s="17"/>
      <c r="D952" s="24"/>
      <c r="E952" s="17"/>
      <c r="F952" s="23"/>
      <c r="G952" s="17"/>
      <c r="H952" s="20"/>
      <c r="L952" s="22"/>
      <c r="M952" s="17"/>
      <c r="N952" s="17"/>
      <c r="O952" s="17"/>
      <c r="P952" s="17"/>
      <c r="Q952" s="17"/>
      <c r="R952" s="17"/>
      <c r="S952" s="17"/>
    </row>
    <row r="953" spans="2:19">
      <c r="B953" s="17"/>
      <c r="C953" s="17"/>
      <c r="D953" s="24"/>
      <c r="E953" s="17"/>
      <c r="F953" s="23"/>
      <c r="G953" s="17"/>
      <c r="H953" s="20"/>
      <c r="L953" s="22"/>
      <c r="M953" s="17"/>
      <c r="N953" s="17"/>
      <c r="O953" s="17"/>
      <c r="P953" s="17"/>
      <c r="Q953" s="17"/>
      <c r="R953" s="17"/>
      <c r="S953" s="17"/>
    </row>
    <row r="954" spans="2:19">
      <c r="B954" s="17"/>
      <c r="C954" s="17"/>
      <c r="D954" s="24"/>
      <c r="E954" s="17"/>
      <c r="F954" s="23"/>
      <c r="G954" s="17"/>
      <c r="H954" s="20"/>
      <c r="L954" s="22"/>
      <c r="M954" s="17"/>
      <c r="N954" s="17"/>
      <c r="O954" s="17"/>
      <c r="P954" s="17"/>
      <c r="Q954" s="17"/>
      <c r="R954" s="17"/>
      <c r="S954" s="17"/>
    </row>
    <row r="955" spans="2:19">
      <c r="B955" s="17"/>
      <c r="C955" s="17"/>
      <c r="D955" s="24"/>
      <c r="E955" s="17"/>
      <c r="F955" s="23"/>
      <c r="G955" s="17"/>
      <c r="H955" s="20"/>
      <c r="L955" s="22"/>
      <c r="M955" s="17"/>
      <c r="N955" s="17"/>
      <c r="O955" s="17"/>
      <c r="P955" s="17"/>
      <c r="Q955" s="17"/>
      <c r="R955" s="17"/>
      <c r="S955" s="17"/>
    </row>
    <row r="956" spans="2:19">
      <c r="B956" s="17"/>
      <c r="C956" s="17"/>
      <c r="D956" s="24"/>
      <c r="E956" s="17"/>
      <c r="F956" s="23"/>
      <c r="G956" s="17"/>
      <c r="H956" s="20"/>
      <c r="L956" s="22"/>
      <c r="M956" s="17"/>
      <c r="N956" s="17"/>
      <c r="O956" s="17"/>
      <c r="P956" s="17"/>
      <c r="Q956" s="17"/>
      <c r="R956" s="17"/>
      <c r="S956" s="17"/>
    </row>
    <row r="957" spans="2:19">
      <c r="B957" s="17"/>
      <c r="C957" s="17"/>
      <c r="D957" s="24"/>
      <c r="E957" s="17"/>
      <c r="F957" s="23"/>
      <c r="G957" s="17"/>
      <c r="H957" s="20"/>
      <c r="L957" s="22"/>
      <c r="M957" s="17"/>
      <c r="N957" s="17"/>
      <c r="O957" s="17"/>
      <c r="P957" s="17"/>
      <c r="Q957" s="17"/>
      <c r="R957" s="17"/>
      <c r="S957" s="17"/>
    </row>
    <row r="958" spans="2:19">
      <c r="B958" s="17"/>
      <c r="C958" s="17"/>
      <c r="D958" s="24"/>
      <c r="E958" s="17"/>
      <c r="F958" s="23"/>
      <c r="G958" s="17"/>
      <c r="H958" s="20"/>
      <c r="L958" s="22"/>
      <c r="M958" s="17"/>
      <c r="N958" s="17"/>
      <c r="O958" s="17"/>
      <c r="P958" s="17"/>
      <c r="Q958" s="17"/>
      <c r="R958" s="17"/>
      <c r="S958" s="17"/>
    </row>
    <row r="959" spans="2:19">
      <c r="B959" s="17"/>
      <c r="C959" s="17"/>
      <c r="D959" s="24"/>
      <c r="E959" s="17"/>
      <c r="F959" s="23"/>
      <c r="G959" s="17"/>
      <c r="H959" s="20"/>
      <c r="L959" s="22"/>
      <c r="M959" s="17"/>
      <c r="N959" s="17"/>
      <c r="O959" s="17"/>
      <c r="P959" s="17"/>
      <c r="Q959" s="17"/>
      <c r="R959" s="17"/>
      <c r="S959" s="17"/>
    </row>
    <row r="960" spans="2:19">
      <c r="B960" s="17"/>
      <c r="C960" s="17"/>
      <c r="D960" s="24"/>
      <c r="E960" s="17"/>
      <c r="F960" s="23"/>
      <c r="G960" s="17"/>
      <c r="H960" s="20"/>
      <c r="L960" s="22"/>
      <c r="M960" s="17"/>
      <c r="N960" s="17"/>
      <c r="O960" s="17"/>
      <c r="P960" s="17"/>
      <c r="Q960" s="17"/>
      <c r="R960" s="17"/>
      <c r="S960" s="17"/>
    </row>
    <row r="961" spans="2:19">
      <c r="B961" s="17"/>
      <c r="C961" s="17"/>
      <c r="D961" s="24"/>
      <c r="E961" s="17"/>
      <c r="F961" s="23"/>
      <c r="G961" s="17"/>
      <c r="H961" s="20"/>
      <c r="L961" s="22"/>
      <c r="M961" s="17"/>
      <c r="N961" s="17"/>
      <c r="O961" s="17"/>
      <c r="P961" s="17"/>
      <c r="Q961" s="17"/>
      <c r="R961" s="17"/>
      <c r="S961" s="17"/>
    </row>
    <row r="962" spans="2:19">
      <c r="B962" s="17"/>
      <c r="C962" s="17"/>
      <c r="D962" s="24"/>
      <c r="E962" s="17"/>
      <c r="F962" s="23"/>
      <c r="G962" s="17"/>
      <c r="H962" s="20"/>
      <c r="L962" s="22"/>
      <c r="M962" s="17"/>
      <c r="N962" s="17"/>
      <c r="O962" s="17"/>
      <c r="P962" s="17"/>
      <c r="Q962" s="17"/>
      <c r="R962" s="17"/>
      <c r="S962" s="17"/>
    </row>
    <row r="963" spans="2:19">
      <c r="B963" s="17"/>
      <c r="C963" s="17"/>
      <c r="D963" s="24"/>
      <c r="E963" s="17"/>
      <c r="F963" s="23"/>
      <c r="G963" s="17"/>
      <c r="H963" s="20"/>
      <c r="L963" s="22"/>
      <c r="M963" s="17"/>
      <c r="N963" s="17"/>
      <c r="O963" s="17"/>
      <c r="P963" s="17"/>
      <c r="Q963" s="17"/>
      <c r="R963" s="17"/>
      <c r="S963" s="17"/>
    </row>
    <row r="964" spans="2:19">
      <c r="B964" s="17"/>
      <c r="C964" s="17"/>
      <c r="D964" s="24"/>
      <c r="E964" s="17"/>
      <c r="F964" s="23"/>
      <c r="G964" s="17"/>
      <c r="H964" s="20"/>
      <c r="L964" s="22"/>
      <c r="M964" s="17"/>
      <c r="N964" s="17"/>
      <c r="O964" s="17"/>
      <c r="P964" s="17"/>
      <c r="Q964" s="17"/>
      <c r="R964" s="17"/>
      <c r="S964" s="17"/>
    </row>
    <row r="965" spans="2:19">
      <c r="B965" s="17"/>
      <c r="C965" s="17"/>
      <c r="D965" s="24"/>
      <c r="E965" s="17"/>
      <c r="F965" s="23"/>
      <c r="G965" s="17"/>
      <c r="H965" s="20"/>
      <c r="L965" s="22"/>
      <c r="M965" s="17"/>
      <c r="N965" s="17"/>
      <c r="O965" s="17"/>
      <c r="P965" s="17"/>
      <c r="Q965" s="17"/>
      <c r="R965" s="17"/>
      <c r="S965" s="17"/>
    </row>
    <row r="966" spans="2:19">
      <c r="B966" s="17"/>
      <c r="C966" s="17"/>
      <c r="D966" s="24"/>
      <c r="E966" s="17"/>
      <c r="F966" s="23"/>
      <c r="G966" s="17"/>
      <c r="H966" s="20"/>
      <c r="L966" s="22"/>
      <c r="M966" s="17"/>
      <c r="N966" s="17"/>
      <c r="O966" s="17"/>
      <c r="P966" s="17"/>
      <c r="Q966" s="17"/>
      <c r="R966" s="17"/>
      <c r="S966" s="17"/>
    </row>
    <row r="967" spans="2:19">
      <c r="B967" s="17"/>
      <c r="C967" s="17"/>
      <c r="D967" s="24"/>
      <c r="E967" s="17"/>
      <c r="F967" s="23"/>
      <c r="G967" s="17"/>
      <c r="H967" s="20"/>
      <c r="L967" s="22"/>
      <c r="M967" s="17"/>
      <c r="N967" s="17"/>
      <c r="O967" s="17"/>
      <c r="P967" s="17"/>
      <c r="Q967" s="17"/>
      <c r="R967" s="17"/>
      <c r="S967" s="17"/>
    </row>
    <row r="968" spans="2:19">
      <c r="B968" s="17"/>
      <c r="C968" s="17"/>
      <c r="D968" s="24"/>
      <c r="E968" s="17"/>
      <c r="F968" s="23"/>
      <c r="G968" s="17"/>
      <c r="H968" s="20"/>
      <c r="L968" s="22"/>
      <c r="M968" s="17"/>
      <c r="N968" s="17"/>
      <c r="O968" s="17"/>
      <c r="P968" s="17"/>
      <c r="Q968" s="17"/>
      <c r="R968" s="17"/>
      <c r="S968" s="17"/>
    </row>
    <row r="969" spans="2:19">
      <c r="B969" s="17"/>
      <c r="C969" s="17"/>
      <c r="D969" s="24"/>
      <c r="E969" s="17"/>
      <c r="F969" s="23"/>
      <c r="G969" s="17"/>
      <c r="H969" s="20"/>
      <c r="L969" s="22"/>
      <c r="M969" s="17"/>
      <c r="N969" s="17"/>
      <c r="O969" s="17"/>
      <c r="P969" s="17"/>
      <c r="Q969" s="17"/>
      <c r="R969" s="17"/>
      <c r="S969" s="17"/>
    </row>
    <row r="970" spans="2:19">
      <c r="B970" s="17"/>
      <c r="C970" s="17"/>
      <c r="D970" s="24"/>
      <c r="E970" s="17"/>
      <c r="F970" s="23"/>
      <c r="G970" s="17"/>
      <c r="H970" s="20"/>
      <c r="L970" s="22"/>
      <c r="M970" s="17"/>
      <c r="N970" s="17"/>
      <c r="O970" s="17"/>
      <c r="P970" s="17"/>
      <c r="Q970" s="17"/>
      <c r="R970" s="17"/>
      <c r="S970" s="17"/>
    </row>
    <row r="971" spans="2:19">
      <c r="B971" s="17"/>
      <c r="C971" s="17"/>
      <c r="D971" s="24"/>
      <c r="E971" s="17"/>
      <c r="F971" s="23"/>
      <c r="G971" s="17"/>
      <c r="H971" s="20"/>
      <c r="L971" s="22"/>
      <c r="M971" s="17"/>
      <c r="N971" s="17"/>
      <c r="O971" s="17"/>
      <c r="P971" s="17"/>
      <c r="Q971" s="17"/>
      <c r="R971" s="17"/>
      <c r="S971" s="17"/>
    </row>
    <row r="972" spans="2:19">
      <c r="B972" s="17"/>
      <c r="C972" s="17"/>
      <c r="D972" s="24"/>
      <c r="E972" s="17"/>
      <c r="F972" s="23"/>
      <c r="G972" s="17"/>
      <c r="H972" s="20"/>
      <c r="L972" s="22"/>
      <c r="M972" s="17"/>
      <c r="N972" s="17"/>
      <c r="O972" s="17"/>
      <c r="P972" s="17"/>
      <c r="Q972" s="17"/>
      <c r="R972" s="17"/>
      <c r="S972" s="17"/>
    </row>
    <row r="973" spans="2:19">
      <c r="B973" s="17"/>
      <c r="C973" s="17"/>
      <c r="D973" s="24"/>
      <c r="E973" s="17"/>
      <c r="F973" s="23"/>
      <c r="G973" s="17"/>
      <c r="H973" s="20"/>
      <c r="L973" s="22"/>
      <c r="M973" s="17"/>
      <c r="N973" s="17"/>
      <c r="O973" s="17"/>
      <c r="P973" s="17"/>
      <c r="Q973" s="17"/>
      <c r="R973" s="17"/>
      <c r="S973" s="17"/>
    </row>
    <row r="974" spans="2:19">
      <c r="B974" s="17"/>
      <c r="C974" s="17"/>
      <c r="D974" s="24"/>
      <c r="E974" s="17"/>
      <c r="F974" s="23"/>
      <c r="G974" s="17"/>
      <c r="H974" s="20"/>
      <c r="L974" s="22"/>
      <c r="M974" s="17"/>
      <c r="N974" s="17"/>
      <c r="O974" s="17"/>
      <c r="P974" s="17"/>
      <c r="Q974" s="17"/>
      <c r="R974" s="17"/>
      <c r="S974" s="17"/>
    </row>
    <row r="975" spans="2:19">
      <c r="B975" s="17"/>
      <c r="C975" s="17"/>
      <c r="D975" s="24"/>
      <c r="E975" s="17"/>
      <c r="F975" s="23"/>
      <c r="G975" s="17"/>
      <c r="H975" s="20"/>
      <c r="L975" s="22"/>
      <c r="M975" s="17"/>
      <c r="N975" s="17"/>
      <c r="O975" s="17"/>
      <c r="P975" s="17"/>
      <c r="Q975" s="17"/>
      <c r="R975" s="17"/>
      <c r="S975" s="17"/>
    </row>
    <row r="976" spans="2:19">
      <c r="B976" s="17"/>
      <c r="C976" s="17"/>
      <c r="D976" s="24"/>
      <c r="E976" s="17"/>
      <c r="F976" s="23"/>
      <c r="G976" s="17"/>
      <c r="H976" s="20"/>
      <c r="L976" s="22"/>
      <c r="M976" s="17"/>
      <c r="N976" s="17"/>
      <c r="O976" s="17"/>
      <c r="P976" s="17"/>
      <c r="Q976" s="17"/>
      <c r="R976" s="17"/>
      <c r="S976" s="17"/>
    </row>
    <row r="977" spans="2:19">
      <c r="B977" s="17"/>
      <c r="C977" s="17"/>
      <c r="D977" s="24"/>
      <c r="E977" s="17"/>
      <c r="F977" s="23"/>
      <c r="G977" s="17"/>
      <c r="H977" s="20"/>
      <c r="L977" s="22"/>
      <c r="M977" s="17"/>
      <c r="N977" s="17"/>
      <c r="O977" s="17"/>
      <c r="P977" s="17"/>
      <c r="Q977" s="17"/>
      <c r="R977" s="17"/>
      <c r="S977" s="17"/>
    </row>
    <row r="978" spans="2:19">
      <c r="B978" s="17"/>
      <c r="C978" s="17"/>
      <c r="D978" s="24"/>
      <c r="E978" s="17"/>
      <c r="F978" s="23"/>
      <c r="G978" s="17"/>
      <c r="H978" s="20"/>
      <c r="L978" s="22"/>
      <c r="M978" s="17"/>
      <c r="N978" s="17"/>
      <c r="O978" s="17"/>
      <c r="P978" s="17"/>
      <c r="Q978" s="17"/>
      <c r="R978" s="17"/>
      <c r="S978" s="17"/>
    </row>
    <row r="979" spans="2:19">
      <c r="B979" s="17"/>
      <c r="C979" s="17"/>
      <c r="D979" s="24"/>
      <c r="E979" s="17"/>
      <c r="F979" s="23"/>
      <c r="G979" s="17"/>
      <c r="H979" s="20"/>
      <c r="L979" s="22"/>
      <c r="M979" s="17"/>
      <c r="N979" s="17"/>
      <c r="O979" s="17"/>
      <c r="P979" s="17"/>
      <c r="Q979" s="17"/>
      <c r="R979" s="17"/>
      <c r="S979" s="17"/>
    </row>
    <row r="980" spans="2:19">
      <c r="B980" s="17"/>
      <c r="C980" s="17"/>
      <c r="D980" s="24"/>
      <c r="E980" s="17"/>
      <c r="F980" s="23"/>
      <c r="G980" s="17"/>
      <c r="H980" s="20"/>
      <c r="L980" s="22"/>
      <c r="M980" s="17"/>
      <c r="N980" s="17"/>
      <c r="O980" s="17"/>
      <c r="P980" s="17"/>
      <c r="Q980" s="17"/>
      <c r="R980" s="17"/>
      <c r="S980" s="17"/>
    </row>
    <row r="981" spans="2:19">
      <c r="B981" s="17"/>
      <c r="C981" s="17"/>
      <c r="D981" s="24"/>
      <c r="E981" s="17"/>
      <c r="F981" s="23"/>
      <c r="G981" s="17"/>
      <c r="H981" s="20"/>
      <c r="L981" s="22"/>
      <c r="M981" s="17"/>
      <c r="N981" s="17"/>
      <c r="O981" s="17"/>
      <c r="P981" s="17"/>
      <c r="Q981" s="17"/>
      <c r="R981" s="17"/>
      <c r="S981" s="17"/>
    </row>
    <row r="982" spans="2:19">
      <c r="B982" s="17"/>
      <c r="C982" s="17"/>
      <c r="D982" s="24"/>
      <c r="E982" s="17"/>
      <c r="F982" s="23"/>
      <c r="G982" s="17"/>
      <c r="H982" s="20"/>
      <c r="L982" s="22"/>
      <c r="M982" s="17"/>
      <c r="N982" s="17"/>
      <c r="O982" s="17"/>
      <c r="P982" s="17"/>
      <c r="Q982" s="17"/>
      <c r="R982" s="17"/>
      <c r="S982" s="17"/>
    </row>
    <row r="983" spans="2:19">
      <c r="B983" s="17"/>
      <c r="C983" s="17"/>
      <c r="D983" s="24"/>
      <c r="E983" s="17"/>
      <c r="F983" s="23"/>
      <c r="G983" s="17"/>
      <c r="H983" s="20"/>
      <c r="L983" s="22"/>
      <c r="M983" s="17"/>
      <c r="N983" s="17"/>
      <c r="O983" s="17"/>
      <c r="P983" s="17"/>
      <c r="Q983" s="17"/>
      <c r="R983" s="17"/>
      <c r="S983" s="17"/>
    </row>
    <row r="984" spans="2:19">
      <c r="B984" s="17"/>
      <c r="C984" s="17"/>
      <c r="D984" s="24"/>
      <c r="E984" s="17"/>
      <c r="F984" s="23"/>
      <c r="G984" s="17"/>
      <c r="H984" s="20"/>
      <c r="L984" s="22"/>
      <c r="M984" s="17"/>
      <c r="N984" s="17"/>
      <c r="O984" s="17"/>
      <c r="P984" s="17"/>
      <c r="Q984" s="17"/>
      <c r="R984" s="17"/>
      <c r="S984" s="17"/>
    </row>
    <row r="985" spans="2:19">
      <c r="B985" s="17"/>
      <c r="C985" s="17"/>
      <c r="D985" s="24"/>
      <c r="E985" s="17"/>
      <c r="F985" s="23"/>
      <c r="G985" s="17"/>
      <c r="H985" s="20"/>
      <c r="L985" s="22"/>
      <c r="M985" s="17"/>
      <c r="N985" s="17"/>
      <c r="O985" s="17"/>
      <c r="P985" s="17"/>
      <c r="Q985" s="17"/>
      <c r="R985" s="17"/>
      <c r="S985" s="17"/>
    </row>
    <row r="986" spans="2:19">
      <c r="B986" s="17"/>
      <c r="C986" s="17"/>
      <c r="D986" s="24"/>
      <c r="E986" s="17"/>
      <c r="F986" s="23"/>
      <c r="G986" s="17"/>
      <c r="H986" s="20"/>
      <c r="L986" s="22"/>
      <c r="M986" s="17"/>
      <c r="N986" s="17"/>
      <c r="O986" s="17"/>
      <c r="P986" s="17"/>
      <c r="Q986" s="17"/>
      <c r="R986" s="17"/>
      <c r="S986" s="17"/>
    </row>
    <row r="987" spans="2:19">
      <c r="B987" s="17"/>
      <c r="C987" s="17"/>
      <c r="D987" s="24"/>
      <c r="E987" s="17"/>
      <c r="F987" s="23"/>
      <c r="G987" s="17"/>
      <c r="H987" s="20"/>
      <c r="L987" s="22"/>
      <c r="M987" s="17"/>
      <c r="N987" s="17"/>
      <c r="O987" s="17"/>
      <c r="P987" s="17"/>
      <c r="Q987" s="17"/>
      <c r="R987" s="17"/>
      <c r="S987" s="17"/>
    </row>
    <row r="988" spans="2:19">
      <c r="B988" s="17"/>
      <c r="C988" s="17"/>
      <c r="D988" s="24"/>
      <c r="E988" s="17"/>
      <c r="F988" s="23"/>
      <c r="G988" s="17"/>
      <c r="H988" s="20"/>
      <c r="L988" s="22"/>
      <c r="M988" s="17"/>
      <c r="N988" s="17"/>
      <c r="O988" s="17"/>
      <c r="P988" s="17"/>
      <c r="Q988" s="17"/>
      <c r="R988" s="17"/>
      <c r="S988" s="17"/>
    </row>
    <row r="989" spans="2:19">
      <c r="B989" s="17"/>
      <c r="C989" s="17"/>
      <c r="D989" s="24"/>
      <c r="E989" s="17"/>
      <c r="F989" s="23"/>
      <c r="G989" s="17"/>
      <c r="H989" s="20"/>
      <c r="L989" s="22"/>
      <c r="M989" s="17"/>
      <c r="N989" s="17"/>
      <c r="O989" s="17"/>
      <c r="P989" s="17"/>
      <c r="Q989" s="17"/>
      <c r="R989" s="17"/>
      <c r="S989" s="17"/>
    </row>
    <row r="990" spans="2:19">
      <c r="B990" s="17"/>
      <c r="C990" s="17"/>
      <c r="D990" s="24"/>
      <c r="E990" s="17"/>
      <c r="F990" s="23"/>
      <c r="G990" s="17"/>
      <c r="H990" s="20"/>
      <c r="L990" s="22"/>
      <c r="M990" s="17"/>
      <c r="N990" s="17"/>
      <c r="O990" s="17"/>
      <c r="P990" s="17"/>
      <c r="Q990" s="17"/>
      <c r="R990" s="17"/>
      <c r="S990" s="17"/>
    </row>
    <row r="991" spans="2:19">
      <c r="B991" s="17"/>
      <c r="C991" s="17"/>
      <c r="D991" s="24"/>
      <c r="E991" s="17"/>
      <c r="F991" s="23"/>
      <c r="G991" s="17"/>
      <c r="H991" s="20"/>
      <c r="L991" s="22"/>
      <c r="M991" s="17"/>
      <c r="N991" s="17"/>
      <c r="O991" s="17"/>
      <c r="P991" s="17"/>
      <c r="Q991" s="17"/>
      <c r="R991" s="17"/>
      <c r="S991" s="17"/>
    </row>
    <row r="992" spans="2:19">
      <c r="B992" s="17"/>
      <c r="C992" s="17"/>
      <c r="D992" s="24"/>
      <c r="E992" s="17"/>
      <c r="F992" s="23"/>
      <c r="G992" s="17"/>
      <c r="H992" s="20"/>
      <c r="L992" s="22"/>
      <c r="M992" s="17"/>
      <c r="N992" s="17"/>
      <c r="O992" s="17"/>
      <c r="P992" s="17"/>
      <c r="Q992" s="17"/>
      <c r="R992" s="17"/>
      <c r="S992" s="17"/>
    </row>
    <row r="993" spans="2:19">
      <c r="B993" s="17"/>
      <c r="C993" s="17"/>
      <c r="D993" s="24"/>
      <c r="E993" s="17"/>
      <c r="F993" s="23"/>
      <c r="G993" s="17"/>
      <c r="H993" s="20"/>
      <c r="L993" s="22"/>
      <c r="M993" s="17"/>
      <c r="N993" s="17"/>
      <c r="O993" s="17"/>
      <c r="P993" s="17"/>
      <c r="Q993" s="17"/>
      <c r="R993" s="17"/>
      <c r="S993" s="17"/>
    </row>
    <row r="994" spans="2:19">
      <c r="B994" s="17"/>
      <c r="C994" s="17"/>
      <c r="D994" s="24"/>
      <c r="E994" s="17"/>
      <c r="F994" s="23"/>
      <c r="G994" s="17"/>
      <c r="H994" s="20"/>
      <c r="L994" s="22"/>
      <c r="M994" s="17"/>
      <c r="N994" s="17"/>
      <c r="O994" s="17"/>
      <c r="P994" s="17"/>
      <c r="Q994" s="17"/>
      <c r="R994" s="17"/>
      <c r="S994" s="17"/>
    </row>
    <row r="995" spans="2:19">
      <c r="B995" s="17"/>
      <c r="C995" s="17"/>
      <c r="D995" s="24"/>
      <c r="E995" s="17"/>
      <c r="F995" s="23"/>
      <c r="G995" s="17"/>
      <c r="H995" s="20"/>
      <c r="L995" s="22"/>
      <c r="M995" s="17"/>
      <c r="N995" s="17"/>
      <c r="O995" s="17"/>
      <c r="P995" s="17"/>
      <c r="Q995" s="17"/>
      <c r="R995" s="17"/>
      <c r="S995" s="17"/>
    </row>
    <row r="996" spans="2:19">
      <c r="B996" s="17"/>
      <c r="C996" s="17"/>
      <c r="D996" s="24"/>
      <c r="E996" s="17"/>
      <c r="F996" s="23"/>
      <c r="G996" s="17"/>
      <c r="H996" s="20"/>
      <c r="L996" s="22"/>
      <c r="M996" s="17"/>
      <c r="N996" s="17"/>
      <c r="O996" s="17"/>
      <c r="P996" s="17"/>
      <c r="Q996" s="17"/>
      <c r="R996" s="17"/>
      <c r="S996" s="17"/>
    </row>
    <row r="997" spans="2:19">
      <c r="B997" s="17"/>
      <c r="C997" s="17"/>
      <c r="D997" s="24"/>
      <c r="E997" s="17"/>
      <c r="F997" s="23"/>
      <c r="G997" s="17"/>
      <c r="H997" s="20"/>
      <c r="L997" s="22"/>
      <c r="M997" s="17"/>
      <c r="N997" s="17"/>
      <c r="O997" s="17"/>
      <c r="P997" s="17"/>
      <c r="Q997" s="17"/>
      <c r="R997" s="17"/>
      <c r="S997" s="17"/>
    </row>
    <row r="998" spans="2:19">
      <c r="B998" s="17"/>
      <c r="C998" s="17"/>
      <c r="D998" s="24"/>
      <c r="E998" s="17"/>
      <c r="F998" s="23"/>
      <c r="G998" s="17"/>
      <c r="H998" s="20"/>
      <c r="L998" s="22"/>
      <c r="M998" s="17"/>
      <c r="N998" s="17"/>
      <c r="O998" s="17"/>
      <c r="P998" s="17"/>
      <c r="Q998" s="17"/>
      <c r="R998" s="17"/>
      <c r="S998" s="17"/>
    </row>
    <row r="999" spans="2:19">
      <c r="B999" s="17"/>
      <c r="C999" s="17"/>
      <c r="D999" s="24"/>
      <c r="E999" s="17"/>
      <c r="F999" s="23"/>
      <c r="G999" s="17"/>
      <c r="H999" s="20"/>
      <c r="L999" s="22"/>
      <c r="M999" s="17"/>
      <c r="N999" s="17"/>
      <c r="O999" s="17"/>
      <c r="P999" s="17"/>
      <c r="Q999" s="17"/>
      <c r="R999" s="17"/>
      <c r="S999" s="17"/>
    </row>
    <row r="1000" spans="2:19">
      <c r="B1000" s="17"/>
      <c r="C1000" s="17"/>
      <c r="D1000" s="24"/>
      <c r="E1000" s="17"/>
      <c r="F1000" s="23"/>
      <c r="G1000" s="17"/>
      <c r="H1000" s="20"/>
      <c r="L1000" s="22"/>
      <c r="M1000" s="17"/>
      <c r="N1000" s="17"/>
      <c r="O1000" s="17"/>
      <c r="P1000" s="17"/>
      <c r="Q1000" s="17"/>
      <c r="R1000" s="17"/>
      <c r="S1000" s="17"/>
    </row>
    <row r="1001" spans="2:19">
      <c r="B1001" s="17"/>
      <c r="C1001" s="17"/>
      <c r="D1001" s="24"/>
      <c r="E1001" s="17"/>
      <c r="F1001" s="23"/>
      <c r="G1001" s="17"/>
      <c r="H1001" s="20"/>
      <c r="L1001" s="22"/>
      <c r="M1001" s="17"/>
      <c r="N1001" s="17"/>
      <c r="O1001" s="17"/>
      <c r="P1001" s="17"/>
      <c r="Q1001" s="17"/>
      <c r="R1001" s="17"/>
      <c r="S1001" s="17"/>
    </row>
    <row r="1002" spans="2:19">
      <c r="B1002" s="17"/>
      <c r="C1002" s="17"/>
      <c r="D1002" s="24"/>
      <c r="E1002" s="17"/>
      <c r="F1002" s="23"/>
      <c r="G1002" s="17"/>
      <c r="H1002" s="20"/>
      <c r="L1002" s="22"/>
      <c r="M1002" s="17"/>
      <c r="N1002" s="17"/>
      <c r="O1002" s="17"/>
      <c r="P1002" s="17"/>
      <c r="Q1002" s="17"/>
      <c r="R1002" s="17"/>
      <c r="S1002" s="17"/>
    </row>
    <row r="1003" spans="2:19">
      <c r="B1003" s="17"/>
      <c r="C1003" s="17"/>
      <c r="D1003" s="24"/>
      <c r="E1003" s="17"/>
      <c r="F1003" s="23"/>
      <c r="G1003" s="17"/>
      <c r="H1003" s="20"/>
      <c r="L1003" s="22"/>
      <c r="M1003" s="17"/>
      <c r="N1003" s="17"/>
      <c r="O1003" s="17"/>
      <c r="P1003" s="17"/>
      <c r="Q1003" s="17"/>
      <c r="R1003" s="17"/>
      <c r="S1003" s="17"/>
    </row>
    <row r="1004" spans="2:19">
      <c r="B1004" s="17"/>
      <c r="C1004" s="17"/>
      <c r="D1004" s="24"/>
      <c r="E1004" s="17"/>
      <c r="F1004" s="23"/>
      <c r="G1004" s="17"/>
      <c r="H1004" s="20"/>
      <c r="L1004" s="22"/>
      <c r="M1004" s="17"/>
      <c r="N1004" s="17"/>
      <c r="O1004" s="17"/>
      <c r="P1004" s="17"/>
      <c r="Q1004" s="17"/>
      <c r="R1004" s="17"/>
      <c r="S1004" s="17"/>
    </row>
    <row r="1005" spans="2:19">
      <c r="B1005" s="17"/>
      <c r="C1005" s="17"/>
      <c r="D1005" s="24"/>
      <c r="E1005" s="17"/>
      <c r="F1005" s="23"/>
      <c r="G1005" s="17"/>
      <c r="H1005" s="20"/>
      <c r="L1005" s="22"/>
      <c r="M1005" s="17"/>
      <c r="N1005" s="17"/>
      <c r="O1005" s="17"/>
      <c r="P1005" s="17"/>
      <c r="Q1005" s="17"/>
      <c r="R1005" s="17"/>
      <c r="S1005" s="17"/>
    </row>
    <row r="1006" spans="2:19">
      <c r="B1006" s="17"/>
      <c r="C1006" s="17"/>
      <c r="D1006" s="24"/>
      <c r="E1006" s="17"/>
      <c r="F1006" s="23"/>
      <c r="G1006" s="17"/>
      <c r="H1006" s="20"/>
      <c r="L1006" s="22"/>
      <c r="M1006" s="17"/>
      <c r="N1006" s="17"/>
      <c r="O1006" s="17"/>
      <c r="P1006" s="17"/>
      <c r="Q1006" s="17"/>
      <c r="R1006" s="17"/>
      <c r="S1006" s="17"/>
    </row>
    <row r="1007" spans="2:19">
      <c r="B1007" s="17"/>
      <c r="C1007" s="17"/>
      <c r="D1007" s="24"/>
      <c r="E1007" s="17"/>
      <c r="F1007" s="23"/>
      <c r="G1007" s="17"/>
      <c r="H1007" s="20"/>
      <c r="L1007" s="22"/>
      <c r="M1007" s="17"/>
      <c r="N1007" s="17"/>
      <c r="O1007" s="17"/>
      <c r="P1007" s="17"/>
      <c r="Q1007" s="17"/>
      <c r="R1007" s="17"/>
      <c r="S1007" s="17"/>
    </row>
    <row r="1008" spans="2:19">
      <c r="B1008" s="17"/>
      <c r="C1008" s="17"/>
      <c r="D1008" s="24"/>
      <c r="E1008" s="17"/>
      <c r="F1008" s="23"/>
      <c r="G1008" s="17"/>
      <c r="H1008" s="20"/>
      <c r="L1008" s="22"/>
      <c r="M1008" s="17"/>
      <c r="N1008" s="17"/>
      <c r="O1008" s="17"/>
      <c r="P1008" s="17"/>
      <c r="Q1008" s="17"/>
      <c r="R1008" s="17"/>
      <c r="S1008" s="17"/>
    </row>
    <row r="1009" spans="2:19">
      <c r="B1009" s="17"/>
      <c r="C1009" s="17"/>
      <c r="D1009" s="24"/>
      <c r="E1009" s="17"/>
      <c r="F1009" s="23"/>
      <c r="G1009" s="17"/>
      <c r="H1009" s="20"/>
      <c r="L1009" s="22"/>
      <c r="M1009" s="17"/>
      <c r="N1009" s="17"/>
      <c r="O1009" s="17"/>
      <c r="P1009" s="17"/>
      <c r="Q1009" s="17"/>
      <c r="R1009" s="17"/>
      <c r="S1009" s="17"/>
    </row>
    <row r="1010" spans="2:19">
      <c r="B1010" s="17"/>
      <c r="C1010" s="17"/>
      <c r="D1010" s="24"/>
      <c r="E1010" s="17"/>
      <c r="F1010" s="23"/>
      <c r="G1010" s="17"/>
      <c r="H1010" s="20"/>
      <c r="L1010" s="22"/>
      <c r="M1010" s="17"/>
      <c r="N1010" s="17"/>
      <c r="O1010" s="17"/>
      <c r="P1010" s="17"/>
      <c r="Q1010" s="17"/>
      <c r="R1010" s="17"/>
      <c r="S1010" s="17"/>
    </row>
    <row r="1011" spans="2:19">
      <c r="B1011" s="17"/>
      <c r="C1011" s="17"/>
      <c r="D1011" s="24"/>
      <c r="E1011" s="17"/>
      <c r="F1011" s="23"/>
      <c r="G1011" s="17"/>
      <c r="H1011" s="20"/>
      <c r="L1011" s="22"/>
      <c r="M1011" s="17"/>
      <c r="N1011" s="17"/>
      <c r="O1011" s="17"/>
      <c r="P1011" s="17"/>
      <c r="Q1011" s="17"/>
      <c r="R1011" s="17"/>
      <c r="S1011" s="17"/>
    </row>
    <row r="1012" spans="2:19">
      <c r="B1012" s="17"/>
      <c r="C1012" s="17"/>
      <c r="D1012" s="24"/>
      <c r="E1012" s="17"/>
      <c r="F1012" s="23"/>
      <c r="G1012" s="17"/>
      <c r="H1012" s="20"/>
      <c r="L1012" s="22"/>
      <c r="M1012" s="17"/>
      <c r="N1012" s="17"/>
      <c r="O1012" s="17"/>
      <c r="P1012" s="17"/>
      <c r="Q1012" s="17"/>
      <c r="R1012" s="17"/>
      <c r="S1012" s="17"/>
    </row>
    <row r="1013" spans="2:19">
      <c r="B1013" s="17"/>
      <c r="C1013" s="17"/>
      <c r="D1013" s="24"/>
      <c r="E1013" s="17"/>
      <c r="F1013" s="23"/>
      <c r="G1013" s="17"/>
      <c r="H1013" s="20"/>
      <c r="L1013" s="22"/>
      <c r="M1013" s="17"/>
      <c r="N1013" s="17"/>
      <c r="O1013" s="17"/>
      <c r="P1013" s="17"/>
      <c r="Q1013" s="17"/>
      <c r="R1013" s="17"/>
      <c r="S1013" s="17"/>
    </row>
    <row r="1014" spans="2:19">
      <c r="B1014" s="17"/>
      <c r="C1014" s="17"/>
      <c r="D1014" s="24"/>
      <c r="E1014" s="17"/>
      <c r="F1014" s="23"/>
      <c r="G1014" s="17"/>
      <c r="H1014" s="20"/>
      <c r="L1014" s="22"/>
      <c r="M1014" s="17"/>
      <c r="N1014" s="17"/>
      <c r="O1014" s="17"/>
      <c r="P1014" s="17"/>
      <c r="Q1014" s="17"/>
      <c r="R1014" s="17"/>
      <c r="S1014" s="17"/>
    </row>
    <row r="1015" spans="2:19">
      <c r="B1015" s="17"/>
      <c r="C1015" s="17"/>
      <c r="D1015" s="24"/>
      <c r="E1015" s="17"/>
      <c r="F1015" s="23"/>
      <c r="G1015" s="17"/>
      <c r="H1015" s="20"/>
      <c r="L1015" s="22"/>
      <c r="M1015" s="17"/>
      <c r="N1015" s="17"/>
      <c r="O1015" s="17"/>
      <c r="P1015" s="17"/>
      <c r="Q1015" s="17"/>
      <c r="R1015" s="17"/>
      <c r="S1015" s="17"/>
    </row>
    <row r="1016" spans="2:19">
      <c r="B1016" s="17"/>
      <c r="C1016" s="17"/>
      <c r="D1016" s="24"/>
      <c r="E1016" s="17"/>
      <c r="F1016" s="23"/>
      <c r="G1016" s="17"/>
      <c r="H1016" s="20"/>
      <c r="L1016" s="22"/>
      <c r="M1016" s="17"/>
      <c r="N1016" s="17"/>
      <c r="O1016" s="17"/>
      <c r="P1016" s="17"/>
      <c r="Q1016" s="17"/>
      <c r="R1016" s="17"/>
      <c r="S1016" s="17"/>
    </row>
    <row r="1017" spans="2:19">
      <c r="B1017" s="17"/>
      <c r="C1017" s="17"/>
      <c r="D1017" s="24"/>
      <c r="E1017" s="17"/>
      <c r="F1017" s="23"/>
      <c r="G1017" s="17"/>
      <c r="H1017" s="20"/>
      <c r="L1017" s="22"/>
      <c r="M1017" s="17"/>
      <c r="N1017" s="17"/>
      <c r="O1017" s="17"/>
      <c r="P1017" s="17"/>
      <c r="Q1017" s="17"/>
      <c r="R1017" s="17"/>
      <c r="S1017" s="17"/>
    </row>
    <row r="1018" spans="2:19">
      <c r="B1018" s="17"/>
      <c r="C1018" s="17"/>
      <c r="D1018" s="24"/>
      <c r="E1018" s="17"/>
      <c r="F1018" s="23"/>
      <c r="G1018" s="17"/>
      <c r="H1018" s="20"/>
      <c r="L1018" s="22"/>
      <c r="M1018" s="17"/>
      <c r="N1018" s="17"/>
      <c r="O1018" s="17"/>
      <c r="P1018" s="17"/>
      <c r="Q1018" s="17"/>
      <c r="R1018" s="17"/>
      <c r="S1018" s="17"/>
    </row>
    <row r="1019" spans="2:19">
      <c r="B1019" s="17"/>
      <c r="C1019" s="17"/>
      <c r="D1019" s="24"/>
      <c r="E1019" s="17"/>
      <c r="F1019" s="23"/>
      <c r="G1019" s="17"/>
      <c r="H1019" s="20"/>
      <c r="L1019" s="22"/>
      <c r="M1019" s="17"/>
      <c r="N1019" s="17"/>
      <c r="O1019" s="17"/>
      <c r="P1019" s="17"/>
      <c r="Q1019" s="17"/>
      <c r="R1019" s="17"/>
      <c r="S1019" s="17"/>
    </row>
    <row r="1020" spans="2:19">
      <c r="B1020" s="17"/>
      <c r="C1020" s="17"/>
      <c r="D1020" s="24"/>
      <c r="E1020" s="17"/>
      <c r="F1020" s="23"/>
      <c r="G1020" s="17"/>
      <c r="H1020" s="20"/>
      <c r="L1020" s="22"/>
      <c r="M1020" s="17"/>
      <c r="N1020" s="17"/>
      <c r="O1020" s="17"/>
      <c r="P1020" s="17"/>
      <c r="Q1020" s="17"/>
      <c r="R1020" s="17"/>
      <c r="S1020" s="17"/>
    </row>
    <row r="1021" spans="2:19">
      <c r="B1021" s="17"/>
      <c r="C1021" s="17"/>
      <c r="D1021" s="24"/>
      <c r="E1021" s="17"/>
      <c r="F1021" s="23"/>
      <c r="G1021" s="17"/>
      <c r="H1021" s="20"/>
      <c r="L1021" s="22"/>
      <c r="M1021" s="17"/>
      <c r="N1021" s="17"/>
      <c r="O1021" s="17"/>
      <c r="P1021" s="17"/>
      <c r="Q1021" s="17"/>
      <c r="R1021" s="17"/>
      <c r="S1021" s="17"/>
    </row>
    <row r="1022" spans="2:19">
      <c r="B1022" s="17"/>
      <c r="C1022" s="17"/>
      <c r="D1022" s="24"/>
      <c r="E1022" s="17"/>
      <c r="F1022" s="23"/>
      <c r="G1022" s="17"/>
      <c r="H1022" s="20"/>
      <c r="L1022" s="22"/>
      <c r="M1022" s="17"/>
      <c r="N1022" s="17"/>
      <c r="O1022" s="17"/>
      <c r="P1022" s="17"/>
      <c r="Q1022" s="17"/>
      <c r="R1022" s="17"/>
      <c r="S1022" s="17"/>
    </row>
    <row r="1023" spans="2:19">
      <c r="B1023" s="17"/>
      <c r="C1023" s="17"/>
      <c r="D1023" s="24"/>
      <c r="E1023" s="17"/>
      <c r="F1023" s="23"/>
      <c r="G1023" s="17"/>
      <c r="H1023" s="20"/>
      <c r="L1023" s="22"/>
      <c r="M1023" s="17"/>
      <c r="N1023" s="17"/>
      <c r="O1023" s="17"/>
      <c r="P1023" s="17"/>
      <c r="Q1023" s="17"/>
      <c r="R1023" s="17"/>
      <c r="S1023" s="17"/>
    </row>
    <row r="1024" spans="2:19">
      <c r="B1024" s="17"/>
      <c r="C1024" s="17"/>
      <c r="D1024" s="24"/>
      <c r="E1024" s="17"/>
      <c r="F1024" s="23"/>
      <c r="G1024" s="17"/>
      <c r="H1024" s="20"/>
      <c r="L1024" s="22"/>
      <c r="M1024" s="17"/>
      <c r="N1024" s="17"/>
      <c r="O1024" s="17"/>
      <c r="P1024" s="17"/>
      <c r="Q1024" s="17"/>
      <c r="R1024" s="17"/>
      <c r="S1024" s="17"/>
    </row>
    <row r="1025" spans="2:19">
      <c r="B1025" s="17"/>
      <c r="C1025" s="17"/>
      <c r="D1025" s="24"/>
      <c r="E1025" s="17"/>
      <c r="F1025" s="23"/>
      <c r="G1025" s="17"/>
      <c r="H1025" s="20"/>
      <c r="L1025" s="22"/>
      <c r="M1025" s="17"/>
      <c r="N1025" s="17"/>
      <c r="O1025" s="17"/>
      <c r="P1025" s="17"/>
      <c r="Q1025" s="17"/>
      <c r="R1025" s="17"/>
      <c r="S1025" s="17"/>
    </row>
    <row r="1026" spans="2:19">
      <c r="B1026" s="17"/>
      <c r="C1026" s="17"/>
      <c r="D1026" s="24"/>
      <c r="E1026" s="17"/>
      <c r="F1026" s="23"/>
      <c r="G1026" s="17"/>
      <c r="H1026" s="20"/>
      <c r="L1026" s="22"/>
      <c r="M1026" s="17"/>
      <c r="N1026" s="17"/>
      <c r="O1026" s="17"/>
      <c r="P1026" s="17"/>
      <c r="Q1026" s="17"/>
      <c r="R1026" s="17"/>
      <c r="S1026" s="17"/>
    </row>
    <row r="1027" spans="2:19">
      <c r="B1027" s="17"/>
      <c r="C1027" s="17"/>
      <c r="D1027" s="24"/>
      <c r="E1027" s="17"/>
      <c r="F1027" s="23"/>
      <c r="G1027" s="17"/>
      <c r="H1027" s="20"/>
      <c r="L1027" s="22"/>
      <c r="M1027" s="17"/>
      <c r="N1027" s="17"/>
      <c r="O1027" s="17"/>
      <c r="P1027" s="17"/>
      <c r="Q1027" s="17"/>
      <c r="R1027" s="17"/>
      <c r="S1027" s="17"/>
    </row>
    <row r="1028" spans="2:19">
      <c r="B1028" s="17"/>
      <c r="C1028" s="17"/>
      <c r="D1028" s="24"/>
      <c r="E1028" s="17"/>
      <c r="F1028" s="23"/>
      <c r="G1028" s="17"/>
      <c r="H1028" s="20"/>
      <c r="L1028" s="22"/>
      <c r="M1028" s="17"/>
      <c r="N1028" s="17"/>
      <c r="O1028" s="17"/>
      <c r="P1028" s="17"/>
      <c r="Q1028" s="17"/>
      <c r="R1028" s="17"/>
      <c r="S1028" s="17"/>
    </row>
    <row r="1029" spans="2:19">
      <c r="B1029" s="17"/>
      <c r="C1029" s="17"/>
      <c r="D1029" s="24"/>
      <c r="E1029" s="17"/>
      <c r="F1029" s="23"/>
      <c r="G1029" s="17"/>
      <c r="H1029" s="20"/>
      <c r="L1029" s="22"/>
      <c r="M1029" s="17"/>
      <c r="N1029" s="17"/>
      <c r="O1029" s="17"/>
      <c r="P1029" s="17"/>
      <c r="Q1029" s="17"/>
      <c r="R1029" s="17"/>
      <c r="S1029" s="17"/>
    </row>
    <row r="1030" spans="2:19">
      <c r="B1030" s="17"/>
      <c r="C1030" s="17"/>
      <c r="D1030" s="24"/>
      <c r="E1030" s="17"/>
      <c r="F1030" s="23"/>
      <c r="G1030" s="17"/>
      <c r="H1030" s="20"/>
      <c r="L1030" s="22"/>
      <c r="M1030" s="17"/>
      <c r="N1030" s="17"/>
      <c r="O1030" s="17"/>
      <c r="P1030" s="17"/>
      <c r="Q1030" s="17"/>
      <c r="R1030" s="17"/>
      <c r="S1030" s="17"/>
    </row>
    <row r="1031" spans="2:19">
      <c r="B1031" s="17"/>
      <c r="C1031" s="17"/>
      <c r="D1031" s="24"/>
      <c r="E1031" s="17"/>
      <c r="F1031" s="23"/>
      <c r="G1031" s="17"/>
      <c r="H1031" s="20"/>
      <c r="L1031" s="22"/>
      <c r="M1031" s="17"/>
      <c r="N1031" s="17"/>
      <c r="O1031" s="17"/>
      <c r="P1031" s="17"/>
      <c r="Q1031" s="17"/>
      <c r="R1031" s="17"/>
      <c r="S1031" s="17"/>
    </row>
    <row r="1032" spans="2:19">
      <c r="B1032" s="17"/>
      <c r="C1032" s="17"/>
      <c r="D1032" s="24"/>
      <c r="E1032" s="17"/>
      <c r="F1032" s="23"/>
      <c r="G1032" s="17"/>
      <c r="H1032" s="20"/>
      <c r="L1032" s="22"/>
      <c r="M1032" s="17"/>
      <c r="N1032" s="17"/>
      <c r="O1032" s="17"/>
      <c r="P1032" s="17"/>
      <c r="Q1032" s="17"/>
      <c r="R1032" s="17"/>
      <c r="S1032" s="17"/>
    </row>
    <row r="1033" spans="2:19">
      <c r="B1033" s="17"/>
      <c r="C1033" s="17"/>
      <c r="D1033" s="24"/>
      <c r="E1033" s="17"/>
      <c r="F1033" s="23"/>
      <c r="G1033" s="17"/>
      <c r="H1033" s="20"/>
      <c r="L1033" s="22"/>
      <c r="M1033" s="17"/>
      <c r="N1033" s="17"/>
      <c r="O1033" s="17"/>
      <c r="P1033" s="17"/>
      <c r="Q1033" s="17"/>
      <c r="R1033" s="17"/>
      <c r="S1033" s="17"/>
    </row>
    <row r="1034" spans="2:19">
      <c r="B1034" s="17"/>
      <c r="C1034" s="17"/>
      <c r="D1034" s="24"/>
      <c r="E1034" s="17"/>
      <c r="F1034" s="23"/>
      <c r="G1034" s="17"/>
      <c r="H1034" s="20"/>
      <c r="L1034" s="22"/>
      <c r="M1034" s="17"/>
      <c r="N1034" s="17"/>
      <c r="O1034" s="17"/>
      <c r="P1034" s="17"/>
      <c r="Q1034" s="17"/>
      <c r="R1034" s="17"/>
      <c r="S1034" s="17"/>
    </row>
    <row r="1035" spans="2:19">
      <c r="B1035" s="17"/>
      <c r="C1035" s="17"/>
      <c r="D1035" s="24"/>
      <c r="E1035" s="17"/>
      <c r="F1035" s="23"/>
      <c r="G1035" s="17"/>
      <c r="H1035" s="20"/>
      <c r="L1035" s="22"/>
      <c r="M1035" s="17"/>
      <c r="N1035" s="17"/>
      <c r="O1035" s="17"/>
      <c r="P1035" s="17"/>
      <c r="Q1035" s="17"/>
      <c r="R1035" s="17"/>
      <c r="S1035" s="17"/>
    </row>
    <row r="1036" spans="2:19">
      <c r="B1036" s="17"/>
      <c r="C1036" s="17"/>
      <c r="D1036" s="24"/>
      <c r="E1036" s="17"/>
      <c r="F1036" s="23"/>
      <c r="G1036" s="17"/>
      <c r="H1036" s="20"/>
      <c r="L1036" s="22"/>
      <c r="M1036" s="17"/>
      <c r="N1036" s="17"/>
      <c r="O1036" s="17"/>
      <c r="P1036" s="17"/>
      <c r="Q1036" s="17"/>
      <c r="R1036" s="17"/>
      <c r="S1036" s="17"/>
    </row>
    <row r="1037" spans="2:19">
      <c r="B1037" s="17"/>
      <c r="C1037" s="17"/>
      <c r="D1037" s="24"/>
      <c r="E1037" s="17"/>
      <c r="F1037" s="23"/>
      <c r="G1037" s="17"/>
      <c r="H1037" s="20"/>
      <c r="L1037" s="22"/>
      <c r="M1037" s="17"/>
      <c r="N1037" s="17"/>
      <c r="O1037" s="17"/>
      <c r="P1037" s="17"/>
      <c r="Q1037" s="17"/>
      <c r="R1037" s="17"/>
      <c r="S1037" s="17"/>
    </row>
    <row r="1038" spans="2:19">
      <c r="B1038" s="17"/>
      <c r="C1038" s="17"/>
      <c r="D1038" s="24"/>
      <c r="E1038" s="17"/>
      <c r="F1038" s="23"/>
      <c r="G1038" s="17"/>
      <c r="H1038" s="20"/>
      <c r="L1038" s="22"/>
      <c r="M1038" s="17"/>
      <c r="N1038" s="17"/>
      <c r="O1038" s="17"/>
      <c r="P1038" s="17"/>
      <c r="Q1038" s="17"/>
      <c r="R1038" s="17"/>
      <c r="S1038" s="17"/>
    </row>
    <row r="1039" spans="2:19">
      <c r="B1039" s="17"/>
      <c r="C1039" s="17"/>
      <c r="D1039" s="24"/>
      <c r="E1039" s="17"/>
      <c r="F1039" s="23"/>
      <c r="G1039" s="17"/>
      <c r="H1039" s="20"/>
      <c r="L1039" s="22"/>
      <c r="M1039" s="17"/>
      <c r="N1039" s="17"/>
      <c r="O1039" s="17"/>
      <c r="P1039" s="17"/>
      <c r="Q1039" s="17"/>
      <c r="R1039" s="17"/>
      <c r="S1039" s="17"/>
    </row>
    <row r="1040" spans="2:19">
      <c r="B1040" s="17"/>
      <c r="C1040" s="17"/>
      <c r="D1040" s="24"/>
      <c r="E1040" s="17"/>
      <c r="F1040" s="23"/>
      <c r="G1040" s="17"/>
      <c r="H1040" s="20"/>
      <c r="L1040" s="22"/>
      <c r="M1040" s="17"/>
      <c r="N1040" s="17"/>
      <c r="O1040" s="17"/>
      <c r="P1040" s="17"/>
      <c r="Q1040" s="17"/>
      <c r="R1040" s="17"/>
      <c r="S1040" s="17"/>
    </row>
    <row r="1041" spans="2:19">
      <c r="B1041" s="17"/>
      <c r="C1041" s="17"/>
      <c r="D1041" s="24"/>
      <c r="E1041" s="17"/>
      <c r="F1041" s="23"/>
      <c r="G1041" s="17"/>
      <c r="H1041" s="20"/>
      <c r="L1041" s="22"/>
      <c r="M1041" s="17"/>
      <c r="N1041" s="17"/>
      <c r="O1041" s="17"/>
      <c r="P1041" s="17"/>
      <c r="Q1041" s="17"/>
      <c r="R1041" s="17"/>
      <c r="S1041" s="17"/>
    </row>
    <row r="1042" spans="2:19">
      <c r="B1042" s="17"/>
      <c r="C1042" s="17"/>
      <c r="D1042" s="24"/>
      <c r="E1042" s="17"/>
      <c r="F1042" s="23"/>
      <c r="G1042" s="17"/>
      <c r="H1042" s="20"/>
      <c r="L1042" s="22"/>
      <c r="M1042" s="17"/>
      <c r="N1042" s="17"/>
      <c r="O1042" s="17"/>
      <c r="P1042" s="17"/>
      <c r="Q1042" s="17"/>
      <c r="R1042" s="17"/>
      <c r="S1042" s="17"/>
    </row>
    <row r="1043" spans="2:19">
      <c r="B1043" s="17"/>
      <c r="C1043" s="17"/>
      <c r="D1043" s="24"/>
      <c r="E1043" s="17"/>
      <c r="F1043" s="23"/>
      <c r="G1043" s="17"/>
      <c r="H1043" s="20"/>
      <c r="L1043" s="22"/>
      <c r="M1043" s="17"/>
      <c r="N1043" s="17"/>
      <c r="O1043" s="17"/>
      <c r="P1043" s="17"/>
      <c r="Q1043" s="17"/>
      <c r="R1043" s="17"/>
      <c r="S1043" s="17"/>
    </row>
    <row r="1044" spans="2:19">
      <c r="B1044" s="17"/>
      <c r="C1044" s="17"/>
      <c r="D1044" s="24"/>
      <c r="E1044" s="17"/>
      <c r="F1044" s="23"/>
      <c r="G1044" s="17"/>
      <c r="H1044" s="20"/>
      <c r="L1044" s="22"/>
      <c r="M1044" s="17"/>
      <c r="N1044" s="17"/>
      <c r="O1044" s="17"/>
      <c r="P1044" s="17"/>
      <c r="Q1044" s="17"/>
      <c r="R1044" s="17"/>
      <c r="S1044" s="17"/>
    </row>
    <row r="1045" spans="2:19">
      <c r="B1045" s="17"/>
      <c r="C1045" s="17"/>
      <c r="D1045" s="24"/>
      <c r="E1045" s="17"/>
      <c r="F1045" s="23"/>
      <c r="G1045" s="17"/>
      <c r="H1045" s="20"/>
      <c r="L1045" s="22"/>
      <c r="M1045" s="17"/>
      <c r="N1045" s="17"/>
      <c r="O1045" s="17"/>
      <c r="P1045" s="17"/>
      <c r="Q1045" s="17"/>
      <c r="R1045" s="17"/>
      <c r="S1045" s="17"/>
    </row>
    <row r="1046" spans="2:19">
      <c r="B1046" s="17"/>
      <c r="C1046" s="17"/>
      <c r="D1046" s="24"/>
      <c r="E1046" s="17"/>
      <c r="F1046" s="23"/>
      <c r="G1046" s="17"/>
      <c r="H1046" s="20"/>
      <c r="L1046" s="22"/>
      <c r="M1046" s="17"/>
      <c r="N1046" s="17"/>
      <c r="O1046" s="17"/>
      <c r="P1046" s="17"/>
      <c r="Q1046" s="17"/>
      <c r="R1046" s="17"/>
      <c r="S1046" s="17"/>
    </row>
    <row r="1047" spans="2:19">
      <c r="B1047" s="17"/>
      <c r="C1047" s="17"/>
      <c r="D1047" s="24"/>
      <c r="E1047" s="17"/>
      <c r="F1047" s="23"/>
      <c r="G1047" s="17"/>
      <c r="H1047" s="20"/>
      <c r="L1047" s="22"/>
      <c r="M1047" s="17"/>
      <c r="N1047" s="17"/>
      <c r="O1047" s="17"/>
      <c r="P1047" s="17"/>
      <c r="Q1047" s="17"/>
      <c r="R1047" s="17"/>
      <c r="S1047" s="17"/>
    </row>
    <row r="1048" spans="2:19">
      <c r="B1048" s="17"/>
      <c r="C1048" s="17"/>
      <c r="D1048" s="24"/>
      <c r="E1048" s="17"/>
      <c r="F1048" s="23"/>
      <c r="G1048" s="17"/>
      <c r="H1048" s="20"/>
      <c r="L1048" s="22"/>
      <c r="M1048" s="17"/>
      <c r="N1048" s="17"/>
      <c r="O1048" s="17"/>
      <c r="P1048" s="17"/>
      <c r="Q1048" s="17"/>
      <c r="R1048" s="17"/>
      <c r="S1048" s="17"/>
    </row>
    <row r="1049" spans="2:19">
      <c r="B1049" s="17"/>
      <c r="C1049" s="17"/>
      <c r="D1049" s="24"/>
      <c r="E1049" s="17"/>
      <c r="F1049" s="23"/>
      <c r="G1049" s="17"/>
      <c r="H1049" s="20"/>
      <c r="L1049" s="22"/>
      <c r="M1049" s="17"/>
      <c r="N1049" s="17"/>
      <c r="O1049" s="17"/>
      <c r="P1049" s="17"/>
      <c r="Q1049" s="17"/>
      <c r="R1049" s="17"/>
      <c r="S1049" s="17"/>
    </row>
    <row r="1050" spans="2:19">
      <c r="B1050" s="17"/>
      <c r="C1050" s="17"/>
      <c r="D1050" s="24"/>
      <c r="E1050" s="17"/>
      <c r="F1050" s="23"/>
      <c r="G1050" s="17"/>
      <c r="H1050" s="20"/>
      <c r="L1050" s="22"/>
      <c r="M1050" s="17"/>
      <c r="N1050" s="17"/>
      <c r="O1050" s="17"/>
      <c r="P1050" s="17"/>
      <c r="Q1050" s="17"/>
      <c r="R1050" s="17"/>
      <c r="S1050" s="17"/>
    </row>
    <row r="1051" spans="2:19">
      <c r="B1051" s="17"/>
      <c r="C1051" s="17"/>
      <c r="D1051" s="24"/>
      <c r="E1051" s="17"/>
      <c r="F1051" s="23"/>
      <c r="G1051" s="17"/>
      <c r="H1051" s="20"/>
      <c r="L1051" s="22"/>
      <c r="M1051" s="17"/>
      <c r="N1051" s="17"/>
      <c r="O1051" s="17"/>
      <c r="P1051" s="17"/>
      <c r="Q1051" s="17"/>
      <c r="R1051" s="17"/>
      <c r="S1051" s="17"/>
    </row>
    <row r="1052" spans="2:19">
      <c r="B1052" s="17"/>
      <c r="C1052" s="17"/>
      <c r="D1052" s="24"/>
      <c r="E1052" s="17"/>
      <c r="F1052" s="23"/>
      <c r="G1052" s="17"/>
      <c r="H1052" s="20"/>
      <c r="L1052" s="22"/>
      <c r="M1052" s="17"/>
      <c r="N1052" s="17"/>
      <c r="O1052" s="17"/>
      <c r="P1052" s="17"/>
      <c r="Q1052" s="17"/>
      <c r="R1052" s="17"/>
      <c r="S1052" s="17"/>
    </row>
    <row r="1053" spans="2:19">
      <c r="B1053" s="17"/>
      <c r="C1053" s="17"/>
      <c r="D1053" s="24"/>
      <c r="E1053" s="17"/>
      <c r="F1053" s="23"/>
      <c r="G1053" s="17"/>
      <c r="H1053" s="20"/>
      <c r="L1053" s="22"/>
      <c r="M1053" s="17"/>
      <c r="N1053" s="17"/>
      <c r="O1053" s="17"/>
      <c r="P1053" s="17"/>
      <c r="Q1053" s="17"/>
      <c r="R1053" s="17"/>
      <c r="S1053" s="17"/>
    </row>
    <row r="1054" spans="2:19">
      <c r="B1054" s="17"/>
      <c r="C1054" s="17"/>
      <c r="D1054" s="24"/>
      <c r="E1054" s="17"/>
      <c r="F1054" s="23"/>
      <c r="G1054" s="17"/>
      <c r="H1054" s="20"/>
      <c r="L1054" s="22"/>
      <c r="M1054" s="17"/>
      <c r="N1054" s="17"/>
      <c r="O1054" s="17"/>
      <c r="P1054" s="17"/>
      <c r="Q1054" s="17"/>
      <c r="R1054" s="17"/>
      <c r="S1054" s="17"/>
    </row>
    <row r="1055" spans="2:19">
      <c r="B1055" s="17"/>
      <c r="C1055" s="17"/>
      <c r="D1055" s="24"/>
      <c r="E1055" s="17"/>
      <c r="F1055" s="23"/>
      <c r="G1055" s="17"/>
      <c r="H1055" s="20"/>
      <c r="L1055" s="22"/>
      <c r="M1055" s="17"/>
      <c r="N1055" s="17"/>
      <c r="O1055" s="17"/>
      <c r="P1055" s="17"/>
      <c r="Q1055" s="17"/>
      <c r="R1055" s="17"/>
      <c r="S1055" s="17"/>
    </row>
    <row r="1056" spans="2:19">
      <c r="B1056" s="17"/>
      <c r="C1056" s="17"/>
      <c r="D1056" s="24"/>
      <c r="E1056" s="17"/>
      <c r="F1056" s="23"/>
      <c r="G1056" s="17"/>
      <c r="H1056" s="20"/>
      <c r="L1056" s="22"/>
      <c r="M1056" s="17"/>
      <c r="N1056" s="17"/>
      <c r="O1056" s="17"/>
      <c r="P1056" s="17"/>
      <c r="Q1056" s="17"/>
      <c r="R1056" s="17"/>
      <c r="S1056" s="17"/>
    </row>
    <row r="1057" spans="2:19">
      <c r="B1057" s="17"/>
      <c r="C1057" s="17"/>
      <c r="D1057" s="24"/>
      <c r="E1057" s="17"/>
      <c r="F1057" s="23"/>
      <c r="G1057" s="17"/>
      <c r="H1057" s="20"/>
      <c r="L1057" s="22"/>
      <c r="M1057" s="17"/>
      <c r="N1057" s="17"/>
      <c r="O1057" s="17"/>
      <c r="P1057" s="17"/>
      <c r="Q1057" s="17"/>
      <c r="R1057" s="17"/>
      <c r="S1057" s="17"/>
    </row>
    <row r="1058" spans="2:19">
      <c r="B1058" s="17"/>
      <c r="C1058" s="17"/>
      <c r="D1058" s="24"/>
      <c r="E1058" s="17"/>
      <c r="F1058" s="23"/>
      <c r="G1058" s="17"/>
      <c r="H1058" s="20"/>
      <c r="L1058" s="22"/>
      <c r="M1058" s="17"/>
      <c r="N1058" s="17"/>
      <c r="O1058" s="17"/>
      <c r="P1058" s="17"/>
      <c r="Q1058" s="17"/>
      <c r="R1058" s="17"/>
      <c r="S1058" s="17"/>
    </row>
    <row r="1059" spans="2:19">
      <c r="B1059" s="17"/>
      <c r="C1059" s="17"/>
      <c r="D1059" s="24"/>
      <c r="E1059" s="17"/>
      <c r="F1059" s="23"/>
      <c r="G1059" s="17"/>
      <c r="H1059" s="20"/>
      <c r="L1059" s="22"/>
      <c r="M1059" s="17"/>
      <c r="N1059" s="17"/>
      <c r="O1059" s="17"/>
      <c r="P1059" s="17"/>
      <c r="Q1059" s="17"/>
      <c r="R1059" s="17"/>
      <c r="S1059" s="17"/>
    </row>
    <row r="1060" spans="2:19">
      <c r="B1060" s="17"/>
      <c r="C1060" s="17"/>
      <c r="D1060" s="24"/>
      <c r="E1060" s="17"/>
      <c r="F1060" s="23"/>
      <c r="G1060" s="17"/>
      <c r="H1060" s="20"/>
      <c r="L1060" s="22"/>
      <c r="M1060" s="17"/>
      <c r="N1060" s="17"/>
      <c r="O1060" s="17"/>
      <c r="P1060" s="17"/>
      <c r="Q1060" s="17"/>
      <c r="R1060" s="17"/>
      <c r="S1060" s="17"/>
    </row>
    <row r="1061" spans="2:19">
      <c r="B1061" s="17"/>
      <c r="C1061" s="17"/>
      <c r="D1061" s="24"/>
      <c r="E1061" s="17"/>
      <c r="F1061" s="23"/>
      <c r="G1061" s="17"/>
      <c r="H1061" s="20"/>
      <c r="L1061" s="22"/>
      <c r="M1061" s="17"/>
      <c r="N1061" s="17"/>
      <c r="O1061" s="17"/>
      <c r="P1061" s="17"/>
      <c r="Q1061" s="17"/>
      <c r="R1061" s="17"/>
      <c r="S1061" s="17"/>
    </row>
    <row r="1062" spans="2:19">
      <c r="B1062" s="17"/>
      <c r="C1062" s="17"/>
      <c r="D1062" s="24"/>
      <c r="E1062" s="17"/>
      <c r="F1062" s="23"/>
      <c r="G1062" s="17"/>
      <c r="H1062" s="20"/>
      <c r="L1062" s="22"/>
      <c r="M1062" s="17"/>
      <c r="N1062" s="17"/>
      <c r="O1062" s="17"/>
      <c r="P1062" s="17"/>
      <c r="Q1062" s="17"/>
      <c r="R1062" s="17"/>
      <c r="S1062" s="17"/>
    </row>
    <row r="1063" spans="2:19">
      <c r="B1063" s="17"/>
      <c r="C1063" s="17"/>
      <c r="D1063" s="24"/>
      <c r="E1063" s="17"/>
      <c r="F1063" s="23"/>
      <c r="G1063" s="17"/>
      <c r="H1063" s="20"/>
      <c r="L1063" s="22"/>
      <c r="M1063" s="17"/>
      <c r="N1063" s="17"/>
      <c r="O1063" s="17"/>
      <c r="P1063" s="17"/>
      <c r="Q1063" s="17"/>
      <c r="R1063" s="17"/>
      <c r="S1063" s="17"/>
    </row>
    <row r="1064" spans="2:19">
      <c r="B1064" s="17"/>
      <c r="C1064" s="17"/>
      <c r="D1064" s="24"/>
      <c r="E1064" s="17"/>
      <c r="F1064" s="23"/>
      <c r="G1064" s="17"/>
      <c r="H1064" s="20"/>
      <c r="L1064" s="22"/>
      <c r="M1064" s="17"/>
      <c r="N1064" s="17"/>
      <c r="O1064" s="17"/>
      <c r="P1064" s="17"/>
      <c r="Q1064" s="17"/>
      <c r="R1064" s="17"/>
      <c r="S1064" s="17"/>
    </row>
    <row r="1065" spans="2:19">
      <c r="B1065" s="17"/>
      <c r="C1065" s="17"/>
      <c r="D1065" s="24"/>
      <c r="E1065" s="17"/>
      <c r="F1065" s="23"/>
      <c r="G1065" s="17"/>
      <c r="H1065" s="20"/>
      <c r="L1065" s="22"/>
      <c r="M1065" s="17"/>
      <c r="N1065" s="17"/>
      <c r="O1065" s="17"/>
      <c r="P1065" s="17"/>
      <c r="Q1065" s="17"/>
      <c r="R1065" s="17"/>
      <c r="S1065" s="17"/>
    </row>
    <row r="1066" spans="2:19">
      <c r="B1066" s="17"/>
      <c r="C1066" s="17"/>
      <c r="D1066" s="24"/>
      <c r="E1066" s="17"/>
      <c r="F1066" s="23"/>
      <c r="G1066" s="17"/>
      <c r="H1066" s="20"/>
      <c r="L1066" s="22"/>
      <c r="M1066" s="17"/>
      <c r="N1066" s="17"/>
      <c r="O1066" s="17"/>
      <c r="P1066" s="17"/>
      <c r="Q1066" s="17"/>
      <c r="R1066" s="17"/>
      <c r="S1066" s="17"/>
    </row>
    <row r="1067" spans="2:19">
      <c r="B1067" s="17"/>
      <c r="C1067" s="17"/>
      <c r="D1067" s="24"/>
      <c r="E1067" s="17"/>
      <c r="F1067" s="23"/>
      <c r="G1067" s="17"/>
      <c r="H1067" s="20"/>
      <c r="L1067" s="22"/>
      <c r="M1067" s="17"/>
      <c r="N1067" s="17"/>
      <c r="O1067" s="17"/>
      <c r="P1067" s="17"/>
      <c r="Q1067" s="17"/>
      <c r="R1067" s="17"/>
      <c r="S1067" s="17"/>
    </row>
    <row r="1068" spans="2:19">
      <c r="B1068" s="17"/>
      <c r="C1068" s="17"/>
      <c r="D1068" s="24"/>
      <c r="E1068" s="17"/>
      <c r="F1068" s="23"/>
      <c r="G1068" s="17"/>
      <c r="H1068" s="20"/>
      <c r="L1068" s="22"/>
      <c r="M1068" s="17"/>
      <c r="N1068" s="17"/>
      <c r="O1068" s="17"/>
      <c r="P1068" s="17"/>
      <c r="Q1068" s="17"/>
      <c r="R1068" s="17"/>
      <c r="S1068" s="17"/>
    </row>
    <row r="1069" spans="2:19">
      <c r="B1069" s="17"/>
      <c r="C1069" s="17"/>
      <c r="D1069" s="24"/>
      <c r="E1069" s="17"/>
      <c r="F1069" s="23"/>
      <c r="G1069" s="17"/>
      <c r="H1069" s="20"/>
      <c r="L1069" s="22"/>
      <c r="M1069" s="17"/>
      <c r="N1069" s="17"/>
      <c r="O1069" s="17"/>
      <c r="P1069" s="17"/>
      <c r="Q1069" s="17"/>
      <c r="R1069" s="17"/>
      <c r="S1069" s="17"/>
    </row>
    <row r="1070" spans="2:19">
      <c r="B1070" s="17"/>
      <c r="C1070" s="17"/>
      <c r="D1070" s="24"/>
      <c r="E1070" s="17"/>
      <c r="F1070" s="23"/>
      <c r="G1070" s="17"/>
      <c r="H1070" s="20"/>
      <c r="L1070" s="22"/>
      <c r="M1070" s="17"/>
      <c r="N1070" s="17"/>
      <c r="O1070" s="17"/>
      <c r="P1070" s="17"/>
      <c r="Q1070" s="17"/>
      <c r="R1070" s="17"/>
      <c r="S1070" s="17"/>
    </row>
    <row r="1071" spans="2:19">
      <c r="B1071" s="17"/>
      <c r="C1071" s="17"/>
      <c r="D1071" s="24"/>
      <c r="E1071" s="17"/>
      <c r="F1071" s="23"/>
      <c r="G1071" s="17"/>
      <c r="H1071" s="20"/>
      <c r="L1071" s="22"/>
      <c r="M1071" s="17"/>
      <c r="N1071" s="17"/>
      <c r="O1071" s="17"/>
      <c r="P1071" s="17"/>
      <c r="Q1071" s="17"/>
      <c r="R1071" s="17"/>
      <c r="S1071" s="17"/>
    </row>
    <row r="1072" spans="2:19">
      <c r="B1072" s="17"/>
      <c r="C1072" s="17"/>
      <c r="D1072" s="24"/>
      <c r="E1072" s="17"/>
      <c r="F1072" s="23"/>
      <c r="G1072" s="17"/>
      <c r="H1072" s="20"/>
      <c r="L1072" s="22"/>
      <c r="M1072" s="17"/>
      <c r="N1072" s="17"/>
      <c r="O1072" s="17"/>
      <c r="P1072" s="17"/>
      <c r="Q1072" s="17"/>
      <c r="R1072" s="17"/>
      <c r="S1072" s="17"/>
    </row>
    <row r="1073" spans="2:19">
      <c r="B1073" s="17"/>
      <c r="C1073" s="17"/>
      <c r="D1073" s="24"/>
      <c r="E1073" s="17"/>
      <c r="F1073" s="23"/>
      <c r="G1073" s="17"/>
      <c r="H1073" s="20"/>
      <c r="L1073" s="22"/>
      <c r="M1073" s="17"/>
      <c r="N1073" s="17"/>
      <c r="O1073" s="17"/>
      <c r="P1073" s="17"/>
      <c r="Q1073" s="17"/>
      <c r="R1073" s="17"/>
      <c r="S1073" s="17"/>
    </row>
    <row r="1074" spans="2:19">
      <c r="B1074" s="17"/>
      <c r="C1074" s="17"/>
      <c r="D1074" s="24"/>
      <c r="E1074" s="17"/>
      <c r="F1074" s="23"/>
      <c r="G1074" s="17"/>
      <c r="H1074" s="20"/>
      <c r="L1074" s="22"/>
      <c r="M1074" s="17"/>
      <c r="N1074" s="17"/>
      <c r="O1074" s="17"/>
      <c r="P1074" s="17"/>
      <c r="Q1074" s="17"/>
      <c r="R1074" s="17"/>
      <c r="S1074" s="17"/>
    </row>
    <row r="1075" spans="2:19">
      <c r="B1075" s="17"/>
      <c r="C1075" s="17"/>
      <c r="D1075" s="24"/>
      <c r="E1075" s="17"/>
      <c r="F1075" s="23"/>
      <c r="G1075" s="17"/>
      <c r="H1075" s="20"/>
      <c r="L1075" s="22"/>
      <c r="M1075" s="17"/>
      <c r="N1075" s="17"/>
      <c r="O1075" s="17"/>
      <c r="P1075" s="17"/>
      <c r="Q1075" s="17"/>
      <c r="R1075" s="17"/>
      <c r="S1075" s="17"/>
    </row>
    <row r="1076" spans="2:19">
      <c r="B1076" s="17"/>
      <c r="C1076" s="17"/>
      <c r="D1076" s="24"/>
      <c r="E1076" s="17"/>
      <c r="F1076" s="23"/>
      <c r="G1076" s="17"/>
      <c r="H1076" s="20"/>
      <c r="L1076" s="22"/>
      <c r="M1076" s="17"/>
      <c r="N1076" s="17"/>
      <c r="O1076" s="17"/>
      <c r="P1076" s="17"/>
      <c r="Q1076" s="17"/>
      <c r="R1076" s="17"/>
      <c r="S1076" s="17"/>
    </row>
    <row r="1077" spans="2:19">
      <c r="B1077" s="17"/>
      <c r="C1077" s="17"/>
      <c r="D1077" s="24"/>
      <c r="E1077" s="17"/>
      <c r="F1077" s="23"/>
      <c r="G1077" s="17"/>
      <c r="H1077" s="20"/>
      <c r="L1077" s="22"/>
      <c r="M1077" s="17"/>
      <c r="N1077" s="17"/>
      <c r="O1077" s="17"/>
      <c r="P1077" s="17"/>
      <c r="Q1077" s="17"/>
      <c r="R1077" s="17"/>
      <c r="S1077" s="17"/>
    </row>
    <row r="1078" spans="2:19">
      <c r="B1078" s="17"/>
      <c r="C1078" s="17"/>
      <c r="D1078" s="24"/>
      <c r="E1078" s="17"/>
      <c r="F1078" s="23"/>
      <c r="G1078" s="17"/>
      <c r="H1078" s="20"/>
      <c r="L1078" s="22"/>
      <c r="M1078" s="17"/>
      <c r="N1078" s="17"/>
      <c r="O1078" s="17"/>
      <c r="P1078" s="17"/>
      <c r="Q1078" s="17"/>
      <c r="R1078" s="17"/>
      <c r="S1078" s="17"/>
    </row>
    <row r="1079" spans="2:19">
      <c r="B1079" s="17"/>
      <c r="C1079" s="17"/>
      <c r="D1079" s="24"/>
      <c r="E1079" s="17"/>
      <c r="F1079" s="23"/>
      <c r="G1079" s="17"/>
      <c r="H1079" s="20"/>
      <c r="L1079" s="22"/>
      <c r="M1079" s="17"/>
      <c r="N1079" s="17"/>
      <c r="O1079" s="17"/>
      <c r="P1079" s="17"/>
      <c r="Q1079" s="17"/>
      <c r="R1079" s="17"/>
      <c r="S1079" s="17"/>
    </row>
    <row r="1080" spans="2:19">
      <c r="B1080" s="17"/>
      <c r="C1080" s="17"/>
      <c r="D1080" s="24"/>
      <c r="E1080" s="17"/>
      <c r="F1080" s="23"/>
      <c r="G1080" s="17"/>
      <c r="H1080" s="20"/>
      <c r="L1080" s="22"/>
      <c r="M1080" s="17"/>
      <c r="N1080" s="17"/>
      <c r="O1080" s="17"/>
      <c r="P1080" s="17"/>
      <c r="Q1080" s="17"/>
      <c r="R1080" s="17"/>
      <c r="S1080" s="17"/>
    </row>
    <row r="1081" spans="2:19">
      <c r="B1081" s="17"/>
      <c r="C1081" s="17"/>
      <c r="D1081" s="24"/>
      <c r="E1081" s="17"/>
      <c r="F1081" s="23"/>
      <c r="G1081" s="17"/>
      <c r="H1081" s="20"/>
      <c r="L1081" s="22"/>
      <c r="M1081" s="17"/>
      <c r="N1081" s="17"/>
      <c r="O1081" s="17"/>
      <c r="P1081" s="17"/>
      <c r="Q1081" s="17"/>
      <c r="R1081" s="17"/>
      <c r="S1081" s="17"/>
    </row>
    <row r="1082" spans="2:19">
      <c r="B1082" s="17"/>
      <c r="C1082" s="17"/>
      <c r="D1082" s="24"/>
      <c r="E1082" s="17"/>
      <c r="F1082" s="23"/>
      <c r="G1082" s="17"/>
      <c r="H1082" s="20"/>
      <c r="L1082" s="22"/>
      <c r="M1082" s="17"/>
      <c r="N1082" s="17"/>
      <c r="O1082" s="17"/>
      <c r="P1082" s="17"/>
      <c r="Q1082" s="17"/>
      <c r="R1082" s="17"/>
      <c r="S1082" s="17"/>
    </row>
    <row r="1083" spans="2:19">
      <c r="B1083" s="17"/>
      <c r="C1083" s="17"/>
      <c r="D1083" s="24"/>
      <c r="E1083" s="17"/>
      <c r="F1083" s="23"/>
      <c r="G1083" s="17"/>
      <c r="H1083" s="20"/>
      <c r="L1083" s="22"/>
      <c r="M1083" s="17"/>
      <c r="N1083" s="17"/>
      <c r="O1083" s="17"/>
      <c r="P1083" s="17"/>
      <c r="Q1083" s="17"/>
      <c r="R1083" s="17"/>
      <c r="S1083" s="17"/>
    </row>
    <row r="1084" spans="2:19">
      <c r="B1084" s="17"/>
      <c r="C1084" s="17"/>
      <c r="D1084" s="24"/>
      <c r="E1084" s="17"/>
      <c r="F1084" s="23"/>
      <c r="G1084" s="17"/>
      <c r="H1084" s="20"/>
      <c r="L1084" s="22"/>
      <c r="M1084" s="17"/>
      <c r="N1084" s="17"/>
      <c r="O1084" s="17"/>
      <c r="P1084" s="17"/>
      <c r="Q1084" s="17"/>
      <c r="R1084" s="17"/>
      <c r="S1084" s="17"/>
    </row>
    <row r="1085" spans="2:19">
      <c r="B1085" s="17"/>
      <c r="C1085" s="17"/>
      <c r="D1085" s="24"/>
      <c r="E1085" s="17"/>
      <c r="F1085" s="23"/>
      <c r="G1085" s="17"/>
      <c r="H1085" s="20"/>
      <c r="L1085" s="22"/>
      <c r="M1085" s="17"/>
      <c r="N1085" s="17"/>
      <c r="O1085" s="17"/>
      <c r="P1085" s="17"/>
      <c r="Q1085" s="17"/>
      <c r="R1085" s="17"/>
      <c r="S1085" s="17"/>
    </row>
    <row r="1086" spans="2:19">
      <c r="B1086" s="17"/>
      <c r="C1086" s="17"/>
      <c r="D1086" s="24"/>
      <c r="E1086" s="17"/>
      <c r="F1086" s="23"/>
      <c r="G1086" s="17"/>
      <c r="H1086" s="20"/>
      <c r="L1086" s="22"/>
      <c r="M1086" s="17"/>
      <c r="N1086" s="17"/>
      <c r="O1086" s="17"/>
      <c r="P1086" s="17"/>
      <c r="Q1086" s="17"/>
      <c r="R1086" s="17"/>
      <c r="S1086" s="17"/>
    </row>
    <row r="1087" spans="2:19">
      <c r="B1087" s="17"/>
      <c r="C1087" s="17"/>
      <c r="D1087" s="24"/>
      <c r="E1087" s="17"/>
      <c r="F1087" s="23"/>
      <c r="G1087" s="17"/>
      <c r="H1087" s="20"/>
      <c r="L1087" s="22"/>
      <c r="M1087" s="17"/>
      <c r="N1087" s="17"/>
      <c r="O1087" s="17"/>
      <c r="P1087" s="17"/>
      <c r="Q1087" s="17"/>
      <c r="R1087" s="17"/>
      <c r="S1087" s="17"/>
    </row>
    <row r="1088" spans="2:19">
      <c r="B1088" s="17"/>
      <c r="C1088" s="17"/>
      <c r="D1088" s="24"/>
      <c r="E1088" s="17"/>
      <c r="F1088" s="23"/>
      <c r="G1088" s="17"/>
      <c r="H1088" s="20"/>
      <c r="L1088" s="22"/>
      <c r="M1088" s="17"/>
      <c r="N1088" s="17"/>
      <c r="O1088" s="17"/>
      <c r="P1088" s="17"/>
      <c r="Q1088" s="17"/>
      <c r="R1088" s="17"/>
      <c r="S1088" s="17"/>
    </row>
    <row r="1089" spans="2:19">
      <c r="B1089" s="17"/>
      <c r="C1089" s="17"/>
      <c r="D1089" s="24"/>
      <c r="E1089" s="17"/>
      <c r="F1089" s="23"/>
      <c r="G1089" s="17"/>
      <c r="H1089" s="20"/>
      <c r="L1089" s="22"/>
      <c r="M1089" s="17"/>
      <c r="N1089" s="17"/>
      <c r="O1089" s="17"/>
      <c r="P1089" s="17"/>
      <c r="Q1089" s="17"/>
      <c r="R1089" s="17"/>
      <c r="S1089" s="17"/>
    </row>
    <row r="1090" spans="2:19">
      <c r="B1090" s="17"/>
      <c r="C1090" s="17"/>
      <c r="D1090" s="24"/>
      <c r="E1090" s="17"/>
      <c r="F1090" s="23"/>
      <c r="G1090" s="17"/>
      <c r="H1090" s="20"/>
      <c r="L1090" s="22"/>
      <c r="M1090" s="17"/>
      <c r="N1090" s="17"/>
      <c r="O1090" s="17"/>
      <c r="P1090" s="17"/>
      <c r="Q1090" s="17"/>
      <c r="R1090" s="17"/>
      <c r="S1090" s="17"/>
    </row>
    <row r="1091" spans="2:19">
      <c r="B1091" s="17"/>
      <c r="C1091" s="17"/>
      <c r="D1091" s="24"/>
      <c r="E1091" s="17"/>
      <c r="F1091" s="23"/>
      <c r="G1091" s="17"/>
      <c r="H1091" s="20"/>
      <c r="L1091" s="22"/>
      <c r="M1091" s="17"/>
      <c r="N1091" s="17"/>
      <c r="O1091" s="17"/>
      <c r="P1091" s="17"/>
      <c r="Q1091" s="17"/>
      <c r="R1091" s="17"/>
      <c r="S1091" s="17"/>
    </row>
    <row r="1092" spans="2:19">
      <c r="B1092" s="17"/>
      <c r="C1092" s="17"/>
      <c r="D1092" s="24"/>
      <c r="E1092" s="17"/>
      <c r="F1092" s="23"/>
      <c r="G1092" s="17"/>
      <c r="H1092" s="20"/>
      <c r="L1092" s="22"/>
      <c r="M1092" s="17"/>
      <c r="N1092" s="17"/>
      <c r="O1092" s="17"/>
      <c r="P1092" s="17"/>
      <c r="Q1092" s="17"/>
      <c r="R1092" s="17"/>
      <c r="S1092" s="17"/>
    </row>
    <row r="1093" spans="2:19">
      <c r="B1093" s="17"/>
      <c r="C1093" s="17"/>
      <c r="D1093" s="24"/>
      <c r="E1093" s="17"/>
      <c r="F1093" s="23"/>
      <c r="G1093" s="17"/>
      <c r="H1093" s="20"/>
      <c r="L1093" s="22"/>
      <c r="M1093" s="17"/>
      <c r="N1093" s="17"/>
      <c r="O1093" s="17"/>
      <c r="P1093" s="17"/>
      <c r="Q1093" s="17"/>
      <c r="R1093" s="17"/>
      <c r="S1093" s="17"/>
    </row>
    <row r="1094" spans="2:19">
      <c r="B1094" s="17"/>
      <c r="C1094" s="17"/>
      <c r="D1094" s="24"/>
      <c r="E1094" s="17"/>
      <c r="F1094" s="23"/>
      <c r="G1094" s="17"/>
      <c r="H1094" s="20"/>
      <c r="L1094" s="22"/>
      <c r="M1094" s="17"/>
      <c r="N1094" s="17"/>
      <c r="O1094" s="17"/>
      <c r="P1094" s="17"/>
      <c r="Q1094" s="17"/>
      <c r="R1094" s="17"/>
      <c r="S1094" s="17"/>
    </row>
    <row r="1095" spans="2:19">
      <c r="B1095" s="17"/>
      <c r="C1095" s="17"/>
      <c r="D1095" s="24"/>
      <c r="E1095" s="17"/>
      <c r="F1095" s="23"/>
      <c r="G1095" s="17"/>
      <c r="H1095" s="20"/>
      <c r="L1095" s="22"/>
      <c r="M1095" s="17"/>
      <c r="N1095" s="17"/>
      <c r="O1095" s="17"/>
      <c r="P1095" s="17"/>
      <c r="Q1095" s="17"/>
      <c r="R1095" s="17"/>
      <c r="S1095" s="17"/>
    </row>
    <row r="1096" spans="2:19">
      <c r="B1096" s="17"/>
      <c r="C1096" s="17"/>
      <c r="D1096" s="24"/>
      <c r="E1096" s="17"/>
      <c r="F1096" s="23"/>
      <c r="G1096" s="17"/>
      <c r="H1096" s="20"/>
      <c r="L1096" s="22"/>
      <c r="M1096" s="17"/>
      <c r="N1096" s="17"/>
      <c r="O1096" s="17"/>
      <c r="P1096" s="17"/>
      <c r="Q1096" s="17"/>
      <c r="R1096" s="17"/>
      <c r="S1096" s="17"/>
    </row>
    <row r="1097" spans="2:19">
      <c r="B1097" s="17"/>
      <c r="C1097" s="17"/>
      <c r="D1097" s="24"/>
      <c r="E1097" s="17"/>
      <c r="F1097" s="23"/>
      <c r="G1097" s="17"/>
      <c r="H1097" s="20"/>
      <c r="L1097" s="22"/>
      <c r="M1097" s="17"/>
      <c r="N1097" s="17"/>
      <c r="O1097" s="17"/>
      <c r="P1097" s="17"/>
      <c r="Q1097" s="17"/>
      <c r="R1097" s="17"/>
      <c r="S1097" s="17"/>
    </row>
    <row r="1098" spans="2:19">
      <c r="B1098" s="17"/>
      <c r="C1098" s="17"/>
      <c r="D1098" s="24"/>
      <c r="E1098" s="17"/>
      <c r="F1098" s="23"/>
      <c r="G1098" s="17"/>
      <c r="H1098" s="20"/>
      <c r="L1098" s="22"/>
      <c r="M1098" s="17"/>
      <c r="N1098" s="17"/>
      <c r="O1098" s="17"/>
      <c r="P1098" s="17"/>
      <c r="Q1098" s="17"/>
      <c r="R1098" s="17"/>
      <c r="S1098" s="17"/>
    </row>
    <row r="1099" spans="2:19">
      <c r="B1099" s="17"/>
      <c r="C1099" s="17"/>
      <c r="D1099" s="24"/>
      <c r="E1099" s="17"/>
      <c r="F1099" s="23"/>
      <c r="G1099" s="17"/>
      <c r="H1099" s="20"/>
      <c r="L1099" s="22"/>
      <c r="M1099" s="17"/>
      <c r="N1099" s="17"/>
      <c r="O1099" s="17"/>
      <c r="P1099" s="17"/>
      <c r="Q1099" s="17"/>
      <c r="R1099" s="17"/>
      <c r="S1099" s="17"/>
    </row>
    <row r="1100" spans="2:19">
      <c r="B1100" s="17"/>
      <c r="C1100" s="17"/>
      <c r="D1100" s="24"/>
      <c r="E1100" s="17"/>
      <c r="F1100" s="23"/>
      <c r="G1100" s="17"/>
      <c r="H1100" s="20"/>
      <c r="L1100" s="22"/>
      <c r="M1100" s="17"/>
      <c r="N1100" s="17"/>
      <c r="O1100" s="17"/>
      <c r="P1100" s="17"/>
      <c r="Q1100" s="17"/>
      <c r="R1100" s="17"/>
      <c r="S1100" s="17"/>
    </row>
    <row r="1101" spans="2:19">
      <c r="B1101" s="17"/>
      <c r="C1101" s="17"/>
      <c r="D1101" s="24"/>
      <c r="E1101" s="17"/>
      <c r="F1101" s="23"/>
      <c r="G1101" s="17"/>
      <c r="H1101" s="20"/>
      <c r="L1101" s="22"/>
      <c r="M1101" s="17"/>
      <c r="N1101" s="17"/>
      <c r="O1101" s="17"/>
      <c r="P1101" s="17"/>
      <c r="Q1101" s="17"/>
      <c r="R1101" s="17"/>
      <c r="S1101" s="17"/>
    </row>
    <row r="1102" spans="2:19">
      <c r="B1102" s="17"/>
      <c r="C1102" s="17"/>
      <c r="D1102" s="24"/>
      <c r="E1102" s="17"/>
      <c r="F1102" s="23"/>
      <c r="G1102" s="17"/>
      <c r="H1102" s="20"/>
      <c r="L1102" s="22"/>
      <c r="M1102" s="17"/>
      <c r="N1102" s="17"/>
      <c r="O1102" s="17"/>
      <c r="P1102" s="17"/>
      <c r="Q1102" s="17"/>
      <c r="R1102" s="17"/>
      <c r="S1102" s="17"/>
    </row>
    <row r="1103" spans="2:19">
      <c r="B1103" s="17"/>
      <c r="C1103" s="17"/>
      <c r="D1103" s="24"/>
      <c r="E1103" s="17"/>
      <c r="F1103" s="23"/>
      <c r="G1103" s="17"/>
      <c r="H1103" s="20"/>
      <c r="L1103" s="22"/>
      <c r="M1103" s="17"/>
      <c r="N1103" s="17"/>
      <c r="O1103" s="17"/>
      <c r="P1103" s="17"/>
      <c r="Q1103" s="17"/>
      <c r="R1103" s="17"/>
      <c r="S1103" s="17"/>
    </row>
    <row r="1104" spans="2:19">
      <c r="B1104" s="17"/>
      <c r="C1104" s="17"/>
      <c r="D1104" s="24"/>
      <c r="E1104" s="17"/>
      <c r="F1104" s="23"/>
      <c r="G1104" s="17"/>
      <c r="H1104" s="20"/>
      <c r="L1104" s="22"/>
      <c r="M1104" s="17"/>
      <c r="N1104" s="17"/>
      <c r="O1104" s="17"/>
      <c r="P1104" s="17"/>
      <c r="Q1104" s="17"/>
      <c r="R1104" s="17"/>
      <c r="S1104" s="17"/>
    </row>
    <row r="1105" spans="2:19">
      <c r="B1105" s="17"/>
      <c r="C1105" s="17"/>
      <c r="D1105" s="24"/>
      <c r="E1105" s="17"/>
      <c r="F1105" s="23"/>
      <c r="G1105" s="17"/>
      <c r="H1105" s="20"/>
      <c r="L1105" s="22"/>
      <c r="M1105" s="17"/>
      <c r="N1105" s="17"/>
      <c r="O1105" s="17"/>
      <c r="P1105" s="17"/>
      <c r="Q1105" s="17"/>
      <c r="R1105" s="17"/>
      <c r="S1105" s="17"/>
    </row>
    <row r="1106" spans="2:19">
      <c r="B1106" s="17"/>
      <c r="C1106" s="17"/>
      <c r="D1106" s="24"/>
      <c r="E1106" s="17"/>
      <c r="F1106" s="23"/>
      <c r="G1106" s="17"/>
      <c r="H1106" s="20"/>
      <c r="L1106" s="22"/>
      <c r="M1106" s="17"/>
      <c r="N1106" s="17"/>
      <c r="O1106" s="17"/>
      <c r="P1106" s="17"/>
      <c r="Q1106" s="17"/>
      <c r="R1106" s="17"/>
      <c r="S1106" s="17"/>
    </row>
    <row r="1107" spans="2:19">
      <c r="B1107" s="17"/>
      <c r="C1107" s="17"/>
      <c r="D1107" s="24"/>
      <c r="E1107" s="17"/>
      <c r="F1107" s="23"/>
      <c r="G1107" s="17"/>
      <c r="H1107" s="20"/>
      <c r="L1107" s="22"/>
      <c r="M1107" s="17"/>
      <c r="N1107" s="17"/>
      <c r="O1107" s="17"/>
      <c r="P1107" s="17"/>
      <c r="Q1107" s="17"/>
      <c r="R1107" s="17"/>
      <c r="S1107" s="17"/>
    </row>
    <row r="1108" spans="2:19">
      <c r="B1108" s="17"/>
      <c r="C1108" s="17"/>
      <c r="D1108" s="24"/>
      <c r="E1108" s="17"/>
      <c r="F1108" s="23"/>
      <c r="G1108" s="17"/>
      <c r="H1108" s="20"/>
      <c r="L1108" s="22"/>
      <c r="M1108" s="17"/>
      <c r="N1108" s="17"/>
      <c r="O1108" s="17"/>
      <c r="P1108" s="17"/>
      <c r="Q1108" s="17"/>
      <c r="R1108" s="17"/>
      <c r="S1108" s="17"/>
    </row>
    <row r="1109" spans="2:19">
      <c r="B1109" s="17"/>
      <c r="C1109" s="17"/>
      <c r="D1109" s="24"/>
      <c r="E1109" s="17"/>
      <c r="F1109" s="23"/>
      <c r="G1109" s="17"/>
      <c r="H1109" s="20"/>
      <c r="L1109" s="22"/>
      <c r="M1109" s="17"/>
      <c r="N1109" s="17"/>
      <c r="O1109" s="17"/>
      <c r="P1109" s="17"/>
      <c r="Q1109" s="17"/>
      <c r="R1109" s="17"/>
      <c r="S1109" s="17"/>
    </row>
    <row r="1110" spans="2:19">
      <c r="B1110" s="17"/>
      <c r="C1110" s="17"/>
      <c r="D1110" s="24"/>
      <c r="E1110" s="17"/>
      <c r="F1110" s="23"/>
      <c r="G1110" s="17"/>
      <c r="H1110" s="20"/>
      <c r="L1110" s="22"/>
      <c r="M1110" s="17"/>
      <c r="N1110" s="17"/>
      <c r="O1110" s="17"/>
      <c r="P1110" s="17"/>
      <c r="Q1110" s="17"/>
      <c r="R1110" s="17"/>
      <c r="S1110" s="17"/>
    </row>
    <row r="1111" spans="2:19">
      <c r="B1111" s="17"/>
      <c r="C1111" s="17"/>
      <c r="D1111" s="24"/>
      <c r="E1111" s="17"/>
      <c r="F1111" s="23"/>
      <c r="G1111" s="17"/>
      <c r="H1111" s="20"/>
      <c r="L1111" s="22"/>
      <c r="M1111" s="17"/>
      <c r="N1111" s="17"/>
      <c r="O1111" s="17"/>
      <c r="P1111" s="17"/>
      <c r="Q1111" s="17"/>
      <c r="R1111" s="17"/>
      <c r="S1111" s="17"/>
    </row>
    <row r="1112" spans="2:19">
      <c r="B1112" s="17"/>
      <c r="C1112" s="17"/>
      <c r="D1112" s="24"/>
      <c r="E1112" s="17"/>
      <c r="F1112" s="23"/>
      <c r="G1112" s="17"/>
      <c r="H1112" s="20"/>
      <c r="L1112" s="22"/>
      <c r="M1112" s="17"/>
      <c r="N1112" s="17"/>
      <c r="O1112" s="17"/>
      <c r="P1112" s="17"/>
      <c r="Q1112" s="17"/>
      <c r="R1112" s="17"/>
      <c r="S1112" s="17"/>
    </row>
    <row r="1113" spans="2:19">
      <c r="B1113" s="17"/>
      <c r="C1113" s="17"/>
      <c r="D1113" s="24"/>
      <c r="E1113" s="17"/>
      <c r="F1113" s="23"/>
      <c r="G1113" s="17"/>
      <c r="H1113" s="20"/>
      <c r="L1113" s="22"/>
      <c r="M1113" s="17"/>
      <c r="N1113" s="17"/>
      <c r="O1113" s="17"/>
      <c r="P1113" s="17"/>
      <c r="Q1113" s="17"/>
      <c r="R1113" s="17"/>
      <c r="S1113" s="17"/>
    </row>
    <row r="1114" spans="2:19">
      <c r="B1114" s="17"/>
      <c r="C1114" s="17"/>
      <c r="D1114" s="24"/>
      <c r="E1114" s="17"/>
      <c r="F1114" s="23"/>
      <c r="G1114" s="17"/>
      <c r="H1114" s="20"/>
      <c r="L1114" s="22"/>
      <c r="M1114" s="17"/>
      <c r="N1114" s="17"/>
      <c r="O1114" s="17"/>
      <c r="P1114" s="17"/>
      <c r="Q1114" s="17"/>
      <c r="R1114" s="17"/>
      <c r="S1114" s="17"/>
    </row>
    <row r="1115" spans="2:19">
      <c r="B1115" s="17"/>
      <c r="C1115" s="17"/>
      <c r="D1115" s="24"/>
      <c r="E1115" s="17"/>
      <c r="F1115" s="23"/>
      <c r="G1115" s="17"/>
      <c r="H1115" s="20"/>
      <c r="L1115" s="22"/>
      <c r="M1115" s="17"/>
      <c r="N1115" s="17"/>
      <c r="O1115" s="17"/>
      <c r="P1115" s="17"/>
      <c r="Q1115" s="17"/>
      <c r="R1115" s="17"/>
      <c r="S1115" s="17"/>
    </row>
    <row r="1116" spans="2:19">
      <c r="B1116" s="17"/>
      <c r="C1116" s="17"/>
      <c r="D1116" s="24"/>
      <c r="E1116" s="17"/>
      <c r="F1116" s="23"/>
      <c r="G1116" s="17"/>
      <c r="H1116" s="20"/>
      <c r="L1116" s="22"/>
      <c r="M1116" s="17"/>
      <c r="N1116" s="17"/>
      <c r="O1116" s="17"/>
      <c r="P1116" s="17"/>
      <c r="Q1116" s="17"/>
      <c r="R1116" s="17"/>
      <c r="S1116" s="17"/>
    </row>
    <row r="1117" spans="2:19">
      <c r="B1117" s="17"/>
      <c r="C1117" s="17"/>
      <c r="D1117" s="24"/>
      <c r="E1117" s="17"/>
      <c r="F1117" s="23"/>
      <c r="G1117" s="17"/>
      <c r="H1117" s="20"/>
      <c r="L1117" s="22"/>
      <c r="M1117" s="17"/>
      <c r="N1117" s="17"/>
      <c r="O1117" s="17"/>
      <c r="P1117" s="17"/>
      <c r="Q1117" s="17"/>
      <c r="R1117" s="17"/>
      <c r="S1117" s="17"/>
    </row>
    <row r="1118" spans="2:19">
      <c r="B1118" s="17"/>
      <c r="C1118" s="17"/>
      <c r="D1118" s="24"/>
      <c r="E1118" s="17"/>
      <c r="F1118" s="23"/>
      <c r="G1118" s="17"/>
      <c r="H1118" s="20"/>
      <c r="L1118" s="22"/>
      <c r="M1118" s="17"/>
      <c r="N1118" s="17"/>
      <c r="O1118" s="17"/>
      <c r="P1118" s="17"/>
      <c r="Q1118" s="17"/>
      <c r="R1118" s="17"/>
      <c r="S1118" s="17"/>
    </row>
    <row r="1119" spans="2:19">
      <c r="B1119" s="17"/>
      <c r="C1119" s="17"/>
      <c r="D1119" s="24"/>
      <c r="E1119" s="17"/>
      <c r="F1119" s="23"/>
      <c r="G1119" s="17"/>
      <c r="H1119" s="20"/>
      <c r="L1119" s="22"/>
      <c r="M1119" s="17"/>
      <c r="N1119" s="17"/>
      <c r="O1119" s="17"/>
      <c r="P1119" s="17"/>
      <c r="Q1119" s="17"/>
      <c r="R1119" s="17"/>
      <c r="S1119" s="17"/>
    </row>
    <row r="1120" spans="2:19">
      <c r="B1120" s="17"/>
      <c r="C1120" s="17"/>
      <c r="D1120" s="24"/>
      <c r="E1120" s="17"/>
      <c r="F1120" s="23"/>
      <c r="G1120" s="17"/>
      <c r="H1120" s="20"/>
      <c r="L1120" s="22"/>
      <c r="M1120" s="17"/>
      <c r="N1120" s="17"/>
      <c r="O1120" s="17"/>
      <c r="P1120" s="17"/>
      <c r="Q1120" s="17"/>
      <c r="R1120" s="17"/>
      <c r="S1120" s="17"/>
    </row>
    <row r="1121" spans="2:19">
      <c r="B1121" s="17"/>
      <c r="C1121" s="17"/>
      <c r="D1121" s="24"/>
      <c r="E1121" s="17"/>
      <c r="F1121" s="23"/>
      <c r="G1121" s="17"/>
      <c r="H1121" s="20"/>
      <c r="L1121" s="22"/>
      <c r="M1121" s="17"/>
      <c r="N1121" s="17"/>
      <c r="O1121" s="17"/>
      <c r="P1121" s="17"/>
      <c r="Q1121" s="17"/>
      <c r="R1121" s="17"/>
      <c r="S1121" s="17"/>
    </row>
    <row r="1122" spans="2:19">
      <c r="B1122" s="17"/>
      <c r="C1122" s="17"/>
      <c r="D1122" s="24"/>
      <c r="E1122" s="17"/>
      <c r="F1122" s="23"/>
      <c r="G1122" s="17"/>
      <c r="H1122" s="20"/>
      <c r="L1122" s="22"/>
      <c r="M1122" s="17"/>
      <c r="N1122" s="17"/>
      <c r="O1122" s="17"/>
      <c r="P1122" s="17"/>
      <c r="Q1122" s="17"/>
      <c r="R1122" s="17"/>
      <c r="S1122" s="17"/>
    </row>
    <row r="1123" spans="2:19">
      <c r="B1123" s="17"/>
      <c r="C1123" s="17"/>
      <c r="D1123" s="24"/>
      <c r="E1123" s="17"/>
      <c r="F1123" s="23"/>
      <c r="G1123" s="17"/>
      <c r="H1123" s="20"/>
      <c r="L1123" s="22"/>
      <c r="M1123" s="17"/>
      <c r="N1123" s="17"/>
      <c r="O1123" s="17"/>
      <c r="P1123" s="17"/>
      <c r="Q1123" s="17"/>
      <c r="R1123" s="17"/>
      <c r="S1123" s="17"/>
    </row>
    <row r="1124" spans="2:19">
      <c r="B1124" s="17"/>
      <c r="C1124" s="17"/>
      <c r="D1124" s="24"/>
      <c r="E1124" s="17"/>
      <c r="F1124" s="23"/>
      <c r="G1124" s="17"/>
      <c r="H1124" s="20"/>
      <c r="L1124" s="22"/>
      <c r="M1124" s="17"/>
      <c r="N1124" s="17"/>
      <c r="O1124" s="17"/>
      <c r="P1124" s="17"/>
      <c r="Q1124" s="17"/>
      <c r="R1124" s="17"/>
      <c r="S1124" s="17"/>
    </row>
    <row r="1125" spans="2:19">
      <c r="B1125" s="17"/>
      <c r="C1125" s="17"/>
      <c r="D1125" s="24"/>
      <c r="E1125" s="17"/>
      <c r="F1125" s="23"/>
      <c r="G1125" s="17"/>
      <c r="H1125" s="20"/>
      <c r="L1125" s="22"/>
      <c r="M1125" s="17"/>
      <c r="N1125" s="17"/>
      <c r="O1125" s="17"/>
      <c r="P1125" s="17"/>
      <c r="Q1125" s="17"/>
      <c r="R1125" s="17"/>
      <c r="S1125" s="17"/>
    </row>
    <row r="1126" spans="2:19">
      <c r="B1126" s="17"/>
      <c r="C1126" s="17"/>
      <c r="D1126" s="24"/>
      <c r="E1126" s="17"/>
      <c r="F1126" s="23"/>
      <c r="G1126" s="17"/>
      <c r="H1126" s="20"/>
      <c r="L1126" s="22"/>
      <c r="M1126" s="17"/>
      <c r="N1126" s="17"/>
      <c r="O1126" s="17"/>
      <c r="P1126" s="17"/>
      <c r="Q1126" s="17"/>
      <c r="R1126" s="17"/>
      <c r="S1126" s="17"/>
    </row>
    <row r="1127" spans="2:19">
      <c r="B1127" s="17"/>
      <c r="C1127" s="17"/>
      <c r="D1127" s="24"/>
      <c r="E1127" s="17"/>
      <c r="F1127" s="23"/>
      <c r="G1127" s="17"/>
      <c r="H1127" s="20"/>
      <c r="L1127" s="22"/>
      <c r="M1127" s="17"/>
      <c r="N1127" s="17"/>
      <c r="O1127" s="17"/>
      <c r="P1127" s="17"/>
      <c r="Q1127" s="17"/>
      <c r="R1127" s="17"/>
      <c r="S1127" s="17"/>
    </row>
    <row r="1128" spans="2:19">
      <c r="B1128" s="17"/>
      <c r="C1128" s="17"/>
      <c r="D1128" s="24"/>
      <c r="E1128" s="17"/>
      <c r="F1128" s="23"/>
      <c r="G1128" s="17"/>
      <c r="H1128" s="20"/>
      <c r="L1128" s="22"/>
      <c r="M1128" s="17"/>
      <c r="N1128" s="17"/>
      <c r="O1128" s="17"/>
      <c r="P1128" s="17"/>
      <c r="Q1128" s="17"/>
      <c r="R1128" s="17"/>
      <c r="S1128" s="17"/>
    </row>
    <row r="1129" spans="2:19">
      <c r="B1129" s="17"/>
      <c r="C1129" s="17"/>
      <c r="D1129" s="24"/>
      <c r="E1129" s="17"/>
      <c r="F1129" s="23"/>
      <c r="G1129" s="17"/>
      <c r="H1129" s="20"/>
      <c r="L1129" s="22"/>
      <c r="M1129" s="17"/>
      <c r="N1129" s="17"/>
      <c r="O1129" s="17"/>
      <c r="P1129" s="17"/>
      <c r="Q1129" s="17"/>
      <c r="R1129" s="17"/>
      <c r="S1129" s="17"/>
    </row>
    <row r="1130" spans="2:19">
      <c r="B1130" s="17"/>
      <c r="C1130" s="17"/>
      <c r="D1130" s="24"/>
      <c r="E1130" s="17"/>
      <c r="F1130" s="23"/>
      <c r="G1130" s="17"/>
      <c r="H1130" s="20"/>
      <c r="L1130" s="22"/>
      <c r="M1130" s="17"/>
      <c r="N1130" s="17"/>
      <c r="O1130" s="17"/>
      <c r="P1130" s="17"/>
      <c r="Q1130" s="17"/>
      <c r="R1130" s="17"/>
      <c r="S1130" s="17"/>
    </row>
    <row r="1131" spans="2:19">
      <c r="B1131" s="17"/>
      <c r="C1131" s="17"/>
      <c r="D1131" s="24"/>
      <c r="E1131" s="17"/>
      <c r="F1131" s="23"/>
      <c r="G1131" s="17"/>
      <c r="H1131" s="20"/>
      <c r="L1131" s="22"/>
      <c r="M1131" s="17"/>
      <c r="N1131" s="17"/>
      <c r="O1131" s="17"/>
      <c r="P1131" s="17"/>
      <c r="Q1131" s="17"/>
      <c r="R1131" s="17"/>
      <c r="S1131" s="17"/>
    </row>
    <row r="1132" spans="2:19">
      <c r="B1132" s="17"/>
      <c r="C1132" s="17"/>
      <c r="D1132" s="24"/>
      <c r="E1132" s="17"/>
      <c r="F1132" s="23"/>
      <c r="G1132" s="17"/>
      <c r="H1132" s="20"/>
      <c r="L1132" s="22"/>
      <c r="M1132" s="17"/>
      <c r="N1132" s="17"/>
      <c r="O1132" s="17"/>
      <c r="P1132" s="17"/>
      <c r="Q1132" s="17"/>
      <c r="R1132" s="17"/>
      <c r="S1132" s="17"/>
    </row>
    <row r="1133" spans="2:19">
      <c r="B1133" s="17"/>
      <c r="C1133" s="17"/>
      <c r="D1133" s="24"/>
      <c r="E1133" s="17"/>
      <c r="F1133" s="23"/>
      <c r="G1133" s="17"/>
      <c r="H1133" s="20"/>
      <c r="L1133" s="22"/>
      <c r="M1133" s="17"/>
      <c r="N1133" s="17"/>
      <c r="O1133" s="17"/>
      <c r="P1133" s="17"/>
      <c r="Q1133" s="17"/>
      <c r="R1133" s="17"/>
      <c r="S1133" s="17"/>
    </row>
    <row r="1134" spans="2:19">
      <c r="B1134" s="17"/>
      <c r="C1134" s="17"/>
      <c r="D1134" s="24"/>
      <c r="E1134" s="17"/>
      <c r="F1134" s="23"/>
      <c r="G1134" s="17"/>
      <c r="H1134" s="20"/>
      <c r="L1134" s="22"/>
      <c r="M1134" s="17"/>
      <c r="N1134" s="17"/>
      <c r="O1134" s="17"/>
      <c r="P1134" s="17"/>
      <c r="Q1134" s="17"/>
      <c r="R1134" s="17"/>
      <c r="S1134" s="17"/>
    </row>
    <row r="1135" spans="2:19">
      <c r="B1135" s="17"/>
      <c r="C1135" s="17"/>
      <c r="D1135" s="24"/>
      <c r="E1135" s="17"/>
      <c r="F1135" s="23"/>
      <c r="G1135" s="17"/>
      <c r="H1135" s="20"/>
      <c r="L1135" s="22"/>
      <c r="M1135" s="17"/>
      <c r="N1135" s="17"/>
      <c r="O1135" s="17"/>
      <c r="P1135" s="17"/>
      <c r="Q1135" s="17"/>
      <c r="R1135" s="17"/>
      <c r="S1135" s="17"/>
    </row>
    <row r="1136" spans="2:19">
      <c r="B1136" s="17"/>
      <c r="C1136" s="17"/>
      <c r="D1136" s="24"/>
      <c r="E1136" s="17"/>
      <c r="F1136" s="23"/>
      <c r="G1136" s="17"/>
      <c r="H1136" s="20"/>
      <c r="L1136" s="22"/>
      <c r="M1136" s="17"/>
      <c r="N1136" s="17"/>
      <c r="O1136" s="17"/>
      <c r="P1136" s="17"/>
      <c r="Q1136" s="17"/>
      <c r="R1136" s="17"/>
      <c r="S1136" s="17"/>
    </row>
    <row r="1137" spans="2:19">
      <c r="B1137" s="17"/>
      <c r="C1137" s="17"/>
      <c r="D1137" s="24"/>
      <c r="E1137" s="17"/>
      <c r="F1137" s="23"/>
      <c r="G1137" s="17"/>
      <c r="H1137" s="20"/>
      <c r="L1137" s="22"/>
      <c r="M1137" s="17"/>
      <c r="N1137" s="17"/>
      <c r="O1137" s="17"/>
      <c r="P1137" s="17"/>
      <c r="Q1137" s="17"/>
      <c r="R1137" s="17"/>
      <c r="S1137" s="17"/>
    </row>
    <row r="1138" spans="2:19">
      <c r="B1138" s="17"/>
      <c r="C1138" s="17"/>
      <c r="D1138" s="24"/>
      <c r="E1138" s="17"/>
      <c r="F1138" s="23"/>
      <c r="G1138" s="17"/>
      <c r="H1138" s="20"/>
      <c r="L1138" s="22"/>
      <c r="M1138" s="17"/>
      <c r="N1138" s="17"/>
      <c r="O1138" s="17"/>
      <c r="P1138" s="17"/>
      <c r="Q1138" s="17"/>
      <c r="R1138" s="17"/>
      <c r="S1138" s="17"/>
    </row>
    <row r="1139" spans="2:19">
      <c r="B1139" s="17"/>
      <c r="C1139" s="17"/>
      <c r="D1139" s="24"/>
      <c r="E1139" s="17"/>
      <c r="F1139" s="23"/>
      <c r="G1139" s="17"/>
      <c r="H1139" s="20"/>
      <c r="L1139" s="22"/>
      <c r="M1139" s="17"/>
      <c r="N1139" s="17"/>
      <c r="O1139" s="17"/>
      <c r="P1139" s="17"/>
      <c r="Q1139" s="17"/>
      <c r="R1139" s="17"/>
      <c r="S1139" s="17"/>
    </row>
    <row r="1140" spans="2:19">
      <c r="B1140" s="17"/>
      <c r="C1140" s="17"/>
      <c r="D1140" s="24"/>
      <c r="E1140" s="17"/>
      <c r="F1140" s="23"/>
      <c r="G1140" s="17"/>
      <c r="H1140" s="20"/>
      <c r="L1140" s="22"/>
      <c r="M1140" s="17"/>
      <c r="N1140" s="17"/>
      <c r="O1140" s="17"/>
      <c r="P1140" s="17"/>
      <c r="Q1140" s="17"/>
      <c r="R1140" s="17"/>
      <c r="S1140" s="17"/>
    </row>
    <row r="1141" spans="2:19">
      <c r="B1141" s="17"/>
      <c r="C1141" s="17"/>
      <c r="D1141" s="24"/>
      <c r="E1141" s="17"/>
      <c r="F1141" s="23"/>
      <c r="G1141" s="17"/>
      <c r="H1141" s="20"/>
      <c r="L1141" s="22"/>
      <c r="M1141" s="17"/>
      <c r="N1141" s="17"/>
      <c r="O1141" s="17"/>
      <c r="P1141" s="17"/>
      <c r="Q1141" s="17"/>
      <c r="R1141" s="17"/>
      <c r="S1141" s="17"/>
    </row>
    <row r="1142" spans="2:19">
      <c r="B1142" s="17"/>
      <c r="C1142" s="17"/>
      <c r="D1142" s="24"/>
      <c r="E1142" s="17"/>
      <c r="F1142" s="23"/>
      <c r="G1142" s="17"/>
      <c r="H1142" s="20"/>
      <c r="L1142" s="22"/>
      <c r="M1142" s="17"/>
      <c r="N1142" s="17"/>
      <c r="O1142" s="17"/>
      <c r="P1142" s="17"/>
      <c r="Q1142" s="17"/>
      <c r="R1142" s="17"/>
      <c r="S1142" s="17"/>
    </row>
    <row r="1143" spans="2:19">
      <c r="B1143" s="17"/>
      <c r="C1143" s="17"/>
      <c r="D1143" s="24"/>
      <c r="E1143" s="17"/>
      <c r="F1143" s="23"/>
      <c r="G1143" s="17"/>
      <c r="H1143" s="20"/>
      <c r="L1143" s="22"/>
      <c r="M1143" s="17"/>
      <c r="N1143" s="17"/>
      <c r="O1143" s="17"/>
      <c r="P1143" s="17"/>
      <c r="Q1143" s="17"/>
      <c r="R1143" s="17"/>
      <c r="S1143" s="17"/>
    </row>
    <row r="1144" spans="2:19">
      <c r="B1144" s="17"/>
      <c r="C1144" s="17"/>
      <c r="D1144" s="24"/>
      <c r="E1144" s="17"/>
      <c r="F1144" s="23"/>
      <c r="G1144" s="17"/>
      <c r="H1144" s="20"/>
      <c r="L1144" s="22"/>
      <c r="M1144" s="17"/>
      <c r="N1144" s="17"/>
      <c r="O1144" s="17"/>
      <c r="P1144" s="17"/>
      <c r="Q1144" s="17"/>
      <c r="R1144" s="17"/>
      <c r="S1144" s="17"/>
    </row>
    <row r="1145" spans="2:19">
      <c r="B1145" s="17"/>
      <c r="C1145" s="17"/>
      <c r="D1145" s="24"/>
      <c r="E1145" s="17"/>
      <c r="F1145" s="23"/>
      <c r="G1145" s="17"/>
      <c r="H1145" s="20"/>
      <c r="L1145" s="22"/>
      <c r="M1145" s="17"/>
      <c r="N1145" s="17"/>
      <c r="O1145" s="17"/>
      <c r="P1145" s="17"/>
      <c r="Q1145" s="17"/>
      <c r="R1145" s="17"/>
      <c r="S1145" s="17"/>
    </row>
    <row r="1146" spans="2:19">
      <c r="B1146" s="17"/>
      <c r="C1146" s="17"/>
      <c r="D1146" s="24"/>
      <c r="E1146" s="17"/>
      <c r="F1146" s="23"/>
      <c r="G1146" s="17"/>
      <c r="H1146" s="20"/>
      <c r="L1146" s="22"/>
      <c r="M1146" s="17"/>
      <c r="N1146" s="17"/>
      <c r="O1146" s="17"/>
      <c r="P1146" s="17"/>
      <c r="Q1146" s="17"/>
      <c r="R1146" s="17"/>
      <c r="S1146" s="17"/>
    </row>
    <row r="1147" spans="2:19">
      <c r="B1147" s="17"/>
      <c r="C1147" s="17"/>
      <c r="D1147" s="24"/>
      <c r="E1147" s="17"/>
      <c r="F1147" s="23"/>
      <c r="G1147" s="17"/>
      <c r="H1147" s="20"/>
      <c r="L1147" s="22"/>
      <c r="M1147" s="17"/>
      <c r="N1147" s="17"/>
      <c r="O1147" s="17"/>
      <c r="P1147" s="17"/>
      <c r="Q1147" s="17"/>
      <c r="R1147" s="17"/>
      <c r="S1147" s="17"/>
    </row>
    <row r="1148" spans="2:19">
      <c r="B1148" s="17"/>
      <c r="C1148" s="17"/>
      <c r="D1148" s="24"/>
      <c r="E1148" s="17"/>
      <c r="F1148" s="23"/>
      <c r="G1148" s="17"/>
      <c r="H1148" s="20"/>
      <c r="L1148" s="22"/>
      <c r="M1148" s="17"/>
      <c r="N1148" s="17"/>
      <c r="O1148" s="17"/>
      <c r="P1148" s="17"/>
      <c r="Q1148" s="17"/>
      <c r="R1148" s="17"/>
      <c r="S1148" s="17"/>
    </row>
    <row r="1149" spans="2:19">
      <c r="B1149" s="17"/>
      <c r="C1149" s="17"/>
      <c r="D1149" s="24"/>
      <c r="E1149" s="17"/>
      <c r="F1149" s="23"/>
      <c r="G1149" s="17"/>
      <c r="H1149" s="20"/>
      <c r="L1149" s="22"/>
      <c r="M1149" s="17"/>
      <c r="N1149" s="17"/>
      <c r="O1149" s="17"/>
      <c r="P1149" s="17"/>
      <c r="Q1149" s="17"/>
      <c r="R1149" s="17"/>
      <c r="S1149" s="17"/>
    </row>
    <row r="1150" spans="2:19">
      <c r="B1150" s="17"/>
      <c r="C1150" s="17"/>
      <c r="D1150" s="24"/>
      <c r="E1150" s="17"/>
      <c r="F1150" s="23"/>
      <c r="G1150" s="17"/>
      <c r="H1150" s="20"/>
      <c r="L1150" s="22"/>
      <c r="M1150" s="17"/>
      <c r="N1150" s="17"/>
      <c r="O1150" s="17"/>
      <c r="P1150" s="17"/>
      <c r="Q1150" s="17"/>
      <c r="R1150" s="17"/>
      <c r="S1150" s="17"/>
    </row>
    <row r="1151" spans="2:19">
      <c r="B1151" s="17"/>
      <c r="C1151" s="17"/>
      <c r="D1151" s="24"/>
      <c r="E1151" s="17"/>
      <c r="F1151" s="23"/>
      <c r="G1151" s="17"/>
      <c r="H1151" s="20"/>
      <c r="L1151" s="22"/>
      <c r="M1151" s="17"/>
      <c r="N1151" s="17"/>
      <c r="O1151" s="17"/>
      <c r="P1151" s="17"/>
      <c r="Q1151" s="17"/>
      <c r="R1151" s="17"/>
      <c r="S1151" s="17"/>
    </row>
    <row r="1152" spans="2:19">
      <c r="B1152" s="17"/>
      <c r="C1152" s="17"/>
      <c r="D1152" s="24"/>
      <c r="E1152" s="17"/>
      <c r="F1152" s="23"/>
      <c r="G1152" s="17"/>
      <c r="H1152" s="20"/>
      <c r="L1152" s="22"/>
      <c r="M1152" s="17"/>
      <c r="N1152" s="17"/>
      <c r="O1152" s="17"/>
      <c r="P1152" s="17"/>
      <c r="Q1152" s="17"/>
      <c r="R1152" s="17"/>
      <c r="S1152" s="17"/>
    </row>
    <row r="1153" spans="2:33">
      <c r="B1153" s="17"/>
      <c r="C1153" s="17"/>
      <c r="D1153" s="24"/>
      <c r="E1153" s="17"/>
      <c r="F1153" s="23"/>
      <c r="G1153" s="17"/>
      <c r="H1153" s="20"/>
      <c r="L1153" s="22"/>
      <c r="M1153" s="17"/>
      <c r="N1153" s="17"/>
      <c r="O1153" s="17"/>
      <c r="P1153" s="17"/>
      <c r="Q1153" s="17"/>
      <c r="R1153" s="17"/>
      <c r="S1153" s="17"/>
    </row>
    <row r="1154" spans="2:33">
      <c r="B1154" s="17"/>
      <c r="C1154" s="17"/>
      <c r="D1154" s="24"/>
      <c r="E1154" s="17"/>
      <c r="F1154" s="23"/>
      <c r="G1154" s="17"/>
      <c r="H1154" s="20"/>
      <c r="L1154" s="22"/>
      <c r="M1154" s="17"/>
      <c r="N1154" s="17"/>
      <c r="O1154" s="17"/>
      <c r="P1154" s="17"/>
      <c r="Q1154" s="17"/>
      <c r="R1154" s="17"/>
      <c r="S1154" s="17"/>
    </row>
    <row r="1155" spans="2:33">
      <c r="B1155" s="17"/>
      <c r="C1155" s="17"/>
      <c r="D1155" s="24"/>
      <c r="E1155" s="17"/>
      <c r="F1155" s="23"/>
      <c r="G1155" s="17"/>
      <c r="H1155" s="20"/>
      <c r="L1155" s="22"/>
      <c r="M1155" s="17"/>
      <c r="N1155" s="17"/>
      <c r="O1155" s="17"/>
      <c r="P1155" s="17"/>
      <c r="Q1155" s="17"/>
      <c r="R1155" s="17"/>
      <c r="S1155" s="17"/>
    </row>
    <row r="1156" spans="2:33">
      <c r="B1156" s="17"/>
      <c r="C1156" s="17"/>
      <c r="D1156" s="24"/>
      <c r="E1156" s="17"/>
      <c r="F1156" s="23"/>
      <c r="G1156" s="17"/>
      <c r="H1156" s="20"/>
      <c r="L1156" s="22"/>
      <c r="M1156" s="17"/>
      <c r="N1156" s="17"/>
      <c r="O1156" s="17"/>
      <c r="P1156" s="17"/>
      <c r="Q1156" s="17"/>
      <c r="R1156" s="17"/>
      <c r="S1156" s="17"/>
    </row>
    <row r="1157" spans="2:33">
      <c r="B1157" s="17"/>
      <c r="C1157" s="17"/>
      <c r="D1157" s="24"/>
      <c r="E1157" s="17"/>
      <c r="F1157" s="23"/>
      <c r="G1157" s="17"/>
      <c r="H1157" s="20"/>
      <c r="L1157" s="22"/>
      <c r="M1157" s="17"/>
      <c r="N1157" s="17"/>
      <c r="O1157" s="17"/>
      <c r="P1157" s="17"/>
      <c r="Q1157" s="17"/>
      <c r="R1157" s="17"/>
      <c r="S1157" s="17"/>
    </row>
    <row r="1158" spans="2:33">
      <c r="B1158" s="17"/>
      <c r="C1158" s="17"/>
      <c r="D1158" s="24"/>
      <c r="E1158" s="17"/>
      <c r="F1158" s="23"/>
      <c r="G1158" s="17"/>
      <c r="H1158" s="20"/>
      <c r="L1158" s="22"/>
      <c r="M1158" s="25"/>
      <c r="N1158" s="17"/>
      <c r="O1158" s="17"/>
      <c r="P1158" s="17"/>
      <c r="Q1158" s="17"/>
      <c r="R1158" s="17"/>
      <c r="S1158" s="17"/>
    </row>
    <row r="1159" spans="2:33">
      <c r="B1159" s="17"/>
      <c r="C1159" s="17"/>
      <c r="D1159" s="24"/>
      <c r="E1159" s="17"/>
      <c r="F1159" s="23"/>
      <c r="G1159" s="17"/>
      <c r="H1159" s="20"/>
      <c r="L1159" s="22"/>
      <c r="M1159" s="17"/>
      <c r="N1159" s="17"/>
      <c r="O1159" s="17"/>
      <c r="P1159" s="17"/>
      <c r="Q1159" s="17"/>
      <c r="R1159" s="17"/>
      <c r="S1159" s="17"/>
    </row>
    <row r="1160" spans="2:33">
      <c r="B1160" s="17"/>
      <c r="C1160" s="17"/>
      <c r="D1160" s="24"/>
      <c r="E1160" s="17"/>
      <c r="F1160" s="23"/>
      <c r="G1160" s="17"/>
      <c r="H1160" s="20"/>
      <c r="L1160" s="22"/>
      <c r="M1160" s="17"/>
      <c r="N1160" s="17"/>
      <c r="O1160" s="17"/>
      <c r="P1160" s="17"/>
      <c r="Q1160" s="17"/>
      <c r="R1160" s="17"/>
      <c r="S1160" s="17"/>
      <c r="AG1160" s="18"/>
    </row>
    <row r="1161" spans="2:33">
      <c r="B1161" s="17"/>
      <c r="C1161" s="17"/>
      <c r="D1161" s="24"/>
      <c r="E1161" s="17"/>
      <c r="F1161" s="23"/>
      <c r="G1161" s="17"/>
      <c r="H1161" s="20"/>
      <c r="L1161" s="22"/>
      <c r="M1161" s="17"/>
      <c r="N1161" s="17"/>
      <c r="O1161" s="17"/>
      <c r="P1161" s="17"/>
      <c r="Q1161" s="17"/>
      <c r="R1161" s="17"/>
      <c r="S1161" s="17"/>
      <c r="AG1161" s="18"/>
    </row>
    <row r="1162" spans="2:33">
      <c r="B1162" s="17"/>
      <c r="C1162" s="17"/>
      <c r="D1162" s="24"/>
      <c r="E1162" s="17"/>
      <c r="F1162" s="23"/>
      <c r="G1162" s="17"/>
      <c r="H1162" s="20"/>
      <c r="L1162" s="22"/>
      <c r="M1162" s="17"/>
      <c r="N1162" s="17"/>
      <c r="O1162" s="17"/>
      <c r="P1162" s="17"/>
      <c r="Q1162" s="17"/>
      <c r="R1162" s="17"/>
      <c r="S1162" s="17"/>
      <c r="AG1162" s="18"/>
    </row>
    <row r="1163" spans="2:33">
      <c r="B1163" s="17"/>
      <c r="C1163" s="17"/>
      <c r="D1163" s="24"/>
      <c r="E1163" s="17"/>
      <c r="F1163" s="23"/>
      <c r="G1163" s="17"/>
      <c r="H1163" s="20"/>
      <c r="L1163" s="22"/>
      <c r="M1163" s="17"/>
      <c r="N1163" s="17"/>
      <c r="O1163" s="17"/>
      <c r="P1163" s="17"/>
      <c r="Q1163" s="17"/>
      <c r="R1163" s="17"/>
      <c r="S1163" s="17"/>
      <c r="AG1163" s="18"/>
    </row>
    <row r="1164" spans="2:33">
      <c r="B1164" s="17"/>
      <c r="C1164" s="17"/>
      <c r="D1164" s="24"/>
      <c r="E1164" s="17"/>
      <c r="F1164" s="23"/>
      <c r="G1164" s="17"/>
      <c r="H1164" s="20"/>
      <c r="L1164" s="22"/>
      <c r="M1164" s="17"/>
      <c r="N1164" s="17"/>
      <c r="O1164" s="17"/>
      <c r="P1164" s="17"/>
      <c r="Q1164" s="17"/>
      <c r="R1164" s="17"/>
      <c r="S1164" s="17"/>
      <c r="AG1164" s="18"/>
    </row>
    <row r="1165" spans="2:33">
      <c r="B1165" s="17"/>
      <c r="C1165" s="17"/>
      <c r="D1165" s="24"/>
      <c r="E1165" s="17"/>
      <c r="F1165" s="23"/>
      <c r="G1165" s="17"/>
      <c r="H1165" s="20"/>
      <c r="L1165" s="22"/>
      <c r="M1165" s="17"/>
      <c r="N1165" s="17"/>
      <c r="O1165" s="17"/>
      <c r="P1165" s="17"/>
      <c r="Q1165" s="17"/>
      <c r="R1165" s="17"/>
      <c r="S1165" s="17"/>
      <c r="AG1165" s="18"/>
    </row>
    <row r="1166" spans="2:33">
      <c r="B1166" s="17"/>
      <c r="C1166" s="17"/>
      <c r="D1166" s="24"/>
      <c r="E1166" s="17"/>
      <c r="F1166" s="23"/>
      <c r="G1166" s="17"/>
      <c r="H1166" s="20"/>
      <c r="L1166" s="22"/>
      <c r="M1166" s="17"/>
      <c r="N1166" s="17"/>
      <c r="O1166" s="17"/>
      <c r="P1166" s="17"/>
      <c r="Q1166" s="17"/>
      <c r="R1166" s="17"/>
      <c r="S1166" s="17"/>
      <c r="AG1166" s="18"/>
    </row>
    <row r="1167" spans="2:33">
      <c r="B1167" s="17"/>
      <c r="C1167" s="17"/>
      <c r="D1167" s="24"/>
      <c r="E1167" s="17"/>
      <c r="F1167" s="23"/>
      <c r="G1167" s="17"/>
      <c r="H1167" s="20"/>
      <c r="L1167" s="22"/>
      <c r="M1167" s="17"/>
      <c r="N1167" s="17"/>
      <c r="O1167" s="17"/>
      <c r="P1167" s="17"/>
      <c r="Q1167" s="17"/>
      <c r="R1167" s="17"/>
      <c r="S1167" s="17"/>
      <c r="AG1167" s="18"/>
    </row>
    <row r="1168" spans="2:33">
      <c r="B1168" s="17"/>
      <c r="C1168" s="17"/>
      <c r="D1168" s="24"/>
      <c r="E1168" s="17"/>
      <c r="F1168" s="23"/>
      <c r="G1168" s="17"/>
      <c r="H1168" s="20"/>
      <c r="L1168" s="22"/>
      <c r="M1168" s="17"/>
      <c r="N1168" s="17"/>
      <c r="O1168" s="17"/>
      <c r="P1168" s="17"/>
      <c r="Q1168" s="17"/>
      <c r="R1168" s="17"/>
      <c r="S1168" s="17"/>
      <c r="AG1168" s="18"/>
    </row>
    <row r="1169" spans="2:33">
      <c r="B1169" s="17"/>
      <c r="C1169" s="17"/>
      <c r="D1169" s="24"/>
      <c r="E1169" s="17"/>
      <c r="F1169" s="23"/>
      <c r="G1169" s="17"/>
      <c r="H1169" s="20"/>
      <c r="L1169" s="22"/>
      <c r="M1169" s="17"/>
      <c r="N1169" s="17"/>
      <c r="O1169" s="17"/>
      <c r="P1169" s="17"/>
      <c r="Q1169" s="17"/>
      <c r="R1169" s="17"/>
      <c r="S1169" s="17"/>
      <c r="AG1169" s="18"/>
    </row>
    <row r="1170" spans="2:33">
      <c r="B1170" s="17"/>
      <c r="C1170" s="17"/>
      <c r="D1170" s="24"/>
      <c r="E1170" s="17"/>
      <c r="F1170" s="23"/>
      <c r="G1170" s="17"/>
      <c r="H1170" s="20"/>
      <c r="L1170" s="22"/>
      <c r="M1170" s="17"/>
      <c r="N1170" s="17"/>
      <c r="O1170" s="17"/>
      <c r="P1170" s="17"/>
      <c r="Q1170" s="17"/>
      <c r="R1170" s="17"/>
      <c r="S1170" s="17"/>
      <c r="AG1170" s="18"/>
    </row>
    <row r="1171" spans="2:33">
      <c r="B1171" s="17"/>
      <c r="C1171" s="17"/>
      <c r="D1171" s="24"/>
      <c r="E1171" s="17"/>
      <c r="F1171" s="23"/>
      <c r="G1171" s="17"/>
      <c r="H1171" s="20"/>
      <c r="L1171" s="22"/>
      <c r="M1171" s="17"/>
      <c r="N1171" s="17"/>
      <c r="O1171" s="17"/>
      <c r="P1171" s="17"/>
      <c r="Q1171" s="17"/>
      <c r="R1171" s="17"/>
      <c r="S1171" s="17"/>
      <c r="AG1171" s="18"/>
    </row>
    <row r="1172" spans="2:33">
      <c r="B1172" s="17"/>
      <c r="C1172" s="17"/>
      <c r="D1172" s="24"/>
      <c r="E1172" s="17"/>
      <c r="F1172" s="23"/>
      <c r="G1172" s="17"/>
      <c r="H1172" s="20"/>
      <c r="L1172" s="22"/>
      <c r="M1172" s="17"/>
      <c r="N1172" s="17"/>
      <c r="O1172" s="17"/>
      <c r="P1172" s="17"/>
      <c r="Q1172" s="17"/>
      <c r="R1172" s="17"/>
      <c r="S1172" s="17"/>
      <c r="AG1172" s="18"/>
    </row>
    <row r="1173" spans="2:33">
      <c r="B1173" s="17"/>
      <c r="C1173" s="17"/>
      <c r="D1173" s="24"/>
      <c r="E1173" s="17"/>
      <c r="F1173" s="23"/>
      <c r="G1173" s="17"/>
      <c r="H1173" s="20"/>
      <c r="L1173" s="22"/>
      <c r="M1173" s="17"/>
      <c r="N1173" s="17"/>
      <c r="O1173" s="17"/>
      <c r="P1173" s="17"/>
      <c r="Q1173" s="17"/>
      <c r="R1173" s="17"/>
      <c r="S1173" s="17"/>
      <c r="AG1173" s="18"/>
    </row>
    <row r="1174" spans="2:33">
      <c r="B1174" s="17"/>
      <c r="C1174" s="17"/>
      <c r="D1174" s="24"/>
      <c r="E1174" s="17"/>
      <c r="F1174" s="23"/>
      <c r="G1174" s="17"/>
      <c r="H1174" s="20"/>
      <c r="L1174" s="22"/>
      <c r="M1174" s="17"/>
      <c r="N1174" s="17"/>
      <c r="O1174" s="17"/>
      <c r="P1174" s="17"/>
      <c r="Q1174" s="17"/>
      <c r="R1174" s="17"/>
      <c r="S1174" s="17"/>
      <c r="AG1174" s="18"/>
    </row>
    <row r="1175" spans="2:33">
      <c r="B1175" s="17"/>
      <c r="C1175" s="17"/>
      <c r="D1175" s="24"/>
      <c r="E1175" s="17"/>
      <c r="F1175" s="23"/>
      <c r="G1175" s="17"/>
      <c r="H1175" s="20"/>
      <c r="L1175" s="22"/>
      <c r="M1175" s="17"/>
      <c r="N1175" s="17"/>
      <c r="O1175" s="17"/>
      <c r="P1175" s="17"/>
      <c r="Q1175" s="17"/>
      <c r="R1175" s="17"/>
      <c r="S1175" s="17"/>
      <c r="AG1175" s="18"/>
    </row>
    <row r="1176" spans="2:33">
      <c r="B1176" s="17"/>
      <c r="C1176" s="17"/>
      <c r="D1176" s="24"/>
      <c r="E1176" s="17"/>
      <c r="F1176" s="23"/>
      <c r="G1176" s="17"/>
      <c r="H1176" s="20"/>
      <c r="L1176" s="22"/>
      <c r="M1176" s="17"/>
      <c r="N1176" s="17"/>
      <c r="O1176" s="17"/>
      <c r="P1176" s="17"/>
      <c r="Q1176" s="17"/>
      <c r="R1176" s="17"/>
      <c r="S1176" s="17"/>
      <c r="AG1176" s="18"/>
    </row>
    <row r="1177" spans="2:33">
      <c r="B1177" s="17"/>
      <c r="C1177" s="17"/>
      <c r="D1177" s="24"/>
      <c r="E1177" s="17"/>
      <c r="F1177" s="23"/>
      <c r="G1177" s="17"/>
      <c r="H1177" s="20"/>
      <c r="L1177" s="22"/>
      <c r="M1177" s="17"/>
      <c r="N1177" s="17"/>
      <c r="O1177" s="17"/>
      <c r="P1177" s="17"/>
      <c r="Q1177" s="17"/>
      <c r="R1177" s="17"/>
      <c r="S1177" s="17"/>
      <c r="AG1177" s="18"/>
    </row>
    <row r="1178" spans="2:33">
      <c r="B1178" s="17"/>
      <c r="C1178" s="17"/>
      <c r="D1178" s="24"/>
      <c r="E1178" s="17"/>
      <c r="F1178" s="23"/>
      <c r="G1178" s="17"/>
      <c r="H1178" s="20"/>
      <c r="L1178" s="22"/>
      <c r="M1178" s="17"/>
      <c r="N1178" s="17"/>
      <c r="O1178" s="17"/>
      <c r="P1178" s="17"/>
      <c r="Q1178" s="17"/>
      <c r="R1178" s="17"/>
      <c r="S1178" s="17"/>
      <c r="AG1178" s="18"/>
    </row>
    <row r="1179" spans="2:33">
      <c r="B1179" s="17"/>
      <c r="C1179" s="17"/>
      <c r="D1179" s="24"/>
      <c r="E1179" s="17"/>
      <c r="F1179" s="23"/>
      <c r="G1179" s="17"/>
      <c r="H1179" s="20"/>
      <c r="L1179" s="22"/>
      <c r="M1179" s="17"/>
      <c r="N1179" s="17"/>
      <c r="O1179" s="17"/>
      <c r="P1179" s="17"/>
      <c r="Q1179" s="17"/>
      <c r="R1179" s="17"/>
      <c r="S1179" s="17"/>
      <c r="AG1179" s="18"/>
    </row>
    <row r="1180" spans="2:33">
      <c r="B1180" s="17"/>
      <c r="C1180" s="17"/>
      <c r="D1180" s="24"/>
      <c r="E1180" s="17"/>
      <c r="F1180" s="23"/>
      <c r="G1180" s="17"/>
      <c r="H1180" s="20"/>
      <c r="L1180" s="22"/>
      <c r="M1180" s="17"/>
      <c r="N1180" s="17"/>
      <c r="O1180" s="17"/>
      <c r="P1180" s="17"/>
      <c r="Q1180" s="17"/>
      <c r="R1180" s="17"/>
      <c r="S1180" s="17"/>
      <c r="AG1180" s="18"/>
    </row>
    <row r="1181" spans="2:33">
      <c r="B1181" s="17"/>
      <c r="C1181" s="17"/>
      <c r="D1181" s="24"/>
      <c r="E1181" s="17"/>
      <c r="F1181" s="23"/>
      <c r="G1181" s="17"/>
      <c r="H1181" s="20"/>
      <c r="L1181" s="22"/>
      <c r="M1181" s="17"/>
      <c r="N1181" s="17"/>
      <c r="O1181" s="17"/>
      <c r="P1181" s="17"/>
      <c r="Q1181" s="17"/>
      <c r="R1181" s="17"/>
      <c r="S1181" s="17"/>
      <c r="AG1181" s="18"/>
    </row>
    <row r="1182" spans="2:33">
      <c r="B1182" s="17"/>
      <c r="C1182" s="17"/>
      <c r="D1182" s="24"/>
      <c r="E1182" s="17"/>
      <c r="F1182" s="23"/>
      <c r="G1182" s="17"/>
      <c r="H1182" s="20"/>
      <c r="L1182" s="22"/>
      <c r="M1182" s="17"/>
      <c r="N1182" s="17"/>
      <c r="O1182" s="17"/>
      <c r="P1182" s="17"/>
      <c r="Q1182" s="17"/>
      <c r="R1182" s="17"/>
      <c r="S1182" s="17"/>
      <c r="AG1182" s="18"/>
    </row>
    <row r="1183" spans="2:33">
      <c r="B1183" s="17"/>
      <c r="C1183" s="17"/>
      <c r="D1183" s="24"/>
      <c r="E1183" s="17"/>
      <c r="F1183" s="23"/>
      <c r="G1183" s="17"/>
      <c r="H1183" s="20"/>
      <c r="L1183" s="22"/>
      <c r="M1183" s="17"/>
      <c r="N1183" s="17"/>
      <c r="O1183" s="17"/>
      <c r="P1183" s="17"/>
      <c r="Q1183" s="17"/>
      <c r="R1183" s="17"/>
      <c r="S1183" s="17"/>
      <c r="AG1183" s="18"/>
    </row>
    <row r="1184" spans="2:33">
      <c r="B1184" s="17"/>
      <c r="C1184" s="17"/>
      <c r="D1184" s="24"/>
      <c r="E1184" s="17"/>
      <c r="F1184" s="23"/>
      <c r="G1184" s="17"/>
      <c r="H1184" s="20"/>
      <c r="L1184" s="22"/>
      <c r="M1184" s="17"/>
      <c r="N1184" s="17"/>
      <c r="O1184" s="17"/>
      <c r="P1184" s="17"/>
      <c r="Q1184" s="17"/>
      <c r="R1184" s="17"/>
      <c r="S1184" s="17"/>
      <c r="AG1184" s="18"/>
    </row>
    <row r="1185" spans="2:33">
      <c r="B1185" s="17"/>
      <c r="C1185" s="17"/>
      <c r="D1185" s="24"/>
      <c r="E1185" s="17"/>
      <c r="F1185" s="23"/>
      <c r="G1185" s="17"/>
      <c r="H1185" s="20"/>
      <c r="L1185" s="22"/>
      <c r="M1185" s="17"/>
      <c r="N1185" s="17"/>
      <c r="O1185" s="17"/>
      <c r="P1185" s="17"/>
      <c r="Q1185" s="17"/>
      <c r="R1185" s="17"/>
      <c r="S1185" s="17"/>
      <c r="AG1185" s="18"/>
    </row>
    <row r="1186" spans="2:33">
      <c r="B1186" s="17"/>
      <c r="C1186" s="17"/>
      <c r="D1186" s="24"/>
      <c r="E1186" s="17"/>
      <c r="F1186" s="23"/>
      <c r="G1186" s="17"/>
      <c r="H1186" s="20"/>
      <c r="L1186" s="22"/>
      <c r="M1186" s="17"/>
      <c r="N1186" s="17"/>
      <c r="O1186" s="17"/>
      <c r="P1186" s="17"/>
      <c r="Q1186" s="17"/>
      <c r="R1186" s="17"/>
      <c r="S1186" s="17"/>
      <c r="AG1186" s="18"/>
    </row>
    <row r="1187" spans="2:33">
      <c r="B1187" s="17"/>
      <c r="C1187" s="17"/>
      <c r="D1187" s="24"/>
      <c r="E1187" s="17"/>
      <c r="F1187" s="23"/>
      <c r="G1187" s="17"/>
      <c r="H1187" s="20"/>
      <c r="L1187" s="22"/>
      <c r="M1187" s="17"/>
      <c r="N1187" s="17"/>
      <c r="O1187" s="17"/>
      <c r="P1187" s="17"/>
      <c r="Q1187" s="17"/>
      <c r="R1187" s="17"/>
      <c r="S1187" s="17"/>
      <c r="AG1187" s="18"/>
    </row>
    <row r="1188" spans="2:33">
      <c r="B1188" s="17"/>
      <c r="C1188" s="17"/>
      <c r="D1188" s="24"/>
      <c r="E1188" s="17"/>
      <c r="F1188" s="23"/>
      <c r="G1188" s="17"/>
      <c r="H1188" s="20"/>
      <c r="L1188" s="22"/>
      <c r="M1188" s="17"/>
      <c r="N1188" s="17"/>
      <c r="O1188" s="17"/>
      <c r="P1188" s="17"/>
      <c r="Q1188" s="17"/>
      <c r="R1188" s="17"/>
      <c r="S1188" s="17"/>
      <c r="AG1188" s="18"/>
    </row>
    <row r="1189" spans="2:33">
      <c r="B1189" s="17"/>
      <c r="C1189" s="17"/>
      <c r="D1189" s="24"/>
      <c r="E1189" s="17"/>
      <c r="F1189" s="23"/>
      <c r="G1189" s="17"/>
      <c r="H1189" s="20"/>
      <c r="L1189" s="22"/>
      <c r="M1189" s="17"/>
      <c r="N1189" s="17"/>
      <c r="O1189" s="17"/>
      <c r="P1189" s="17"/>
      <c r="Q1189" s="17"/>
      <c r="R1189" s="17"/>
      <c r="S1189" s="17"/>
      <c r="AG1189" s="18"/>
    </row>
    <row r="1190" spans="2:33">
      <c r="B1190" s="17"/>
      <c r="C1190" s="17"/>
      <c r="D1190" s="24"/>
      <c r="E1190" s="17"/>
      <c r="F1190" s="23"/>
      <c r="G1190" s="17"/>
      <c r="H1190" s="20"/>
      <c r="L1190" s="22"/>
      <c r="M1190" s="17"/>
      <c r="N1190" s="17"/>
      <c r="O1190" s="17"/>
      <c r="P1190" s="17"/>
      <c r="Q1190" s="17"/>
      <c r="R1190" s="17"/>
      <c r="S1190" s="17"/>
      <c r="AG1190" s="18"/>
    </row>
    <row r="1191" spans="2:33">
      <c r="B1191" s="17"/>
      <c r="C1191" s="17"/>
      <c r="D1191" s="24"/>
      <c r="E1191" s="17"/>
      <c r="F1191" s="23"/>
      <c r="G1191" s="17"/>
      <c r="H1191" s="20"/>
      <c r="L1191" s="22"/>
      <c r="M1191" s="17"/>
      <c r="N1191" s="17"/>
      <c r="O1191" s="17"/>
      <c r="P1191" s="17"/>
      <c r="Q1191" s="17"/>
      <c r="R1191" s="17"/>
      <c r="S1191" s="17"/>
      <c r="AG1191" s="18"/>
    </row>
    <row r="1192" spans="2:33">
      <c r="B1192" s="17"/>
      <c r="C1192" s="17"/>
      <c r="D1192" s="24"/>
      <c r="E1192" s="17"/>
      <c r="F1192" s="23"/>
      <c r="G1192" s="17"/>
      <c r="H1192" s="20"/>
      <c r="L1192" s="22"/>
      <c r="M1192" s="17"/>
      <c r="N1192" s="17"/>
      <c r="O1192" s="17"/>
      <c r="P1192" s="17"/>
      <c r="Q1192" s="17"/>
      <c r="R1192" s="17"/>
      <c r="S1192" s="17"/>
      <c r="AG1192" s="18"/>
    </row>
    <row r="1193" spans="2:33">
      <c r="B1193" s="17"/>
      <c r="C1193" s="17"/>
      <c r="D1193" s="24"/>
      <c r="E1193" s="17"/>
      <c r="F1193" s="23"/>
      <c r="G1193" s="17"/>
      <c r="H1193" s="20"/>
      <c r="L1193" s="22"/>
      <c r="M1193" s="17"/>
      <c r="N1193" s="17"/>
      <c r="O1193" s="17"/>
      <c r="P1193" s="17"/>
      <c r="Q1193" s="17"/>
      <c r="R1193" s="17"/>
      <c r="S1193" s="17"/>
      <c r="AG1193" s="18"/>
    </row>
    <row r="1194" spans="2:33">
      <c r="B1194" s="17"/>
      <c r="C1194" s="17"/>
      <c r="D1194" s="24"/>
      <c r="E1194" s="17"/>
      <c r="F1194" s="23"/>
      <c r="G1194" s="17"/>
      <c r="H1194" s="20"/>
      <c r="L1194" s="22"/>
      <c r="M1194" s="17"/>
      <c r="N1194" s="17"/>
      <c r="O1194" s="17"/>
      <c r="P1194" s="17"/>
      <c r="Q1194" s="17"/>
      <c r="R1194" s="17"/>
      <c r="S1194" s="17"/>
      <c r="AG1194" s="18"/>
    </row>
    <row r="1195" spans="2:33">
      <c r="B1195" s="17"/>
      <c r="C1195" s="17"/>
      <c r="D1195" s="24"/>
      <c r="E1195" s="17"/>
      <c r="F1195" s="23"/>
      <c r="G1195" s="17"/>
      <c r="H1195" s="20"/>
      <c r="L1195" s="22"/>
      <c r="M1195" s="17"/>
      <c r="N1195" s="17"/>
      <c r="O1195" s="17"/>
      <c r="P1195" s="17"/>
      <c r="Q1195" s="17"/>
      <c r="R1195" s="17"/>
      <c r="S1195" s="17"/>
      <c r="AG1195" s="18"/>
    </row>
    <row r="1196" spans="2:33">
      <c r="B1196" s="17"/>
      <c r="C1196" s="17"/>
      <c r="D1196" s="24"/>
      <c r="E1196" s="17"/>
      <c r="F1196" s="23"/>
      <c r="G1196" s="17"/>
      <c r="H1196" s="20"/>
      <c r="L1196" s="22"/>
      <c r="M1196" s="17"/>
      <c r="N1196" s="17"/>
      <c r="O1196" s="17"/>
      <c r="P1196" s="17"/>
      <c r="Q1196" s="17"/>
      <c r="R1196" s="17"/>
      <c r="S1196" s="17"/>
      <c r="AG1196" s="18"/>
    </row>
    <row r="1197" spans="2:33">
      <c r="B1197" s="17"/>
      <c r="C1197" s="17"/>
      <c r="D1197" s="24"/>
      <c r="E1197" s="17"/>
      <c r="F1197" s="23"/>
      <c r="G1197" s="17"/>
      <c r="H1197" s="20"/>
      <c r="L1197" s="22"/>
      <c r="M1197" s="17"/>
      <c r="N1197" s="17"/>
      <c r="O1197" s="17"/>
      <c r="P1197" s="17"/>
      <c r="Q1197" s="17"/>
      <c r="R1197" s="17"/>
      <c r="S1197" s="17"/>
      <c r="AG1197" s="18"/>
    </row>
    <row r="1198" spans="2:33">
      <c r="B1198" s="17"/>
      <c r="C1198" s="17"/>
      <c r="D1198" s="24"/>
      <c r="E1198" s="17"/>
      <c r="F1198" s="23"/>
      <c r="G1198" s="17"/>
      <c r="H1198" s="20"/>
      <c r="L1198" s="22"/>
      <c r="M1198" s="17"/>
      <c r="N1198" s="17"/>
      <c r="O1198" s="17"/>
      <c r="P1198" s="17"/>
      <c r="Q1198" s="17"/>
      <c r="R1198" s="17"/>
      <c r="S1198" s="17"/>
      <c r="AG1198" s="18"/>
    </row>
    <row r="1199" spans="2:33">
      <c r="B1199" s="17"/>
      <c r="C1199" s="17"/>
      <c r="D1199" s="24"/>
      <c r="E1199" s="17"/>
      <c r="F1199" s="23"/>
      <c r="G1199" s="17"/>
      <c r="H1199" s="20"/>
      <c r="L1199" s="22"/>
      <c r="M1199" s="17"/>
      <c r="N1199" s="17"/>
      <c r="O1199" s="17"/>
      <c r="P1199" s="17"/>
      <c r="Q1199" s="17"/>
      <c r="R1199" s="17"/>
      <c r="S1199" s="17"/>
      <c r="AG1199" s="18"/>
    </row>
    <row r="1200" spans="2:33">
      <c r="B1200" s="17"/>
      <c r="C1200" s="17"/>
      <c r="D1200" s="24"/>
      <c r="E1200" s="17"/>
      <c r="F1200" s="23"/>
      <c r="G1200" s="17"/>
      <c r="H1200" s="20"/>
      <c r="L1200" s="22"/>
      <c r="M1200" s="17"/>
      <c r="N1200" s="17"/>
      <c r="O1200" s="17"/>
      <c r="P1200" s="17"/>
      <c r="Q1200" s="17"/>
      <c r="R1200" s="17"/>
      <c r="S1200" s="17"/>
      <c r="AG1200" s="18"/>
    </row>
    <row r="1201" spans="2:33">
      <c r="B1201" s="17"/>
      <c r="C1201" s="17"/>
      <c r="D1201" s="24"/>
      <c r="E1201" s="17"/>
      <c r="F1201" s="23"/>
      <c r="G1201" s="17"/>
      <c r="H1201" s="20"/>
      <c r="L1201" s="22"/>
      <c r="M1201" s="17"/>
      <c r="N1201" s="17"/>
      <c r="O1201" s="17"/>
      <c r="P1201" s="17"/>
      <c r="Q1201" s="17"/>
      <c r="R1201" s="17"/>
      <c r="S1201" s="17"/>
      <c r="AG1201" s="18"/>
    </row>
    <row r="1202" spans="2:33">
      <c r="B1202" s="17"/>
      <c r="C1202" s="17"/>
      <c r="D1202" s="24"/>
      <c r="E1202" s="17"/>
      <c r="F1202" s="23"/>
      <c r="G1202" s="17"/>
      <c r="H1202" s="20"/>
      <c r="L1202" s="22"/>
      <c r="M1202" s="17"/>
      <c r="N1202" s="17"/>
      <c r="O1202" s="17"/>
      <c r="P1202" s="17"/>
      <c r="Q1202" s="17"/>
      <c r="R1202" s="17"/>
      <c r="S1202" s="17"/>
      <c r="AG1202" s="18"/>
    </row>
    <row r="1203" spans="2:33">
      <c r="B1203" s="17"/>
      <c r="C1203" s="17"/>
      <c r="D1203" s="24"/>
      <c r="E1203" s="17"/>
      <c r="F1203" s="23"/>
      <c r="G1203" s="17"/>
      <c r="H1203" s="20"/>
      <c r="L1203" s="22"/>
      <c r="M1203" s="17"/>
      <c r="N1203" s="17"/>
      <c r="O1203" s="17"/>
      <c r="P1203" s="17"/>
      <c r="Q1203" s="17"/>
      <c r="R1203" s="17"/>
      <c r="S1203" s="17"/>
      <c r="AG1203" s="18"/>
    </row>
    <row r="1204" spans="2:33">
      <c r="B1204" s="17"/>
      <c r="C1204" s="17"/>
      <c r="D1204" s="24"/>
      <c r="E1204" s="17"/>
      <c r="F1204" s="23"/>
      <c r="G1204" s="17"/>
      <c r="H1204" s="20"/>
      <c r="L1204" s="22"/>
      <c r="M1204" s="17"/>
      <c r="N1204" s="17"/>
      <c r="O1204" s="17"/>
      <c r="P1204" s="17"/>
      <c r="Q1204" s="17"/>
      <c r="R1204" s="17"/>
      <c r="S1204" s="17"/>
      <c r="AG1204" s="18"/>
    </row>
    <row r="1205" spans="2:33">
      <c r="B1205" s="17"/>
      <c r="C1205" s="17"/>
      <c r="D1205" s="24"/>
      <c r="E1205" s="17"/>
      <c r="F1205" s="23"/>
      <c r="G1205" s="17"/>
      <c r="H1205" s="20"/>
      <c r="L1205" s="22"/>
      <c r="M1205" s="17"/>
      <c r="N1205" s="17"/>
      <c r="O1205" s="17"/>
      <c r="P1205" s="17"/>
      <c r="Q1205" s="17"/>
      <c r="R1205" s="17"/>
      <c r="S1205" s="17"/>
      <c r="AG1205" s="18"/>
    </row>
    <row r="1206" spans="2:33">
      <c r="B1206" s="17"/>
      <c r="C1206" s="17"/>
      <c r="D1206" s="24"/>
      <c r="E1206" s="17"/>
      <c r="F1206" s="23"/>
      <c r="G1206" s="17"/>
      <c r="H1206" s="20"/>
      <c r="L1206" s="22"/>
      <c r="M1206" s="17"/>
      <c r="N1206" s="17"/>
      <c r="O1206" s="17"/>
      <c r="P1206" s="17"/>
      <c r="Q1206" s="17"/>
      <c r="R1206" s="17"/>
      <c r="S1206" s="17"/>
      <c r="AG1206" s="18"/>
    </row>
    <row r="1207" spans="2:33">
      <c r="B1207" s="17"/>
      <c r="C1207" s="17"/>
      <c r="D1207" s="24"/>
      <c r="E1207" s="17"/>
      <c r="F1207" s="23"/>
      <c r="G1207" s="17"/>
      <c r="H1207" s="20"/>
      <c r="L1207" s="22"/>
      <c r="M1207" s="17"/>
      <c r="N1207" s="17"/>
      <c r="O1207" s="17"/>
      <c r="P1207" s="17"/>
      <c r="Q1207" s="17"/>
      <c r="R1207" s="17"/>
      <c r="S1207" s="17"/>
      <c r="AG1207" s="18"/>
    </row>
    <row r="1208" spans="2:33">
      <c r="B1208" s="17"/>
      <c r="C1208" s="17"/>
      <c r="D1208" s="24"/>
      <c r="E1208" s="17"/>
      <c r="F1208" s="23"/>
      <c r="G1208" s="17"/>
      <c r="H1208" s="20"/>
      <c r="L1208" s="22"/>
      <c r="M1208" s="17"/>
      <c r="N1208" s="17"/>
      <c r="O1208" s="17"/>
      <c r="P1208" s="17"/>
      <c r="Q1208" s="17"/>
      <c r="R1208" s="17"/>
      <c r="S1208" s="17"/>
      <c r="AG1208" s="18"/>
    </row>
    <row r="1209" spans="2:33">
      <c r="B1209" s="17"/>
      <c r="C1209" s="17"/>
      <c r="D1209" s="24"/>
      <c r="E1209" s="17"/>
      <c r="F1209" s="23"/>
      <c r="G1209" s="17"/>
      <c r="H1209" s="20"/>
      <c r="L1209" s="22"/>
      <c r="M1209" s="17"/>
      <c r="N1209" s="17"/>
      <c r="O1209" s="17"/>
      <c r="P1209" s="17"/>
      <c r="Q1209" s="17"/>
      <c r="R1209" s="17"/>
      <c r="S1209" s="17"/>
      <c r="AG1209" s="18"/>
    </row>
    <row r="1210" spans="2:33">
      <c r="B1210" s="17"/>
      <c r="C1210" s="17"/>
      <c r="D1210" s="24"/>
      <c r="E1210" s="17"/>
      <c r="F1210" s="23"/>
      <c r="G1210" s="17"/>
      <c r="H1210" s="20"/>
      <c r="L1210" s="22"/>
      <c r="M1210" s="17"/>
      <c r="N1210" s="17"/>
      <c r="O1210" s="17"/>
      <c r="P1210" s="17"/>
      <c r="Q1210" s="17"/>
      <c r="R1210" s="17"/>
      <c r="S1210" s="17"/>
      <c r="AG1210" s="18"/>
    </row>
    <row r="1211" spans="2:33">
      <c r="B1211" s="17"/>
      <c r="C1211" s="17"/>
      <c r="D1211" s="24"/>
      <c r="E1211" s="17"/>
      <c r="F1211" s="23"/>
      <c r="G1211" s="17"/>
      <c r="H1211" s="20"/>
      <c r="L1211" s="22"/>
      <c r="M1211" s="17"/>
      <c r="N1211" s="17"/>
      <c r="O1211" s="17"/>
      <c r="P1211" s="17"/>
      <c r="Q1211" s="17"/>
      <c r="R1211" s="17"/>
      <c r="S1211" s="17"/>
      <c r="AG1211" s="18"/>
    </row>
    <row r="1212" spans="2:33">
      <c r="B1212" s="17"/>
      <c r="C1212" s="17"/>
      <c r="D1212" s="24"/>
      <c r="E1212" s="17"/>
      <c r="F1212" s="23"/>
      <c r="G1212" s="17"/>
      <c r="H1212" s="20"/>
      <c r="L1212" s="22"/>
      <c r="M1212" s="17"/>
      <c r="N1212" s="17"/>
      <c r="O1212" s="17"/>
      <c r="P1212" s="17"/>
      <c r="Q1212" s="17"/>
      <c r="R1212" s="17"/>
      <c r="S1212" s="17"/>
      <c r="AG1212" s="18"/>
    </row>
    <row r="1213" spans="2:33">
      <c r="B1213" s="17"/>
      <c r="C1213" s="17"/>
      <c r="D1213" s="24"/>
      <c r="E1213" s="17"/>
      <c r="F1213" s="23"/>
      <c r="G1213" s="17"/>
      <c r="H1213" s="20"/>
      <c r="L1213" s="22"/>
      <c r="M1213" s="17"/>
      <c r="N1213" s="17"/>
      <c r="O1213" s="17"/>
      <c r="P1213" s="17"/>
      <c r="Q1213" s="17"/>
      <c r="R1213" s="17"/>
      <c r="S1213" s="17"/>
      <c r="AG1213" s="18"/>
    </row>
    <row r="1214" spans="2:33">
      <c r="B1214" s="17"/>
      <c r="C1214" s="17"/>
      <c r="D1214" s="24"/>
      <c r="E1214" s="17"/>
      <c r="F1214" s="23"/>
      <c r="G1214" s="17"/>
      <c r="H1214" s="20"/>
      <c r="L1214" s="22"/>
      <c r="M1214" s="17"/>
      <c r="N1214" s="17"/>
      <c r="O1214" s="17"/>
      <c r="P1214" s="17"/>
      <c r="Q1214" s="17"/>
      <c r="R1214" s="17"/>
      <c r="S1214" s="17"/>
      <c r="AG1214" s="18"/>
    </row>
    <row r="1215" spans="2:33">
      <c r="B1215" s="17"/>
      <c r="C1215" s="17"/>
      <c r="D1215" s="24"/>
      <c r="E1215" s="17"/>
      <c r="F1215" s="23"/>
      <c r="G1215" s="17"/>
      <c r="H1215" s="20"/>
      <c r="L1215" s="22"/>
      <c r="M1215" s="17"/>
      <c r="N1215" s="17"/>
      <c r="O1215" s="17"/>
      <c r="P1215" s="17"/>
      <c r="Q1215" s="17"/>
      <c r="R1215" s="17"/>
      <c r="S1215" s="17"/>
      <c r="AG1215" s="18"/>
    </row>
    <row r="1216" spans="2:33">
      <c r="B1216" s="17"/>
      <c r="C1216" s="17"/>
      <c r="D1216" s="24"/>
      <c r="E1216" s="17"/>
      <c r="F1216" s="23"/>
      <c r="G1216" s="17"/>
      <c r="H1216" s="20"/>
      <c r="L1216" s="22"/>
      <c r="M1216" s="17"/>
      <c r="N1216" s="17"/>
      <c r="O1216" s="17"/>
      <c r="P1216" s="17"/>
      <c r="Q1216" s="17"/>
      <c r="R1216" s="17"/>
      <c r="S1216" s="17"/>
      <c r="AG1216" s="18"/>
    </row>
    <row r="1217" spans="2:33">
      <c r="B1217" s="17"/>
      <c r="C1217" s="17"/>
      <c r="D1217" s="24"/>
      <c r="E1217" s="17"/>
      <c r="F1217" s="23"/>
      <c r="G1217" s="17"/>
      <c r="H1217" s="20"/>
      <c r="L1217" s="22"/>
      <c r="M1217" s="17"/>
      <c r="N1217" s="17"/>
      <c r="O1217" s="17"/>
      <c r="P1217" s="17"/>
      <c r="Q1217" s="17"/>
      <c r="R1217" s="17"/>
      <c r="S1217" s="17"/>
      <c r="AG1217" s="18"/>
    </row>
    <row r="1218" spans="2:33">
      <c r="B1218" s="17"/>
      <c r="C1218" s="17"/>
      <c r="D1218" s="24"/>
      <c r="E1218" s="17"/>
      <c r="F1218" s="23"/>
      <c r="G1218" s="17"/>
      <c r="H1218" s="20"/>
      <c r="L1218" s="22"/>
      <c r="M1218" s="17"/>
      <c r="N1218" s="17"/>
      <c r="O1218" s="17"/>
      <c r="P1218" s="17"/>
      <c r="Q1218" s="17"/>
      <c r="R1218" s="17"/>
      <c r="S1218" s="17"/>
      <c r="AG1218" s="18"/>
    </row>
    <row r="1219" spans="2:33">
      <c r="B1219" s="17"/>
      <c r="C1219" s="17"/>
      <c r="D1219" s="24"/>
      <c r="E1219" s="17"/>
      <c r="F1219" s="23"/>
      <c r="G1219" s="17"/>
      <c r="H1219" s="20"/>
      <c r="L1219" s="22"/>
      <c r="M1219" s="17"/>
      <c r="N1219" s="17"/>
      <c r="O1219" s="17"/>
      <c r="P1219" s="17"/>
      <c r="Q1219" s="17"/>
      <c r="R1219" s="17"/>
      <c r="S1219" s="17"/>
      <c r="AG1219" s="18"/>
    </row>
    <row r="1220" spans="2:33">
      <c r="B1220" s="17"/>
      <c r="C1220" s="17"/>
      <c r="D1220" s="24"/>
      <c r="E1220" s="17"/>
      <c r="F1220" s="23"/>
      <c r="G1220" s="17"/>
      <c r="H1220" s="20"/>
      <c r="L1220" s="22"/>
      <c r="M1220" s="17"/>
      <c r="N1220" s="17"/>
      <c r="O1220" s="17"/>
      <c r="P1220" s="17"/>
      <c r="Q1220" s="17"/>
      <c r="R1220" s="17"/>
      <c r="S1220" s="17"/>
      <c r="AG1220" s="18"/>
    </row>
    <row r="1221" spans="2:33">
      <c r="B1221" s="17"/>
      <c r="C1221" s="17"/>
      <c r="D1221" s="24"/>
      <c r="E1221" s="17"/>
      <c r="F1221" s="23"/>
      <c r="G1221" s="17"/>
      <c r="H1221" s="20"/>
      <c r="L1221" s="22"/>
      <c r="M1221" s="17"/>
      <c r="N1221" s="17"/>
      <c r="O1221" s="17"/>
      <c r="P1221" s="17"/>
      <c r="Q1221" s="17"/>
      <c r="R1221" s="17"/>
      <c r="S1221" s="17"/>
      <c r="AG1221" s="18"/>
    </row>
    <row r="1222" spans="2:33">
      <c r="B1222" s="17"/>
      <c r="C1222" s="17"/>
      <c r="D1222" s="24"/>
      <c r="E1222" s="17"/>
      <c r="F1222" s="23"/>
      <c r="G1222" s="17"/>
      <c r="H1222" s="20"/>
      <c r="L1222" s="22"/>
      <c r="M1222" s="17"/>
      <c r="N1222" s="17"/>
      <c r="O1222" s="17"/>
      <c r="P1222" s="17"/>
      <c r="Q1222" s="17"/>
      <c r="R1222" s="17"/>
      <c r="S1222" s="17"/>
      <c r="AG1222" s="18"/>
    </row>
    <row r="1223" spans="2:33">
      <c r="B1223" s="17"/>
      <c r="C1223" s="17"/>
      <c r="D1223" s="24"/>
      <c r="E1223" s="17"/>
      <c r="F1223" s="23"/>
      <c r="G1223" s="17"/>
      <c r="H1223" s="20"/>
      <c r="L1223" s="22"/>
      <c r="M1223" s="17"/>
      <c r="N1223" s="17"/>
      <c r="O1223" s="17"/>
      <c r="P1223" s="17"/>
      <c r="Q1223" s="17"/>
      <c r="R1223" s="17"/>
      <c r="S1223" s="17"/>
      <c r="AD1223" s="21"/>
    </row>
    <row r="1224" spans="2:33">
      <c r="B1224" s="17"/>
      <c r="C1224" s="17"/>
      <c r="D1224" s="24"/>
      <c r="E1224" s="17"/>
      <c r="F1224" s="23"/>
      <c r="G1224" s="17"/>
      <c r="H1224" s="20"/>
      <c r="L1224" s="22"/>
      <c r="M1224" s="17"/>
      <c r="N1224" s="17"/>
      <c r="O1224" s="17"/>
      <c r="P1224" s="17"/>
      <c r="Q1224" s="17"/>
      <c r="R1224" s="17"/>
      <c r="S1224" s="17"/>
      <c r="AD1224" s="21"/>
    </row>
    <row r="1225" spans="2:33">
      <c r="B1225" s="17"/>
      <c r="C1225" s="17"/>
      <c r="D1225" s="24"/>
      <c r="E1225" s="17"/>
      <c r="F1225" s="23"/>
      <c r="G1225" s="17"/>
      <c r="H1225" s="20"/>
      <c r="L1225" s="22"/>
      <c r="M1225" s="17"/>
      <c r="N1225" s="17"/>
      <c r="O1225" s="17"/>
      <c r="P1225" s="17"/>
      <c r="Q1225" s="17"/>
      <c r="R1225" s="17"/>
      <c r="S1225" s="17"/>
      <c r="AD1225" s="21"/>
    </row>
    <row r="1226" spans="2:33">
      <c r="B1226" s="17"/>
      <c r="C1226" s="17"/>
      <c r="D1226" s="24"/>
      <c r="E1226" s="17"/>
      <c r="F1226" s="23"/>
      <c r="G1226" s="17"/>
      <c r="H1226" s="20"/>
      <c r="L1226" s="22"/>
      <c r="M1226" s="17"/>
      <c r="N1226" s="17"/>
      <c r="O1226" s="17"/>
      <c r="P1226" s="17"/>
      <c r="Q1226" s="17"/>
      <c r="R1226" s="17"/>
      <c r="S1226" s="17"/>
      <c r="AD1226" s="21"/>
    </row>
    <row r="1227" spans="2:33">
      <c r="B1227" s="17"/>
      <c r="C1227" s="17"/>
      <c r="D1227" s="24"/>
      <c r="E1227" s="17"/>
      <c r="F1227" s="23"/>
      <c r="G1227" s="17"/>
      <c r="H1227" s="20"/>
      <c r="L1227" s="22"/>
      <c r="M1227" s="17"/>
      <c r="N1227" s="17"/>
      <c r="O1227" s="17"/>
      <c r="P1227" s="17"/>
      <c r="Q1227" s="17"/>
      <c r="R1227" s="17"/>
      <c r="S1227" s="17"/>
      <c r="AD1227" s="21"/>
    </row>
    <row r="1228" spans="2:33">
      <c r="B1228" s="17"/>
      <c r="C1228" s="17"/>
      <c r="D1228" s="24"/>
      <c r="E1228" s="17"/>
      <c r="F1228" s="23"/>
      <c r="G1228" s="17"/>
      <c r="H1228" s="20"/>
      <c r="L1228" s="22"/>
      <c r="M1228" s="17"/>
      <c r="N1228" s="17"/>
      <c r="O1228" s="17"/>
      <c r="P1228" s="17"/>
      <c r="Q1228" s="17"/>
      <c r="R1228" s="17"/>
      <c r="S1228" s="17"/>
      <c r="AD1228" s="21"/>
    </row>
    <row r="1229" spans="2:33">
      <c r="B1229" s="17"/>
      <c r="C1229" s="17"/>
      <c r="D1229" s="24"/>
      <c r="E1229" s="17"/>
      <c r="F1229" s="23"/>
      <c r="G1229" s="17"/>
      <c r="H1229" s="20"/>
      <c r="L1229" s="22"/>
      <c r="M1229" s="17"/>
      <c r="N1229" s="17"/>
      <c r="O1229" s="17"/>
      <c r="P1229" s="17"/>
      <c r="Q1229" s="17"/>
      <c r="R1229" s="17"/>
      <c r="S1229" s="17"/>
      <c r="AD1229" s="21"/>
    </row>
    <row r="1230" spans="2:33">
      <c r="B1230" s="17"/>
      <c r="C1230" s="17"/>
      <c r="D1230" s="24"/>
      <c r="E1230" s="17"/>
      <c r="F1230" s="23"/>
      <c r="G1230" s="17"/>
      <c r="H1230" s="20"/>
      <c r="L1230" s="22"/>
      <c r="M1230" s="17"/>
      <c r="N1230" s="17"/>
      <c r="O1230" s="17"/>
      <c r="P1230" s="17"/>
      <c r="Q1230" s="17"/>
      <c r="R1230" s="17"/>
      <c r="S1230" s="17"/>
      <c r="AD1230" s="21"/>
    </row>
    <row r="1231" spans="2:33">
      <c r="B1231" s="17"/>
      <c r="C1231" s="17"/>
      <c r="D1231" s="24"/>
      <c r="E1231" s="17"/>
      <c r="F1231" s="23"/>
      <c r="G1231" s="17"/>
      <c r="H1231" s="20"/>
      <c r="L1231" s="22"/>
      <c r="M1231" s="17"/>
      <c r="N1231" s="17"/>
      <c r="O1231" s="17"/>
      <c r="P1231" s="17"/>
      <c r="Q1231" s="17"/>
      <c r="R1231" s="17"/>
      <c r="S1231" s="17"/>
      <c r="AD1231" s="21"/>
    </row>
    <row r="1232" spans="2:33">
      <c r="B1232" s="17"/>
      <c r="C1232" s="17"/>
      <c r="D1232" s="24"/>
      <c r="E1232" s="17"/>
      <c r="F1232" s="23"/>
      <c r="G1232" s="17"/>
      <c r="H1232" s="20"/>
      <c r="L1232" s="22"/>
      <c r="M1232" s="17"/>
      <c r="N1232" s="17"/>
      <c r="O1232" s="17"/>
      <c r="P1232" s="17"/>
      <c r="Q1232" s="17"/>
      <c r="R1232" s="17"/>
      <c r="S1232" s="17"/>
      <c r="AD1232" s="21"/>
    </row>
    <row r="1233" spans="2:30">
      <c r="B1233" s="17"/>
      <c r="C1233" s="17"/>
      <c r="D1233" s="24"/>
      <c r="E1233" s="17"/>
      <c r="F1233" s="23"/>
      <c r="G1233" s="17"/>
      <c r="H1233" s="20"/>
      <c r="L1233" s="22"/>
      <c r="M1233" s="17"/>
      <c r="N1233" s="17"/>
      <c r="O1233" s="17"/>
      <c r="P1233" s="17"/>
      <c r="Q1233" s="17"/>
      <c r="R1233" s="17"/>
      <c r="S1233" s="17"/>
      <c r="AD1233" s="21"/>
    </row>
    <row r="1234" spans="2:30">
      <c r="B1234" s="17"/>
      <c r="C1234" s="17"/>
      <c r="D1234" s="24"/>
      <c r="E1234" s="17"/>
      <c r="F1234" s="23"/>
      <c r="G1234" s="17"/>
      <c r="H1234" s="20"/>
      <c r="L1234" s="22"/>
      <c r="M1234" s="17"/>
      <c r="N1234" s="17"/>
      <c r="O1234" s="17"/>
      <c r="P1234" s="17"/>
      <c r="Q1234" s="17"/>
      <c r="R1234" s="17"/>
      <c r="S1234" s="17"/>
      <c r="AD1234" s="21"/>
    </row>
    <row r="1235" spans="2:30">
      <c r="B1235" s="17"/>
      <c r="C1235" s="17"/>
      <c r="D1235" s="24"/>
      <c r="E1235" s="17"/>
      <c r="F1235" s="23"/>
      <c r="G1235" s="17"/>
      <c r="H1235" s="20"/>
      <c r="L1235" s="22"/>
      <c r="M1235" s="17"/>
      <c r="N1235" s="17"/>
      <c r="O1235" s="17"/>
      <c r="P1235" s="17"/>
      <c r="Q1235" s="17"/>
      <c r="R1235" s="17"/>
      <c r="S1235" s="17"/>
      <c r="AD1235" s="21"/>
    </row>
    <row r="1236" spans="2:30">
      <c r="B1236" s="17"/>
      <c r="C1236" s="17"/>
      <c r="D1236" s="24"/>
      <c r="E1236" s="17"/>
      <c r="F1236" s="23"/>
      <c r="G1236" s="17"/>
      <c r="H1236" s="20"/>
      <c r="L1236" s="22"/>
      <c r="M1236" s="17"/>
      <c r="N1236" s="17"/>
      <c r="O1236" s="17"/>
      <c r="P1236" s="17"/>
      <c r="Q1236" s="17"/>
      <c r="R1236" s="17"/>
      <c r="S1236" s="17"/>
      <c r="AD1236" s="21"/>
    </row>
    <row r="1237" spans="2:30">
      <c r="B1237" s="17"/>
      <c r="C1237" s="17"/>
      <c r="D1237" s="24"/>
      <c r="E1237" s="17"/>
      <c r="F1237" s="23"/>
      <c r="G1237" s="17"/>
      <c r="H1237" s="20"/>
      <c r="L1237" s="22"/>
      <c r="M1237" s="17"/>
      <c r="N1237" s="17"/>
      <c r="O1237" s="17"/>
      <c r="P1237" s="17"/>
      <c r="Q1237" s="17"/>
      <c r="R1237" s="17"/>
      <c r="S1237" s="17"/>
      <c r="AD1237" s="21"/>
    </row>
    <row r="1238" spans="2:30">
      <c r="B1238" s="17"/>
      <c r="C1238" s="17"/>
      <c r="D1238" s="24"/>
      <c r="E1238" s="17"/>
      <c r="F1238" s="23"/>
      <c r="G1238" s="17"/>
      <c r="H1238" s="20"/>
      <c r="L1238" s="22"/>
      <c r="M1238" s="17"/>
      <c r="N1238" s="17"/>
      <c r="O1238" s="17"/>
      <c r="P1238" s="17"/>
      <c r="Q1238" s="17"/>
      <c r="R1238" s="17"/>
      <c r="S1238" s="17"/>
      <c r="AD1238" s="21"/>
    </row>
    <row r="1239" spans="2:30">
      <c r="B1239" s="17"/>
      <c r="C1239" s="17"/>
      <c r="D1239" s="24"/>
      <c r="E1239" s="17"/>
      <c r="F1239" s="23"/>
      <c r="G1239" s="17"/>
      <c r="H1239" s="20"/>
      <c r="L1239" s="22"/>
      <c r="M1239" s="17"/>
      <c r="N1239" s="17"/>
      <c r="O1239" s="17"/>
      <c r="P1239" s="17"/>
      <c r="Q1239" s="17"/>
      <c r="R1239" s="17"/>
      <c r="S1239" s="17"/>
      <c r="AD1239" s="21"/>
    </row>
    <row r="1240" spans="2:30">
      <c r="B1240" s="17"/>
      <c r="C1240" s="17"/>
      <c r="D1240" s="24"/>
      <c r="E1240" s="17"/>
      <c r="F1240" s="23"/>
      <c r="G1240" s="17"/>
      <c r="H1240" s="20"/>
      <c r="L1240" s="22"/>
      <c r="M1240" s="17"/>
      <c r="N1240" s="17"/>
      <c r="O1240" s="17"/>
      <c r="P1240" s="17"/>
      <c r="Q1240" s="17"/>
      <c r="R1240" s="17"/>
      <c r="S1240" s="17"/>
      <c r="AD1240" s="21"/>
    </row>
    <row r="1241" spans="2:30">
      <c r="B1241" s="17"/>
      <c r="C1241" s="17"/>
      <c r="D1241" s="24"/>
      <c r="E1241" s="17"/>
      <c r="F1241" s="23"/>
      <c r="G1241" s="17"/>
      <c r="H1241" s="20"/>
      <c r="L1241" s="22"/>
      <c r="M1241" s="17"/>
      <c r="N1241" s="17"/>
      <c r="O1241" s="17"/>
      <c r="P1241" s="17"/>
      <c r="Q1241" s="17"/>
      <c r="R1241" s="17"/>
      <c r="S1241" s="17"/>
      <c r="AD1241" s="21"/>
    </row>
    <row r="1242" spans="2:30">
      <c r="B1242" s="17"/>
      <c r="C1242" s="17"/>
      <c r="D1242" s="24"/>
      <c r="E1242" s="17"/>
      <c r="F1242" s="23"/>
      <c r="G1242" s="17"/>
      <c r="H1242" s="20"/>
      <c r="L1242" s="22"/>
      <c r="M1242" s="17"/>
      <c r="N1242" s="17"/>
      <c r="O1242" s="17"/>
      <c r="P1242" s="17"/>
      <c r="Q1242" s="17"/>
      <c r="R1242" s="17"/>
      <c r="S1242" s="17"/>
      <c r="AD1242" s="21"/>
    </row>
    <row r="1243" spans="2:30">
      <c r="B1243" s="17"/>
      <c r="C1243" s="17"/>
      <c r="D1243" s="24"/>
      <c r="E1243" s="17"/>
      <c r="F1243" s="23"/>
      <c r="G1243" s="17"/>
      <c r="H1243" s="20"/>
      <c r="L1243" s="22"/>
      <c r="M1243" s="17"/>
      <c r="N1243" s="17"/>
      <c r="O1243" s="17"/>
      <c r="P1243" s="17"/>
      <c r="Q1243" s="17"/>
      <c r="R1243" s="17"/>
      <c r="S1243" s="17"/>
      <c r="AD1243" s="21"/>
    </row>
    <row r="1244" spans="2:30">
      <c r="B1244" s="17"/>
      <c r="C1244" s="17"/>
      <c r="D1244" s="24"/>
      <c r="E1244" s="17"/>
      <c r="F1244" s="23"/>
      <c r="G1244" s="17"/>
      <c r="H1244" s="20"/>
      <c r="L1244" s="22"/>
      <c r="M1244" s="17"/>
      <c r="N1244" s="17"/>
      <c r="O1244" s="17"/>
      <c r="P1244" s="17"/>
      <c r="Q1244" s="17"/>
      <c r="R1244" s="17"/>
      <c r="S1244" s="17"/>
      <c r="AD1244" s="21"/>
    </row>
    <row r="1245" spans="2:30">
      <c r="B1245" s="17"/>
      <c r="C1245" s="17"/>
      <c r="D1245" s="24"/>
      <c r="E1245" s="17"/>
      <c r="F1245" s="23"/>
      <c r="G1245" s="17"/>
      <c r="H1245" s="20"/>
      <c r="L1245" s="22"/>
      <c r="M1245" s="17"/>
      <c r="N1245" s="17"/>
      <c r="O1245" s="17"/>
      <c r="P1245" s="17"/>
      <c r="Q1245" s="17"/>
      <c r="R1245" s="17"/>
      <c r="S1245" s="17"/>
      <c r="AD1245" s="21"/>
    </row>
    <row r="1246" spans="2:30">
      <c r="B1246" s="17"/>
      <c r="C1246" s="17"/>
      <c r="D1246" s="24"/>
      <c r="E1246" s="17"/>
      <c r="F1246" s="23"/>
      <c r="G1246" s="17"/>
      <c r="H1246" s="20"/>
      <c r="L1246" s="22"/>
      <c r="M1246" s="17"/>
      <c r="N1246" s="17"/>
      <c r="O1246" s="17"/>
      <c r="P1246" s="17"/>
      <c r="Q1246" s="17"/>
      <c r="R1246" s="17"/>
      <c r="S1246" s="17"/>
      <c r="AD1246" s="21"/>
    </row>
    <row r="1247" spans="2:30">
      <c r="B1247" s="17"/>
      <c r="C1247" s="17"/>
      <c r="D1247" s="24"/>
      <c r="E1247" s="17"/>
      <c r="F1247" s="23"/>
      <c r="G1247" s="17"/>
      <c r="H1247" s="20"/>
      <c r="L1247" s="22"/>
      <c r="M1247" s="17"/>
      <c r="N1247" s="17"/>
      <c r="O1247" s="17"/>
      <c r="P1247" s="17"/>
      <c r="Q1247" s="17"/>
      <c r="R1247" s="17"/>
      <c r="S1247" s="17"/>
      <c r="AD1247" s="21"/>
    </row>
    <row r="1248" spans="2:30">
      <c r="B1248" s="17"/>
      <c r="C1248" s="17"/>
      <c r="D1248" s="24"/>
      <c r="E1248" s="17"/>
      <c r="F1248" s="23"/>
      <c r="G1248" s="17"/>
      <c r="H1248" s="20"/>
      <c r="L1248" s="22"/>
      <c r="M1248" s="17"/>
      <c r="N1248" s="17"/>
      <c r="O1248" s="17"/>
      <c r="P1248" s="17"/>
      <c r="Q1248" s="17"/>
      <c r="R1248" s="17"/>
      <c r="S1248" s="17"/>
      <c r="AD1248" s="21"/>
    </row>
    <row r="1249" spans="2:30">
      <c r="B1249" s="17"/>
      <c r="C1249" s="17"/>
      <c r="D1249" s="24"/>
      <c r="E1249" s="17"/>
      <c r="F1249" s="23"/>
      <c r="G1249" s="17"/>
      <c r="H1249" s="20"/>
      <c r="L1249" s="22"/>
      <c r="M1249" s="17"/>
      <c r="N1249" s="17"/>
      <c r="O1249" s="17"/>
      <c r="P1249" s="17"/>
      <c r="Q1249" s="17"/>
      <c r="R1249" s="17"/>
      <c r="S1249" s="17"/>
      <c r="AD1249" s="21"/>
    </row>
    <row r="1250" spans="2:30">
      <c r="B1250" s="17"/>
      <c r="C1250" s="17"/>
      <c r="D1250" s="24"/>
      <c r="E1250" s="17"/>
      <c r="F1250" s="23"/>
      <c r="G1250" s="17"/>
      <c r="H1250" s="20"/>
      <c r="L1250" s="22"/>
      <c r="M1250" s="17"/>
      <c r="N1250" s="17"/>
      <c r="O1250" s="17"/>
      <c r="P1250" s="17"/>
      <c r="Q1250" s="17"/>
      <c r="R1250" s="17"/>
      <c r="S1250" s="17"/>
      <c r="AD1250" s="21"/>
    </row>
    <row r="1251" spans="2:30">
      <c r="B1251" s="17"/>
      <c r="C1251" s="17"/>
      <c r="D1251" s="24"/>
      <c r="E1251" s="17"/>
      <c r="F1251" s="23"/>
      <c r="G1251" s="17"/>
      <c r="H1251" s="20"/>
      <c r="L1251" s="22"/>
      <c r="M1251" s="17"/>
      <c r="N1251" s="17"/>
      <c r="O1251" s="17"/>
      <c r="P1251" s="17"/>
      <c r="Q1251" s="17"/>
      <c r="R1251" s="17"/>
      <c r="S1251" s="17"/>
      <c r="AD1251" s="21"/>
    </row>
    <row r="1252" spans="2:30">
      <c r="B1252" s="17"/>
      <c r="C1252" s="17"/>
      <c r="D1252" s="24"/>
      <c r="E1252" s="17"/>
      <c r="F1252" s="23"/>
      <c r="G1252" s="17"/>
      <c r="H1252" s="20"/>
      <c r="L1252" s="22"/>
      <c r="M1252" s="17"/>
      <c r="N1252" s="17"/>
      <c r="O1252" s="17"/>
      <c r="P1252" s="17"/>
      <c r="Q1252" s="17"/>
      <c r="R1252" s="17"/>
      <c r="S1252" s="17"/>
      <c r="AD1252" s="21"/>
    </row>
    <row r="1253" spans="2:30">
      <c r="B1253" s="17"/>
      <c r="C1253" s="17"/>
      <c r="D1253" s="24"/>
      <c r="E1253" s="17"/>
      <c r="F1253" s="23"/>
      <c r="G1253" s="17"/>
      <c r="H1253" s="20"/>
      <c r="L1253" s="22"/>
      <c r="M1253" s="17"/>
      <c r="N1253" s="17"/>
      <c r="O1253" s="17"/>
      <c r="P1253" s="17"/>
      <c r="Q1253" s="17"/>
      <c r="R1253" s="17"/>
      <c r="S1253" s="17"/>
      <c r="AD1253" s="21"/>
    </row>
    <row r="1254" spans="2:30">
      <c r="B1254" s="17"/>
      <c r="C1254" s="17"/>
      <c r="D1254" s="24"/>
      <c r="E1254" s="17"/>
      <c r="F1254" s="23"/>
      <c r="G1254" s="17"/>
      <c r="H1254" s="20"/>
      <c r="L1254" s="22"/>
      <c r="M1254" s="17"/>
      <c r="N1254" s="17"/>
      <c r="O1254" s="17"/>
      <c r="P1254" s="17"/>
      <c r="Q1254" s="17"/>
      <c r="R1254" s="17"/>
      <c r="S1254" s="17"/>
      <c r="AD1254" s="21"/>
    </row>
    <row r="1255" spans="2:30">
      <c r="B1255" s="17"/>
      <c r="C1255" s="17"/>
      <c r="D1255" s="24"/>
      <c r="E1255" s="17"/>
      <c r="F1255" s="23"/>
      <c r="G1255" s="17"/>
      <c r="H1255" s="20"/>
      <c r="L1255" s="22"/>
      <c r="M1255" s="17"/>
      <c r="N1255" s="17"/>
      <c r="O1255" s="17"/>
      <c r="P1255" s="17"/>
      <c r="Q1255" s="17"/>
      <c r="R1255" s="17"/>
      <c r="S1255" s="17"/>
      <c r="AD1255" s="21"/>
    </row>
    <row r="1256" spans="2:30">
      <c r="B1256" s="17"/>
      <c r="C1256" s="17"/>
      <c r="D1256" s="24"/>
      <c r="E1256" s="17"/>
      <c r="F1256" s="23"/>
      <c r="G1256" s="17"/>
      <c r="H1256" s="20"/>
      <c r="L1256" s="22"/>
      <c r="M1256" s="17"/>
      <c r="N1256" s="17"/>
      <c r="O1256" s="17"/>
      <c r="P1256" s="17"/>
      <c r="Q1256" s="17"/>
      <c r="R1256" s="17"/>
      <c r="S1256" s="17"/>
      <c r="AD1256" s="21"/>
    </row>
    <row r="1257" spans="2:30">
      <c r="B1257" s="17"/>
      <c r="C1257" s="17"/>
      <c r="D1257" s="24"/>
      <c r="E1257" s="17"/>
      <c r="F1257" s="23"/>
      <c r="G1257" s="17"/>
      <c r="H1257" s="20"/>
      <c r="L1257" s="22"/>
      <c r="M1257" s="17"/>
      <c r="N1257" s="17"/>
      <c r="O1257" s="17"/>
      <c r="P1257" s="17"/>
      <c r="Q1257" s="17"/>
      <c r="R1257" s="17"/>
      <c r="S1257" s="17"/>
      <c r="AD1257" s="21"/>
    </row>
    <row r="1258" spans="2:30">
      <c r="B1258" s="17"/>
      <c r="C1258" s="17"/>
      <c r="D1258" s="24"/>
      <c r="E1258" s="17"/>
      <c r="F1258" s="23"/>
      <c r="G1258" s="17"/>
      <c r="H1258" s="20"/>
      <c r="L1258" s="22"/>
      <c r="M1258" s="17"/>
      <c r="N1258" s="17"/>
      <c r="O1258" s="17"/>
      <c r="P1258" s="17"/>
      <c r="Q1258" s="17"/>
      <c r="R1258" s="17"/>
      <c r="S1258" s="17"/>
      <c r="AD1258" s="21"/>
    </row>
    <row r="1259" spans="2:30">
      <c r="B1259" s="17"/>
      <c r="C1259" s="17"/>
      <c r="D1259" s="24"/>
      <c r="E1259" s="17"/>
      <c r="F1259" s="23"/>
      <c r="G1259" s="17"/>
      <c r="H1259" s="20"/>
      <c r="L1259" s="22"/>
      <c r="M1259" s="17"/>
      <c r="N1259" s="17"/>
      <c r="O1259" s="17"/>
      <c r="P1259" s="17"/>
      <c r="Q1259" s="17"/>
      <c r="R1259" s="17"/>
      <c r="S1259" s="17"/>
      <c r="AD1259" s="21"/>
    </row>
    <row r="1260" spans="2:30">
      <c r="B1260" s="17"/>
      <c r="C1260" s="17"/>
      <c r="D1260" s="24"/>
      <c r="E1260" s="17"/>
      <c r="F1260" s="23"/>
      <c r="G1260" s="17"/>
      <c r="H1260" s="20"/>
      <c r="L1260" s="22"/>
      <c r="M1260" s="17"/>
      <c r="N1260" s="17"/>
      <c r="O1260" s="17"/>
      <c r="P1260" s="17"/>
      <c r="Q1260" s="17"/>
      <c r="R1260" s="17"/>
      <c r="S1260" s="17"/>
      <c r="AD1260" s="21"/>
    </row>
    <row r="1261" spans="2:30">
      <c r="B1261" s="17"/>
      <c r="C1261" s="17"/>
      <c r="D1261" s="24"/>
      <c r="E1261" s="17"/>
      <c r="F1261" s="23"/>
      <c r="G1261" s="17"/>
      <c r="H1261" s="20"/>
      <c r="L1261" s="22"/>
      <c r="M1261" s="17"/>
      <c r="N1261" s="17"/>
      <c r="O1261" s="17"/>
      <c r="P1261" s="17"/>
      <c r="Q1261" s="17"/>
      <c r="R1261" s="17"/>
      <c r="S1261" s="17"/>
      <c r="AD1261" s="21"/>
    </row>
    <row r="1262" spans="2:30">
      <c r="B1262" s="17"/>
      <c r="C1262" s="17"/>
      <c r="D1262" s="24"/>
      <c r="E1262" s="17"/>
      <c r="F1262" s="23"/>
      <c r="G1262" s="17"/>
      <c r="H1262" s="20"/>
      <c r="L1262" s="22"/>
      <c r="M1262" s="17"/>
      <c r="N1262" s="17"/>
      <c r="O1262" s="17"/>
      <c r="P1262" s="17"/>
      <c r="Q1262" s="17"/>
      <c r="R1262" s="17"/>
      <c r="S1262" s="17"/>
      <c r="AD1262" s="21"/>
    </row>
    <row r="1263" spans="2:30">
      <c r="B1263" s="17"/>
      <c r="C1263" s="17"/>
      <c r="D1263" s="24"/>
      <c r="E1263" s="17"/>
      <c r="F1263" s="23"/>
      <c r="G1263" s="17"/>
      <c r="H1263" s="20"/>
      <c r="L1263" s="22"/>
      <c r="M1263" s="17"/>
      <c r="N1263" s="17"/>
      <c r="O1263" s="17"/>
      <c r="P1263" s="17"/>
      <c r="Q1263" s="17"/>
      <c r="R1263" s="17"/>
      <c r="S1263" s="17"/>
      <c r="AD1263" s="21"/>
    </row>
    <row r="1264" spans="2:30">
      <c r="B1264" s="17"/>
      <c r="C1264" s="17"/>
      <c r="D1264" s="24"/>
      <c r="E1264" s="17"/>
      <c r="F1264" s="23"/>
      <c r="G1264" s="17"/>
      <c r="H1264" s="20"/>
      <c r="L1264" s="22"/>
      <c r="M1264" s="17"/>
      <c r="N1264" s="17"/>
      <c r="O1264" s="17"/>
      <c r="P1264" s="17"/>
      <c r="Q1264" s="17"/>
      <c r="R1264" s="17"/>
      <c r="S1264" s="17"/>
      <c r="AD1264" s="21"/>
    </row>
    <row r="1265" spans="2:30">
      <c r="B1265" s="17"/>
      <c r="C1265" s="17"/>
      <c r="D1265" s="24"/>
      <c r="E1265" s="17"/>
      <c r="F1265" s="23"/>
      <c r="G1265" s="17"/>
      <c r="H1265" s="20"/>
      <c r="L1265" s="22"/>
      <c r="M1265" s="17"/>
      <c r="N1265" s="17"/>
      <c r="O1265" s="17"/>
      <c r="P1265" s="17"/>
      <c r="Q1265" s="17"/>
      <c r="R1265" s="17"/>
      <c r="S1265" s="17"/>
      <c r="AD1265" s="21"/>
    </row>
    <row r="1266" spans="2:30">
      <c r="B1266" s="17"/>
      <c r="C1266" s="17"/>
      <c r="D1266" s="24"/>
      <c r="E1266" s="17"/>
      <c r="F1266" s="23"/>
      <c r="G1266" s="17"/>
      <c r="H1266" s="20"/>
      <c r="L1266" s="22"/>
      <c r="M1266" s="17"/>
      <c r="N1266" s="17"/>
      <c r="O1266" s="17"/>
      <c r="P1266" s="17"/>
      <c r="Q1266" s="17"/>
      <c r="R1266" s="17"/>
      <c r="S1266" s="17"/>
      <c r="AD1266" s="21"/>
    </row>
    <row r="1267" spans="2:30">
      <c r="B1267" s="17"/>
      <c r="C1267" s="17"/>
      <c r="D1267" s="24"/>
      <c r="E1267" s="17"/>
      <c r="F1267" s="23"/>
      <c r="G1267" s="17"/>
      <c r="H1267" s="20"/>
      <c r="L1267" s="22"/>
      <c r="M1267" s="17"/>
      <c r="N1267" s="17"/>
      <c r="O1267" s="17"/>
      <c r="P1267" s="17"/>
      <c r="Q1267" s="17"/>
      <c r="R1267" s="17"/>
      <c r="S1267" s="17"/>
      <c r="AD1267" s="21"/>
    </row>
    <row r="1268" spans="2:30">
      <c r="B1268" s="17"/>
      <c r="C1268" s="17"/>
      <c r="D1268" s="24"/>
      <c r="E1268" s="17"/>
      <c r="F1268" s="23"/>
      <c r="G1268" s="17"/>
      <c r="H1268" s="20"/>
      <c r="L1268" s="22"/>
      <c r="M1268" s="17"/>
      <c r="N1268" s="17"/>
      <c r="O1268" s="17"/>
      <c r="P1268" s="17"/>
      <c r="Q1268" s="17"/>
      <c r="R1268" s="17"/>
      <c r="S1268" s="17"/>
      <c r="AD1268" s="21"/>
    </row>
    <row r="1269" spans="2:30">
      <c r="B1269" s="17"/>
      <c r="C1269" s="17"/>
      <c r="D1269" s="24"/>
      <c r="E1269" s="17"/>
      <c r="F1269" s="23"/>
      <c r="G1269" s="17"/>
      <c r="H1269" s="20"/>
      <c r="L1269" s="22"/>
      <c r="M1269" s="17"/>
      <c r="N1269" s="17"/>
      <c r="O1269" s="17"/>
      <c r="P1269" s="17"/>
      <c r="Q1269" s="17"/>
      <c r="R1269" s="17"/>
      <c r="S1269" s="17"/>
      <c r="AD1269" s="21"/>
    </row>
    <row r="1270" spans="2:30">
      <c r="B1270" s="17"/>
      <c r="C1270" s="17"/>
      <c r="D1270" s="24"/>
      <c r="E1270" s="17"/>
      <c r="F1270" s="23"/>
      <c r="G1270" s="17"/>
      <c r="H1270" s="20"/>
      <c r="L1270" s="22"/>
      <c r="M1270" s="17"/>
      <c r="N1270" s="17"/>
      <c r="O1270" s="17"/>
      <c r="P1270" s="17"/>
      <c r="Q1270" s="17"/>
      <c r="R1270" s="17"/>
      <c r="S1270" s="17"/>
      <c r="AD1270" s="21"/>
    </row>
    <row r="1271" spans="2:30">
      <c r="B1271" s="17"/>
      <c r="C1271" s="17"/>
      <c r="D1271" s="24"/>
      <c r="E1271" s="17"/>
      <c r="F1271" s="23"/>
      <c r="G1271" s="17"/>
      <c r="H1271" s="20"/>
      <c r="L1271" s="22"/>
      <c r="M1271" s="17"/>
      <c r="N1271" s="17"/>
      <c r="O1271" s="17"/>
      <c r="P1271" s="17"/>
      <c r="Q1271" s="17"/>
      <c r="R1271" s="17"/>
      <c r="S1271" s="17"/>
      <c r="AD1271" s="21"/>
    </row>
    <row r="1272" spans="2:30">
      <c r="B1272" s="17"/>
      <c r="C1272" s="17"/>
      <c r="D1272" s="24"/>
      <c r="E1272" s="17"/>
      <c r="F1272" s="23"/>
      <c r="G1272" s="17"/>
      <c r="H1272" s="20"/>
      <c r="L1272" s="22"/>
      <c r="M1272" s="17"/>
      <c r="N1272" s="17"/>
      <c r="O1272" s="17"/>
      <c r="P1272" s="17"/>
      <c r="Q1272" s="17"/>
      <c r="R1272" s="17"/>
      <c r="S1272" s="17"/>
      <c r="AD1272" s="21"/>
    </row>
    <row r="1273" spans="2:30">
      <c r="B1273" s="17"/>
      <c r="C1273" s="17"/>
      <c r="D1273" s="24"/>
      <c r="E1273" s="17"/>
      <c r="F1273" s="23"/>
      <c r="G1273" s="17"/>
      <c r="H1273" s="20"/>
      <c r="L1273" s="22"/>
      <c r="M1273" s="17"/>
      <c r="N1273" s="17"/>
      <c r="O1273" s="17"/>
      <c r="P1273" s="17"/>
      <c r="Q1273" s="17"/>
      <c r="R1273" s="17"/>
      <c r="S1273" s="17"/>
      <c r="AD1273" s="21"/>
    </row>
    <row r="1274" spans="2:30">
      <c r="B1274" s="17"/>
      <c r="C1274" s="17"/>
      <c r="D1274" s="24"/>
      <c r="E1274" s="17"/>
      <c r="F1274" s="23"/>
      <c r="G1274" s="17"/>
      <c r="H1274" s="20"/>
      <c r="L1274" s="22"/>
      <c r="M1274" s="17"/>
      <c r="N1274" s="17"/>
      <c r="O1274" s="17"/>
      <c r="P1274" s="17"/>
      <c r="Q1274" s="17"/>
      <c r="R1274" s="17"/>
      <c r="S1274" s="17"/>
      <c r="AD1274" s="21"/>
    </row>
    <row r="1275" spans="2:30">
      <c r="B1275" s="17"/>
      <c r="C1275" s="17"/>
      <c r="D1275" s="24"/>
      <c r="E1275" s="17"/>
      <c r="F1275" s="23"/>
      <c r="G1275" s="17"/>
      <c r="H1275" s="20"/>
      <c r="L1275" s="22"/>
      <c r="M1275" s="17"/>
      <c r="N1275" s="17"/>
      <c r="O1275" s="17"/>
      <c r="P1275" s="17"/>
      <c r="Q1275" s="17"/>
      <c r="R1275" s="17"/>
      <c r="S1275" s="17"/>
      <c r="AD1275" s="21"/>
    </row>
    <row r="1276" spans="2:30">
      <c r="B1276" s="17"/>
      <c r="C1276" s="17"/>
      <c r="D1276" s="24"/>
      <c r="E1276" s="17"/>
      <c r="F1276" s="23"/>
      <c r="G1276" s="17"/>
      <c r="H1276" s="20"/>
      <c r="L1276" s="22"/>
      <c r="M1276" s="17"/>
      <c r="N1276" s="17"/>
      <c r="O1276" s="17"/>
      <c r="P1276" s="17"/>
      <c r="Q1276" s="17"/>
      <c r="R1276" s="17"/>
      <c r="S1276" s="17"/>
      <c r="AD1276" s="21"/>
    </row>
    <row r="1277" spans="2:30">
      <c r="B1277" s="17"/>
      <c r="C1277" s="17"/>
      <c r="D1277" s="24"/>
      <c r="E1277" s="17"/>
      <c r="F1277" s="23"/>
      <c r="G1277" s="17"/>
      <c r="H1277" s="20"/>
      <c r="L1277" s="22"/>
      <c r="M1277" s="17"/>
      <c r="N1277" s="17"/>
      <c r="O1277" s="17"/>
      <c r="P1277" s="17"/>
      <c r="Q1277" s="17"/>
      <c r="R1277" s="17"/>
      <c r="S1277" s="17"/>
      <c r="AD1277" s="21"/>
    </row>
    <row r="1278" spans="2:30">
      <c r="B1278" s="17"/>
      <c r="C1278" s="17"/>
      <c r="D1278" s="24"/>
      <c r="E1278" s="17"/>
      <c r="F1278" s="23"/>
      <c r="G1278" s="17"/>
      <c r="H1278" s="20"/>
      <c r="L1278" s="22"/>
      <c r="M1278" s="17"/>
      <c r="N1278" s="17"/>
      <c r="O1278" s="17"/>
      <c r="P1278" s="17"/>
      <c r="Q1278" s="17"/>
      <c r="R1278" s="17"/>
      <c r="S1278" s="17"/>
      <c r="AD1278" s="21"/>
    </row>
    <row r="1279" spans="2:30">
      <c r="B1279" s="17"/>
      <c r="C1279" s="17"/>
      <c r="D1279" s="24"/>
      <c r="E1279" s="17"/>
      <c r="F1279" s="23"/>
      <c r="G1279" s="17"/>
      <c r="H1279" s="20"/>
      <c r="L1279" s="22"/>
      <c r="M1279" s="17"/>
      <c r="N1279" s="17"/>
      <c r="O1279" s="17"/>
      <c r="P1279" s="17"/>
      <c r="Q1279" s="17"/>
      <c r="R1279" s="17"/>
      <c r="S1279" s="17"/>
      <c r="AD1279" s="21"/>
    </row>
    <row r="1280" spans="2:30">
      <c r="B1280" s="17"/>
      <c r="C1280" s="17"/>
      <c r="D1280" s="24"/>
      <c r="E1280" s="17"/>
      <c r="F1280" s="23"/>
      <c r="G1280" s="17"/>
      <c r="H1280" s="20"/>
      <c r="L1280" s="22"/>
      <c r="M1280" s="17"/>
      <c r="N1280" s="17"/>
      <c r="O1280" s="17"/>
      <c r="P1280" s="17"/>
      <c r="Q1280" s="17"/>
      <c r="R1280" s="17"/>
      <c r="S1280" s="17"/>
      <c r="AD1280" s="21"/>
    </row>
    <row r="1281" spans="2:30">
      <c r="B1281" s="17"/>
      <c r="C1281" s="17"/>
      <c r="D1281" s="24"/>
      <c r="E1281" s="17"/>
      <c r="F1281" s="23"/>
      <c r="G1281" s="17"/>
      <c r="H1281" s="20"/>
      <c r="L1281" s="22"/>
      <c r="M1281" s="17"/>
      <c r="N1281" s="17"/>
      <c r="O1281" s="17"/>
      <c r="P1281" s="17"/>
      <c r="Q1281" s="17"/>
      <c r="R1281" s="17"/>
      <c r="S1281" s="17"/>
      <c r="AD1281" s="21"/>
    </row>
    <row r="1282" spans="2:30">
      <c r="B1282" s="17"/>
      <c r="C1282" s="17"/>
      <c r="D1282" s="24"/>
      <c r="E1282" s="17"/>
      <c r="F1282" s="23"/>
      <c r="G1282" s="17"/>
      <c r="H1282" s="20"/>
      <c r="L1282" s="22"/>
      <c r="M1282" s="17"/>
      <c r="N1282" s="17"/>
      <c r="O1282" s="17"/>
      <c r="P1282" s="17"/>
      <c r="Q1282" s="17"/>
      <c r="R1282" s="17"/>
      <c r="S1282" s="17"/>
      <c r="AD1282" s="21"/>
    </row>
    <row r="1283" spans="2:30">
      <c r="B1283" s="17"/>
      <c r="C1283" s="17"/>
      <c r="D1283" s="24"/>
      <c r="E1283" s="17"/>
      <c r="F1283" s="23"/>
      <c r="G1283" s="17"/>
      <c r="H1283" s="20"/>
      <c r="L1283" s="22"/>
      <c r="M1283" s="17"/>
      <c r="N1283" s="17"/>
      <c r="O1283" s="17"/>
      <c r="P1283" s="17"/>
      <c r="Q1283" s="17"/>
      <c r="R1283" s="17"/>
      <c r="S1283" s="17"/>
      <c r="AD1283" s="21"/>
    </row>
    <row r="1284" spans="2:30">
      <c r="B1284" s="17"/>
      <c r="C1284" s="17"/>
      <c r="D1284" s="24"/>
      <c r="E1284" s="17"/>
      <c r="F1284" s="23"/>
      <c r="G1284" s="17"/>
      <c r="H1284" s="20"/>
      <c r="L1284" s="22"/>
      <c r="M1284" s="17"/>
      <c r="N1284" s="17"/>
      <c r="O1284" s="17"/>
      <c r="P1284" s="17"/>
      <c r="Q1284" s="17"/>
      <c r="R1284" s="17"/>
      <c r="S1284" s="17"/>
      <c r="AD1284" s="21"/>
    </row>
    <row r="1285" spans="2:30">
      <c r="B1285" s="17"/>
      <c r="C1285" s="17"/>
      <c r="D1285" s="24"/>
      <c r="E1285" s="17"/>
      <c r="F1285" s="23"/>
      <c r="G1285" s="17"/>
      <c r="H1285" s="20"/>
      <c r="L1285" s="22"/>
      <c r="M1285" s="17"/>
      <c r="N1285" s="17"/>
      <c r="O1285" s="17"/>
      <c r="P1285" s="17"/>
      <c r="Q1285" s="17"/>
      <c r="R1285" s="17"/>
      <c r="S1285" s="17"/>
      <c r="AD1285" s="21"/>
    </row>
    <row r="1286" spans="2:30">
      <c r="B1286" s="17"/>
      <c r="C1286" s="17"/>
      <c r="D1286" s="24"/>
      <c r="E1286" s="17"/>
      <c r="F1286" s="23"/>
      <c r="G1286" s="17"/>
      <c r="H1286" s="20"/>
      <c r="L1286" s="22"/>
      <c r="M1286" s="17"/>
      <c r="N1286" s="17"/>
      <c r="O1286" s="17"/>
      <c r="P1286" s="17"/>
      <c r="Q1286" s="17"/>
      <c r="R1286" s="17"/>
      <c r="S1286" s="17"/>
      <c r="AD1286" s="21"/>
    </row>
    <row r="1287" spans="2:30">
      <c r="B1287" s="17"/>
      <c r="C1287" s="17"/>
      <c r="D1287" s="24"/>
      <c r="E1287" s="17"/>
      <c r="F1287" s="23"/>
      <c r="G1287" s="17"/>
      <c r="H1287" s="20"/>
      <c r="L1287" s="22"/>
      <c r="M1287" s="17"/>
      <c r="N1287" s="17"/>
      <c r="O1287" s="17"/>
      <c r="P1287" s="17"/>
      <c r="Q1287" s="17"/>
      <c r="R1287" s="17"/>
      <c r="S1287" s="17"/>
      <c r="AD1287" s="21"/>
    </row>
    <row r="1288" spans="2:30">
      <c r="B1288" s="17"/>
      <c r="C1288" s="17"/>
      <c r="D1288" s="24"/>
      <c r="E1288" s="17"/>
      <c r="F1288" s="23"/>
      <c r="G1288" s="17"/>
      <c r="H1288" s="20"/>
      <c r="L1288" s="22"/>
      <c r="M1288" s="17"/>
      <c r="N1288" s="17"/>
      <c r="O1288" s="17"/>
      <c r="P1288" s="17"/>
      <c r="Q1288" s="17"/>
      <c r="R1288" s="17"/>
      <c r="S1288" s="17"/>
      <c r="AD1288" s="21"/>
    </row>
    <row r="1289" spans="2:30">
      <c r="B1289" s="17"/>
      <c r="C1289" s="17"/>
      <c r="D1289" s="24"/>
      <c r="E1289" s="17"/>
      <c r="F1289" s="23"/>
      <c r="G1289" s="17"/>
      <c r="H1289" s="20"/>
      <c r="L1289" s="22"/>
      <c r="M1289" s="17"/>
      <c r="N1289" s="17"/>
      <c r="O1289" s="17"/>
      <c r="P1289" s="17"/>
      <c r="Q1289" s="17"/>
      <c r="R1289" s="17"/>
      <c r="S1289" s="17"/>
      <c r="AD1289" s="21"/>
    </row>
    <row r="1290" spans="2:30">
      <c r="B1290" s="17"/>
      <c r="C1290" s="17"/>
      <c r="D1290" s="24"/>
      <c r="E1290" s="17"/>
      <c r="F1290" s="23"/>
      <c r="G1290" s="17"/>
      <c r="H1290" s="20"/>
      <c r="L1290" s="22"/>
      <c r="M1290" s="17"/>
      <c r="N1290" s="17"/>
      <c r="O1290" s="17"/>
      <c r="P1290" s="17"/>
      <c r="Q1290" s="17"/>
      <c r="R1290" s="17"/>
      <c r="S1290" s="17"/>
      <c r="AD1290" s="21"/>
    </row>
    <row r="1291" spans="2:30">
      <c r="B1291" s="17"/>
      <c r="C1291" s="17"/>
      <c r="D1291" s="24"/>
      <c r="E1291" s="17"/>
      <c r="F1291" s="23"/>
      <c r="G1291" s="17"/>
      <c r="H1291" s="20"/>
      <c r="L1291" s="22"/>
      <c r="M1291" s="17"/>
      <c r="N1291" s="17"/>
      <c r="O1291" s="17"/>
      <c r="P1291" s="17"/>
      <c r="Q1291" s="17"/>
      <c r="R1291" s="17"/>
      <c r="S1291" s="17"/>
      <c r="AD1291" s="21"/>
    </row>
    <row r="1292" spans="2:30">
      <c r="B1292" s="17"/>
      <c r="C1292" s="17"/>
      <c r="D1292" s="24"/>
      <c r="E1292" s="17"/>
      <c r="F1292" s="23"/>
      <c r="G1292" s="17"/>
      <c r="H1292" s="20"/>
      <c r="L1292" s="22"/>
      <c r="M1292" s="17"/>
      <c r="N1292" s="17"/>
      <c r="O1292" s="17"/>
      <c r="P1292" s="17"/>
      <c r="Q1292" s="17"/>
      <c r="R1292" s="17"/>
      <c r="S1292" s="17"/>
      <c r="AD1292" s="21"/>
    </row>
    <row r="1293" spans="2:30">
      <c r="B1293" s="17"/>
      <c r="C1293" s="17"/>
      <c r="D1293" s="24"/>
      <c r="E1293" s="17"/>
      <c r="F1293" s="23"/>
      <c r="G1293" s="17"/>
      <c r="H1293" s="20"/>
      <c r="L1293" s="22"/>
      <c r="M1293" s="17"/>
      <c r="N1293" s="17"/>
      <c r="O1293" s="17"/>
      <c r="P1293" s="17"/>
      <c r="Q1293" s="17"/>
      <c r="R1293" s="17"/>
      <c r="S1293" s="17"/>
      <c r="AD1293" s="21"/>
    </row>
    <row r="1294" spans="2:30">
      <c r="B1294" s="17"/>
      <c r="C1294" s="17"/>
      <c r="D1294" s="24"/>
      <c r="E1294" s="17"/>
      <c r="F1294" s="23"/>
      <c r="G1294" s="17"/>
      <c r="H1294" s="20"/>
      <c r="L1294" s="22"/>
      <c r="M1294" s="17"/>
      <c r="N1294" s="17"/>
      <c r="O1294" s="17"/>
      <c r="P1294" s="17"/>
      <c r="Q1294" s="17"/>
      <c r="R1294" s="17"/>
      <c r="S1294" s="17"/>
      <c r="AD1294" s="21"/>
    </row>
    <row r="1295" spans="2:30">
      <c r="I1295" s="20"/>
      <c r="J1295" s="20"/>
    </row>
    <row r="1296" spans="2:30">
      <c r="I1296" s="20"/>
      <c r="J1296" s="20"/>
    </row>
    <row r="1297" spans="9:10">
      <c r="I1297" s="20"/>
      <c r="J1297" s="20"/>
    </row>
    <row r="1298" spans="9:10">
      <c r="I1298" s="20"/>
      <c r="J1298" s="20"/>
    </row>
    <row r="1299" spans="9:10">
      <c r="I1299" s="20"/>
      <c r="J1299" s="20"/>
    </row>
    <row r="1300" spans="9:10">
      <c r="I1300" s="20"/>
      <c r="J1300" s="20"/>
    </row>
    <row r="1301" spans="9:10">
      <c r="I1301" s="20"/>
      <c r="J1301" s="20"/>
    </row>
    <row r="1302" spans="9:10">
      <c r="I1302" s="20"/>
      <c r="J1302" s="20"/>
    </row>
    <row r="1303" spans="9:10">
      <c r="I1303" s="20"/>
      <c r="J1303" s="20"/>
    </row>
    <row r="1304" spans="9:10">
      <c r="I1304" s="20"/>
      <c r="J1304" s="20"/>
    </row>
    <row r="1305" spans="9:10">
      <c r="I1305" s="20"/>
      <c r="J1305" s="20"/>
    </row>
    <row r="1306" spans="9:10">
      <c r="I1306" s="20"/>
      <c r="J1306" s="20"/>
    </row>
    <row r="1307" spans="9:10">
      <c r="I1307" s="20"/>
      <c r="J1307" s="20"/>
    </row>
    <row r="1308" spans="9:10">
      <c r="I1308" s="20"/>
      <c r="J1308" s="20"/>
    </row>
    <row r="1309" spans="9:10">
      <c r="I1309" s="20"/>
      <c r="J1309" s="20"/>
    </row>
    <row r="1310" spans="9:10">
      <c r="I1310" s="20"/>
      <c r="J1310" s="20"/>
    </row>
    <row r="1311" spans="9:10">
      <c r="I1311" s="20"/>
      <c r="J1311" s="20"/>
    </row>
    <row r="1312" spans="9:10">
      <c r="I1312" s="20"/>
      <c r="J1312" s="20"/>
    </row>
    <row r="1313" spans="9:10">
      <c r="I1313" s="20"/>
      <c r="J1313" s="20"/>
    </row>
    <row r="1314" spans="9:10">
      <c r="I1314" s="20"/>
      <c r="J1314" s="20"/>
    </row>
    <row r="1315" spans="9:10">
      <c r="I1315" s="20"/>
      <c r="J1315" s="20"/>
    </row>
    <row r="1316" spans="9:10">
      <c r="I1316" s="20"/>
      <c r="J1316" s="20"/>
    </row>
    <row r="1317" spans="9:10">
      <c r="I1317" s="20"/>
      <c r="J1317" s="20"/>
    </row>
    <row r="1318" spans="9:10">
      <c r="I1318" s="20"/>
      <c r="J1318" s="20"/>
    </row>
    <row r="1319" spans="9:10">
      <c r="I1319" s="20"/>
      <c r="J1319" s="20"/>
    </row>
    <row r="1320" spans="9:10">
      <c r="I1320" s="20"/>
      <c r="J1320" s="20"/>
    </row>
    <row r="1321" spans="9:10">
      <c r="I1321" s="20"/>
      <c r="J1321" s="20"/>
    </row>
    <row r="1322" spans="9:10">
      <c r="I1322" s="20"/>
      <c r="J1322" s="20"/>
    </row>
    <row r="1323" spans="9:10">
      <c r="I1323" s="20"/>
      <c r="J1323" s="20"/>
    </row>
    <row r="1324" spans="9:10">
      <c r="I1324" s="20"/>
      <c r="J1324" s="20"/>
    </row>
    <row r="1325" spans="9:10">
      <c r="I1325" s="20"/>
      <c r="J1325" s="20"/>
    </row>
    <row r="1326" spans="9:10">
      <c r="I1326" s="20"/>
      <c r="J1326" s="20"/>
    </row>
    <row r="1327" spans="9:10">
      <c r="I1327" s="20"/>
      <c r="J1327" s="20"/>
    </row>
    <row r="1328" spans="9:10">
      <c r="I1328" s="20"/>
      <c r="J1328" s="20"/>
    </row>
    <row r="1329" spans="9:10">
      <c r="I1329" s="20"/>
      <c r="J1329" s="20"/>
    </row>
    <row r="1330" spans="9:10">
      <c r="I1330" s="20"/>
      <c r="J1330" s="20"/>
    </row>
    <row r="1331" spans="9:10">
      <c r="I1331" s="20"/>
      <c r="J1331" s="20"/>
    </row>
    <row r="1332" spans="9:10">
      <c r="I1332" s="20"/>
      <c r="J1332" s="20"/>
    </row>
    <row r="1333" spans="9:10">
      <c r="I1333" s="20"/>
      <c r="J1333" s="20"/>
    </row>
    <row r="1334" spans="9:10">
      <c r="I1334" s="20"/>
      <c r="J1334" s="20"/>
    </row>
    <row r="1335" spans="9:10">
      <c r="I1335" s="20"/>
      <c r="J1335" s="20"/>
    </row>
    <row r="1336" spans="9:10">
      <c r="I1336" s="20"/>
      <c r="J1336" s="20"/>
    </row>
    <row r="1337" spans="9:10">
      <c r="I1337" s="20"/>
      <c r="J1337" s="20"/>
    </row>
    <row r="1338" spans="9:10">
      <c r="I1338" s="20"/>
      <c r="J1338" s="20"/>
    </row>
    <row r="1339" spans="9:10">
      <c r="I1339" s="20"/>
      <c r="J1339" s="20"/>
    </row>
    <row r="1340" spans="9:10">
      <c r="I1340" s="20"/>
      <c r="J1340" s="20"/>
    </row>
    <row r="1341" spans="9:10">
      <c r="I1341" s="20"/>
      <c r="J1341" s="20"/>
    </row>
    <row r="1342" spans="9:10">
      <c r="I1342" s="20"/>
      <c r="J1342" s="20"/>
    </row>
    <row r="1343" spans="9:10">
      <c r="I1343" s="20"/>
      <c r="J1343" s="20"/>
    </row>
    <row r="1344" spans="9:10">
      <c r="I1344" s="20"/>
      <c r="J1344" s="20"/>
    </row>
    <row r="1345" spans="9:10">
      <c r="I1345" s="20"/>
      <c r="J1345" s="20"/>
    </row>
    <row r="1346" spans="9:10">
      <c r="I1346" s="20"/>
      <c r="J1346" s="20"/>
    </row>
    <row r="1347" spans="9:10">
      <c r="I1347" s="20"/>
      <c r="J1347" s="20"/>
    </row>
    <row r="1348" spans="9:10">
      <c r="I1348" s="20"/>
      <c r="J1348" s="20"/>
    </row>
    <row r="1349" spans="9:10">
      <c r="I1349" s="20"/>
      <c r="J1349" s="20"/>
    </row>
    <row r="1350" spans="9:10">
      <c r="I1350" s="20"/>
      <c r="J1350" s="20"/>
    </row>
    <row r="1351" spans="9:10">
      <c r="I1351" s="20"/>
      <c r="J1351" s="20"/>
    </row>
    <row r="1352" spans="9:10">
      <c r="I1352" s="20"/>
      <c r="J1352" s="20"/>
    </row>
    <row r="1353" spans="9:10">
      <c r="I1353" s="20"/>
      <c r="J1353" s="20"/>
    </row>
    <row r="1354" spans="9:10">
      <c r="I1354" s="20"/>
      <c r="J1354" s="20"/>
    </row>
    <row r="1355" spans="9:10">
      <c r="I1355" s="20"/>
      <c r="J1355" s="20"/>
    </row>
    <row r="1356" spans="9:10">
      <c r="I1356" s="20"/>
      <c r="J1356" s="20"/>
    </row>
    <row r="1357" spans="9:10">
      <c r="I1357" s="20"/>
      <c r="J1357" s="20"/>
    </row>
    <row r="1358" spans="9:10">
      <c r="I1358" s="20"/>
      <c r="J1358" s="20"/>
    </row>
    <row r="1359" spans="9:10">
      <c r="I1359" s="20"/>
      <c r="J1359" s="20"/>
    </row>
    <row r="1360" spans="9:10">
      <c r="I1360" s="20"/>
      <c r="J1360" s="20"/>
    </row>
    <row r="1361" spans="9:10">
      <c r="I1361" s="20"/>
      <c r="J1361" s="20"/>
    </row>
    <row r="1362" spans="9:10">
      <c r="I1362" s="20"/>
      <c r="J1362" s="20"/>
    </row>
    <row r="1363" spans="9:10">
      <c r="I1363" s="20"/>
      <c r="J1363" s="20"/>
    </row>
    <row r="1364" spans="9:10">
      <c r="I1364" s="20"/>
      <c r="J1364" s="20"/>
    </row>
    <row r="1365" spans="9:10">
      <c r="I1365" s="20"/>
      <c r="J1365" s="20"/>
    </row>
    <row r="1366" spans="9:10">
      <c r="I1366" s="20"/>
      <c r="J1366" s="20"/>
    </row>
    <row r="1367" spans="9:10">
      <c r="I1367" s="20"/>
      <c r="J1367" s="20"/>
    </row>
    <row r="1368" spans="9:10">
      <c r="I1368" s="20"/>
      <c r="J1368" s="20"/>
    </row>
    <row r="1369" spans="9:10">
      <c r="I1369" s="20"/>
      <c r="J1369" s="20"/>
    </row>
    <row r="1370" spans="9:10">
      <c r="I1370" s="20"/>
      <c r="J1370" s="20"/>
    </row>
    <row r="1371" spans="9:10">
      <c r="I1371" s="20"/>
      <c r="J1371" s="20"/>
    </row>
    <row r="1372" spans="9:10">
      <c r="I1372" s="20"/>
      <c r="J1372" s="20"/>
    </row>
    <row r="1373" spans="9:10">
      <c r="I1373" s="20"/>
      <c r="J1373" s="20"/>
    </row>
    <row r="1374" spans="9:10">
      <c r="I1374" s="20"/>
      <c r="J1374" s="20"/>
    </row>
    <row r="1375" spans="9:10">
      <c r="I1375" s="20"/>
      <c r="J1375" s="20"/>
    </row>
    <row r="1376" spans="9:10">
      <c r="I1376" s="20"/>
      <c r="J1376" s="20"/>
    </row>
    <row r="1377" spans="9:10">
      <c r="I1377" s="20"/>
      <c r="J1377" s="20"/>
    </row>
    <row r="1378" spans="9:10">
      <c r="I1378" s="20"/>
      <c r="J1378" s="20"/>
    </row>
    <row r="1379" spans="9:10">
      <c r="I1379" s="20"/>
      <c r="J1379" s="20"/>
    </row>
    <row r="1380" spans="9:10">
      <c r="I1380" s="20"/>
      <c r="J1380" s="20"/>
    </row>
    <row r="1381" spans="9:10">
      <c r="I1381" s="20"/>
      <c r="J1381" s="20"/>
    </row>
    <row r="1382" spans="9:10">
      <c r="I1382" s="20"/>
      <c r="J1382" s="20"/>
    </row>
    <row r="1383" spans="9:10">
      <c r="I1383" s="20"/>
      <c r="J1383" s="20"/>
    </row>
    <row r="1384" spans="9:10">
      <c r="I1384" s="20"/>
      <c r="J1384" s="20"/>
    </row>
    <row r="1385" spans="9:10">
      <c r="I1385" s="20"/>
      <c r="J1385" s="20"/>
    </row>
    <row r="1386" spans="9:10">
      <c r="I1386" s="20"/>
      <c r="J1386" s="20"/>
    </row>
    <row r="1387" spans="9:10">
      <c r="I1387" s="20"/>
      <c r="J1387" s="20"/>
    </row>
    <row r="1388" spans="9:10">
      <c r="I1388" s="20"/>
      <c r="J1388" s="20"/>
    </row>
    <row r="1389" spans="9:10">
      <c r="I1389" s="20"/>
      <c r="J1389" s="20"/>
    </row>
    <row r="1390" spans="9:10">
      <c r="I1390" s="20"/>
      <c r="J1390" s="20"/>
    </row>
    <row r="1391" spans="9:10">
      <c r="I1391" s="20"/>
      <c r="J1391" s="20"/>
    </row>
    <row r="1392" spans="9:10">
      <c r="I1392" s="20"/>
      <c r="J1392" s="20"/>
    </row>
    <row r="1393" spans="9:10">
      <c r="I1393" s="20"/>
      <c r="J1393" s="20"/>
    </row>
    <row r="1394" spans="9:10">
      <c r="I1394" s="20"/>
      <c r="J1394" s="20"/>
    </row>
    <row r="1395" spans="9:10">
      <c r="I1395" s="20"/>
      <c r="J1395" s="20"/>
    </row>
    <row r="1396" spans="9:10">
      <c r="I1396" s="20"/>
      <c r="J1396" s="20"/>
    </row>
    <row r="1397" spans="9:10">
      <c r="I1397" s="20"/>
      <c r="J1397" s="20"/>
    </row>
    <row r="1398" spans="9:10">
      <c r="I1398" s="20"/>
      <c r="J1398" s="20"/>
    </row>
    <row r="1399" spans="9:10">
      <c r="I1399" s="20"/>
      <c r="J1399" s="20"/>
    </row>
    <row r="1400" spans="9:10">
      <c r="I1400" s="20"/>
      <c r="J1400" s="20"/>
    </row>
    <row r="1401" spans="9:10">
      <c r="I1401" s="20"/>
      <c r="J1401" s="20"/>
    </row>
    <row r="1402" spans="9:10">
      <c r="I1402" s="20"/>
      <c r="J1402" s="20"/>
    </row>
    <row r="1403" spans="9:10">
      <c r="I1403" s="20"/>
      <c r="J1403" s="20"/>
    </row>
    <row r="1404" spans="9:10">
      <c r="I1404" s="20"/>
      <c r="J1404" s="20"/>
    </row>
    <row r="1405" spans="9:10">
      <c r="I1405" s="20"/>
      <c r="J1405" s="20"/>
    </row>
    <row r="1406" spans="9:10">
      <c r="I1406" s="20"/>
      <c r="J1406" s="20"/>
    </row>
    <row r="1407" spans="9:10">
      <c r="I1407" s="20"/>
      <c r="J1407" s="20"/>
    </row>
    <row r="1408" spans="9:10">
      <c r="I1408" s="20"/>
      <c r="J1408" s="20"/>
    </row>
    <row r="1409" spans="9:10">
      <c r="I1409" s="20"/>
      <c r="J1409" s="20"/>
    </row>
    <row r="1410" spans="9:10">
      <c r="I1410" s="20"/>
      <c r="J1410" s="20"/>
    </row>
    <row r="1411" spans="9:10">
      <c r="I1411" s="20"/>
      <c r="J1411" s="20"/>
    </row>
    <row r="1412" spans="9:10">
      <c r="I1412" s="20"/>
      <c r="J1412" s="20"/>
    </row>
    <row r="1413" spans="9:10">
      <c r="I1413" s="20"/>
      <c r="J1413" s="20"/>
    </row>
    <row r="1414" spans="9:10">
      <c r="I1414" s="20"/>
      <c r="J1414" s="20"/>
    </row>
    <row r="1415" spans="9:10">
      <c r="I1415" s="20"/>
      <c r="J1415" s="20"/>
    </row>
    <row r="1416" spans="9:10">
      <c r="I1416" s="20"/>
      <c r="J1416" s="20"/>
    </row>
    <row r="1417" spans="9:10">
      <c r="I1417" s="20"/>
      <c r="J1417" s="20"/>
    </row>
    <row r="1418" spans="9:10">
      <c r="I1418" s="20"/>
      <c r="J1418" s="20"/>
    </row>
    <row r="1419" spans="9:10">
      <c r="I1419" s="20"/>
      <c r="J1419" s="20"/>
    </row>
    <row r="1420" spans="9:10">
      <c r="I1420" s="20"/>
      <c r="J1420" s="20"/>
    </row>
    <row r="1421" spans="9:10">
      <c r="I1421" s="20"/>
      <c r="J1421" s="20"/>
    </row>
    <row r="1422" spans="9:10">
      <c r="I1422" s="20"/>
      <c r="J1422" s="20"/>
    </row>
    <row r="1423" spans="9:10">
      <c r="I1423" s="20"/>
      <c r="J1423" s="20"/>
    </row>
    <row r="1424" spans="9:10">
      <c r="I1424" s="20"/>
      <c r="J1424" s="20"/>
    </row>
    <row r="1425" spans="9:10">
      <c r="I1425" s="20"/>
      <c r="J1425" s="20"/>
    </row>
    <row r="1426" spans="9:10">
      <c r="I1426" s="20"/>
      <c r="J1426" s="20"/>
    </row>
    <row r="1427" spans="9:10">
      <c r="I1427" s="20"/>
      <c r="J1427" s="20"/>
    </row>
    <row r="1428" spans="9:10">
      <c r="I1428" s="20"/>
      <c r="J1428" s="20"/>
    </row>
    <row r="1429" spans="9:10">
      <c r="I1429" s="20"/>
      <c r="J1429" s="20"/>
    </row>
    <row r="1430" spans="9:10">
      <c r="I1430" s="20"/>
      <c r="J1430" s="20"/>
    </row>
    <row r="1431" spans="9:10">
      <c r="I1431" s="20"/>
      <c r="J1431" s="20"/>
    </row>
    <row r="1432" spans="9:10">
      <c r="I1432" s="20"/>
      <c r="J1432" s="20"/>
    </row>
    <row r="1433" spans="9:10">
      <c r="I1433" s="20"/>
      <c r="J1433" s="20"/>
    </row>
    <row r="1434" spans="9:10">
      <c r="I1434" s="20"/>
      <c r="J1434" s="20"/>
    </row>
    <row r="1435" spans="9:10">
      <c r="I1435" s="20"/>
      <c r="J1435" s="20"/>
    </row>
    <row r="1436" spans="9:10">
      <c r="I1436" s="20"/>
      <c r="J1436" s="20"/>
    </row>
    <row r="1437" spans="9:10">
      <c r="I1437" s="20"/>
      <c r="J1437" s="20"/>
    </row>
    <row r="1438" spans="9:10">
      <c r="I1438" s="20"/>
      <c r="J1438" s="20"/>
    </row>
    <row r="1439" spans="9:10">
      <c r="I1439" s="20"/>
      <c r="J1439" s="20"/>
    </row>
    <row r="1440" spans="9:10">
      <c r="I1440" s="20"/>
      <c r="J1440" s="20"/>
    </row>
    <row r="1441" spans="9:10">
      <c r="I1441" s="20"/>
      <c r="J1441" s="20"/>
    </row>
    <row r="1442" spans="9:10">
      <c r="I1442" s="20"/>
      <c r="J1442" s="20"/>
    </row>
    <row r="1443" spans="9:10">
      <c r="I1443" s="20"/>
      <c r="J1443" s="20"/>
    </row>
    <row r="1444" spans="9:10">
      <c r="I1444" s="20"/>
      <c r="J1444" s="20"/>
    </row>
    <row r="1445" spans="9:10">
      <c r="I1445" s="20"/>
      <c r="J1445" s="20"/>
    </row>
    <row r="1446" spans="9:10">
      <c r="I1446" s="20"/>
      <c r="J1446" s="20"/>
    </row>
    <row r="1447" spans="9:10">
      <c r="I1447" s="20"/>
      <c r="J1447" s="20"/>
    </row>
    <row r="1448" spans="9:10">
      <c r="I1448" s="20"/>
      <c r="J1448" s="20"/>
    </row>
    <row r="1449" spans="9:10">
      <c r="I1449" s="20"/>
      <c r="J1449" s="20"/>
    </row>
    <row r="1450" spans="9:10">
      <c r="I1450" s="20"/>
      <c r="J1450" s="20"/>
    </row>
    <row r="1451" spans="9:10">
      <c r="I1451" s="20"/>
      <c r="J1451" s="20"/>
    </row>
    <row r="1452" spans="9:10">
      <c r="I1452" s="20"/>
      <c r="J1452" s="20"/>
    </row>
    <row r="1453" spans="9:10">
      <c r="I1453" s="20"/>
      <c r="J1453" s="20"/>
    </row>
    <row r="1454" spans="9:10">
      <c r="I1454" s="20"/>
      <c r="J1454" s="20"/>
    </row>
    <row r="1455" spans="9:10">
      <c r="I1455" s="20"/>
      <c r="J1455" s="20"/>
    </row>
    <row r="1456" spans="9:10">
      <c r="I1456" s="20"/>
      <c r="J1456" s="20"/>
    </row>
    <row r="1457" spans="9:10">
      <c r="I1457" s="20"/>
      <c r="J1457" s="20"/>
    </row>
    <row r="1458" spans="9:10">
      <c r="I1458" s="20"/>
      <c r="J1458" s="20"/>
    </row>
    <row r="1459" spans="9:10">
      <c r="I1459" s="20"/>
      <c r="J1459" s="20"/>
    </row>
    <row r="1460" spans="9:10">
      <c r="I1460" s="20"/>
      <c r="J1460" s="20"/>
    </row>
    <row r="1461" spans="9:10">
      <c r="I1461" s="20"/>
      <c r="J1461" s="20"/>
    </row>
    <row r="1462" spans="9:10">
      <c r="I1462" s="20"/>
      <c r="J1462" s="20"/>
    </row>
    <row r="1463" spans="9:10">
      <c r="I1463" s="20"/>
      <c r="J1463" s="20"/>
    </row>
    <row r="1464" spans="9:10">
      <c r="I1464" s="20"/>
      <c r="J1464" s="20"/>
    </row>
    <row r="1465" spans="9:10">
      <c r="I1465" s="20"/>
      <c r="J1465" s="20"/>
    </row>
    <row r="1466" spans="9:10">
      <c r="I1466" s="20"/>
      <c r="J1466" s="20"/>
    </row>
    <row r="1467" spans="9:10">
      <c r="I1467" s="20"/>
      <c r="J1467" s="20"/>
    </row>
    <row r="1468" spans="9:10">
      <c r="I1468" s="20"/>
      <c r="J1468" s="20"/>
    </row>
    <row r="1469" spans="9:10">
      <c r="I1469" s="20"/>
      <c r="J1469" s="20"/>
    </row>
    <row r="1470" spans="9:10">
      <c r="I1470" s="20"/>
      <c r="J1470" s="20"/>
    </row>
    <row r="1471" spans="9:10">
      <c r="I1471" s="20"/>
      <c r="J1471" s="20"/>
    </row>
    <row r="1472" spans="9:10">
      <c r="I1472" s="20"/>
      <c r="J1472" s="20"/>
    </row>
    <row r="1473" spans="9:10">
      <c r="I1473" s="20"/>
      <c r="J1473" s="20"/>
    </row>
    <row r="1474" spans="9:10">
      <c r="I1474" s="20"/>
      <c r="J1474" s="20"/>
    </row>
    <row r="1475" spans="9:10">
      <c r="I1475" s="20"/>
      <c r="J1475" s="20"/>
    </row>
    <row r="1476" spans="9:10">
      <c r="I1476" s="20"/>
      <c r="J1476" s="20"/>
    </row>
    <row r="1477" spans="9:10">
      <c r="I1477" s="20"/>
      <c r="J1477" s="20"/>
    </row>
    <row r="1478" spans="9:10">
      <c r="I1478" s="20"/>
      <c r="J1478" s="20"/>
    </row>
    <row r="1479" spans="9:10">
      <c r="I1479" s="20"/>
      <c r="J1479" s="20"/>
    </row>
    <row r="1480" spans="9:10">
      <c r="I1480" s="20"/>
      <c r="J1480" s="20"/>
    </row>
    <row r="1481" spans="9:10">
      <c r="I1481" s="20"/>
      <c r="J1481" s="20"/>
    </row>
    <row r="1482" spans="9:10">
      <c r="I1482" s="20"/>
      <c r="J1482" s="20"/>
    </row>
    <row r="1483" spans="9:10">
      <c r="I1483" s="20"/>
      <c r="J1483" s="20"/>
    </row>
    <row r="1484" spans="9:10">
      <c r="I1484" s="20"/>
      <c r="J1484" s="20"/>
    </row>
    <row r="1485" spans="9:10">
      <c r="I1485" s="20"/>
      <c r="J1485" s="20"/>
    </row>
    <row r="1486" spans="9:10">
      <c r="I1486" s="20"/>
      <c r="J1486" s="20"/>
    </row>
    <row r="1487" spans="9:10">
      <c r="I1487" s="20"/>
      <c r="J1487" s="20"/>
    </row>
    <row r="1488" spans="9:10">
      <c r="I1488" s="20"/>
      <c r="J1488" s="20"/>
    </row>
    <row r="1489" spans="9:10">
      <c r="I1489" s="20"/>
      <c r="J1489" s="20"/>
    </row>
    <row r="1490" spans="9:10">
      <c r="I1490" s="20"/>
      <c r="J1490" s="20"/>
    </row>
    <row r="1491" spans="9:10">
      <c r="I1491" s="20"/>
      <c r="J1491" s="20"/>
    </row>
    <row r="1492" spans="9:10">
      <c r="I1492" s="20"/>
      <c r="J1492" s="20"/>
    </row>
    <row r="1493" spans="9:10">
      <c r="I1493" s="20"/>
      <c r="J1493" s="20"/>
    </row>
    <row r="1494" spans="9:10">
      <c r="I1494" s="20"/>
      <c r="J1494" s="20"/>
    </row>
    <row r="1495" spans="9:10">
      <c r="I1495" s="20"/>
      <c r="J1495" s="20"/>
    </row>
    <row r="1496" spans="9:10">
      <c r="I1496" s="20"/>
      <c r="J1496" s="20"/>
    </row>
    <row r="1497" spans="9:10">
      <c r="I1497" s="20"/>
      <c r="J1497" s="20"/>
    </row>
    <row r="1498" spans="9:10">
      <c r="I1498" s="20"/>
      <c r="J1498" s="20"/>
    </row>
    <row r="1499" spans="9:10">
      <c r="I1499" s="20"/>
      <c r="J1499" s="20"/>
    </row>
    <row r="1500" spans="9:10">
      <c r="I1500" s="20"/>
      <c r="J1500" s="20"/>
    </row>
    <row r="1501" spans="9:10">
      <c r="I1501" s="20"/>
      <c r="J1501" s="20"/>
    </row>
    <row r="1502" spans="9:10">
      <c r="I1502" s="20"/>
      <c r="J1502" s="20"/>
    </row>
    <row r="1503" spans="9:10">
      <c r="I1503" s="20"/>
      <c r="J1503" s="20"/>
    </row>
    <row r="1504" spans="9:10">
      <c r="I1504" s="20"/>
      <c r="J1504" s="20"/>
    </row>
    <row r="1505" spans="9:10">
      <c r="I1505" s="20"/>
      <c r="J1505" s="20"/>
    </row>
    <row r="1506" spans="9:10">
      <c r="I1506" s="20"/>
      <c r="J1506" s="20"/>
    </row>
    <row r="1507" spans="9:10">
      <c r="I1507" s="20"/>
      <c r="J1507" s="20"/>
    </row>
    <row r="1508" spans="9:10">
      <c r="I1508" s="20"/>
      <c r="J1508" s="20"/>
    </row>
    <row r="1509" spans="9:10">
      <c r="I1509" s="20"/>
      <c r="J1509" s="20"/>
    </row>
    <row r="1510" spans="9:10">
      <c r="I1510" s="20"/>
      <c r="J1510" s="20"/>
    </row>
    <row r="1511" spans="9:10">
      <c r="I1511" s="20"/>
      <c r="J1511" s="20"/>
    </row>
    <row r="1512" spans="9:10">
      <c r="I1512" s="20"/>
      <c r="J1512" s="20"/>
    </row>
    <row r="1513" spans="9:10">
      <c r="I1513" s="20"/>
      <c r="J1513" s="20"/>
    </row>
    <row r="1514" spans="9:10">
      <c r="I1514" s="20"/>
      <c r="J1514" s="20"/>
    </row>
    <row r="1515" spans="9:10">
      <c r="I1515" s="20"/>
      <c r="J1515" s="20"/>
    </row>
    <row r="1516" spans="9:10">
      <c r="I1516" s="20"/>
      <c r="J1516" s="20"/>
    </row>
    <row r="1517" spans="9:10">
      <c r="I1517" s="20"/>
      <c r="J1517" s="20"/>
    </row>
    <row r="1518" spans="9:10">
      <c r="I1518" s="20"/>
      <c r="J1518" s="20"/>
    </row>
    <row r="1519" spans="9:10">
      <c r="I1519" s="20"/>
      <c r="J1519" s="20"/>
    </row>
    <row r="1520" spans="9:10">
      <c r="I1520" s="20"/>
      <c r="J1520" s="20"/>
    </row>
    <row r="1521" spans="9:10">
      <c r="I1521" s="20"/>
      <c r="J1521" s="20"/>
    </row>
    <row r="1522" spans="9:10">
      <c r="I1522" s="20"/>
      <c r="J1522" s="20"/>
    </row>
    <row r="1523" spans="9:10">
      <c r="I1523" s="20"/>
      <c r="J1523" s="20"/>
    </row>
    <row r="1524" spans="9:10">
      <c r="I1524" s="20"/>
      <c r="J1524" s="20"/>
    </row>
    <row r="1525" spans="9:10">
      <c r="I1525" s="20"/>
      <c r="J1525" s="20"/>
    </row>
    <row r="1526" spans="9:10">
      <c r="I1526" s="20"/>
      <c r="J1526" s="20"/>
    </row>
    <row r="1527" spans="9:10">
      <c r="I1527" s="20"/>
      <c r="J1527" s="20"/>
    </row>
    <row r="1528" spans="9:10">
      <c r="I1528" s="20"/>
      <c r="J1528" s="20"/>
    </row>
    <row r="1529" spans="9:10">
      <c r="I1529" s="20"/>
      <c r="J1529" s="20"/>
    </row>
    <row r="1530" spans="9:10">
      <c r="I1530" s="20"/>
      <c r="J1530" s="20"/>
    </row>
    <row r="1531" spans="9:10">
      <c r="I1531" s="20"/>
      <c r="J1531" s="20"/>
    </row>
    <row r="1532" spans="9:10">
      <c r="I1532" s="20"/>
      <c r="J1532" s="20"/>
    </row>
    <row r="1533" spans="9:10">
      <c r="I1533" s="20"/>
      <c r="J1533" s="20"/>
    </row>
    <row r="1534" spans="9:10">
      <c r="I1534" s="20"/>
      <c r="J1534" s="20"/>
    </row>
    <row r="1535" spans="9:10">
      <c r="I1535" s="20"/>
      <c r="J1535" s="20"/>
    </row>
    <row r="1536" spans="9:10">
      <c r="I1536" s="20"/>
      <c r="J1536" s="20"/>
    </row>
    <row r="1537" spans="9:10">
      <c r="I1537" s="20"/>
      <c r="J1537" s="20"/>
    </row>
    <row r="1538" spans="9:10">
      <c r="I1538" s="20"/>
      <c r="J1538" s="20"/>
    </row>
    <row r="1539" spans="9:10">
      <c r="I1539" s="20"/>
      <c r="J1539" s="20"/>
    </row>
    <row r="1540" spans="9:10">
      <c r="I1540" s="20"/>
      <c r="J1540" s="20"/>
    </row>
    <row r="1541" spans="9:10">
      <c r="I1541" s="20"/>
      <c r="J1541" s="20"/>
    </row>
    <row r="1542" spans="9:10">
      <c r="I1542" s="20"/>
      <c r="J1542" s="20"/>
    </row>
    <row r="1543" spans="9:10">
      <c r="I1543" s="20"/>
      <c r="J1543" s="20"/>
    </row>
    <row r="1544" spans="9:10">
      <c r="I1544" s="20"/>
      <c r="J1544" s="20"/>
    </row>
    <row r="1545" spans="9:10">
      <c r="I1545" s="20"/>
      <c r="J1545" s="20"/>
    </row>
    <row r="1546" spans="9:10">
      <c r="I1546" s="20"/>
      <c r="J1546" s="20"/>
    </row>
    <row r="1547" spans="9:10">
      <c r="I1547" s="20"/>
      <c r="J1547" s="20"/>
    </row>
    <row r="1548" spans="9:10">
      <c r="I1548" s="20"/>
      <c r="J1548" s="20"/>
    </row>
    <row r="1549" spans="9:10">
      <c r="I1549" s="20"/>
      <c r="J1549" s="20"/>
    </row>
    <row r="1550" spans="9:10">
      <c r="I1550" s="20"/>
      <c r="J1550" s="20"/>
    </row>
    <row r="1551" spans="9:10">
      <c r="I1551" s="20"/>
      <c r="J1551" s="20"/>
    </row>
    <row r="1552" spans="9:10">
      <c r="I1552" s="20"/>
      <c r="J1552" s="20"/>
    </row>
    <row r="1553" spans="9:10">
      <c r="I1553" s="20"/>
      <c r="J1553" s="20"/>
    </row>
    <row r="1554" spans="9:10">
      <c r="I1554" s="20"/>
      <c r="J1554" s="20"/>
    </row>
    <row r="1555" spans="9:10">
      <c r="I1555" s="20"/>
      <c r="J1555" s="20"/>
    </row>
    <row r="1556" spans="9:10">
      <c r="I1556" s="20"/>
      <c r="J1556" s="20"/>
    </row>
    <row r="1557" spans="9:10">
      <c r="I1557" s="20"/>
      <c r="J1557" s="20"/>
    </row>
    <row r="1558" spans="9:10">
      <c r="I1558" s="20"/>
      <c r="J1558" s="20"/>
    </row>
    <row r="1559" spans="9:10">
      <c r="I1559" s="20"/>
      <c r="J1559" s="20"/>
    </row>
    <row r="1560" spans="9:10">
      <c r="I1560" s="20"/>
      <c r="J1560" s="20"/>
    </row>
    <row r="1561" spans="9:10">
      <c r="I1561" s="20"/>
      <c r="J1561" s="20"/>
    </row>
    <row r="1562" spans="9:10">
      <c r="I1562" s="20"/>
      <c r="J1562" s="20"/>
    </row>
    <row r="1563" spans="9:10">
      <c r="I1563" s="20"/>
      <c r="J1563" s="20"/>
    </row>
    <row r="1564" spans="9:10">
      <c r="I1564" s="20"/>
      <c r="J1564" s="20"/>
    </row>
    <row r="1565" spans="9:10">
      <c r="I1565" s="20"/>
      <c r="J1565" s="20"/>
    </row>
    <row r="1566" spans="9:10">
      <c r="I1566" s="20"/>
      <c r="J1566" s="20"/>
    </row>
    <row r="1567" spans="9:10">
      <c r="I1567" s="20"/>
      <c r="J1567" s="20"/>
    </row>
    <row r="1568" spans="9:10">
      <c r="I1568" s="20"/>
      <c r="J1568" s="20"/>
    </row>
    <row r="1569" spans="9:10">
      <c r="I1569" s="20"/>
      <c r="J1569" s="20"/>
    </row>
    <row r="1570" spans="9:10">
      <c r="I1570" s="20"/>
      <c r="J1570" s="20"/>
    </row>
    <row r="1571" spans="9:10">
      <c r="I1571" s="20"/>
      <c r="J1571" s="20"/>
    </row>
    <row r="1572" spans="9:10">
      <c r="I1572" s="20"/>
      <c r="J1572" s="20"/>
    </row>
    <row r="1573" spans="9:10">
      <c r="I1573" s="20"/>
      <c r="J1573" s="20"/>
    </row>
    <row r="1574" spans="9:10">
      <c r="I1574" s="20"/>
      <c r="J1574" s="20"/>
    </row>
    <row r="1575" spans="9:10">
      <c r="I1575" s="20"/>
      <c r="J1575" s="20"/>
    </row>
    <row r="1576" spans="9:10">
      <c r="I1576" s="20"/>
      <c r="J1576" s="20"/>
    </row>
    <row r="1577" spans="9:10">
      <c r="I1577" s="20"/>
      <c r="J1577" s="20"/>
    </row>
    <row r="1578" spans="9:10">
      <c r="I1578" s="20"/>
      <c r="J1578" s="20"/>
    </row>
    <row r="1579" spans="9:10">
      <c r="I1579" s="20"/>
      <c r="J1579" s="20"/>
    </row>
    <row r="1580" spans="9:10">
      <c r="I1580" s="20"/>
      <c r="J1580" s="20"/>
    </row>
    <row r="1581" spans="9:10">
      <c r="I1581" s="20"/>
      <c r="J1581" s="20"/>
    </row>
    <row r="1582" spans="9:10">
      <c r="I1582" s="20"/>
      <c r="J1582" s="20"/>
    </row>
    <row r="1583" spans="9:10">
      <c r="I1583" s="20"/>
      <c r="J1583" s="20"/>
    </row>
    <row r="1584" spans="9:10">
      <c r="I1584" s="20"/>
      <c r="J1584" s="20"/>
    </row>
    <row r="1585" spans="9:10">
      <c r="I1585" s="20"/>
      <c r="J1585" s="20"/>
    </row>
    <row r="1586" spans="9:10">
      <c r="I1586" s="20"/>
      <c r="J1586" s="20"/>
    </row>
    <row r="1587" spans="9:10">
      <c r="I1587" s="20"/>
      <c r="J1587" s="20"/>
    </row>
    <row r="1588" spans="9:10">
      <c r="I1588" s="20"/>
      <c r="J1588" s="20"/>
    </row>
    <row r="1589" spans="9:10">
      <c r="I1589" s="20"/>
      <c r="J1589" s="20"/>
    </row>
    <row r="1590" spans="9:10">
      <c r="I1590" s="20"/>
      <c r="J1590" s="20"/>
    </row>
    <row r="1591" spans="9:10">
      <c r="I1591" s="20"/>
      <c r="J1591" s="20"/>
    </row>
    <row r="1592" spans="9:10">
      <c r="I1592" s="20"/>
      <c r="J1592" s="20"/>
    </row>
    <row r="1593" spans="9:10">
      <c r="I1593" s="20"/>
      <c r="J1593" s="20"/>
    </row>
    <row r="1594" spans="9:10">
      <c r="I1594" s="20"/>
      <c r="J1594" s="20"/>
    </row>
    <row r="1595" spans="9:10">
      <c r="I1595" s="20"/>
      <c r="J1595" s="20"/>
    </row>
    <row r="1596" spans="9:10">
      <c r="I1596" s="20"/>
      <c r="J1596" s="20"/>
    </row>
    <row r="1597" spans="9:10">
      <c r="I1597" s="20"/>
      <c r="J1597" s="20"/>
    </row>
    <row r="1598" spans="9:10">
      <c r="I1598" s="20"/>
      <c r="J1598" s="20"/>
    </row>
    <row r="1599" spans="9:10">
      <c r="I1599" s="20"/>
      <c r="J1599" s="20"/>
    </row>
    <row r="1600" spans="9:10">
      <c r="I1600" s="20"/>
      <c r="J1600" s="20"/>
    </row>
    <row r="1601" spans="9:10">
      <c r="I1601" s="20"/>
      <c r="J1601" s="20"/>
    </row>
    <row r="1602" spans="9:10">
      <c r="I1602" s="20"/>
      <c r="J1602" s="20"/>
    </row>
    <row r="1603" spans="9:10">
      <c r="I1603" s="20"/>
      <c r="J1603" s="20"/>
    </row>
    <row r="1604" spans="9:10">
      <c r="I1604" s="20"/>
      <c r="J1604" s="20"/>
    </row>
    <row r="1605" spans="9:10">
      <c r="I1605" s="20"/>
      <c r="J1605" s="20"/>
    </row>
    <row r="1606" spans="9:10">
      <c r="I1606" s="20"/>
      <c r="J1606" s="20"/>
    </row>
    <row r="1607" spans="9:10">
      <c r="I1607" s="20"/>
      <c r="J1607" s="20"/>
    </row>
    <row r="1608" spans="9:10">
      <c r="I1608" s="20"/>
      <c r="J1608" s="20"/>
    </row>
    <row r="1609" spans="9:10">
      <c r="I1609" s="20"/>
      <c r="J1609" s="20"/>
    </row>
    <row r="1610" spans="9:10">
      <c r="I1610" s="20"/>
      <c r="J1610" s="20"/>
    </row>
    <row r="1611" spans="9:10">
      <c r="I1611" s="20"/>
      <c r="J1611" s="20"/>
    </row>
    <row r="1612" spans="9:10">
      <c r="I1612" s="20"/>
      <c r="J1612" s="20"/>
    </row>
    <row r="1613" spans="9:10">
      <c r="I1613" s="20"/>
      <c r="J1613" s="20"/>
    </row>
    <row r="1614" spans="9:10">
      <c r="I1614" s="20"/>
      <c r="J1614" s="20"/>
    </row>
    <row r="1615" spans="9:10">
      <c r="I1615" s="20"/>
      <c r="J1615" s="20"/>
    </row>
    <row r="1616" spans="9:10">
      <c r="I1616" s="20"/>
      <c r="J1616" s="20"/>
    </row>
    <row r="1617" spans="9:10">
      <c r="I1617" s="20"/>
      <c r="J1617" s="20"/>
    </row>
    <row r="1618" spans="9:10">
      <c r="I1618" s="20"/>
      <c r="J1618" s="20"/>
    </row>
    <row r="1619" spans="9:10">
      <c r="I1619" s="20"/>
      <c r="J1619" s="20"/>
    </row>
    <row r="1620" spans="9:10">
      <c r="I1620" s="20"/>
      <c r="J1620" s="20"/>
    </row>
    <row r="1621" spans="9:10">
      <c r="I1621" s="20"/>
      <c r="J1621" s="20"/>
    </row>
    <row r="1622" spans="9:10">
      <c r="I1622" s="20"/>
      <c r="J1622" s="20"/>
    </row>
    <row r="1623" spans="9:10">
      <c r="I1623" s="20"/>
      <c r="J1623" s="20"/>
    </row>
    <row r="1624" spans="9:10">
      <c r="I1624" s="20"/>
      <c r="J1624" s="20"/>
    </row>
    <row r="1625" spans="9:10">
      <c r="I1625" s="20"/>
      <c r="J1625" s="20"/>
    </row>
    <row r="1626" spans="9:10">
      <c r="I1626" s="20"/>
      <c r="J1626" s="20"/>
    </row>
    <row r="1627" spans="9:10">
      <c r="I1627" s="20"/>
      <c r="J1627" s="20"/>
    </row>
    <row r="1628" spans="9:10">
      <c r="I1628" s="20"/>
      <c r="J1628" s="20"/>
    </row>
    <row r="1629" spans="9:10">
      <c r="I1629" s="20"/>
      <c r="J1629" s="20"/>
    </row>
    <row r="1630" spans="9:10">
      <c r="I1630" s="20"/>
      <c r="J1630" s="20"/>
    </row>
    <row r="1631" spans="9:10">
      <c r="I1631" s="20"/>
      <c r="J1631" s="20"/>
    </row>
    <row r="1632" spans="9:10">
      <c r="I1632" s="20"/>
      <c r="J1632" s="20"/>
    </row>
    <row r="1633" spans="9:10">
      <c r="I1633" s="20"/>
      <c r="J1633" s="20"/>
    </row>
    <row r="1634" spans="9:10">
      <c r="I1634" s="20"/>
      <c r="J1634" s="20"/>
    </row>
    <row r="1635" spans="9:10">
      <c r="I1635" s="20"/>
      <c r="J1635" s="20"/>
    </row>
    <row r="1636" spans="9:10">
      <c r="I1636" s="20"/>
      <c r="J1636" s="20"/>
    </row>
    <row r="1637" spans="9:10">
      <c r="I1637" s="20"/>
      <c r="J1637" s="20"/>
    </row>
    <row r="1638" spans="9:10">
      <c r="I1638" s="20"/>
      <c r="J1638" s="20"/>
    </row>
    <row r="1639" spans="9:10">
      <c r="I1639" s="20"/>
      <c r="J1639" s="20"/>
    </row>
    <row r="1640" spans="9:10">
      <c r="I1640" s="20"/>
      <c r="J1640" s="20"/>
    </row>
    <row r="1641" spans="9:10">
      <c r="I1641" s="20"/>
      <c r="J1641" s="20"/>
    </row>
    <row r="1642" spans="9:10">
      <c r="I1642" s="20"/>
      <c r="J1642" s="20"/>
    </row>
    <row r="1643" spans="9:10">
      <c r="I1643" s="20"/>
      <c r="J1643" s="20"/>
    </row>
    <row r="1644" spans="9:10">
      <c r="I1644" s="20"/>
      <c r="J1644" s="20"/>
    </row>
    <row r="1645" spans="9:10">
      <c r="I1645" s="20"/>
      <c r="J1645" s="20"/>
    </row>
    <row r="1646" spans="9:10">
      <c r="I1646" s="20"/>
      <c r="J1646" s="20"/>
    </row>
    <row r="1647" spans="9:10">
      <c r="I1647" s="20"/>
      <c r="J1647" s="20"/>
    </row>
    <row r="1648" spans="9:10">
      <c r="I1648" s="20"/>
      <c r="J1648" s="20"/>
    </row>
    <row r="1649" spans="9:10">
      <c r="I1649" s="20"/>
      <c r="J1649" s="20"/>
    </row>
    <row r="1650" spans="9:10">
      <c r="I1650" s="20"/>
      <c r="J1650" s="20"/>
    </row>
    <row r="1651" spans="9:10">
      <c r="I1651" s="20"/>
      <c r="J1651" s="20"/>
    </row>
    <row r="1652" spans="9:10">
      <c r="I1652" s="20"/>
      <c r="J1652" s="20"/>
    </row>
    <row r="1653" spans="9:10">
      <c r="I1653" s="20"/>
      <c r="J1653" s="20"/>
    </row>
    <row r="1654" spans="9:10">
      <c r="I1654" s="20"/>
      <c r="J1654" s="20"/>
    </row>
    <row r="1655" spans="9:10">
      <c r="I1655" s="20"/>
      <c r="J1655" s="20"/>
    </row>
    <row r="1656" spans="9:10">
      <c r="I1656" s="20"/>
      <c r="J1656" s="20"/>
    </row>
    <row r="1657" spans="9:10">
      <c r="I1657" s="20"/>
      <c r="J1657" s="20"/>
    </row>
    <row r="1658" spans="9:10">
      <c r="I1658" s="20"/>
      <c r="J1658" s="20"/>
    </row>
    <row r="1659" spans="9:10">
      <c r="I1659" s="20"/>
      <c r="J1659" s="20"/>
    </row>
    <row r="1660" spans="9:10">
      <c r="I1660" s="20"/>
      <c r="J1660" s="20"/>
    </row>
    <row r="1661" spans="9:10">
      <c r="I1661" s="20"/>
      <c r="J1661" s="20"/>
    </row>
    <row r="1662" spans="9:10">
      <c r="I1662" s="20"/>
      <c r="J1662" s="20"/>
    </row>
    <row r="1663" spans="9:10">
      <c r="I1663" s="20"/>
      <c r="J1663" s="20"/>
    </row>
    <row r="1664" spans="9:10">
      <c r="I1664" s="20"/>
      <c r="J1664" s="20"/>
    </row>
    <row r="1665" spans="9:10">
      <c r="I1665" s="20"/>
      <c r="J1665" s="20"/>
    </row>
    <row r="1666" spans="9:10">
      <c r="I1666" s="20"/>
      <c r="J1666" s="20"/>
    </row>
    <row r="1667" spans="9:10">
      <c r="I1667" s="20"/>
      <c r="J1667" s="20"/>
    </row>
    <row r="1668" spans="9:10">
      <c r="I1668" s="20"/>
      <c r="J1668" s="20"/>
    </row>
    <row r="1669" spans="9:10">
      <c r="I1669" s="20"/>
      <c r="J1669" s="20"/>
    </row>
    <row r="1670" spans="9:10">
      <c r="I1670" s="20"/>
      <c r="J1670" s="20"/>
    </row>
    <row r="1671" spans="9:10">
      <c r="I1671" s="20"/>
      <c r="J1671" s="20"/>
    </row>
    <row r="1672" spans="9:10">
      <c r="I1672" s="20"/>
      <c r="J1672" s="20"/>
    </row>
    <row r="1673" spans="9:10">
      <c r="I1673" s="20"/>
      <c r="J1673" s="20"/>
    </row>
    <row r="1674" spans="9:10">
      <c r="I1674" s="20"/>
      <c r="J1674" s="20"/>
    </row>
    <row r="1675" spans="9:10">
      <c r="I1675" s="20"/>
      <c r="J1675" s="20"/>
    </row>
    <row r="1676" spans="9:10">
      <c r="I1676" s="20"/>
      <c r="J1676" s="20"/>
    </row>
    <row r="1677" spans="9:10">
      <c r="I1677" s="20"/>
      <c r="J1677" s="20"/>
    </row>
    <row r="1678" spans="9:10">
      <c r="I1678" s="20"/>
      <c r="J1678" s="20"/>
    </row>
    <row r="1679" spans="9:10">
      <c r="I1679" s="20"/>
      <c r="J1679" s="20"/>
    </row>
    <row r="1680" spans="9:10">
      <c r="I1680" s="20"/>
      <c r="J1680" s="20"/>
    </row>
    <row r="1681" spans="9:10">
      <c r="I1681" s="20"/>
      <c r="J1681" s="20"/>
    </row>
    <row r="1682" spans="9:10">
      <c r="I1682" s="20"/>
      <c r="J1682" s="20"/>
    </row>
    <row r="1683" spans="9:10">
      <c r="I1683" s="20"/>
      <c r="J1683" s="20"/>
    </row>
    <row r="1684" spans="9:10">
      <c r="I1684" s="20"/>
      <c r="J1684" s="20"/>
    </row>
    <row r="1685" spans="9:10">
      <c r="I1685" s="20"/>
      <c r="J1685" s="20"/>
    </row>
    <row r="1686" spans="9:10">
      <c r="I1686" s="20"/>
      <c r="J1686" s="20"/>
    </row>
    <row r="1687" spans="9:10">
      <c r="I1687" s="20"/>
      <c r="J1687" s="20"/>
    </row>
    <row r="1688" spans="9:10">
      <c r="I1688" s="20"/>
      <c r="J1688" s="20"/>
    </row>
    <row r="1689" spans="9:10">
      <c r="I1689" s="20"/>
      <c r="J1689" s="20"/>
    </row>
    <row r="1690" spans="9:10">
      <c r="I1690" s="20"/>
      <c r="J1690" s="20"/>
    </row>
    <row r="1691" spans="9:10">
      <c r="I1691" s="20"/>
      <c r="J1691" s="20"/>
    </row>
    <row r="1692" spans="9:10">
      <c r="I1692" s="20"/>
      <c r="J1692" s="20"/>
    </row>
    <row r="1693" spans="9:10">
      <c r="I1693" s="20"/>
      <c r="J1693" s="20"/>
    </row>
    <row r="1694" spans="9:10">
      <c r="I1694" s="20"/>
      <c r="J1694" s="20"/>
    </row>
    <row r="1695" spans="9:10">
      <c r="I1695" s="20"/>
      <c r="J1695" s="20"/>
    </row>
    <row r="1696" spans="9:10">
      <c r="I1696" s="20"/>
      <c r="J1696" s="20"/>
    </row>
    <row r="1697" spans="9:10">
      <c r="I1697" s="20"/>
      <c r="J1697" s="20"/>
    </row>
    <row r="1698" spans="9:10">
      <c r="I1698" s="20"/>
      <c r="J1698" s="20"/>
    </row>
    <row r="1699" spans="9:10">
      <c r="I1699" s="20"/>
      <c r="J1699" s="20"/>
    </row>
    <row r="1700" spans="9:10">
      <c r="I1700" s="20"/>
      <c r="J1700" s="20"/>
    </row>
    <row r="1701" spans="9:10">
      <c r="I1701" s="20"/>
      <c r="J1701" s="20"/>
    </row>
    <row r="1702" spans="9:10">
      <c r="I1702" s="20"/>
      <c r="J1702" s="20"/>
    </row>
    <row r="1703" spans="9:10">
      <c r="I1703" s="20"/>
      <c r="J1703" s="20"/>
    </row>
    <row r="1704" spans="9:10">
      <c r="I1704" s="20"/>
      <c r="J1704" s="20"/>
    </row>
    <row r="1705" spans="9:10">
      <c r="I1705" s="20"/>
      <c r="J1705" s="20"/>
    </row>
    <row r="1706" spans="9:10">
      <c r="I1706" s="20"/>
      <c r="J1706" s="20"/>
    </row>
    <row r="1707" spans="9:10">
      <c r="I1707" s="20"/>
      <c r="J1707" s="20"/>
    </row>
    <row r="1708" spans="9:10">
      <c r="I1708" s="20"/>
      <c r="J1708" s="20"/>
    </row>
    <row r="1709" spans="9:10">
      <c r="I1709" s="20"/>
      <c r="J1709" s="20"/>
    </row>
    <row r="1710" spans="9:10">
      <c r="I1710" s="20"/>
      <c r="J1710" s="20"/>
    </row>
    <row r="1711" spans="9:10">
      <c r="I1711" s="20"/>
      <c r="J1711" s="20"/>
    </row>
    <row r="1712" spans="9:10">
      <c r="I1712" s="20"/>
      <c r="J1712" s="20"/>
    </row>
    <row r="1713" spans="9:10">
      <c r="I1713" s="20"/>
      <c r="J1713" s="20"/>
    </row>
    <row r="1714" spans="9:10">
      <c r="I1714" s="20"/>
      <c r="J1714" s="20"/>
    </row>
    <row r="1715" spans="9:10">
      <c r="I1715" s="20"/>
      <c r="J1715" s="20"/>
    </row>
    <row r="1716" spans="9:10">
      <c r="I1716" s="20"/>
      <c r="J1716" s="20"/>
    </row>
    <row r="1717" spans="9:10">
      <c r="I1717" s="20"/>
      <c r="J1717" s="20"/>
    </row>
    <row r="1718" spans="9:10">
      <c r="I1718" s="20"/>
      <c r="J1718" s="20"/>
    </row>
    <row r="1719" spans="9:10">
      <c r="I1719" s="20"/>
      <c r="J1719" s="20"/>
    </row>
    <row r="1720" spans="9:10">
      <c r="I1720" s="20"/>
      <c r="J1720" s="20"/>
    </row>
    <row r="1721" spans="9:10">
      <c r="I1721" s="20"/>
      <c r="J1721" s="20"/>
    </row>
    <row r="1722" spans="9:10">
      <c r="I1722" s="20"/>
      <c r="J1722" s="20"/>
    </row>
    <row r="1723" spans="9:10">
      <c r="I1723" s="20"/>
      <c r="J1723" s="20"/>
    </row>
    <row r="1724" spans="9:10">
      <c r="I1724" s="20"/>
      <c r="J1724" s="20"/>
    </row>
    <row r="1725" spans="9:10">
      <c r="I1725" s="20"/>
      <c r="J1725" s="20"/>
    </row>
    <row r="1726" spans="9:10">
      <c r="I1726" s="20"/>
      <c r="J1726" s="20"/>
    </row>
    <row r="1727" spans="9:10">
      <c r="I1727" s="20"/>
      <c r="J1727" s="20"/>
    </row>
    <row r="1728" spans="9:10">
      <c r="I1728" s="20"/>
      <c r="J1728" s="20"/>
    </row>
    <row r="1729" spans="9:10">
      <c r="I1729" s="20"/>
      <c r="J1729" s="20"/>
    </row>
    <row r="1730" spans="9:10">
      <c r="I1730" s="20"/>
      <c r="J1730" s="20"/>
    </row>
    <row r="1731" spans="9:10">
      <c r="I1731" s="20"/>
      <c r="J1731" s="20"/>
    </row>
    <row r="1732" spans="9:10">
      <c r="I1732" s="20"/>
      <c r="J1732" s="20"/>
    </row>
    <row r="1733" spans="9:10">
      <c r="I1733" s="20"/>
      <c r="J1733" s="20"/>
    </row>
    <row r="1734" spans="9:10">
      <c r="I1734" s="20"/>
      <c r="J1734" s="20"/>
    </row>
    <row r="1735" spans="9:10">
      <c r="I1735" s="20"/>
      <c r="J1735" s="20"/>
    </row>
    <row r="1736" spans="9:10">
      <c r="I1736" s="20"/>
      <c r="J1736" s="20"/>
    </row>
    <row r="1737" spans="9:10">
      <c r="I1737" s="20"/>
      <c r="J1737" s="20"/>
    </row>
    <row r="1738" spans="9:10">
      <c r="I1738" s="20"/>
      <c r="J1738" s="20"/>
    </row>
    <row r="1739" spans="9:10">
      <c r="I1739" s="20"/>
      <c r="J1739" s="20"/>
    </row>
    <row r="1740" spans="9:10">
      <c r="I1740" s="20"/>
      <c r="J1740" s="20"/>
    </row>
    <row r="1741" spans="9:10">
      <c r="I1741" s="20"/>
      <c r="J1741" s="20"/>
    </row>
    <row r="1742" spans="9:10">
      <c r="I1742" s="20"/>
      <c r="J1742" s="20"/>
    </row>
    <row r="1743" spans="9:10">
      <c r="I1743" s="20"/>
      <c r="J1743" s="20"/>
    </row>
    <row r="1744" spans="9:10">
      <c r="I1744" s="20"/>
      <c r="J1744" s="20"/>
    </row>
    <row r="1745" spans="9:10">
      <c r="I1745" s="20"/>
      <c r="J1745" s="20"/>
    </row>
    <row r="1746" spans="9:10">
      <c r="I1746" s="20"/>
      <c r="J1746" s="20"/>
    </row>
    <row r="1747" spans="9:10">
      <c r="I1747" s="20"/>
      <c r="J1747" s="20"/>
    </row>
    <row r="1748" spans="9:10">
      <c r="I1748" s="20"/>
      <c r="J1748" s="20"/>
    </row>
    <row r="1749" spans="9:10">
      <c r="I1749" s="20"/>
      <c r="J1749" s="20"/>
    </row>
    <row r="1750" spans="9:10">
      <c r="I1750" s="20"/>
      <c r="J1750" s="20"/>
    </row>
    <row r="1751" spans="9:10">
      <c r="I1751" s="20"/>
      <c r="J1751" s="20"/>
    </row>
    <row r="1752" spans="9:10">
      <c r="I1752" s="20"/>
      <c r="J1752" s="20"/>
    </row>
    <row r="1753" spans="9:10">
      <c r="I1753" s="20"/>
      <c r="J1753" s="20"/>
    </row>
    <row r="1754" spans="9:10">
      <c r="I1754" s="20"/>
      <c r="J1754" s="20"/>
    </row>
    <row r="1755" spans="9:10">
      <c r="I1755" s="20"/>
      <c r="J1755" s="20"/>
    </row>
    <row r="1756" spans="9:10">
      <c r="I1756" s="20"/>
      <c r="J1756" s="20"/>
    </row>
    <row r="1757" spans="9:10">
      <c r="I1757" s="20"/>
      <c r="J1757" s="20"/>
    </row>
    <row r="1758" spans="9:10">
      <c r="I1758" s="20"/>
      <c r="J1758" s="20"/>
    </row>
    <row r="1759" spans="9:10">
      <c r="I1759" s="20"/>
      <c r="J1759" s="20"/>
    </row>
    <row r="1760" spans="9:10">
      <c r="I1760" s="20"/>
      <c r="J1760" s="20"/>
    </row>
    <row r="1761" spans="9:10">
      <c r="I1761" s="20"/>
      <c r="J1761" s="20"/>
    </row>
    <row r="1762" spans="9:10">
      <c r="I1762" s="20"/>
      <c r="J1762" s="20"/>
    </row>
    <row r="1763" spans="9:10">
      <c r="I1763" s="20"/>
      <c r="J1763" s="20"/>
    </row>
    <row r="1764" spans="9:10">
      <c r="I1764" s="20"/>
      <c r="J1764" s="20"/>
    </row>
    <row r="1765" spans="9:10">
      <c r="I1765" s="20"/>
      <c r="J1765" s="20"/>
    </row>
    <row r="1766" spans="9:10">
      <c r="I1766" s="20"/>
      <c r="J1766" s="20"/>
    </row>
    <row r="1767" spans="9:10">
      <c r="I1767" s="20"/>
      <c r="J1767" s="20"/>
    </row>
    <row r="1768" spans="9:10">
      <c r="I1768" s="20"/>
      <c r="J1768" s="20"/>
    </row>
    <row r="1769" spans="9:10">
      <c r="I1769" s="20"/>
      <c r="J1769" s="20"/>
    </row>
    <row r="1770" spans="9:10">
      <c r="I1770" s="20"/>
      <c r="J1770" s="20"/>
    </row>
    <row r="1771" spans="9:10">
      <c r="I1771" s="20"/>
      <c r="J1771" s="20"/>
    </row>
    <row r="1772" spans="9:10">
      <c r="I1772" s="20"/>
      <c r="J1772" s="20"/>
    </row>
    <row r="1773" spans="9:10">
      <c r="I1773" s="20"/>
      <c r="J1773" s="20"/>
    </row>
    <row r="1774" spans="9:10">
      <c r="I1774" s="20"/>
      <c r="J1774" s="20"/>
    </row>
    <row r="1775" spans="9:10">
      <c r="I1775" s="20"/>
      <c r="J1775" s="20"/>
    </row>
    <row r="1776" spans="9:10">
      <c r="I1776" s="20"/>
      <c r="J1776" s="20"/>
    </row>
    <row r="1777" spans="9:10">
      <c r="I1777" s="20"/>
      <c r="J1777" s="20"/>
    </row>
    <row r="1778" spans="9:10">
      <c r="I1778" s="20"/>
      <c r="J1778" s="20"/>
    </row>
    <row r="1779" spans="9:10">
      <c r="I1779" s="20"/>
      <c r="J1779" s="20"/>
    </row>
    <row r="1780" spans="9:10">
      <c r="I1780" s="20"/>
      <c r="J1780" s="20"/>
    </row>
    <row r="1781" spans="9:10">
      <c r="I1781" s="20"/>
      <c r="J1781" s="20"/>
    </row>
    <row r="1782" spans="9:10">
      <c r="I1782" s="20"/>
      <c r="J1782" s="20"/>
    </row>
    <row r="1783" spans="9:10">
      <c r="I1783" s="20"/>
      <c r="J1783" s="20"/>
    </row>
    <row r="1784" spans="9:10">
      <c r="I1784" s="20"/>
      <c r="J1784" s="20"/>
    </row>
    <row r="1785" spans="9:10">
      <c r="I1785" s="20"/>
      <c r="J1785" s="20"/>
    </row>
    <row r="1786" spans="9:10">
      <c r="I1786" s="20"/>
      <c r="J1786" s="20"/>
    </row>
    <row r="1787" spans="9:10">
      <c r="I1787" s="20"/>
      <c r="J1787" s="20"/>
    </row>
    <row r="1788" spans="9:10">
      <c r="I1788" s="20"/>
      <c r="J1788" s="20"/>
    </row>
    <row r="1789" spans="9:10">
      <c r="I1789" s="20"/>
      <c r="J1789" s="20"/>
    </row>
    <row r="1790" spans="9:10">
      <c r="I1790" s="20"/>
      <c r="J1790" s="20"/>
    </row>
    <row r="1791" spans="9:10">
      <c r="I1791" s="20"/>
      <c r="J1791" s="20"/>
    </row>
    <row r="1792" spans="9:10">
      <c r="I1792" s="20"/>
      <c r="J1792" s="20"/>
    </row>
    <row r="1793" spans="9:10">
      <c r="I1793" s="20"/>
      <c r="J1793" s="20"/>
    </row>
    <row r="1794" spans="9:10">
      <c r="I1794" s="20"/>
      <c r="J1794" s="20"/>
    </row>
    <row r="1795" spans="9:10">
      <c r="I1795" s="20"/>
      <c r="J1795" s="20"/>
    </row>
    <row r="1796" spans="9:10">
      <c r="I1796" s="20"/>
      <c r="J1796" s="20"/>
    </row>
    <row r="1797" spans="9:10">
      <c r="I1797" s="20"/>
      <c r="J1797" s="20"/>
    </row>
    <row r="1798" spans="9:10">
      <c r="I1798" s="20"/>
      <c r="J1798" s="20"/>
    </row>
    <row r="1799" spans="9:10">
      <c r="I1799" s="20"/>
      <c r="J1799" s="20"/>
    </row>
    <row r="1800" spans="9:10">
      <c r="I1800" s="20"/>
      <c r="J1800" s="20"/>
    </row>
    <row r="1801" spans="9:10">
      <c r="I1801" s="20"/>
      <c r="J1801" s="20"/>
    </row>
    <row r="1802" spans="9:10">
      <c r="I1802" s="20"/>
      <c r="J1802" s="20"/>
    </row>
    <row r="1803" spans="9:10">
      <c r="I1803" s="20"/>
      <c r="J1803" s="20"/>
    </row>
    <row r="1804" spans="9:10">
      <c r="I1804" s="20"/>
      <c r="J1804" s="20"/>
    </row>
    <row r="1805" spans="9:10">
      <c r="I1805" s="20"/>
      <c r="J1805" s="20"/>
    </row>
    <row r="1806" spans="9:10">
      <c r="I1806" s="20"/>
      <c r="J1806" s="20"/>
    </row>
    <row r="1807" spans="9:10">
      <c r="I1807" s="20"/>
      <c r="J1807" s="20"/>
    </row>
    <row r="1808" spans="9:10">
      <c r="I1808" s="20"/>
      <c r="J1808" s="20"/>
    </row>
    <row r="1809" spans="9:10">
      <c r="I1809" s="20"/>
      <c r="J1809" s="20"/>
    </row>
    <row r="1810" spans="9:10">
      <c r="I1810" s="20"/>
      <c r="J1810" s="20"/>
    </row>
    <row r="1811" spans="9:10">
      <c r="I1811" s="20"/>
      <c r="J1811" s="20"/>
    </row>
    <row r="1812" spans="9:10">
      <c r="I1812" s="20"/>
      <c r="J1812" s="20"/>
    </row>
    <row r="1813" spans="9:10">
      <c r="I1813" s="20"/>
      <c r="J1813" s="20"/>
    </row>
    <row r="1814" spans="9:10">
      <c r="I1814" s="20"/>
      <c r="J1814" s="20"/>
    </row>
    <row r="1815" spans="9:10">
      <c r="I1815" s="20"/>
      <c r="J1815" s="20"/>
    </row>
    <row r="1816" spans="9:10">
      <c r="I1816" s="20"/>
      <c r="J1816" s="20"/>
    </row>
    <row r="1817" spans="9:10">
      <c r="I1817" s="20"/>
      <c r="J1817" s="20"/>
    </row>
    <row r="1818" spans="9:10">
      <c r="I1818" s="20"/>
      <c r="J1818" s="20"/>
    </row>
    <row r="1819" spans="9:10">
      <c r="I1819" s="20"/>
      <c r="J1819" s="20"/>
    </row>
    <row r="1820" spans="9:10">
      <c r="I1820" s="20"/>
      <c r="J1820" s="20"/>
    </row>
    <row r="1821" spans="9:10">
      <c r="I1821" s="20"/>
      <c r="J1821" s="20"/>
    </row>
    <row r="1822" spans="9:10">
      <c r="I1822" s="20"/>
      <c r="J1822" s="20"/>
    </row>
    <row r="1823" spans="9:10">
      <c r="I1823" s="20"/>
      <c r="J1823" s="20"/>
    </row>
    <row r="1824" spans="9:10">
      <c r="I1824" s="20"/>
      <c r="J1824" s="20"/>
    </row>
    <row r="1825" spans="9:10">
      <c r="I1825" s="20"/>
      <c r="J1825" s="20"/>
    </row>
    <row r="1826" spans="9:10">
      <c r="I1826" s="20"/>
      <c r="J1826" s="20"/>
    </row>
    <row r="1827" spans="9:10">
      <c r="I1827" s="20"/>
      <c r="J1827" s="20"/>
    </row>
    <row r="1828" spans="9:10">
      <c r="I1828" s="20"/>
      <c r="J1828" s="20"/>
    </row>
    <row r="1829" spans="9:10">
      <c r="I1829" s="20"/>
      <c r="J1829" s="20"/>
    </row>
    <row r="1830" spans="9:10">
      <c r="I1830" s="20"/>
      <c r="J1830" s="20"/>
    </row>
    <row r="1831" spans="9:10">
      <c r="I1831" s="20"/>
      <c r="J1831" s="20"/>
    </row>
    <row r="1832" spans="9:10">
      <c r="I1832" s="20"/>
      <c r="J1832" s="20"/>
    </row>
    <row r="1833" spans="9:10">
      <c r="I1833" s="20"/>
      <c r="J1833" s="20"/>
    </row>
    <row r="1834" spans="9:10">
      <c r="I1834" s="20"/>
      <c r="J1834" s="20"/>
    </row>
    <row r="1835" spans="9:10">
      <c r="I1835" s="20"/>
      <c r="J1835" s="20"/>
    </row>
    <row r="1836" spans="9:10">
      <c r="I1836" s="20"/>
      <c r="J1836" s="20"/>
    </row>
    <row r="1837" spans="9:10">
      <c r="I1837" s="20"/>
      <c r="J1837" s="20"/>
    </row>
    <row r="1838" spans="9:10">
      <c r="I1838" s="20"/>
      <c r="J1838" s="20"/>
    </row>
    <row r="1839" spans="9:10">
      <c r="I1839" s="20"/>
      <c r="J1839" s="20"/>
    </row>
    <row r="1840" spans="9:10">
      <c r="I1840" s="20"/>
      <c r="J1840" s="20"/>
    </row>
    <row r="1841" spans="9:10">
      <c r="I1841" s="20"/>
      <c r="J1841" s="20"/>
    </row>
    <row r="1842" spans="9:10">
      <c r="I1842" s="20"/>
      <c r="J1842" s="20"/>
    </row>
    <row r="1843" spans="9:10">
      <c r="I1843" s="20"/>
      <c r="J1843" s="20"/>
    </row>
    <row r="1844" spans="9:10">
      <c r="I1844" s="20"/>
      <c r="J1844" s="20"/>
    </row>
    <row r="1845" spans="9:10">
      <c r="I1845" s="20"/>
      <c r="J1845" s="20"/>
    </row>
    <row r="1846" spans="9:10">
      <c r="I1846" s="20"/>
      <c r="J1846" s="20"/>
    </row>
    <row r="1847" spans="9:10">
      <c r="I1847" s="20"/>
      <c r="J1847" s="20"/>
    </row>
    <row r="1848" spans="9:10">
      <c r="I1848" s="20"/>
      <c r="J1848" s="20"/>
    </row>
    <row r="1849" spans="9:10">
      <c r="I1849" s="20"/>
      <c r="J1849" s="20"/>
    </row>
    <row r="1850" spans="9:10">
      <c r="I1850" s="20"/>
      <c r="J1850" s="20"/>
    </row>
    <row r="1851" spans="9:10">
      <c r="I1851" s="20"/>
      <c r="J1851" s="20"/>
    </row>
    <row r="1852" spans="9:10">
      <c r="I1852" s="20"/>
      <c r="J1852" s="20"/>
    </row>
    <row r="1853" spans="9:10">
      <c r="I1853" s="20"/>
      <c r="J1853" s="20"/>
    </row>
    <row r="1854" spans="9:10">
      <c r="I1854" s="20"/>
      <c r="J1854" s="20"/>
    </row>
    <row r="1855" spans="9:10">
      <c r="I1855" s="20"/>
      <c r="J1855" s="20"/>
    </row>
    <row r="1856" spans="9:10">
      <c r="I1856" s="20"/>
      <c r="J1856" s="20"/>
    </row>
    <row r="1857" spans="9:10">
      <c r="I1857" s="20"/>
      <c r="J1857" s="20"/>
    </row>
    <row r="1858" spans="9:10">
      <c r="I1858" s="20"/>
      <c r="J1858" s="20"/>
    </row>
    <row r="1859" spans="9:10">
      <c r="I1859" s="20"/>
      <c r="J1859" s="20"/>
    </row>
    <row r="1860" spans="9:10">
      <c r="I1860" s="20"/>
      <c r="J1860" s="20"/>
    </row>
    <row r="1861" spans="9:10">
      <c r="I1861" s="20"/>
      <c r="J1861" s="20"/>
    </row>
    <row r="1862" spans="9:10">
      <c r="I1862" s="20"/>
      <c r="J1862" s="20"/>
    </row>
    <row r="1863" spans="9:10">
      <c r="I1863" s="20"/>
      <c r="J1863" s="20"/>
    </row>
    <row r="1864" spans="9:10">
      <c r="I1864" s="20"/>
      <c r="J1864" s="20"/>
    </row>
    <row r="1865" spans="9:10">
      <c r="I1865" s="20"/>
      <c r="J1865" s="20"/>
    </row>
    <row r="1866" spans="9:10">
      <c r="I1866" s="20"/>
      <c r="J1866" s="20"/>
    </row>
    <row r="1867" spans="9:10">
      <c r="I1867" s="20"/>
      <c r="J1867" s="20"/>
    </row>
    <row r="1868" spans="9:10">
      <c r="I1868" s="20"/>
      <c r="J1868" s="20"/>
    </row>
    <row r="1869" spans="9:10">
      <c r="I1869" s="20"/>
      <c r="J1869" s="20"/>
    </row>
    <row r="1870" spans="9:10">
      <c r="I1870" s="20"/>
      <c r="J1870" s="20"/>
    </row>
    <row r="1871" spans="9:10">
      <c r="I1871" s="20"/>
      <c r="J1871" s="20"/>
    </row>
    <row r="1872" spans="9:10">
      <c r="I1872" s="20"/>
      <c r="J1872" s="20"/>
    </row>
    <row r="1873" spans="9:10">
      <c r="I1873" s="20"/>
      <c r="J1873" s="20"/>
    </row>
    <row r="1874" spans="9:10">
      <c r="I1874" s="20"/>
      <c r="J1874" s="20"/>
    </row>
    <row r="1875" spans="9:10">
      <c r="I1875" s="20"/>
      <c r="J1875" s="20"/>
    </row>
    <row r="1876" spans="9:10">
      <c r="I1876" s="20"/>
      <c r="J1876" s="20"/>
    </row>
    <row r="1877" spans="9:10">
      <c r="I1877" s="20"/>
      <c r="J1877" s="20"/>
    </row>
    <row r="1878" spans="9:10">
      <c r="I1878" s="20"/>
      <c r="J1878" s="20"/>
    </row>
    <row r="1879" spans="9:10">
      <c r="I1879" s="20"/>
      <c r="J1879" s="20"/>
    </row>
    <row r="1880" spans="9:10">
      <c r="I1880" s="20"/>
      <c r="J1880" s="20"/>
    </row>
    <row r="1881" spans="9:10">
      <c r="I1881" s="20"/>
      <c r="J1881" s="20"/>
    </row>
    <row r="1882" spans="9:10">
      <c r="I1882" s="20"/>
      <c r="J1882" s="20"/>
    </row>
    <row r="1883" spans="9:10">
      <c r="I1883" s="20"/>
      <c r="J1883" s="20"/>
    </row>
    <row r="1884" spans="9:10">
      <c r="I1884" s="20"/>
      <c r="J1884" s="20"/>
    </row>
    <row r="1885" spans="9:10">
      <c r="I1885" s="20"/>
      <c r="J1885" s="20"/>
    </row>
    <row r="1886" spans="9:10">
      <c r="I1886" s="20"/>
      <c r="J1886" s="20"/>
    </row>
    <row r="1887" spans="9:10">
      <c r="I1887" s="20"/>
      <c r="J1887" s="20"/>
    </row>
    <row r="1888" spans="9:10">
      <c r="I1888" s="20"/>
      <c r="J1888" s="20"/>
    </row>
    <row r="1889" spans="9:10">
      <c r="I1889" s="20"/>
      <c r="J1889" s="20"/>
    </row>
    <row r="1890" spans="9:10">
      <c r="I1890" s="20"/>
      <c r="J1890" s="20"/>
    </row>
    <row r="1891" spans="9:10">
      <c r="I1891" s="20"/>
      <c r="J1891" s="20"/>
    </row>
    <row r="1892" spans="9:10">
      <c r="I1892" s="20"/>
      <c r="J1892" s="20"/>
    </row>
    <row r="1893" spans="9:10">
      <c r="I1893" s="20"/>
      <c r="J1893" s="20"/>
    </row>
    <row r="1894" spans="9:10">
      <c r="I1894" s="20"/>
      <c r="J1894" s="20"/>
    </row>
    <row r="1895" spans="9:10">
      <c r="I1895" s="20"/>
      <c r="J1895" s="20"/>
    </row>
    <row r="1896" spans="9:10">
      <c r="I1896" s="20"/>
      <c r="J1896" s="20"/>
    </row>
    <row r="1897" spans="9:10">
      <c r="I1897" s="20"/>
      <c r="J1897" s="20"/>
    </row>
    <row r="1898" spans="9:10">
      <c r="I1898" s="20"/>
      <c r="J1898" s="20"/>
    </row>
    <row r="1899" spans="9:10">
      <c r="I1899" s="20"/>
      <c r="J1899" s="20"/>
    </row>
    <row r="1900" spans="9:10">
      <c r="I1900" s="20"/>
      <c r="J1900" s="20"/>
    </row>
    <row r="1901" spans="9:10">
      <c r="I1901" s="20"/>
      <c r="J1901" s="20"/>
    </row>
    <row r="1902" spans="9:10">
      <c r="I1902" s="20"/>
      <c r="J1902" s="20"/>
    </row>
    <row r="1903" spans="9:10">
      <c r="I1903" s="20"/>
      <c r="J1903" s="20"/>
    </row>
    <row r="1904" spans="9:10">
      <c r="I1904" s="20"/>
      <c r="J1904" s="20"/>
    </row>
    <row r="1905" spans="9:10">
      <c r="I1905" s="20"/>
      <c r="J1905" s="20"/>
    </row>
    <row r="1906" spans="9:10">
      <c r="I1906" s="20"/>
      <c r="J1906" s="20"/>
    </row>
    <row r="1907" spans="9:10">
      <c r="I1907" s="20"/>
      <c r="J1907" s="20"/>
    </row>
    <row r="1908" spans="9:10">
      <c r="I1908" s="20"/>
      <c r="J1908" s="20"/>
    </row>
    <row r="1909" spans="9:10">
      <c r="I1909" s="20"/>
      <c r="J1909" s="20"/>
    </row>
    <row r="1910" spans="9:10">
      <c r="I1910" s="20"/>
      <c r="J1910" s="20"/>
    </row>
    <row r="1911" spans="9:10">
      <c r="I1911" s="20"/>
      <c r="J1911" s="20"/>
    </row>
    <row r="1912" spans="9:10">
      <c r="I1912" s="20"/>
      <c r="J1912" s="20"/>
    </row>
    <row r="1913" spans="9:10">
      <c r="I1913" s="20"/>
      <c r="J1913" s="20"/>
    </row>
    <row r="1914" spans="9:10">
      <c r="I1914" s="20"/>
      <c r="J1914" s="20"/>
    </row>
    <row r="1915" spans="9:10">
      <c r="I1915" s="20"/>
      <c r="J1915" s="20"/>
    </row>
    <row r="1916" spans="9:10">
      <c r="I1916" s="20"/>
      <c r="J1916" s="20"/>
    </row>
    <row r="1917" spans="9:10">
      <c r="I1917" s="20"/>
      <c r="J1917" s="20"/>
    </row>
    <row r="1918" spans="9:10">
      <c r="I1918" s="20"/>
      <c r="J1918" s="20"/>
    </row>
    <row r="1919" spans="9:10">
      <c r="I1919" s="20"/>
      <c r="J1919" s="20"/>
    </row>
    <row r="1920" spans="9:10">
      <c r="I1920" s="20"/>
      <c r="J1920" s="20"/>
    </row>
    <row r="1921" spans="9:10">
      <c r="I1921" s="20"/>
      <c r="J1921" s="20"/>
    </row>
    <row r="1922" spans="9:10">
      <c r="I1922" s="20"/>
      <c r="J1922" s="20"/>
    </row>
    <row r="1923" spans="9:10">
      <c r="I1923" s="20"/>
      <c r="J1923" s="20"/>
    </row>
    <row r="1924" spans="9:10">
      <c r="I1924" s="20"/>
      <c r="J1924" s="20"/>
    </row>
    <row r="1925" spans="9:10">
      <c r="I1925" s="20"/>
      <c r="J1925" s="20"/>
    </row>
    <row r="1926" spans="9:10">
      <c r="I1926" s="20"/>
      <c r="J1926" s="20"/>
    </row>
    <row r="1927" spans="9:10">
      <c r="I1927" s="20"/>
      <c r="J1927" s="20"/>
    </row>
    <row r="1928" spans="9:10">
      <c r="I1928" s="20"/>
      <c r="J1928" s="20"/>
    </row>
    <row r="1929" spans="9:10">
      <c r="I1929" s="20"/>
      <c r="J1929" s="20"/>
    </row>
    <row r="1930" spans="9:10">
      <c r="I1930" s="20"/>
      <c r="J1930" s="20"/>
    </row>
    <row r="1931" spans="9:10">
      <c r="I1931" s="20"/>
      <c r="J1931" s="20"/>
    </row>
    <row r="1932" spans="9:10">
      <c r="I1932" s="20"/>
      <c r="J1932" s="20"/>
    </row>
    <row r="1933" spans="9:10">
      <c r="I1933" s="20"/>
      <c r="J1933" s="20"/>
    </row>
    <row r="1934" spans="9:10">
      <c r="I1934" s="20"/>
      <c r="J1934" s="20"/>
    </row>
    <row r="1935" spans="9:10">
      <c r="I1935" s="20"/>
      <c r="J1935" s="20"/>
    </row>
    <row r="1936" spans="9:10">
      <c r="I1936" s="20"/>
      <c r="J1936" s="20"/>
    </row>
    <row r="1937" spans="9:10">
      <c r="I1937" s="20"/>
      <c r="J1937" s="20"/>
    </row>
    <row r="1938" spans="9:10">
      <c r="I1938" s="20"/>
      <c r="J1938" s="20"/>
    </row>
    <row r="1939" spans="9:10">
      <c r="I1939" s="20"/>
      <c r="J1939" s="20"/>
    </row>
    <row r="1940" spans="9:10">
      <c r="I1940" s="20"/>
      <c r="J1940" s="20"/>
    </row>
    <row r="1941" spans="9:10">
      <c r="I1941" s="20"/>
      <c r="J1941" s="20"/>
    </row>
    <row r="1942" spans="9:10">
      <c r="I1942" s="20"/>
      <c r="J1942" s="20"/>
    </row>
    <row r="1943" spans="9:10">
      <c r="I1943" s="20"/>
      <c r="J1943" s="20"/>
    </row>
    <row r="1944" spans="9:10">
      <c r="I1944" s="20"/>
      <c r="J1944" s="20"/>
    </row>
    <row r="1945" spans="9:10">
      <c r="I1945" s="20"/>
      <c r="J1945" s="20"/>
    </row>
    <row r="1946" spans="9:10">
      <c r="I1946" s="20"/>
      <c r="J1946" s="20"/>
    </row>
    <row r="1947" spans="9:10">
      <c r="I1947" s="20"/>
      <c r="J1947" s="20"/>
    </row>
    <row r="1948" spans="9:10">
      <c r="I1948" s="20"/>
      <c r="J1948" s="20"/>
    </row>
    <row r="1949" spans="9:10">
      <c r="I1949" s="20"/>
      <c r="J1949" s="20"/>
    </row>
    <row r="1950" spans="9:10">
      <c r="I1950" s="20"/>
      <c r="J1950" s="20"/>
    </row>
    <row r="1951" spans="9:10">
      <c r="I1951" s="20"/>
      <c r="J1951" s="20"/>
    </row>
    <row r="1952" spans="9:10">
      <c r="I1952" s="20"/>
      <c r="J1952" s="20"/>
    </row>
    <row r="1953" spans="9:10">
      <c r="I1953" s="20"/>
      <c r="J1953" s="20"/>
    </row>
    <row r="1954" spans="9:10">
      <c r="I1954" s="20"/>
      <c r="J1954" s="20"/>
    </row>
    <row r="1955" spans="9:10">
      <c r="I1955" s="20"/>
      <c r="J1955" s="20"/>
    </row>
    <row r="1956" spans="9:10">
      <c r="I1956" s="20"/>
      <c r="J1956" s="20"/>
    </row>
    <row r="1957" spans="9:10">
      <c r="I1957" s="20"/>
      <c r="J1957" s="20"/>
    </row>
    <row r="1958" spans="9:10">
      <c r="I1958" s="20"/>
      <c r="J1958" s="20"/>
    </row>
    <row r="1959" spans="9:10">
      <c r="I1959" s="20"/>
      <c r="J1959" s="20"/>
    </row>
    <row r="1960" spans="9:10">
      <c r="I1960" s="20"/>
      <c r="J1960" s="20"/>
    </row>
    <row r="1961" spans="9:10">
      <c r="I1961" s="20"/>
      <c r="J1961" s="20"/>
    </row>
    <row r="1962" spans="9:10">
      <c r="I1962" s="20"/>
      <c r="J1962" s="20"/>
    </row>
    <row r="1963" spans="9:10">
      <c r="I1963" s="20"/>
      <c r="J1963" s="20"/>
    </row>
    <row r="1964" spans="9:10">
      <c r="I1964" s="20"/>
      <c r="J1964" s="20"/>
    </row>
    <row r="1965" spans="9:10">
      <c r="I1965" s="20"/>
      <c r="J1965" s="20"/>
    </row>
    <row r="1966" spans="9:10">
      <c r="I1966" s="20"/>
      <c r="J1966" s="20"/>
    </row>
    <row r="1967" spans="9:10">
      <c r="I1967" s="20"/>
      <c r="J1967" s="20"/>
    </row>
    <row r="1968" spans="9:10">
      <c r="I1968" s="20"/>
      <c r="J1968" s="20"/>
    </row>
    <row r="1969" spans="9:10">
      <c r="I1969" s="20"/>
      <c r="J1969" s="20"/>
    </row>
    <row r="1970" spans="9:10">
      <c r="I1970" s="20"/>
      <c r="J1970" s="20"/>
    </row>
    <row r="1971" spans="9:10">
      <c r="I1971" s="20"/>
      <c r="J1971" s="20"/>
    </row>
    <row r="1972" spans="9:10">
      <c r="I1972" s="20"/>
      <c r="J1972" s="20"/>
    </row>
    <row r="1973" spans="9:10">
      <c r="I1973" s="20"/>
      <c r="J1973" s="20"/>
    </row>
    <row r="1974" spans="9:10">
      <c r="I1974" s="20"/>
      <c r="J1974" s="20"/>
    </row>
    <row r="1975" spans="9:10">
      <c r="I1975" s="20"/>
      <c r="J1975" s="20"/>
    </row>
    <row r="1976" spans="9:10">
      <c r="I1976" s="20"/>
      <c r="J1976" s="20"/>
    </row>
    <row r="1977" spans="9:10">
      <c r="I1977" s="20"/>
      <c r="J1977" s="20"/>
    </row>
    <row r="1978" spans="9:10">
      <c r="I1978" s="20"/>
      <c r="J1978" s="20"/>
    </row>
    <row r="1979" spans="9:10">
      <c r="I1979" s="20"/>
      <c r="J1979" s="20"/>
    </row>
    <row r="1980" spans="9:10">
      <c r="I1980" s="20"/>
      <c r="J1980" s="20"/>
    </row>
    <row r="1981" spans="9:10">
      <c r="I1981" s="20"/>
      <c r="J1981" s="20"/>
    </row>
    <row r="1982" spans="9:10">
      <c r="I1982" s="20"/>
      <c r="J1982" s="20"/>
    </row>
    <row r="1983" spans="9:10">
      <c r="I1983" s="20"/>
      <c r="J1983" s="20"/>
    </row>
    <row r="1984" spans="9:10">
      <c r="I1984" s="20"/>
      <c r="J1984" s="20"/>
    </row>
    <row r="1985" spans="9:10">
      <c r="I1985" s="20"/>
      <c r="J1985" s="20"/>
    </row>
    <row r="1986" spans="9:10">
      <c r="I1986" s="20"/>
      <c r="J1986" s="20"/>
    </row>
    <row r="1987" spans="9:10">
      <c r="I1987" s="20"/>
      <c r="J1987" s="20"/>
    </row>
    <row r="1988" spans="9:10">
      <c r="I1988" s="20"/>
      <c r="J1988" s="20"/>
    </row>
    <row r="1989" spans="9:10">
      <c r="I1989" s="20"/>
      <c r="J1989" s="20"/>
    </row>
    <row r="1990" spans="9:10">
      <c r="I1990" s="20"/>
      <c r="J1990" s="20"/>
    </row>
    <row r="1991" spans="9:10">
      <c r="I1991" s="20"/>
      <c r="J1991" s="20"/>
    </row>
    <row r="1992" spans="9:10">
      <c r="I1992" s="20"/>
      <c r="J1992" s="20"/>
    </row>
    <row r="1993" spans="9:10">
      <c r="I1993" s="20"/>
      <c r="J1993" s="20"/>
    </row>
    <row r="1994" spans="9:10">
      <c r="I1994" s="20"/>
      <c r="J1994" s="20"/>
    </row>
    <row r="1995" spans="9:10">
      <c r="I1995" s="20"/>
      <c r="J1995" s="20"/>
    </row>
    <row r="1996" spans="9:10">
      <c r="I1996" s="20"/>
      <c r="J1996" s="20"/>
    </row>
    <row r="1997" spans="9:10">
      <c r="I1997" s="20"/>
      <c r="J1997" s="20"/>
    </row>
    <row r="1998" spans="9:10">
      <c r="I1998" s="20"/>
      <c r="J1998" s="20"/>
    </row>
    <row r="1999" spans="9:10">
      <c r="I1999" s="20"/>
      <c r="J1999" s="20"/>
    </row>
    <row r="2000" spans="9:10">
      <c r="I2000" s="20"/>
      <c r="J2000" s="20"/>
    </row>
    <row r="2001" spans="9:10">
      <c r="I2001" s="20"/>
      <c r="J2001" s="20"/>
    </row>
    <row r="2002" spans="9:10">
      <c r="I2002" s="20"/>
      <c r="J2002" s="20"/>
    </row>
    <row r="2003" spans="9:10">
      <c r="I2003" s="20"/>
      <c r="J2003" s="20"/>
    </row>
    <row r="2004" spans="9:10">
      <c r="I2004" s="20"/>
      <c r="J2004" s="20"/>
    </row>
    <row r="2005" spans="9:10">
      <c r="I2005" s="20"/>
      <c r="J2005" s="20"/>
    </row>
    <row r="2006" spans="9:10">
      <c r="I2006" s="20"/>
      <c r="J2006" s="20"/>
    </row>
    <row r="2007" spans="9:10">
      <c r="I2007" s="20"/>
      <c r="J2007" s="20"/>
    </row>
    <row r="2008" spans="9:10">
      <c r="I2008" s="20"/>
      <c r="J2008" s="20"/>
    </row>
    <row r="2009" spans="9:10">
      <c r="I2009" s="20"/>
      <c r="J2009" s="20"/>
    </row>
    <row r="2010" spans="9:10">
      <c r="I2010" s="20"/>
      <c r="J2010" s="20"/>
    </row>
    <row r="2011" spans="9:10">
      <c r="I2011" s="20"/>
      <c r="J2011" s="20"/>
    </row>
    <row r="2012" spans="9:10">
      <c r="I2012" s="20"/>
      <c r="J2012" s="20"/>
    </row>
    <row r="2013" spans="9:10">
      <c r="I2013" s="20"/>
      <c r="J2013" s="20"/>
    </row>
    <row r="2014" spans="9:10">
      <c r="I2014" s="20"/>
      <c r="J2014" s="20"/>
    </row>
    <row r="2015" spans="9:10">
      <c r="I2015" s="20"/>
      <c r="J2015" s="20"/>
    </row>
    <row r="2016" spans="9:10">
      <c r="I2016" s="20"/>
      <c r="J2016" s="20"/>
    </row>
    <row r="2017" spans="9:10">
      <c r="I2017" s="20"/>
      <c r="J2017" s="20"/>
    </row>
    <row r="2018" spans="9:10">
      <c r="I2018" s="20"/>
      <c r="J2018" s="20"/>
    </row>
    <row r="2019" spans="9:10">
      <c r="I2019" s="20"/>
      <c r="J2019" s="20"/>
    </row>
    <row r="2020" spans="9:10">
      <c r="I2020" s="20"/>
      <c r="J2020" s="20"/>
    </row>
    <row r="2021" spans="9:10">
      <c r="I2021" s="20"/>
      <c r="J2021" s="20"/>
    </row>
    <row r="2022" spans="9:10">
      <c r="I2022" s="20"/>
      <c r="J2022" s="20"/>
    </row>
    <row r="2023" spans="9:10">
      <c r="I2023" s="20"/>
      <c r="J2023" s="20"/>
    </row>
    <row r="2024" spans="9:10">
      <c r="I2024" s="20"/>
      <c r="J2024" s="20"/>
    </row>
    <row r="2025" spans="9:10">
      <c r="I2025" s="20"/>
      <c r="J2025" s="20"/>
    </row>
    <row r="2026" spans="9:10">
      <c r="I2026" s="20"/>
      <c r="J2026" s="20"/>
    </row>
    <row r="2027" spans="9:10">
      <c r="I2027" s="20"/>
      <c r="J2027" s="20"/>
    </row>
    <row r="2028" spans="9:10">
      <c r="I2028" s="20"/>
      <c r="J2028" s="20"/>
    </row>
    <row r="2029" spans="9:10">
      <c r="I2029" s="20"/>
      <c r="J2029" s="20"/>
    </row>
    <row r="2030" spans="9:10">
      <c r="I2030" s="20"/>
      <c r="J2030" s="20"/>
    </row>
    <row r="2031" spans="9:10">
      <c r="I2031" s="20"/>
      <c r="J2031" s="20"/>
    </row>
    <row r="2032" spans="9:10">
      <c r="I2032" s="20"/>
      <c r="J2032" s="20"/>
    </row>
    <row r="2033" spans="9:10">
      <c r="I2033" s="20"/>
      <c r="J2033" s="20"/>
    </row>
    <row r="2034" spans="9:10">
      <c r="I2034" s="20"/>
      <c r="J2034" s="20"/>
    </row>
    <row r="2035" spans="9:10">
      <c r="I2035" s="20"/>
      <c r="J2035" s="20"/>
    </row>
    <row r="2036" spans="9:10">
      <c r="I2036" s="20"/>
      <c r="J2036" s="20"/>
    </row>
    <row r="2037" spans="9:10">
      <c r="I2037" s="20"/>
      <c r="J2037" s="20"/>
    </row>
    <row r="2038" spans="9:10">
      <c r="I2038" s="20"/>
      <c r="J2038" s="20"/>
    </row>
    <row r="2039" spans="9:10">
      <c r="I2039" s="20"/>
      <c r="J2039" s="20"/>
    </row>
    <row r="2040" spans="9:10">
      <c r="I2040" s="20"/>
      <c r="J2040" s="20"/>
    </row>
    <row r="2041" spans="9:10">
      <c r="I2041" s="20"/>
      <c r="J2041" s="20"/>
    </row>
    <row r="2042" spans="9:10">
      <c r="I2042" s="20"/>
      <c r="J2042" s="20"/>
    </row>
    <row r="2043" spans="9:10">
      <c r="I2043" s="20"/>
      <c r="J2043" s="20"/>
    </row>
    <row r="2044" spans="9:10">
      <c r="I2044" s="20"/>
      <c r="J2044" s="20"/>
    </row>
    <row r="2045" spans="9:10">
      <c r="I2045" s="20"/>
      <c r="J2045" s="20"/>
    </row>
    <row r="2046" spans="9:10">
      <c r="I2046" s="20"/>
      <c r="J2046" s="20"/>
    </row>
    <row r="2047" spans="9:10">
      <c r="I2047" s="20"/>
      <c r="J2047" s="20"/>
    </row>
    <row r="2048" spans="9:10">
      <c r="I2048" s="20"/>
      <c r="J2048" s="20"/>
    </row>
    <row r="2049" spans="9:10">
      <c r="I2049" s="20"/>
      <c r="J2049" s="20"/>
    </row>
    <row r="2050" spans="9:10">
      <c r="I2050" s="20"/>
      <c r="J2050" s="20"/>
    </row>
    <row r="2051" spans="9:10">
      <c r="I2051" s="20"/>
      <c r="J2051" s="20"/>
    </row>
    <row r="2052" spans="9:10">
      <c r="I2052" s="20"/>
      <c r="J2052" s="20"/>
    </row>
    <row r="2053" spans="9:10">
      <c r="I2053" s="20"/>
      <c r="J2053" s="20"/>
    </row>
    <row r="2054" spans="9:10">
      <c r="I2054" s="20"/>
      <c r="J2054" s="20"/>
    </row>
    <row r="2055" spans="9:10">
      <c r="I2055" s="20"/>
      <c r="J2055" s="20"/>
    </row>
    <row r="2056" spans="9:10">
      <c r="I2056" s="20"/>
      <c r="J2056" s="20"/>
    </row>
    <row r="2057" spans="9:10">
      <c r="I2057" s="20"/>
      <c r="J2057" s="20"/>
    </row>
    <row r="2058" spans="9:10">
      <c r="I2058" s="20"/>
      <c r="J2058" s="20"/>
    </row>
    <row r="2059" spans="9:10">
      <c r="I2059" s="20"/>
      <c r="J2059" s="20"/>
    </row>
    <row r="2060" spans="9:10">
      <c r="I2060" s="20"/>
      <c r="J2060" s="20"/>
    </row>
    <row r="2061" spans="9:10">
      <c r="I2061" s="20"/>
      <c r="J2061" s="20"/>
    </row>
    <row r="2062" spans="9:10">
      <c r="I2062" s="20"/>
      <c r="J2062" s="20"/>
    </row>
    <row r="2063" spans="9:10">
      <c r="I2063" s="20"/>
      <c r="J2063" s="20"/>
    </row>
    <row r="2064" spans="9:10">
      <c r="I2064" s="20"/>
      <c r="J2064" s="20"/>
    </row>
    <row r="2065" spans="9:10">
      <c r="I2065" s="20"/>
      <c r="J2065" s="20"/>
    </row>
    <row r="2066" spans="9:10">
      <c r="I2066" s="20"/>
      <c r="J2066" s="20"/>
    </row>
    <row r="2067" spans="9:10">
      <c r="I2067" s="20"/>
      <c r="J2067" s="20"/>
    </row>
    <row r="2068" spans="9:10">
      <c r="I2068" s="20"/>
      <c r="J2068" s="20"/>
    </row>
    <row r="2069" spans="9:10">
      <c r="I2069" s="20"/>
      <c r="J2069" s="20"/>
    </row>
    <row r="2070" spans="9:10">
      <c r="I2070" s="20"/>
      <c r="J2070" s="20"/>
    </row>
    <row r="2071" spans="9:10">
      <c r="I2071" s="20"/>
      <c r="J2071" s="20"/>
    </row>
    <row r="2072" spans="9:10">
      <c r="I2072" s="20"/>
      <c r="J2072" s="20"/>
    </row>
    <row r="2073" spans="9:10">
      <c r="I2073" s="20"/>
      <c r="J2073" s="20"/>
    </row>
    <row r="2074" spans="9:10">
      <c r="I2074" s="20"/>
      <c r="J2074" s="20"/>
    </row>
    <row r="2075" spans="9:10">
      <c r="I2075" s="20"/>
      <c r="J2075" s="20"/>
    </row>
    <row r="2076" spans="9:10">
      <c r="I2076" s="20"/>
      <c r="J2076" s="20"/>
    </row>
    <row r="2077" spans="9:10">
      <c r="I2077" s="20"/>
      <c r="J2077" s="20"/>
    </row>
    <row r="2078" spans="9:10">
      <c r="I2078" s="20"/>
      <c r="J2078" s="20"/>
    </row>
    <row r="2079" spans="9:10">
      <c r="I2079" s="20"/>
      <c r="J2079" s="20"/>
    </row>
    <row r="2080" spans="9:10">
      <c r="I2080" s="20"/>
      <c r="J2080" s="20"/>
    </row>
    <row r="2081" spans="9:10">
      <c r="I2081" s="20"/>
      <c r="J2081" s="20"/>
    </row>
    <row r="2082" spans="9:10">
      <c r="I2082" s="20"/>
      <c r="J2082" s="20"/>
    </row>
    <row r="2083" spans="9:10">
      <c r="I2083" s="20"/>
      <c r="J2083" s="20"/>
    </row>
    <row r="2084" spans="9:10">
      <c r="I2084" s="20"/>
      <c r="J2084" s="20"/>
    </row>
    <row r="2085" spans="9:10">
      <c r="I2085" s="20"/>
      <c r="J2085" s="20"/>
    </row>
    <row r="2086" spans="9:10">
      <c r="I2086" s="20"/>
      <c r="J2086" s="20"/>
    </row>
    <row r="2087" spans="9:10">
      <c r="I2087" s="20"/>
      <c r="J2087" s="20"/>
    </row>
    <row r="2088" spans="9:10">
      <c r="I2088" s="20"/>
      <c r="J2088" s="20"/>
    </row>
    <row r="2089" spans="9:10">
      <c r="I2089" s="20"/>
      <c r="J2089" s="20"/>
    </row>
    <row r="2090" spans="9:10">
      <c r="I2090" s="20"/>
      <c r="J2090" s="20"/>
    </row>
    <row r="2091" spans="9:10">
      <c r="I2091" s="20"/>
      <c r="J2091" s="20"/>
    </row>
    <row r="2092" spans="9:10">
      <c r="I2092" s="20"/>
      <c r="J2092" s="20"/>
    </row>
    <row r="2093" spans="9:10">
      <c r="I2093" s="20"/>
      <c r="J2093" s="20"/>
    </row>
    <row r="2094" spans="9:10">
      <c r="I2094" s="20"/>
      <c r="J2094" s="20"/>
    </row>
    <row r="2095" spans="9:10">
      <c r="I2095" s="20"/>
      <c r="J2095" s="20"/>
    </row>
    <row r="2096" spans="9:10">
      <c r="I2096" s="20"/>
      <c r="J2096" s="20"/>
    </row>
    <row r="2097" spans="9:10">
      <c r="I2097" s="20"/>
      <c r="J2097" s="20"/>
    </row>
    <row r="2098" spans="9:10">
      <c r="I2098" s="20"/>
      <c r="J2098" s="20"/>
    </row>
    <row r="2099" spans="9:10">
      <c r="I2099" s="20"/>
      <c r="J2099" s="20"/>
    </row>
    <row r="2100" spans="9:10">
      <c r="I2100" s="20"/>
      <c r="J2100" s="20"/>
    </row>
    <row r="2101" spans="9:10">
      <c r="I2101" s="20"/>
      <c r="J2101" s="20"/>
    </row>
    <row r="2102" spans="9:10">
      <c r="I2102" s="20"/>
      <c r="J2102" s="20"/>
    </row>
    <row r="2103" spans="9:10">
      <c r="I2103" s="20"/>
      <c r="J2103" s="20"/>
    </row>
    <row r="2104" spans="9:10">
      <c r="I2104" s="20"/>
      <c r="J2104" s="20"/>
    </row>
    <row r="2105" spans="9:10">
      <c r="I2105" s="20"/>
      <c r="J2105" s="20"/>
    </row>
    <row r="2106" spans="9:10">
      <c r="I2106" s="20"/>
      <c r="J2106" s="20"/>
    </row>
    <row r="2107" spans="9:10">
      <c r="I2107" s="20"/>
      <c r="J2107" s="20"/>
    </row>
    <row r="2108" spans="9:10">
      <c r="I2108" s="20"/>
      <c r="J2108" s="20"/>
    </row>
    <row r="2109" spans="9:10">
      <c r="I2109" s="20"/>
      <c r="J2109" s="20"/>
    </row>
    <row r="2110" spans="9:10">
      <c r="I2110" s="20"/>
      <c r="J2110" s="20"/>
    </row>
    <row r="2111" spans="9:10">
      <c r="I2111" s="20"/>
      <c r="J2111" s="20"/>
    </row>
    <row r="2112" spans="9:10">
      <c r="I2112" s="20"/>
      <c r="J2112" s="20"/>
    </row>
    <row r="2113" spans="9:10">
      <c r="I2113" s="20"/>
      <c r="J2113" s="20"/>
    </row>
    <row r="2114" spans="9:10">
      <c r="I2114" s="20"/>
      <c r="J2114" s="20"/>
    </row>
    <row r="2115" spans="9:10">
      <c r="I2115" s="20"/>
      <c r="J2115" s="20"/>
    </row>
    <row r="2116" spans="9:10">
      <c r="I2116" s="20"/>
      <c r="J2116" s="20"/>
    </row>
    <row r="2117" spans="9:10">
      <c r="I2117" s="20"/>
      <c r="J2117" s="20"/>
    </row>
    <row r="2118" spans="9:10">
      <c r="I2118" s="20"/>
      <c r="J2118" s="20"/>
    </row>
    <row r="2119" spans="9:10">
      <c r="I2119" s="20"/>
      <c r="J2119" s="20"/>
    </row>
    <row r="2120" spans="9:10">
      <c r="I2120" s="20"/>
      <c r="J2120" s="20"/>
    </row>
    <row r="2121" spans="9:10">
      <c r="I2121" s="20"/>
      <c r="J2121" s="20"/>
    </row>
    <row r="2122" spans="9:10">
      <c r="I2122" s="20"/>
      <c r="J2122" s="20"/>
    </row>
    <row r="2123" spans="9:10">
      <c r="I2123" s="20"/>
      <c r="J2123" s="20"/>
    </row>
    <row r="2124" spans="9:10">
      <c r="I2124" s="20"/>
      <c r="J2124" s="20"/>
    </row>
    <row r="2125" spans="9:10">
      <c r="I2125" s="20"/>
      <c r="J2125" s="20"/>
    </row>
    <row r="2126" spans="9:10">
      <c r="I2126" s="20"/>
      <c r="J2126" s="20"/>
    </row>
    <row r="2127" spans="9:10">
      <c r="I2127" s="20"/>
      <c r="J2127" s="20"/>
    </row>
    <row r="2128" spans="9:10">
      <c r="I2128" s="20"/>
      <c r="J2128" s="20"/>
    </row>
    <row r="2129" spans="9:10">
      <c r="I2129" s="20"/>
      <c r="J2129" s="20"/>
    </row>
    <row r="2130" spans="9:10">
      <c r="I2130" s="20"/>
      <c r="J2130" s="20"/>
    </row>
    <row r="2131" spans="9:10">
      <c r="I2131" s="20"/>
      <c r="J2131" s="20"/>
    </row>
    <row r="2132" spans="9:10">
      <c r="I2132" s="20"/>
      <c r="J2132" s="20"/>
    </row>
    <row r="2133" spans="9:10">
      <c r="I2133" s="20"/>
      <c r="J2133" s="20"/>
    </row>
    <row r="2134" spans="9:10">
      <c r="I2134" s="20"/>
      <c r="J2134" s="20"/>
    </row>
    <row r="2135" spans="9:10">
      <c r="I2135" s="20"/>
      <c r="J2135" s="20"/>
    </row>
    <row r="2136" spans="9:10">
      <c r="I2136" s="20"/>
      <c r="J2136" s="20"/>
    </row>
    <row r="2137" spans="9:10">
      <c r="I2137" s="20"/>
      <c r="J2137" s="20"/>
    </row>
    <row r="2138" spans="9:10">
      <c r="I2138" s="20"/>
      <c r="J2138" s="20"/>
    </row>
    <row r="2139" spans="9:10">
      <c r="I2139" s="20"/>
      <c r="J2139" s="20"/>
    </row>
    <row r="2140" spans="9:10">
      <c r="I2140" s="20"/>
      <c r="J2140" s="20"/>
    </row>
    <row r="2141" spans="9:10">
      <c r="I2141" s="20"/>
      <c r="J2141" s="20"/>
    </row>
    <row r="2142" spans="9:10">
      <c r="I2142" s="20"/>
      <c r="J2142" s="20"/>
    </row>
    <row r="2143" spans="9:10">
      <c r="I2143" s="20"/>
      <c r="J2143" s="20"/>
    </row>
    <row r="2144" spans="9:10">
      <c r="I2144" s="20"/>
      <c r="J2144" s="20"/>
    </row>
    <row r="2145" spans="9:10">
      <c r="I2145" s="20"/>
      <c r="J2145" s="20"/>
    </row>
    <row r="2146" spans="9:10">
      <c r="I2146" s="20"/>
      <c r="J2146" s="20"/>
    </row>
    <row r="2147" spans="9:10">
      <c r="I2147" s="20"/>
      <c r="J2147" s="20"/>
    </row>
    <row r="2148" spans="9:10">
      <c r="I2148" s="20"/>
      <c r="J2148" s="20"/>
    </row>
    <row r="2149" spans="9:10">
      <c r="I2149" s="20"/>
      <c r="J2149" s="20"/>
    </row>
    <row r="2150" spans="9:10">
      <c r="I2150" s="20"/>
      <c r="J2150" s="20"/>
    </row>
    <row r="2151" spans="9:10">
      <c r="I2151" s="20"/>
      <c r="J2151" s="20"/>
    </row>
    <row r="2152" spans="9:10">
      <c r="I2152" s="20"/>
      <c r="J2152" s="20"/>
    </row>
    <row r="2153" spans="9:10">
      <c r="I2153" s="20"/>
      <c r="J2153" s="20"/>
    </row>
    <row r="2154" spans="9:10">
      <c r="I2154" s="20"/>
      <c r="J2154" s="20"/>
    </row>
    <row r="2155" spans="9:10">
      <c r="I2155" s="20"/>
      <c r="J2155" s="20"/>
    </row>
    <row r="2156" spans="9:10">
      <c r="I2156" s="20"/>
      <c r="J2156" s="20"/>
    </row>
    <row r="2157" spans="9:10">
      <c r="I2157" s="20"/>
      <c r="J2157" s="20"/>
    </row>
    <row r="2158" spans="9:10">
      <c r="I2158" s="20"/>
      <c r="J2158" s="20"/>
    </row>
    <row r="2159" spans="9:10">
      <c r="I2159" s="20"/>
      <c r="J2159" s="20"/>
    </row>
    <row r="2160" spans="9:10">
      <c r="I2160" s="20"/>
      <c r="J2160" s="20"/>
    </row>
    <row r="2161" spans="9:10">
      <c r="I2161" s="20"/>
      <c r="J2161" s="20"/>
    </row>
    <row r="2162" spans="9:10">
      <c r="I2162" s="20"/>
      <c r="J2162" s="20"/>
    </row>
    <row r="2163" spans="9:10">
      <c r="I2163" s="20"/>
      <c r="J2163" s="20"/>
    </row>
    <row r="2164" spans="9:10">
      <c r="I2164" s="20"/>
      <c r="J2164" s="20"/>
    </row>
    <row r="2165" spans="9:10">
      <c r="I2165" s="20"/>
      <c r="J2165" s="20"/>
    </row>
    <row r="2166" spans="9:10">
      <c r="I2166" s="20"/>
      <c r="J2166" s="20"/>
    </row>
    <row r="2167" spans="9:10">
      <c r="I2167" s="20"/>
      <c r="J2167" s="20"/>
    </row>
    <row r="2168" spans="9:10">
      <c r="I2168" s="20"/>
      <c r="J2168" s="20"/>
    </row>
    <row r="2169" spans="9:10">
      <c r="I2169" s="20"/>
      <c r="J2169" s="20"/>
    </row>
    <row r="2170" spans="9:10">
      <c r="I2170" s="20"/>
      <c r="J2170" s="20"/>
    </row>
    <row r="2171" spans="9:10">
      <c r="I2171" s="20"/>
      <c r="J2171" s="20"/>
    </row>
    <row r="2172" spans="9:10">
      <c r="I2172" s="20"/>
      <c r="J2172" s="20"/>
    </row>
    <row r="2173" spans="9:10">
      <c r="I2173" s="20"/>
      <c r="J2173" s="20"/>
    </row>
    <row r="2174" spans="9:10">
      <c r="I2174" s="20"/>
      <c r="J2174" s="20"/>
    </row>
    <row r="2175" spans="9:10">
      <c r="I2175" s="20"/>
      <c r="J2175" s="20"/>
    </row>
    <row r="2176" spans="9:10">
      <c r="I2176" s="20"/>
      <c r="J2176" s="20"/>
    </row>
    <row r="2177" spans="9:10">
      <c r="I2177" s="20"/>
      <c r="J2177" s="20"/>
    </row>
    <row r="2178" spans="9:10">
      <c r="I2178" s="20"/>
      <c r="J2178" s="20"/>
    </row>
    <row r="2179" spans="9:10">
      <c r="I2179" s="20"/>
      <c r="J2179" s="20"/>
    </row>
    <row r="2180" spans="9:10">
      <c r="I2180" s="20"/>
      <c r="J2180" s="20"/>
    </row>
    <row r="2181" spans="9:10">
      <c r="I2181" s="20"/>
      <c r="J2181" s="20"/>
    </row>
    <row r="2182" spans="9:10">
      <c r="I2182" s="20"/>
      <c r="J2182" s="20"/>
    </row>
    <row r="2183" spans="9:10">
      <c r="I2183" s="20"/>
      <c r="J2183" s="20"/>
    </row>
    <row r="2184" spans="9:10">
      <c r="I2184" s="20"/>
      <c r="J2184" s="20"/>
    </row>
    <row r="2185" spans="9:10">
      <c r="I2185" s="20"/>
      <c r="J2185" s="20"/>
    </row>
    <row r="2186" spans="9:10">
      <c r="I2186" s="20"/>
      <c r="J2186" s="20"/>
    </row>
    <row r="2187" spans="9:10">
      <c r="I2187" s="20"/>
      <c r="J2187" s="20"/>
    </row>
    <row r="2188" spans="9:10">
      <c r="I2188" s="20"/>
      <c r="J2188" s="20"/>
    </row>
    <row r="2189" spans="9:10">
      <c r="I2189" s="20"/>
      <c r="J2189" s="20"/>
    </row>
    <row r="2190" spans="9:10">
      <c r="I2190" s="20"/>
      <c r="J2190" s="20"/>
    </row>
    <row r="2191" spans="9:10">
      <c r="I2191" s="20"/>
      <c r="J2191" s="20"/>
    </row>
    <row r="2192" spans="9:10">
      <c r="I2192" s="20"/>
      <c r="J2192" s="20"/>
    </row>
    <row r="2193" spans="9:10">
      <c r="I2193" s="20"/>
      <c r="J2193" s="20"/>
    </row>
    <row r="2194" spans="9:10">
      <c r="I2194" s="20"/>
      <c r="J2194" s="20"/>
    </row>
    <row r="2195" spans="9:10">
      <c r="I2195" s="20"/>
      <c r="J2195" s="20"/>
    </row>
    <row r="2196" spans="9:10">
      <c r="I2196" s="20"/>
      <c r="J2196" s="20"/>
    </row>
    <row r="2197" spans="9:10">
      <c r="I2197" s="20"/>
      <c r="J2197" s="20"/>
    </row>
    <row r="2198" spans="9:10">
      <c r="I2198" s="20"/>
      <c r="J2198" s="20"/>
    </row>
    <row r="2199" spans="9:10">
      <c r="I2199" s="20"/>
      <c r="J2199" s="20"/>
    </row>
    <row r="2200" spans="9:10">
      <c r="I2200" s="20"/>
      <c r="J2200" s="20"/>
    </row>
    <row r="2201" spans="9:10">
      <c r="I2201" s="20"/>
      <c r="J2201" s="20"/>
    </row>
    <row r="2202" spans="9:10">
      <c r="I2202" s="20"/>
      <c r="J2202" s="20"/>
    </row>
    <row r="2203" spans="9:10">
      <c r="I2203" s="20"/>
      <c r="J2203" s="20"/>
    </row>
    <row r="2204" spans="9:10">
      <c r="I2204" s="20"/>
      <c r="J2204" s="20"/>
    </row>
    <row r="2205" spans="9:10">
      <c r="I2205" s="20"/>
      <c r="J2205" s="20"/>
    </row>
    <row r="2206" spans="9:10">
      <c r="I2206" s="20"/>
      <c r="J2206" s="20"/>
    </row>
    <row r="2207" spans="9:10">
      <c r="I2207" s="20"/>
      <c r="J2207" s="20"/>
    </row>
    <row r="2208" spans="9:10">
      <c r="I2208" s="20"/>
      <c r="J2208" s="20"/>
    </row>
    <row r="2209" spans="9:10">
      <c r="I2209" s="20"/>
      <c r="J2209" s="20"/>
    </row>
    <row r="2210" spans="9:10">
      <c r="I2210" s="20"/>
      <c r="J2210" s="20"/>
    </row>
    <row r="2211" spans="9:10">
      <c r="I2211" s="20"/>
      <c r="J2211" s="20"/>
    </row>
    <row r="2212" spans="9:10">
      <c r="I2212" s="20"/>
      <c r="J2212" s="20"/>
    </row>
    <row r="2213" spans="9:10">
      <c r="I2213" s="20"/>
      <c r="J2213" s="20"/>
    </row>
    <row r="2214" spans="9:10">
      <c r="I2214" s="20"/>
      <c r="J2214" s="20"/>
    </row>
    <row r="2215" spans="9:10">
      <c r="I2215" s="20"/>
      <c r="J2215" s="20"/>
    </row>
    <row r="2216" spans="9:10">
      <c r="I2216" s="20"/>
      <c r="J2216" s="20"/>
    </row>
    <row r="2217" spans="9:10">
      <c r="I2217" s="20"/>
      <c r="J2217" s="20"/>
    </row>
    <row r="2218" spans="9:10">
      <c r="I2218" s="20"/>
      <c r="J2218" s="20"/>
    </row>
    <row r="2219" spans="9:10">
      <c r="I2219" s="20"/>
      <c r="J2219" s="20"/>
    </row>
    <row r="2220" spans="9:10">
      <c r="I2220" s="20"/>
      <c r="J2220" s="20"/>
    </row>
    <row r="2221" spans="9:10">
      <c r="I2221" s="20"/>
      <c r="J2221" s="20"/>
    </row>
    <row r="2222" spans="9:10">
      <c r="I2222" s="20"/>
      <c r="J2222" s="20"/>
    </row>
    <row r="2223" spans="9:10">
      <c r="I2223" s="20"/>
      <c r="J2223" s="20"/>
    </row>
    <row r="2224" spans="9:10">
      <c r="I2224" s="20"/>
      <c r="J2224" s="20"/>
    </row>
    <row r="2225" spans="9:10">
      <c r="I2225" s="20"/>
      <c r="J2225" s="20"/>
    </row>
    <row r="2226" spans="9:10">
      <c r="I2226" s="20"/>
      <c r="J2226" s="20"/>
    </row>
    <row r="2227" spans="9:10">
      <c r="I2227" s="20"/>
      <c r="J2227" s="20"/>
    </row>
    <row r="2228" spans="9:10">
      <c r="I2228" s="20"/>
      <c r="J2228" s="20"/>
    </row>
    <row r="2229" spans="9:10">
      <c r="I2229" s="20"/>
      <c r="J2229" s="20"/>
    </row>
    <row r="2230" spans="9:10">
      <c r="I2230" s="20"/>
      <c r="J2230" s="20"/>
    </row>
    <row r="2231" spans="9:10">
      <c r="I2231" s="20"/>
      <c r="J2231" s="20"/>
    </row>
    <row r="2232" spans="9:10">
      <c r="I2232" s="20"/>
      <c r="J2232" s="20"/>
    </row>
    <row r="2233" spans="9:10">
      <c r="I2233" s="20"/>
      <c r="J2233" s="20"/>
    </row>
    <row r="2234" spans="9:10">
      <c r="I2234" s="20"/>
      <c r="J2234" s="20"/>
    </row>
    <row r="2235" spans="9:10">
      <c r="I2235" s="20"/>
      <c r="J2235" s="20"/>
    </row>
    <row r="2236" spans="9:10">
      <c r="I2236" s="20"/>
      <c r="J2236" s="20"/>
    </row>
    <row r="2237" spans="9:10">
      <c r="I2237" s="20"/>
      <c r="J2237" s="20"/>
    </row>
    <row r="2238" spans="9:10">
      <c r="I2238" s="20"/>
      <c r="J2238" s="20"/>
    </row>
    <row r="2239" spans="9:10">
      <c r="I2239" s="20"/>
      <c r="J2239" s="20"/>
    </row>
    <row r="2240" spans="9:10">
      <c r="I2240" s="20"/>
      <c r="J2240" s="20"/>
    </row>
    <row r="2241" spans="9:10">
      <c r="I2241" s="20"/>
      <c r="J2241" s="20"/>
    </row>
    <row r="2242" spans="9:10">
      <c r="I2242" s="20"/>
      <c r="J2242" s="20"/>
    </row>
    <row r="2243" spans="9:10">
      <c r="I2243" s="20"/>
      <c r="J2243" s="20"/>
    </row>
    <row r="2244" spans="9:10">
      <c r="I2244" s="20"/>
      <c r="J2244" s="20"/>
    </row>
    <row r="2245" spans="9:10">
      <c r="I2245" s="20"/>
      <c r="J2245" s="20"/>
    </row>
    <row r="2246" spans="9:10">
      <c r="I2246" s="20"/>
      <c r="J2246" s="20"/>
    </row>
    <row r="2247" spans="9:10">
      <c r="I2247" s="20"/>
      <c r="J2247" s="20"/>
    </row>
    <row r="2248" spans="9:10">
      <c r="I2248" s="20"/>
      <c r="J2248" s="20"/>
    </row>
    <row r="2249" spans="9:10">
      <c r="I2249" s="20"/>
      <c r="J2249" s="20"/>
    </row>
    <row r="2250" spans="9:10">
      <c r="I2250" s="20"/>
      <c r="J2250" s="20"/>
    </row>
    <row r="2251" spans="9:10">
      <c r="I2251" s="20"/>
      <c r="J2251" s="20"/>
    </row>
    <row r="2252" spans="9:10">
      <c r="I2252" s="20"/>
      <c r="J2252" s="20"/>
    </row>
    <row r="2253" spans="9:10">
      <c r="I2253" s="20"/>
      <c r="J2253" s="20"/>
    </row>
    <row r="2254" spans="9:10">
      <c r="I2254" s="20"/>
      <c r="J2254" s="20"/>
    </row>
    <row r="2255" spans="9:10">
      <c r="I2255" s="20"/>
      <c r="J2255" s="20"/>
    </row>
    <row r="2256" spans="9:10">
      <c r="I2256" s="20"/>
      <c r="J2256" s="20"/>
    </row>
    <row r="2257" spans="9:10">
      <c r="I2257" s="20"/>
      <c r="J2257" s="20"/>
    </row>
    <row r="2258" spans="9:10">
      <c r="I2258" s="20"/>
      <c r="J2258" s="20"/>
    </row>
    <row r="2259" spans="9:10">
      <c r="I2259" s="20"/>
      <c r="J2259" s="20"/>
    </row>
    <row r="2260" spans="9:10">
      <c r="I2260" s="20"/>
      <c r="J2260" s="20"/>
    </row>
    <row r="2261" spans="9:10">
      <c r="I2261" s="20"/>
      <c r="J2261" s="20"/>
    </row>
    <row r="2262" spans="9:10">
      <c r="I2262" s="20"/>
      <c r="J2262" s="20"/>
    </row>
    <row r="2263" spans="9:10">
      <c r="I2263" s="20"/>
      <c r="J2263" s="20"/>
    </row>
    <row r="2264" spans="9:10">
      <c r="I2264" s="20"/>
      <c r="J2264" s="20"/>
    </row>
    <row r="2265" spans="9:10">
      <c r="I2265" s="20"/>
      <c r="J2265" s="20"/>
    </row>
    <row r="2266" spans="9:10">
      <c r="I2266" s="20"/>
      <c r="J2266" s="20"/>
    </row>
    <row r="2267" spans="9:10">
      <c r="I2267" s="20"/>
      <c r="J2267" s="20"/>
    </row>
    <row r="2268" spans="9:10">
      <c r="I2268" s="20"/>
      <c r="J2268" s="20"/>
    </row>
    <row r="2269" spans="9:10">
      <c r="I2269" s="20"/>
      <c r="J2269" s="20"/>
    </row>
    <row r="2270" spans="9:10">
      <c r="I2270" s="20"/>
      <c r="J2270" s="20"/>
    </row>
    <row r="2271" spans="9:10">
      <c r="I2271" s="20"/>
      <c r="J2271" s="20"/>
    </row>
    <row r="2272" spans="9:10">
      <c r="I2272" s="20"/>
      <c r="J2272" s="20"/>
    </row>
    <row r="2273" spans="9:10">
      <c r="I2273" s="20"/>
      <c r="J2273" s="20"/>
    </row>
    <row r="2274" spans="9:10">
      <c r="I2274" s="20"/>
      <c r="J2274" s="20"/>
    </row>
    <row r="2275" spans="9:10">
      <c r="I2275" s="20"/>
      <c r="J2275" s="20"/>
    </row>
    <row r="2276" spans="9:10">
      <c r="I2276" s="20"/>
      <c r="J2276" s="20"/>
    </row>
    <row r="2277" spans="9:10">
      <c r="I2277" s="20"/>
      <c r="J2277" s="20"/>
    </row>
    <row r="2278" spans="9:10">
      <c r="I2278" s="20"/>
      <c r="J2278" s="20"/>
    </row>
    <row r="2279" spans="9:10">
      <c r="I2279" s="20"/>
      <c r="J2279" s="20"/>
    </row>
    <row r="2280" spans="9:10">
      <c r="I2280" s="20"/>
      <c r="J2280" s="20"/>
    </row>
    <row r="2281" spans="9:10">
      <c r="I2281" s="20"/>
      <c r="J2281" s="20"/>
    </row>
    <row r="2282" spans="9:10">
      <c r="I2282" s="20"/>
      <c r="J2282" s="20"/>
    </row>
    <row r="2283" spans="9:10">
      <c r="I2283" s="20"/>
      <c r="J2283" s="20"/>
    </row>
    <row r="2284" spans="9:10">
      <c r="I2284" s="20"/>
      <c r="J2284" s="20"/>
    </row>
    <row r="2285" spans="9:10">
      <c r="I2285" s="20"/>
      <c r="J2285" s="20"/>
    </row>
    <row r="2286" spans="9:10">
      <c r="I2286" s="20"/>
      <c r="J2286" s="20"/>
    </row>
    <row r="2287" spans="9:10">
      <c r="I2287" s="20"/>
      <c r="J2287" s="20"/>
    </row>
    <row r="2288" spans="9:10">
      <c r="I2288" s="20"/>
      <c r="J2288" s="20"/>
    </row>
    <row r="2289" spans="9:10">
      <c r="I2289" s="20"/>
      <c r="J2289" s="20"/>
    </row>
    <row r="2290" spans="9:10">
      <c r="I2290" s="20"/>
      <c r="J2290" s="20"/>
    </row>
    <row r="2291" spans="9:10">
      <c r="I2291" s="20"/>
      <c r="J2291" s="20"/>
    </row>
    <row r="2292" spans="9:10">
      <c r="I2292" s="20"/>
      <c r="J2292" s="20"/>
    </row>
    <row r="2293" spans="9:10">
      <c r="I2293" s="20"/>
      <c r="J2293" s="20"/>
    </row>
    <row r="2294" spans="9:10">
      <c r="I2294" s="20"/>
      <c r="J2294" s="20"/>
    </row>
    <row r="2295" spans="9:10">
      <c r="I2295" s="20"/>
      <c r="J2295" s="20"/>
    </row>
    <row r="2296" spans="9:10">
      <c r="I2296" s="20"/>
      <c r="J2296" s="20"/>
    </row>
    <row r="2297" spans="9:10">
      <c r="I2297" s="20"/>
      <c r="J2297" s="20"/>
    </row>
    <row r="2298" spans="9:10">
      <c r="I2298" s="20"/>
      <c r="J2298" s="20"/>
    </row>
    <row r="2299" spans="9:10">
      <c r="I2299" s="20"/>
      <c r="J2299" s="20"/>
    </row>
    <row r="2300" spans="9:10">
      <c r="I2300" s="20"/>
      <c r="J2300" s="20"/>
    </row>
    <row r="2301" spans="9:10">
      <c r="I2301" s="20"/>
      <c r="J2301" s="20"/>
    </row>
    <row r="2302" spans="9:10">
      <c r="I2302" s="20"/>
      <c r="J2302" s="20"/>
    </row>
    <row r="2303" spans="9:10">
      <c r="I2303" s="20"/>
      <c r="J2303" s="20"/>
    </row>
    <row r="2304" spans="9:10">
      <c r="I2304" s="20"/>
      <c r="J2304" s="20"/>
    </row>
    <row r="2305" spans="9:10">
      <c r="I2305" s="20"/>
      <c r="J2305" s="20"/>
    </row>
    <row r="2306" spans="9:10">
      <c r="I2306" s="20"/>
      <c r="J2306" s="20"/>
    </row>
    <row r="2307" spans="9:10">
      <c r="I2307" s="20"/>
      <c r="J2307" s="20"/>
    </row>
    <row r="2308" spans="9:10">
      <c r="I2308" s="20"/>
      <c r="J2308" s="20"/>
    </row>
    <row r="2309" spans="9:10">
      <c r="I2309" s="20"/>
      <c r="J2309" s="20"/>
    </row>
    <row r="2310" spans="9:10">
      <c r="I2310" s="20"/>
      <c r="J2310" s="20"/>
    </row>
    <row r="2311" spans="9:10">
      <c r="I2311" s="20"/>
      <c r="J2311" s="20"/>
    </row>
    <row r="2312" spans="9:10">
      <c r="I2312" s="20"/>
      <c r="J2312" s="20"/>
    </row>
    <row r="2313" spans="9:10">
      <c r="I2313" s="20"/>
      <c r="J2313" s="20"/>
    </row>
    <row r="2314" spans="9:10">
      <c r="I2314" s="20"/>
      <c r="J2314" s="20"/>
    </row>
    <row r="2315" spans="9:10">
      <c r="I2315" s="20"/>
      <c r="J2315" s="20"/>
    </row>
    <row r="2316" spans="9:10">
      <c r="I2316" s="20"/>
      <c r="J2316" s="20"/>
    </row>
    <row r="2317" spans="9:10">
      <c r="I2317" s="20"/>
      <c r="J2317" s="20"/>
    </row>
    <row r="2318" spans="9:10">
      <c r="I2318" s="20"/>
      <c r="J2318" s="20"/>
    </row>
    <row r="2319" spans="9:10">
      <c r="I2319" s="20"/>
      <c r="J2319" s="20"/>
    </row>
    <row r="2320" spans="9:10">
      <c r="I2320" s="20"/>
      <c r="J2320" s="20"/>
    </row>
    <row r="2321" spans="9:10">
      <c r="I2321" s="20"/>
      <c r="J2321" s="20"/>
    </row>
    <row r="2322" spans="9:10">
      <c r="I2322" s="20"/>
      <c r="J2322" s="20"/>
    </row>
    <row r="2323" spans="9:10">
      <c r="I2323" s="20"/>
      <c r="J2323" s="20"/>
    </row>
    <row r="2324" spans="9:10">
      <c r="I2324" s="20"/>
      <c r="J2324" s="20"/>
    </row>
    <row r="2325" spans="9:10">
      <c r="I2325" s="20"/>
      <c r="J2325" s="20"/>
    </row>
    <row r="2326" spans="9:10">
      <c r="I2326" s="20"/>
      <c r="J2326" s="20"/>
    </row>
    <row r="2327" spans="9:10">
      <c r="I2327" s="20"/>
      <c r="J2327" s="20"/>
    </row>
    <row r="2328" spans="9:10">
      <c r="I2328" s="20"/>
      <c r="J2328" s="20"/>
    </row>
    <row r="2329" spans="9:10">
      <c r="I2329" s="20"/>
      <c r="J2329" s="20"/>
    </row>
    <row r="2330" spans="9:10">
      <c r="I2330" s="20"/>
      <c r="J2330" s="20"/>
    </row>
    <row r="2331" spans="9:10">
      <c r="I2331" s="20"/>
      <c r="J2331" s="20"/>
    </row>
    <row r="2332" spans="9:10">
      <c r="I2332" s="20"/>
      <c r="J2332" s="20"/>
    </row>
    <row r="2333" spans="9:10">
      <c r="I2333" s="20"/>
      <c r="J2333" s="20"/>
    </row>
    <row r="2334" spans="9:10">
      <c r="I2334" s="20"/>
      <c r="J2334" s="20"/>
    </row>
    <row r="2335" spans="9:10">
      <c r="I2335" s="20"/>
      <c r="J2335" s="20"/>
    </row>
    <row r="2336" spans="9:10">
      <c r="I2336" s="20"/>
      <c r="J2336" s="20"/>
    </row>
    <row r="2337" spans="9:10">
      <c r="I2337" s="20"/>
      <c r="J2337" s="20"/>
    </row>
    <row r="2338" spans="9:10">
      <c r="I2338" s="20"/>
      <c r="J2338" s="20"/>
    </row>
    <row r="2339" spans="9:10">
      <c r="I2339" s="20"/>
      <c r="J2339" s="20"/>
    </row>
    <row r="2340" spans="9:10">
      <c r="I2340" s="20"/>
      <c r="J2340" s="20"/>
    </row>
    <row r="2341" spans="9:10">
      <c r="I2341" s="20"/>
      <c r="J2341" s="20"/>
    </row>
    <row r="2342" spans="9:10">
      <c r="I2342" s="20"/>
      <c r="J2342" s="20"/>
    </row>
    <row r="2343" spans="9:10">
      <c r="I2343" s="20"/>
      <c r="J2343" s="20"/>
    </row>
    <row r="2344" spans="9:10">
      <c r="I2344" s="20"/>
      <c r="J2344" s="20"/>
    </row>
    <row r="2345" spans="9:10">
      <c r="I2345" s="20"/>
      <c r="J2345" s="20"/>
    </row>
    <row r="2346" spans="9:10">
      <c r="I2346" s="20"/>
      <c r="J2346" s="20"/>
    </row>
    <row r="2347" spans="9:10">
      <c r="I2347" s="20"/>
      <c r="J2347" s="20"/>
    </row>
    <row r="2348" spans="9:10">
      <c r="I2348" s="20"/>
      <c r="J2348" s="20"/>
    </row>
    <row r="2349" spans="9:10">
      <c r="I2349" s="20"/>
      <c r="J2349" s="20"/>
    </row>
    <row r="2350" spans="9:10">
      <c r="I2350" s="20"/>
      <c r="J2350" s="20"/>
    </row>
    <row r="2351" spans="9:10">
      <c r="I2351" s="20"/>
      <c r="J2351" s="20"/>
    </row>
    <row r="2352" spans="9:10">
      <c r="I2352" s="20"/>
      <c r="J2352" s="20"/>
    </row>
    <row r="2353" spans="9:10">
      <c r="I2353" s="20"/>
      <c r="J2353" s="20"/>
    </row>
    <row r="2354" spans="9:10">
      <c r="I2354" s="20"/>
      <c r="J2354" s="20"/>
    </row>
    <row r="2355" spans="9:10">
      <c r="I2355" s="20"/>
      <c r="J2355" s="20"/>
    </row>
    <row r="2356" spans="9:10">
      <c r="I2356" s="20"/>
      <c r="J2356" s="20"/>
    </row>
    <row r="2357" spans="9:10">
      <c r="I2357" s="20"/>
      <c r="J2357" s="20"/>
    </row>
    <row r="2358" spans="9:10">
      <c r="I2358" s="20"/>
      <c r="J2358" s="20"/>
    </row>
    <row r="2359" spans="9:10">
      <c r="I2359" s="20"/>
      <c r="J2359" s="20"/>
    </row>
    <row r="2360" spans="9:10">
      <c r="I2360" s="20"/>
      <c r="J2360" s="20"/>
    </row>
    <row r="2361" spans="9:10">
      <c r="I2361" s="20"/>
      <c r="J2361" s="20"/>
    </row>
    <row r="2362" spans="9:10">
      <c r="I2362" s="20"/>
      <c r="J2362" s="20"/>
    </row>
    <row r="2363" spans="9:10">
      <c r="I2363" s="20"/>
      <c r="J2363" s="20"/>
    </row>
    <row r="2364" spans="9:10">
      <c r="I2364" s="20"/>
      <c r="J2364" s="20"/>
    </row>
    <row r="2365" spans="9:10">
      <c r="I2365" s="20"/>
      <c r="J2365" s="20"/>
    </row>
    <row r="2366" spans="9:10">
      <c r="I2366" s="20"/>
      <c r="J2366" s="20"/>
    </row>
    <row r="2367" spans="9:10">
      <c r="I2367" s="20"/>
      <c r="J2367" s="20"/>
    </row>
    <row r="2368" spans="9:10">
      <c r="I2368" s="20"/>
      <c r="J2368" s="20"/>
    </row>
    <row r="2369" spans="9:10">
      <c r="I2369" s="20"/>
      <c r="J2369" s="20"/>
    </row>
    <row r="2370" spans="9:10">
      <c r="I2370" s="20"/>
      <c r="J2370" s="20"/>
    </row>
    <row r="2371" spans="9:10">
      <c r="I2371" s="20"/>
      <c r="J2371" s="20"/>
    </row>
    <row r="2372" spans="9:10">
      <c r="I2372" s="20"/>
      <c r="J2372" s="20"/>
    </row>
    <row r="2373" spans="9:10">
      <c r="I2373" s="20"/>
      <c r="J2373" s="20"/>
    </row>
    <row r="2374" spans="9:10">
      <c r="I2374" s="20"/>
      <c r="J2374" s="20"/>
    </row>
    <row r="2375" spans="9:10">
      <c r="I2375" s="20"/>
      <c r="J2375" s="20"/>
    </row>
    <row r="2376" spans="9:10">
      <c r="I2376" s="20"/>
      <c r="J2376" s="20"/>
    </row>
    <row r="2377" spans="9:10">
      <c r="I2377" s="20"/>
      <c r="J2377" s="20"/>
    </row>
    <row r="2378" spans="9:10">
      <c r="I2378" s="20"/>
      <c r="J2378" s="20"/>
    </row>
    <row r="2379" spans="9:10">
      <c r="I2379" s="20"/>
      <c r="J2379" s="20"/>
    </row>
    <row r="2380" spans="9:10">
      <c r="I2380" s="20"/>
      <c r="J2380" s="20"/>
    </row>
    <row r="2381" spans="9:10">
      <c r="I2381" s="20"/>
      <c r="J2381" s="20"/>
    </row>
    <row r="2382" spans="9:10">
      <c r="I2382" s="20"/>
      <c r="J2382" s="20"/>
    </row>
    <row r="2383" spans="9:10">
      <c r="I2383" s="20"/>
      <c r="J2383" s="20"/>
    </row>
    <row r="2384" spans="9:10">
      <c r="I2384" s="20"/>
      <c r="J2384" s="20"/>
    </row>
    <row r="2385" spans="9:10">
      <c r="I2385" s="20"/>
      <c r="J2385" s="20"/>
    </row>
    <row r="2386" spans="9:10">
      <c r="I2386" s="20"/>
      <c r="J2386" s="20"/>
    </row>
    <row r="2387" spans="9:10">
      <c r="I2387" s="20"/>
      <c r="J2387" s="20"/>
    </row>
    <row r="2388" spans="9:10">
      <c r="I2388" s="20"/>
      <c r="J2388" s="20"/>
    </row>
    <row r="2389" spans="9:10">
      <c r="I2389" s="20"/>
      <c r="J2389" s="20"/>
    </row>
    <row r="2390" spans="9:10">
      <c r="I2390" s="20"/>
      <c r="J2390" s="20"/>
    </row>
    <row r="2391" spans="9:10">
      <c r="I2391" s="20"/>
      <c r="J2391" s="20"/>
    </row>
    <row r="2392" spans="9:10">
      <c r="I2392" s="20"/>
      <c r="J2392" s="20"/>
    </row>
    <row r="2393" spans="9:10">
      <c r="I2393" s="20"/>
      <c r="J2393" s="20"/>
    </row>
    <row r="2394" spans="9:10">
      <c r="I2394" s="20"/>
      <c r="J2394" s="20"/>
    </row>
    <row r="2395" spans="9:10">
      <c r="I2395" s="20"/>
      <c r="J2395" s="20"/>
    </row>
    <row r="2396" spans="9:10">
      <c r="I2396" s="20"/>
      <c r="J2396" s="20"/>
    </row>
    <row r="2397" spans="9:10">
      <c r="I2397" s="20"/>
      <c r="J2397" s="20"/>
    </row>
    <row r="2398" spans="9:10">
      <c r="I2398" s="20"/>
      <c r="J2398" s="20"/>
    </row>
    <row r="2399" spans="9:10">
      <c r="I2399" s="20"/>
      <c r="J2399" s="20"/>
    </row>
    <row r="2400" spans="9:10">
      <c r="I2400" s="20"/>
      <c r="J2400" s="20"/>
    </row>
    <row r="2401" spans="9:10">
      <c r="I2401" s="20"/>
      <c r="J2401" s="20"/>
    </row>
    <row r="2402" spans="9:10">
      <c r="I2402" s="20"/>
      <c r="J2402" s="20"/>
    </row>
    <row r="2403" spans="9:10">
      <c r="I2403" s="20"/>
      <c r="J2403" s="20"/>
    </row>
    <row r="2404" spans="9:10">
      <c r="I2404" s="20"/>
      <c r="J2404" s="20"/>
    </row>
    <row r="2405" spans="9:10">
      <c r="I2405" s="20"/>
      <c r="J2405" s="20"/>
    </row>
    <row r="2406" spans="9:10">
      <c r="I2406" s="20"/>
      <c r="J2406" s="20"/>
    </row>
    <row r="2407" spans="9:10">
      <c r="I2407" s="20"/>
      <c r="J2407" s="20"/>
    </row>
    <row r="2408" spans="9:10">
      <c r="I2408" s="20"/>
      <c r="J2408" s="20"/>
    </row>
    <row r="2409" spans="9:10">
      <c r="I2409" s="20"/>
      <c r="J2409" s="20"/>
    </row>
    <row r="2410" spans="9:10">
      <c r="I2410" s="20"/>
      <c r="J2410" s="20"/>
    </row>
    <row r="2411" spans="9:10">
      <c r="I2411" s="20"/>
      <c r="J2411" s="20"/>
    </row>
    <row r="2412" spans="9:10">
      <c r="I2412" s="20"/>
      <c r="J2412" s="20"/>
    </row>
    <row r="2413" spans="9:10">
      <c r="I2413" s="20"/>
      <c r="J2413" s="20"/>
    </row>
    <row r="2414" spans="9:10">
      <c r="I2414" s="20"/>
      <c r="J2414" s="20"/>
    </row>
    <row r="2415" spans="9:10">
      <c r="I2415" s="20"/>
      <c r="J2415" s="20"/>
    </row>
    <row r="2416" spans="9:10">
      <c r="I2416" s="20"/>
      <c r="J2416" s="20"/>
    </row>
    <row r="2417" spans="9:10">
      <c r="I2417" s="20"/>
      <c r="J2417" s="20"/>
    </row>
    <row r="2418" spans="9:10">
      <c r="I2418" s="20"/>
      <c r="J2418" s="20"/>
    </row>
    <row r="2419" spans="9:10">
      <c r="I2419" s="20"/>
      <c r="J2419" s="20"/>
    </row>
    <row r="2420" spans="9:10">
      <c r="I2420" s="20"/>
      <c r="J2420" s="20"/>
    </row>
    <row r="2421" spans="9:10">
      <c r="I2421" s="20"/>
      <c r="J2421" s="20"/>
    </row>
    <row r="2422" spans="9:10">
      <c r="I2422" s="20"/>
      <c r="J2422" s="20"/>
    </row>
    <row r="2423" spans="9:10">
      <c r="I2423" s="20"/>
      <c r="J2423" s="20"/>
    </row>
    <row r="2424" spans="9:10">
      <c r="I2424" s="20"/>
      <c r="J2424" s="20"/>
    </row>
    <row r="2425" spans="9:10">
      <c r="I2425" s="20"/>
      <c r="J2425" s="20"/>
    </row>
    <row r="2426" spans="9:10">
      <c r="I2426" s="20"/>
      <c r="J2426" s="20"/>
    </row>
    <row r="2427" spans="9:10">
      <c r="I2427" s="20"/>
      <c r="J2427" s="20"/>
    </row>
    <row r="2428" spans="9:10">
      <c r="I2428" s="20"/>
      <c r="J2428" s="20"/>
    </row>
    <row r="2429" spans="9:10">
      <c r="I2429" s="20"/>
      <c r="J2429" s="20"/>
    </row>
    <row r="2430" spans="9:10">
      <c r="I2430" s="20"/>
      <c r="J2430" s="20"/>
    </row>
    <row r="2431" spans="9:10">
      <c r="I2431" s="20"/>
      <c r="J2431" s="20"/>
    </row>
    <row r="2432" spans="9:10">
      <c r="I2432" s="20"/>
      <c r="J2432" s="20"/>
    </row>
    <row r="2433" spans="9:10">
      <c r="I2433" s="20"/>
      <c r="J2433" s="20"/>
    </row>
    <row r="2434" spans="9:10">
      <c r="I2434" s="20"/>
      <c r="J2434" s="20"/>
    </row>
    <row r="2435" spans="9:10">
      <c r="I2435" s="20"/>
      <c r="J2435" s="20"/>
    </row>
    <row r="2436" spans="9:10">
      <c r="I2436" s="20"/>
      <c r="J2436" s="20"/>
    </row>
    <row r="2437" spans="9:10">
      <c r="I2437" s="20"/>
      <c r="J2437" s="20"/>
    </row>
    <row r="2438" spans="9:10">
      <c r="I2438" s="20"/>
      <c r="J2438" s="20"/>
    </row>
    <row r="2439" spans="9:10">
      <c r="I2439" s="20"/>
      <c r="J2439" s="20"/>
    </row>
    <row r="2440" spans="9:10">
      <c r="I2440" s="20"/>
      <c r="J2440" s="20"/>
    </row>
    <row r="2441" spans="9:10">
      <c r="I2441" s="20"/>
      <c r="J2441" s="20"/>
    </row>
    <row r="2442" spans="9:10">
      <c r="I2442" s="20"/>
      <c r="J2442" s="20"/>
    </row>
    <row r="2443" spans="9:10">
      <c r="I2443" s="20"/>
      <c r="J2443" s="20"/>
    </row>
    <row r="2444" spans="9:10">
      <c r="I2444" s="20"/>
      <c r="J2444" s="20"/>
    </row>
    <row r="2445" spans="9:10">
      <c r="I2445" s="20"/>
      <c r="J2445" s="20"/>
    </row>
    <row r="2446" spans="9:10">
      <c r="I2446" s="20"/>
      <c r="J2446" s="20"/>
    </row>
    <row r="2447" spans="9:10">
      <c r="I2447" s="20"/>
      <c r="J2447" s="20"/>
    </row>
    <row r="2448" spans="9:10">
      <c r="I2448" s="20"/>
      <c r="J2448" s="20"/>
    </row>
    <row r="2449" spans="9:10">
      <c r="I2449" s="20"/>
      <c r="J2449" s="20"/>
    </row>
    <row r="2450" spans="9:10">
      <c r="I2450" s="20"/>
      <c r="J2450" s="20"/>
    </row>
    <row r="2451" spans="9:10">
      <c r="I2451" s="20"/>
      <c r="J2451" s="20"/>
    </row>
    <row r="2452" spans="9:10">
      <c r="I2452" s="20"/>
      <c r="J2452" s="20"/>
    </row>
    <row r="2453" spans="9:10">
      <c r="I2453" s="20"/>
      <c r="J2453" s="20"/>
    </row>
    <row r="2454" spans="9:10">
      <c r="I2454" s="20"/>
      <c r="J2454" s="20"/>
    </row>
    <row r="2455" spans="9:10">
      <c r="I2455" s="20"/>
      <c r="J2455" s="20"/>
    </row>
    <row r="2456" spans="9:10">
      <c r="I2456" s="20"/>
      <c r="J2456" s="20"/>
    </row>
    <row r="2457" spans="9:10">
      <c r="I2457" s="20"/>
      <c r="J2457" s="20"/>
    </row>
    <row r="2458" spans="9:10">
      <c r="I2458" s="20"/>
      <c r="J2458" s="20"/>
    </row>
    <row r="2459" spans="9:10">
      <c r="I2459" s="20"/>
      <c r="J2459" s="20"/>
    </row>
    <row r="2460" spans="9:10">
      <c r="I2460" s="20"/>
      <c r="J2460" s="20"/>
    </row>
    <row r="2461" spans="9:10">
      <c r="I2461" s="20"/>
      <c r="J2461" s="20"/>
    </row>
    <row r="2462" spans="9:10">
      <c r="I2462" s="20"/>
      <c r="J2462" s="20"/>
    </row>
    <row r="2463" spans="9:10">
      <c r="I2463" s="20"/>
      <c r="J2463" s="20"/>
    </row>
    <row r="2464" spans="9:10">
      <c r="I2464" s="20"/>
      <c r="J2464" s="20"/>
    </row>
    <row r="2465" spans="9:10">
      <c r="I2465" s="20"/>
      <c r="J2465" s="20"/>
    </row>
    <row r="2466" spans="9:10">
      <c r="I2466" s="20"/>
      <c r="J2466" s="20"/>
    </row>
    <row r="2467" spans="9:10">
      <c r="I2467" s="20"/>
      <c r="J2467" s="20"/>
    </row>
    <row r="2468" spans="9:10">
      <c r="I2468" s="20"/>
      <c r="J2468" s="20"/>
    </row>
    <row r="2469" spans="9:10">
      <c r="I2469" s="20"/>
      <c r="J2469" s="20"/>
    </row>
    <row r="2470" spans="9:10">
      <c r="I2470" s="20"/>
      <c r="J2470" s="20"/>
    </row>
    <row r="2471" spans="9:10">
      <c r="I2471" s="20"/>
      <c r="J2471" s="20"/>
    </row>
    <row r="2472" spans="9:10">
      <c r="I2472" s="20"/>
      <c r="J2472" s="20"/>
    </row>
    <row r="2473" spans="9:10">
      <c r="I2473" s="20"/>
      <c r="J2473" s="20"/>
    </row>
    <row r="2474" spans="9:10">
      <c r="I2474" s="20"/>
      <c r="J2474" s="20"/>
    </row>
    <row r="2475" spans="9:10">
      <c r="I2475" s="20"/>
      <c r="J2475" s="20"/>
    </row>
    <row r="2476" spans="9:10">
      <c r="I2476" s="20"/>
      <c r="J2476" s="20"/>
    </row>
    <row r="2477" spans="9:10">
      <c r="I2477" s="20"/>
      <c r="J2477" s="20"/>
    </row>
    <row r="2478" spans="9:10">
      <c r="I2478" s="20"/>
      <c r="J2478" s="20"/>
    </row>
    <row r="2479" spans="9:10">
      <c r="I2479" s="20"/>
      <c r="J2479" s="20"/>
    </row>
    <row r="2480" spans="9:10">
      <c r="I2480" s="20"/>
      <c r="J2480" s="20"/>
    </row>
    <row r="2481" spans="9:10">
      <c r="I2481" s="20"/>
      <c r="J2481" s="20"/>
    </row>
    <row r="2482" spans="9:10">
      <c r="I2482" s="20"/>
      <c r="J2482" s="20"/>
    </row>
    <row r="2483" spans="9:10">
      <c r="I2483" s="20"/>
      <c r="J2483" s="20"/>
    </row>
    <row r="2484" spans="9:10">
      <c r="I2484" s="20"/>
      <c r="J2484" s="20"/>
    </row>
    <row r="2485" spans="9:10">
      <c r="I2485" s="20"/>
      <c r="J2485" s="20"/>
    </row>
    <row r="2486" spans="9:10">
      <c r="I2486" s="20"/>
      <c r="J2486" s="20"/>
    </row>
    <row r="2487" spans="9:10">
      <c r="I2487" s="20"/>
      <c r="J2487" s="20"/>
    </row>
    <row r="2488" spans="9:10">
      <c r="I2488" s="20"/>
      <c r="J2488" s="20"/>
    </row>
    <row r="2489" spans="9:10">
      <c r="I2489" s="20"/>
      <c r="J2489" s="20"/>
    </row>
    <row r="2490" spans="9:10">
      <c r="I2490" s="20"/>
      <c r="J2490" s="20"/>
    </row>
    <row r="2491" spans="9:10">
      <c r="I2491" s="20"/>
      <c r="J2491" s="20"/>
    </row>
    <row r="2492" spans="9:10">
      <c r="I2492" s="20"/>
      <c r="J2492" s="20"/>
    </row>
    <row r="2493" spans="9:10">
      <c r="I2493" s="20"/>
      <c r="J2493" s="20"/>
    </row>
    <row r="2494" spans="9:10">
      <c r="I2494" s="20"/>
      <c r="J2494" s="20"/>
    </row>
    <row r="2495" spans="9:10">
      <c r="I2495" s="20"/>
      <c r="J2495" s="20"/>
    </row>
    <row r="2496" spans="9:10">
      <c r="I2496" s="20"/>
      <c r="J2496" s="20"/>
    </row>
    <row r="2497" spans="9:10">
      <c r="I2497" s="20"/>
      <c r="J2497" s="20"/>
    </row>
    <row r="2498" spans="9:10">
      <c r="I2498" s="20"/>
      <c r="J2498" s="20"/>
    </row>
    <row r="2499" spans="9:10">
      <c r="I2499" s="20"/>
      <c r="J2499" s="20"/>
    </row>
    <row r="2500" spans="9:10">
      <c r="I2500" s="20"/>
      <c r="J2500" s="20"/>
    </row>
    <row r="2501" spans="9:10">
      <c r="I2501" s="20"/>
      <c r="J2501" s="20"/>
    </row>
    <row r="2502" spans="9:10">
      <c r="I2502" s="20"/>
      <c r="J2502" s="20"/>
    </row>
    <row r="2503" spans="9:10">
      <c r="I2503" s="20"/>
      <c r="J2503" s="20"/>
    </row>
    <row r="2504" spans="9:10">
      <c r="I2504" s="20"/>
      <c r="J2504" s="20"/>
    </row>
    <row r="2505" spans="9:10">
      <c r="I2505" s="20"/>
      <c r="J2505" s="20"/>
    </row>
    <row r="2506" spans="9:10">
      <c r="I2506" s="20"/>
      <c r="J2506" s="20"/>
    </row>
    <row r="2507" spans="9:10">
      <c r="I2507" s="20"/>
      <c r="J2507" s="20"/>
    </row>
    <row r="2508" spans="9:10">
      <c r="I2508" s="20"/>
      <c r="J2508" s="20"/>
    </row>
    <row r="2509" spans="9:10">
      <c r="I2509" s="20"/>
      <c r="J2509" s="20"/>
    </row>
    <row r="2510" spans="9:10">
      <c r="I2510" s="20"/>
      <c r="J2510" s="20"/>
    </row>
    <row r="2511" spans="9:10">
      <c r="I2511" s="20"/>
      <c r="J2511" s="20"/>
    </row>
    <row r="2512" spans="9:10">
      <c r="I2512" s="20"/>
      <c r="J2512" s="20"/>
    </row>
    <row r="2513" spans="9:10">
      <c r="I2513" s="20"/>
      <c r="J2513" s="20"/>
    </row>
    <row r="2514" spans="9:10">
      <c r="I2514" s="20"/>
      <c r="J2514" s="20"/>
    </row>
    <row r="2515" spans="9:10">
      <c r="I2515" s="20"/>
      <c r="J2515" s="20"/>
    </row>
    <row r="2516" spans="9:10">
      <c r="I2516" s="20"/>
      <c r="J2516" s="20"/>
    </row>
    <row r="2517" spans="9:10">
      <c r="I2517" s="20"/>
      <c r="J2517" s="20"/>
    </row>
    <row r="2518" spans="9:10">
      <c r="I2518" s="20"/>
      <c r="J2518" s="20"/>
    </row>
    <row r="2519" spans="9:10">
      <c r="I2519" s="20"/>
      <c r="J2519" s="20"/>
    </row>
    <row r="2520" spans="9:10">
      <c r="I2520" s="20"/>
      <c r="J2520" s="20"/>
    </row>
    <row r="2521" spans="9:10">
      <c r="I2521" s="20"/>
      <c r="J2521" s="20"/>
    </row>
    <row r="2522" spans="9:10">
      <c r="I2522" s="20"/>
      <c r="J2522" s="20"/>
    </row>
    <row r="2523" spans="9:10">
      <c r="I2523" s="20"/>
      <c r="J2523" s="20"/>
    </row>
    <row r="2524" spans="9:10">
      <c r="I2524" s="20"/>
      <c r="J2524" s="20"/>
    </row>
    <row r="2525" spans="9:10">
      <c r="I2525" s="20"/>
      <c r="J2525" s="20"/>
    </row>
    <row r="2526" spans="9:10">
      <c r="I2526" s="20"/>
      <c r="J2526" s="20"/>
    </row>
    <row r="2527" spans="9:10">
      <c r="I2527" s="20"/>
      <c r="J2527" s="20"/>
    </row>
    <row r="2528" spans="9:10">
      <c r="I2528" s="20"/>
      <c r="J2528" s="20"/>
    </row>
    <row r="2529" spans="9:10">
      <c r="I2529" s="20"/>
      <c r="J2529" s="20"/>
    </row>
    <row r="2530" spans="9:10">
      <c r="I2530" s="20"/>
      <c r="J2530" s="20"/>
    </row>
    <row r="2531" spans="9:10">
      <c r="I2531" s="20"/>
      <c r="J2531" s="20"/>
    </row>
    <row r="2532" spans="9:10">
      <c r="I2532" s="20"/>
      <c r="J2532" s="20"/>
    </row>
    <row r="2533" spans="9:10">
      <c r="I2533" s="20"/>
      <c r="J2533" s="20"/>
    </row>
    <row r="2534" spans="9:10">
      <c r="I2534" s="20"/>
      <c r="J2534" s="20"/>
    </row>
    <row r="2535" spans="9:10">
      <c r="I2535" s="20"/>
      <c r="J2535" s="20"/>
    </row>
    <row r="2536" spans="9:10">
      <c r="I2536" s="20"/>
      <c r="J2536" s="20"/>
    </row>
    <row r="2537" spans="9:10">
      <c r="I2537" s="20"/>
      <c r="J2537" s="20"/>
    </row>
    <row r="2538" spans="9:10">
      <c r="I2538" s="20"/>
      <c r="J2538" s="20"/>
    </row>
    <row r="2539" spans="9:10">
      <c r="I2539" s="20"/>
      <c r="J2539" s="20"/>
    </row>
    <row r="2540" spans="9:10">
      <c r="I2540" s="20"/>
      <c r="J2540" s="20"/>
    </row>
    <row r="2541" spans="9:10">
      <c r="I2541" s="20"/>
      <c r="J2541" s="20"/>
    </row>
    <row r="2542" spans="9:10">
      <c r="I2542" s="20"/>
      <c r="J2542" s="20"/>
    </row>
    <row r="2543" spans="9:10">
      <c r="I2543" s="20"/>
      <c r="J2543" s="20"/>
    </row>
    <row r="2544" spans="9:10">
      <c r="I2544" s="20"/>
      <c r="J2544" s="20"/>
    </row>
    <row r="2545" spans="9:10">
      <c r="I2545" s="20"/>
      <c r="J2545" s="20"/>
    </row>
    <row r="2546" spans="9:10">
      <c r="I2546" s="20"/>
      <c r="J2546" s="20"/>
    </row>
    <row r="2547" spans="9:10">
      <c r="I2547" s="20"/>
      <c r="J2547" s="20"/>
    </row>
    <row r="2548" spans="9:10">
      <c r="I2548" s="20"/>
      <c r="J2548" s="20"/>
    </row>
    <row r="2549" spans="9:10">
      <c r="I2549" s="20"/>
      <c r="J2549" s="20"/>
    </row>
    <row r="2550" spans="9:10">
      <c r="I2550" s="20"/>
      <c r="J2550" s="20"/>
    </row>
    <row r="2551" spans="9:10">
      <c r="I2551" s="20"/>
      <c r="J2551" s="20"/>
    </row>
    <row r="2552" spans="9:10">
      <c r="I2552" s="20"/>
      <c r="J2552" s="20"/>
    </row>
    <row r="2553" spans="9:10">
      <c r="I2553" s="20"/>
      <c r="J2553" s="20"/>
    </row>
    <row r="2554" spans="9:10">
      <c r="I2554" s="20"/>
      <c r="J2554" s="20"/>
    </row>
    <row r="2555" spans="9:10">
      <c r="I2555" s="20"/>
      <c r="J2555" s="20"/>
    </row>
    <row r="2556" spans="9:10">
      <c r="I2556" s="20"/>
      <c r="J2556" s="20"/>
    </row>
    <row r="2557" spans="9:10">
      <c r="I2557" s="20"/>
      <c r="J2557" s="20"/>
    </row>
    <row r="2558" spans="9:10">
      <c r="I2558" s="20"/>
      <c r="J2558" s="20"/>
    </row>
    <row r="2559" spans="9:10">
      <c r="I2559" s="20"/>
      <c r="J2559" s="20"/>
    </row>
    <row r="2560" spans="9:10">
      <c r="I2560" s="20"/>
      <c r="J2560" s="20"/>
    </row>
    <row r="2561" spans="9:10">
      <c r="I2561" s="20"/>
      <c r="J2561" s="20"/>
    </row>
    <row r="2562" spans="9:10">
      <c r="I2562" s="20"/>
      <c r="J2562" s="20"/>
    </row>
    <row r="2563" spans="9:10">
      <c r="I2563" s="20"/>
      <c r="J2563" s="20"/>
    </row>
    <row r="2564" spans="9:10">
      <c r="I2564" s="20"/>
      <c r="J2564" s="20"/>
    </row>
    <row r="2565" spans="9:10">
      <c r="I2565" s="20"/>
      <c r="J2565" s="20"/>
    </row>
    <row r="2566" spans="9:10">
      <c r="I2566" s="20"/>
      <c r="J2566" s="20"/>
    </row>
    <row r="2567" spans="9:10">
      <c r="I2567" s="20"/>
      <c r="J2567" s="20"/>
    </row>
    <row r="2568" spans="9:10">
      <c r="I2568" s="20"/>
      <c r="J2568" s="20"/>
    </row>
    <row r="2569" spans="9:10">
      <c r="I2569" s="20"/>
      <c r="J2569" s="20"/>
    </row>
    <row r="2570" spans="9:10">
      <c r="I2570" s="20"/>
      <c r="J2570" s="20"/>
    </row>
    <row r="2571" spans="9:10">
      <c r="I2571" s="20"/>
      <c r="J2571" s="20"/>
    </row>
    <row r="2572" spans="9:10">
      <c r="I2572" s="20"/>
      <c r="J2572" s="20"/>
    </row>
    <row r="2573" spans="9:10">
      <c r="I2573" s="20"/>
      <c r="J2573" s="20"/>
    </row>
    <row r="2574" spans="9:10">
      <c r="I2574" s="20"/>
      <c r="J2574" s="20"/>
    </row>
    <row r="2575" spans="9:10">
      <c r="I2575" s="20"/>
      <c r="J2575" s="20"/>
    </row>
    <row r="2576" spans="9:10">
      <c r="I2576" s="20"/>
      <c r="J2576" s="20"/>
    </row>
    <row r="2577" spans="9:10">
      <c r="I2577" s="20"/>
      <c r="J2577" s="20"/>
    </row>
    <row r="2578" spans="9:10">
      <c r="I2578" s="20"/>
      <c r="J2578" s="20"/>
    </row>
    <row r="2579" spans="9:10">
      <c r="I2579" s="20"/>
      <c r="J2579" s="20"/>
    </row>
    <row r="2580" spans="9:10">
      <c r="I2580" s="20"/>
      <c r="J2580" s="20"/>
    </row>
    <row r="2581" spans="9:10">
      <c r="I2581" s="20"/>
      <c r="J2581" s="20"/>
    </row>
    <row r="2582" spans="9:10">
      <c r="I2582" s="20"/>
      <c r="J2582" s="20"/>
    </row>
    <row r="2583" spans="9:10">
      <c r="I2583" s="20"/>
      <c r="J2583" s="20"/>
    </row>
    <row r="2584" spans="9:10">
      <c r="I2584" s="20"/>
      <c r="J2584" s="20"/>
    </row>
    <row r="2585" spans="9:10">
      <c r="I2585" s="20"/>
      <c r="J2585" s="20"/>
    </row>
    <row r="2586" spans="9:10">
      <c r="I2586" s="20"/>
      <c r="J2586" s="20"/>
    </row>
    <row r="2587" spans="9:10">
      <c r="I2587" s="20"/>
      <c r="J2587" s="20"/>
    </row>
    <row r="2588" spans="9:10">
      <c r="I2588" s="20"/>
      <c r="J2588" s="20"/>
    </row>
    <row r="2589" spans="9:10">
      <c r="I2589" s="20"/>
      <c r="J2589" s="20"/>
    </row>
    <row r="2590" spans="9:10">
      <c r="I2590" s="20"/>
      <c r="J2590" s="20"/>
    </row>
    <row r="2591" spans="9:10">
      <c r="I2591" s="20"/>
      <c r="J2591" s="20"/>
    </row>
    <row r="2592" spans="9:10">
      <c r="I2592" s="20"/>
      <c r="J2592" s="20"/>
    </row>
    <row r="2593" spans="9:10">
      <c r="I2593" s="20"/>
      <c r="J2593" s="20"/>
    </row>
    <row r="2594" spans="9:10">
      <c r="I2594" s="20"/>
      <c r="J2594" s="20"/>
    </row>
    <row r="2595" spans="9:10">
      <c r="I2595" s="20"/>
      <c r="J2595" s="20"/>
    </row>
    <row r="2596" spans="9:10">
      <c r="I2596" s="20"/>
      <c r="J2596" s="20"/>
    </row>
    <row r="2597" spans="9:10">
      <c r="I2597" s="20"/>
      <c r="J2597" s="20"/>
    </row>
    <row r="2598" spans="9:10">
      <c r="I2598" s="20"/>
      <c r="J2598" s="20"/>
    </row>
    <row r="2599" spans="9:10">
      <c r="I2599" s="20"/>
      <c r="J2599" s="20"/>
    </row>
    <row r="2600" spans="9:10">
      <c r="I2600" s="20"/>
      <c r="J2600" s="20"/>
    </row>
    <row r="2601" spans="9:10">
      <c r="I2601" s="20"/>
      <c r="J2601" s="20"/>
    </row>
    <row r="2602" spans="9:10">
      <c r="I2602" s="20"/>
      <c r="J2602" s="20"/>
    </row>
    <row r="2603" spans="9:10">
      <c r="I2603" s="20"/>
      <c r="J2603" s="20"/>
    </row>
    <row r="2604" spans="9:10">
      <c r="I2604" s="20"/>
      <c r="J2604" s="20"/>
    </row>
    <row r="2605" spans="9:10">
      <c r="I2605" s="20"/>
      <c r="J2605" s="20"/>
    </row>
    <row r="2606" spans="9:10">
      <c r="I2606" s="20"/>
      <c r="J2606" s="20"/>
    </row>
    <row r="2607" spans="9:10">
      <c r="I2607" s="20"/>
      <c r="J2607" s="20"/>
    </row>
    <row r="2608" spans="9:10">
      <c r="I2608" s="20"/>
      <c r="J2608" s="20"/>
    </row>
    <row r="2609" spans="9:10">
      <c r="I2609" s="20"/>
      <c r="J2609" s="20"/>
    </row>
    <row r="2610" spans="9:10">
      <c r="I2610" s="20"/>
      <c r="J2610" s="20"/>
    </row>
    <row r="2611" spans="9:10">
      <c r="I2611" s="20"/>
      <c r="J2611" s="20"/>
    </row>
    <row r="2612" spans="9:10">
      <c r="I2612" s="20"/>
      <c r="J2612" s="20"/>
    </row>
    <row r="2613" spans="9:10">
      <c r="I2613" s="20"/>
      <c r="J2613" s="20"/>
    </row>
    <row r="2614" spans="9:10">
      <c r="I2614" s="20"/>
      <c r="J2614" s="20"/>
    </row>
    <row r="2615" spans="9:10">
      <c r="I2615" s="20"/>
      <c r="J2615" s="20"/>
    </row>
    <row r="2616" spans="9:10">
      <c r="I2616" s="20"/>
      <c r="J2616" s="20"/>
    </row>
    <row r="2617" spans="9:10">
      <c r="I2617" s="20"/>
      <c r="J2617" s="20"/>
    </row>
    <row r="2618" spans="9:10">
      <c r="I2618" s="20"/>
      <c r="J2618" s="20"/>
    </row>
    <row r="2619" spans="9:10">
      <c r="I2619" s="20"/>
      <c r="J2619" s="20"/>
    </row>
    <row r="2620" spans="9:10">
      <c r="I2620" s="20"/>
      <c r="J2620" s="20"/>
    </row>
    <row r="2621" spans="9:10">
      <c r="I2621" s="20"/>
      <c r="J2621" s="20"/>
    </row>
    <row r="2622" spans="9:10">
      <c r="I2622" s="20"/>
      <c r="J2622" s="20"/>
    </row>
    <row r="2623" spans="9:10">
      <c r="I2623" s="20"/>
      <c r="J2623" s="20"/>
    </row>
    <row r="2624" spans="9:10">
      <c r="I2624" s="20"/>
      <c r="J2624" s="20"/>
    </row>
    <row r="2625" spans="9:10">
      <c r="I2625" s="20"/>
      <c r="J2625" s="20"/>
    </row>
    <row r="2626" spans="9:10">
      <c r="I2626" s="20"/>
      <c r="J2626" s="20"/>
    </row>
    <row r="2627" spans="9:10">
      <c r="I2627" s="20"/>
      <c r="J2627" s="20"/>
    </row>
    <row r="2628" spans="9:10">
      <c r="I2628" s="20"/>
      <c r="J2628" s="20"/>
    </row>
    <row r="2629" spans="9:10">
      <c r="I2629" s="20"/>
      <c r="J2629" s="20"/>
    </row>
    <row r="2630" spans="9:10">
      <c r="I2630" s="20"/>
      <c r="J2630" s="20"/>
    </row>
    <row r="2631" spans="9:10">
      <c r="I2631" s="20"/>
      <c r="J2631" s="20"/>
    </row>
    <row r="2632" spans="9:10">
      <c r="I2632" s="20"/>
      <c r="J2632" s="20"/>
    </row>
    <row r="2633" spans="9:10">
      <c r="I2633" s="20"/>
      <c r="J2633" s="20"/>
    </row>
    <row r="2634" spans="9:10">
      <c r="I2634" s="20"/>
      <c r="J2634" s="20"/>
    </row>
    <row r="2635" spans="9:10">
      <c r="I2635" s="20"/>
      <c r="J2635" s="20"/>
    </row>
    <row r="2636" spans="9:10">
      <c r="I2636" s="20"/>
      <c r="J2636" s="20"/>
    </row>
    <row r="2637" spans="9:10">
      <c r="I2637" s="20"/>
      <c r="J2637" s="20"/>
    </row>
    <row r="2638" spans="9:10">
      <c r="I2638" s="20"/>
      <c r="J2638" s="20"/>
    </row>
    <row r="2639" spans="9:10">
      <c r="I2639" s="20"/>
      <c r="J2639" s="20"/>
    </row>
    <row r="2640" spans="9:10">
      <c r="I2640" s="20"/>
      <c r="J2640" s="20"/>
    </row>
    <row r="2641" spans="9:10">
      <c r="I2641" s="20"/>
      <c r="J2641" s="20"/>
    </row>
    <row r="2642" spans="9:10">
      <c r="I2642" s="20"/>
      <c r="J2642" s="20"/>
    </row>
    <row r="2643" spans="9:10">
      <c r="I2643" s="20"/>
      <c r="J2643" s="20"/>
    </row>
    <row r="2644" spans="9:10">
      <c r="I2644" s="20"/>
      <c r="J2644" s="20"/>
    </row>
    <row r="2645" spans="9:10">
      <c r="I2645" s="20"/>
      <c r="J2645" s="20"/>
    </row>
    <row r="2646" spans="9:10">
      <c r="I2646" s="20"/>
      <c r="J2646" s="20"/>
    </row>
    <row r="2647" spans="9:10">
      <c r="I2647" s="20"/>
      <c r="J2647" s="20"/>
    </row>
    <row r="2648" spans="9:10">
      <c r="I2648" s="20"/>
      <c r="J2648" s="20"/>
    </row>
    <row r="2649" spans="9:10">
      <c r="I2649" s="20"/>
      <c r="J2649" s="20"/>
    </row>
    <row r="2650" spans="9:10">
      <c r="I2650" s="20"/>
      <c r="J2650" s="20"/>
    </row>
    <row r="2651" spans="9:10">
      <c r="I2651" s="20"/>
      <c r="J2651" s="20"/>
    </row>
    <row r="2652" spans="9:10">
      <c r="I2652" s="20"/>
      <c r="J2652" s="20"/>
    </row>
    <row r="2653" spans="9:10">
      <c r="I2653" s="20"/>
      <c r="J2653" s="20"/>
    </row>
    <row r="2654" spans="9:10">
      <c r="I2654" s="20"/>
      <c r="J2654" s="20"/>
    </row>
    <row r="2655" spans="9:10">
      <c r="I2655" s="20"/>
      <c r="J2655" s="20"/>
    </row>
    <row r="2656" spans="9:10">
      <c r="I2656" s="20"/>
      <c r="J2656" s="20"/>
    </row>
    <row r="2657" spans="9:10">
      <c r="I2657" s="20"/>
      <c r="J2657" s="20"/>
    </row>
    <row r="2658" spans="9:10">
      <c r="I2658" s="20"/>
      <c r="J2658" s="20"/>
    </row>
    <row r="2659" spans="9:10">
      <c r="I2659" s="20"/>
      <c r="J2659" s="20"/>
    </row>
    <row r="2660" spans="9:10">
      <c r="I2660" s="20"/>
      <c r="J2660" s="20"/>
    </row>
    <row r="2661" spans="9:10">
      <c r="I2661" s="20"/>
      <c r="J2661" s="20"/>
    </row>
    <row r="2662" spans="9:10">
      <c r="I2662" s="20"/>
      <c r="J2662" s="20"/>
    </row>
    <row r="2663" spans="9:10">
      <c r="I2663" s="20"/>
      <c r="J2663" s="20"/>
    </row>
    <row r="2664" spans="9:10">
      <c r="I2664" s="20"/>
      <c r="J2664" s="20"/>
    </row>
    <row r="2665" spans="9:10">
      <c r="I2665" s="20"/>
      <c r="J2665" s="20"/>
    </row>
    <row r="2666" spans="9:10">
      <c r="I2666" s="20"/>
      <c r="J2666" s="20"/>
    </row>
    <row r="2667" spans="9:10">
      <c r="I2667" s="20"/>
      <c r="J2667" s="20"/>
    </row>
    <row r="2668" spans="9:10">
      <c r="I2668" s="20"/>
      <c r="J2668" s="20"/>
    </row>
    <row r="2669" spans="9:10">
      <c r="I2669" s="20"/>
      <c r="J2669" s="20"/>
    </row>
    <row r="2670" spans="9:10">
      <c r="I2670" s="20"/>
      <c r="J2670" s="20"/>
    </row>
    <row r="2671" spans="9:10">
      <c r="I2671" s="20"/>
      <c r="J2671" s="20"/>
    </row>
    <row r="2672" spans="9:10">
      <c r="I2672" s="20"/>
      <c r="J2672" s="20"/>
    </row>
    <row r="2673" spans="9:10">
      <c r="I2673" s="20"/>
      <c r="J2673" s="20"/>
    </row>
    <row r="2674" spans="9:10">
      <c r="I2674" s="20"/>
      <c r="J2674" s="20"/>
    </row>
    <row r="2675" spans="9:10">
      <c r="I2675" s="20"/>
      <c r="J2675" s="20"/>
    </row>
    <row r="2676" spans="9:10">
      <c r="I2676" s="20"/>
      <c r="J2676" s="20"/>
    </row>
    <row r="2677" spans="9:10">
      <c r="I2677" s="20"/>
      <c r="J2677" s="20"/>
    </row>
    <row r="2678" spans="9:10">
      <c r="I2678" s="20"/>
      <c r="J2678" s="20"/>
    </row>
    <row r="2679" spans="9:10">
      <c r="I2679" s="20"/>
      <c r="J2679" s="20"/>
    </row>
    <row r="2680" spans="9:10">
      <c r="I2680" s="20"/>
      <c r="J2680" s="20"/>
    </row>
    <row r="2681" spans="9:10">
      <c r="I2681" s="20"/>
      <c r="J2681" s="20"/>
    </row>
    <row r="2682" spans="9:10">
      <c r="I2682" s="20"/>
      <c r="J2682" s="20"/>
    </row>
    <row r="2683" spans="9:10">
      <c r="I2683" s="20"/>
      <c r="J2683" s="20"/>
    </row>
    <row r="2684" spans="9:10">
      <c r="I2684" s="20"/>
      <c r="J2684" s="20"/>
    </row>
    <row r="2685" spans="9:10">
      <c r="I2685" s="20"/>
      <c r="J2685" s="20"/>
    </row>
    <row r="2686" spans="9:10">
      <c r="I2686" s="20"/>
      <c r="J2686" s="20"/>
    </row>
    <row r="2687" spans="9:10">
      <c r="I2687" s="20"/>
      <c r="J2687" s="20"/>
    </row>
    <row r="2688" spans="9:10">
      <c r="I2688" s="20"/>
      <c r="J2688" s="20"/>
    </row>
    <row r="2689" spans="9:10">
      <c r="I2689" s="20"/>
      <c r="J2689" s="20"/>
    </row>
    <row r="2690" spans="9:10">
      <c r="I2690" s="20"/>
      <c r="J2690" s="20"/>
    </row>
    <row r="2691" spans="9:10">
      <c r="I2691" s="20"/>
      <c r="J2691" s="20"/>
    </row>
    <row r="2692" spans="9:10">
      <c r="I2692" s="20"/>
      <c r="J2692" s="20"/>
    </row>
    <row r="2693" spans="9:10">
      <c r="I2693" s="20"/>
      <c r="J2693" s="20"/>
    </row>
    <row r="2694" spans="9:10">
      <c r="I2694" s="20"/>
      <c r="J2694" s="20"/>
    </row>
    <row r="2695" spans="9:10">
      <c r="I2695" s="20"/>
      <c r="J2695" s="20"/>
    </row>
    <row r="2696" spans="9:10">
      <c r="I2696" s="20"/>
      <c r="J2696" s="20"/>
    </row>
    <row r="2697" spans="9:10">
      <c r="I2697" s="20"/>
      <c r="J2697" s="20"/>
    </row>
    <row r="2698" spans="9:10">
      <c r="I2698" s="20"/>
      <c r="J2698" s="20"/>
    </row>
    <row r="2699" spans="9:10">
      <c r="I2699" s="20"/>
      <c r="J2699" s="20"/>
    </row>
    <row r="2700" spans="9:10">
      <c r="I2700" s="20"/>
      <c r="J2700" s="20"/>
    </row>
    <row r="2701" spans="9:10">
      <c r="I2701" s="20"/>
      <c r="J2701" s="20"/>
    </row>
    <row r="2702" spans="9:10">
      <c r="I2702" s="20"/>
      <c r="J2702" s="20"/>
    </row>
    <row r="2703" spans="9:10">
      <c r="I2703" s="20"/>
      <c r="J2703" s="20"/>
    </row>
    <row r="2704" spans="9:10">
      <c r="I2704" s="20"/>
      <c r="J2704" s="20"/>
    </row>
    <row r="2705" spans="9:10">
      <c r="I2705" s="20"/>
      <c r="J2705" s="20"/>
    </row>
    <row r="2706" spans="9:10">
      <c r="I2706" s="20"/>
      <c r="J2706" s="20"/>
    </row>
    <row r="2707" spans="9:10">
      <c r="I2707" s="20"/>
      <c r="J2707" s="20"/>
    </row>
    <row r="2708" spans="9:10">
      <c r="I2708" s="20"/>
      <c r="J2708" s="20"/>
    </row>
    <row r="2709" spans="9:10">
      <c r="I2709" s="20"/>
      <c r="J2709" s="20"/>
    </row>
    <row r="2710" spans="9:10">
      <c r="I2710" s="20"/>
      <c r="J2710" s="20"/>
    </row>
    <row r="2711" spans="9:10">
      <c r="I2711" s="20"/>
      <c r="J2711" s="20"/>
    </row>
    <row r="2712" spans="9:10">
      <c r="I2712" s="20"/>
      <c r="J2712" s="20"/>
    </row>
    <row r="2713" spans="9:10">
      <c r="I2713" s="20"/>
      <c r="J2713" s="20"/>
    </row>
    <row r="2714" spans="9:10">
      <c r="I2714" s="20"/>
      <c r="J2714" s="20"/>
    </row>
    <row r="2715" spans="9:10">
      <c r="I2715" s="20"/>
      <c r="J2715" s="20"/>
    </row>
    <row r="2716" spans="9:10">
      <c r="I2716" s="20"/>
      <c r="J2716" s="20"/>
    </row>
    <row r="2717" spans="9:10">
      <c r="I2717" s="20"/>
      <c r="J2717" s="20"/>
    </row>
    <row r="2718" spans="9:10">
      <c r="I2718" s="20"/>
      <c r="J2718" s="20"/>
    </row>
    <row r="2719" spans="9:10">
      <c r="I2719" s="20"/>
      <c r="J2719" s="20"/>
    </row>
    <row r="2720" spans="9:10">
      <c r="I2720" s="20"/>
      <c r="J2720" s="20"/>
    </row>
    <row r="2721" spans="9:10">
      <c r="I2721" s="20"/>
      <c r="J2721" s="20"/>
    </row>
    <row r="2722" spans="9:10">
      <c r="I2722" s="20"/>
      <c r="J2722" s="20"/>
    </row>
    <row r="2723" spans="9:10">
      <c r="I2723" s="20"/>
      <c r="J2723" s="20"/>
    </row>
    <row r="2724" spans="9:10">
      <c r="I2724" s="20"/>
      <c r="J2724" s="20"/>
    </row>
    <row r="2725" spans="9:10">
      <c r="I2725" s="20"/>
      <c r="J2725" s="20"/>
    </row>
    <row r="2726" spans="9:10">
      <c r="I2726" s="20"/>
      <c r="J2726" s="20"/>
    </row>
    <row r="2727" spans="9:10">
      <c r="I2727" s="20"/>
      <c r="J2727" s="20"/>
    </row>
    <row r="2728" spans="9:10">
      <c r="I2728" s="20"/>
      <c r="J2728" s="20"/>
    </row>
    <row r="2729" spans="9:10">
      <c r="I2729" s="20"/>
      <c r="J2729" s="20"/>
    </row>
    <row r="2730" spans="9:10">
      <c r="I2730" s="20"/>
      <c r="J2730" s="20"/>
    </row>
    <row r="2731" spans="9:10">
      <c r="I2731" s="20"/>
      <c r="J2731" s="20"/>
    </row>
    <row r="2732" spans="9:10">
      <c r="I2732" s="20"/>
      <c r="J2732" s="20"/>
    </row>
    <row r="2733" spans="9:10">
      <c r="I2733" s="20"/>
      <c r="J2733" s="20"/>
    </row>
    <row r="2734" spans="9:10">
      <c r="I2734" s="20"/>
      <c r="J2734" s="20"/>
    </row>
    <row r="2735" spans="9:10">
      <c r="I2735" s="20"/>
      <c r="J2735" s="20"/>
    </row>
    <row r="2736" spans="9:10">
      <c r="I2736" s="20"/>
      <c r="J2736" s="20"/>
    </row>
    <row r="2737" spans="9:10">
      <c r="I2737" s="20"/>
      <c r="J2737" s="20"/>
    </row>
    <row r="2738" spans="9:10">
      <c r="I2738" s="20"/>
      <c r="J2738" s="20"/>
    </row>
    <row r="2739" spans="9:10">
      <c r="I2739" s="20"/>
      <c r="J2739" s="20"/>
    </row>
    <row r="2740" spans="9:10">
      <c r="I2740" s="20"/>
      <c r="J2740" s="20"/>
    </row>
    <row r="2741" spans="9:10">
      <c r="I2741" s="20"/>
      <c r="J2741" s="20"/>
    </row>
    <row r="2742" spans="9:10">
      <c r="I2742" s="20"/>
      <c r="J2742" s="20"/>
    </row>
    <row r="2743" spans="9:10">
      <c r="I2743" s="20"/>
      <c r="J2743" s="20"/>
    </row>
    <row r="2744" spans="9:10">
      <c r="I2744" s="20"/>
      <c r="J2744" s="20"/>
    </row>
    <row r="2745" spans="9:10">
      <c r="I2745" s="20"/>
      <c r="J2745" s="20"/>
    </row>
    <row r="2746" spans="9:10">
      <c r="I2746" s="20"/>
      <c r="J2746" s="20"/>
    </row>
    <row r="2747" spans="9:10">
      <c r="I2747" s="20"/>
      <c r="J2747" s="20"/>
    </row>
    <row r="2748" spans="9:10">
      <c r="I2748" s="20"/>
      <c r="J2748" s="20"/>
    </row>
    <row r="2749" spans="9:10">
      <c r="I2749" s="20"/>
      <c r="J2749" s="20"/>
    </row>
    <row r="2750" spans="9:10">
      <c r="I2750" s="20"/>
      <c r="J2750" s="20"/>
    </row>
    <row r="2751" spans="9:10">
      <c r="I2751" s="20"/>
      <c r="J2751" s="20"/>
    </row>
    <row r="2752" spans="9:10">
      <c r="I2752" s="20"/>
      <c r="J2752" s="20"/>
    </row>
    <row r="2753" spans="9:10">
      <c r="I2753" s="20"/>
      <c r="J2753" s="20"/>
    </row>
    <row r="2754" spans="9:10">
      <c r="I2754" s="20"/>
      <c r="J2754" s="20"/>
    </row>
    <row r="2755" spans="9:10">
      <c r="I2755" s="20"/>
      <c r="J2755" s="20"/>
    </row>
    <row r="2756" spans="9:10">
      <c r="I2756" s="20"/>
      <c r="J2756" s="20"/>
    </row>
    <row r="2757" spans="9:10">
      <c r="I2757" s="20"/>
      <c r="J2757" s="20"/>
    </row>
    <row r="2758" spans="9:10">
      <c r="I2758" s="20"/>
      <c r="J2758" s="20"/>
    </row>
    <row r="2759" spans="9:10">
      <c r="I2759" s="20"/>
      <c r="J2759" s="20"/>
    </row>
    <row r="2760" spans="9:10">
      <c r="I2760" s="20"/>
      <c r="J2760" s="20"/>
    </row>
    <row r="2761" spans="9:10">
      <c r="I2761" s="20"/>
      <c r="J2761" s="20"/>
    </row>
    <row r="2762" spans="9:10">
      <c r="I2762" s="20"/>
      <c r="J2762" s="20"/>
    </row>
    <row r="2763" spans="9:10">
      <c r="I2763" s="20"/>
      <c r="J2763" s="20"/>
    </row>
    <row r="2764" spans="9:10">
      <c r="I2764" s="20"/>
      <c r="J2764" s="20"/>
    </row>
    <row r="2765" spans="9:10">
      <c r="I2765" s="20"/>
      <c r="J2765" s="20"/>
    </row>
    <row r="2766" spans="9:10">
      <c r="I2766" s="20"/>
      <c r="J2766" s="20"/>
    </row>
    <row r="2767" spans="9:10">
      <c r="I2767" s="20"/>
      <c r="J2767" s="20"/>
    </row>
    <row r="2768" spans="9:10">
      <c r="I2768" s="20"/>
      <c r="J2768" s="20"/>
    </row>
    <row r="2769" spans="9:10">
      <c r="I2769" s="20"/>
      <c r="J2769" s="20"/>
    </row>
    <row r="2770" spans="9:10">
      <c r="I2770" s="20"/>
      <c r="J2770" s="20"/>
    </row>
    <row r="2771" spans="9:10">
      <c r="I2771" s="20"/>
      <c r="J2771" s="20"/>
    </row>
    <row r="2772" spans="9:10">
      <c r="I2772" s="20"/>
      <c r="J2772" s="20"/>
    </row>
    <row r="2773" spans="9:10">
      <c r="I2773" s="20"/>
      <c r="J2773" s="20"/>
    </row>
    <row r="2774" spans="9:10">
      <c r="I2774" s="20"/>
      <c r="J2774" s="20"/>
    </row>
    <row r="2775" spans="9:10">
      <c r="I2775" s="20"/>
      <c r="J2775" s="20"/>
    </row>
    <row r="2776" spans="9:10">
      <c r="I2776" s="20"/>
      <c r="J2776" s="20"/>
    </row>
    <row r="2777" spans="9:10">
      <c r="I2777" s="20"/>
      <c r="J2777" s="20"/>
    </row>
    <row r="2778" spans="9:10">
      <c r="I2778" s="20"/>
      <c r="J2778" s="20"/>
    </row>
    <row r="2779" spans="9:10">
      <c r="I2779" s="20"/>
      <c r="J2779" s="20"/>
    </row>
    <row r="2780" spans="9:10">
      <c r="I2780" s="20"/>
      <c r="J2780" s="20"/>
    </row>
    <row r="2781" spans="9:10">
      <c r="I2781" s="20"/>
      <c r="J2781" s="20"/>
    </row>
    <row r="2782" spans="9:10">
      <c r="I2782" s="20"/>
      <c r="J2782" s="20"/>
    </row>
    <row r="2783" spans="9:10">
      <c r="I2783" s="20"/>
      <c r="J2783" s="20"/>
    </row>
    <row r="2784" spans="9:10">
      <c r="I2784" s="20"/>
      <c r="J2784" s="20"/>
    </row>
    <row r="2785" spans="9:10">
      <c r="I2785" s="20"/>
      <c r="J2785" s="20"/>
    </row>
    <row r="2786" spans="9:10">
      <c r="I2786" s="20"/>
      <c r="J2786" s="20"/>
    </row>
    <row r="2787" spans="9:10">
      <c r="I2787" s="20"/>
      <c r="J2787" s="20"/>
    </row>
    <row r="2788" spans="9:10">
      <c r="I2788" s="20"/>
      <c r="J2788" s="20"/>
    </row>
    <row r="2789" spans="9:10">
      <c r="I2789" s="20"/>
      <c r="J2789" s="20"/>
    </row>
    <row r="2790" spans="9:10">
      <c r="I2790" s="20"/>
      <c r="J2790" s="20"/>
    </row>
    <row r="2791" spans="9:10">
      <c r="I2791" s="20"/>
      <c r="J2791" s="20"/>
    </row>
    <row r="2792" spans="9:10">
      <c r="I2792" s="20"/>
      <c r="J2792" s="20"/>
    </row>
    <row r="2793" spans="9:10">
      <c r="I2793" s="20"/>
      <c r="J2793" s="20"/>
    </row>
    <row r="2794" spans="9:10">
      <c r="I2794" s="20"/>
      <c r="J2794" s="20"/>
    </row>
    <row r="2795" spans="9:10">
      <c r="I2795" s="20"/>
      <c r="J2795" s="20"/>
    </row>
    <row r="2796" spans="9:10">
      <c r="I2796" s="20"/>
      <c r="J2796" s="20"/>
    </row>
    <row r="2797" spans="9:10">
      <c r="I2797" s="20"/>
      <c r="J2797" s="20"/>
    </row>
    <row r="2798" spans="9:10">
      <c r="I2798" s="20"/>
      <c r="J2798" s="20"/>
    </row>
    <row r="2799" spans="9:10">
      <c r="I2799" s="20"/>
      <c r="J2799" s="20"/>
    </row>
    <row r="2800" spans="9:10">
      <c r="I2800" s="20"/>
      <c r="J2800" s="20"/>
    </row>
    <row r="2801" spans="9:10">
      <c r="I2801" s="20"/>
      <c r="J2801" s="20"/>
    </row>
    <row r="2802" spans="9:10">
      <c r="I2802" s="20"/>
      <c r="J2802" s="20"/>
    </row>
    <row r="2803" spans="9:10">
      <c r="I2803" s="20"/>
      <c r="J2803" s="20"/>
    </row>
    <row r="2804" spans="9:10">
      <c r="I2804" s="20"/>
      <c r="J2804" s="20"/>
    </row>
    <row r="2805" spans="9:10">
      <c r="I2805" s="20"/>
      <c r="J2805" s="20"/>
    </row>
    <row r="2806" spans="9:10">
      <c r="I2806" s="20"/>
      <c r="J2806" s="20"/>
    </row>
    <row r="2807" spans="9:10">
      <c r="I2807" s="20"/>
      <c r="J2807" s="20"/>
    </row>
    <row r="2808" spans="9:10">
      <c r="I2808" s="20"/>
      <c r="J2808" s="20"/>
    </row>
    <row r="2809" spans="9:10">
      <c r="I2809" s="20"/>
      <c r="J2809" s="20"/>
    </row>
    <row r="2810" spans="9:10">
      <c r="I2810" s="20"/>
      <c r="J2810" s="20"/>
    </row>
    <row r="2811" spans="9:10">
      <c r="I2811" s="20"/>
      <c r="J2811" s="20"/>
    </row>
    <row r="2812" spans="9:10">
      <c r="I2812" s="20"/>
      <c r="J2812" s="20"/>
    </row>
    <row r="2813" spans="9:10">
      <c r="I2813" s="20"/>
      <c r="J2813" s="20"/>
    </row>
    <row r="2814" spans="9:10">
      <c r="I2814" s="20"/>
      <c r="J2814" s="20"/>
    </row>
    <row r="2815" spans="9:10">
      <c r="I2815" s="20"/>
      <c r="J2815" s="20"/>
    </row>
    <row r="2816" spans="9:10">
      <c r="I2816" s="20"/>
      <c r="J2816" s="20"/>
    </row>
    <row r="2817" spans="9:10">
      <c r="I2817" s="20"/>
      <c r="J2817" s="20"/>
    </row>
    <row r="2818" spans="9:10">
      <c r="I2818" s="20"/>
      <c r="J2818" s="20"/>
    </row>
    <row r="2819" spans="9:10">
      <c r="I2819" s="20"/>
      <c r="J2819" s="20"/>
    </row>
    <row r="2820" spans="9:10">
      <c r="I2820" s="20"/>
      <c r="J2820" s="20"/>
    </row>
    <row r="2821" spans="9:10">
      <c r="I2821" s="20"/>
      <c r="J2821" s="20"/>
    </row>
    <row r="2822" spans="9:10">
      <c r="I2822" s="20"/>
      <c r="J2822" s="20"/>
    </row>
    <row r="2823" spans="9:10">
      <c r="I2823" s="20"/>
      <c r="J2823" s="20"/>
    </row>
    <row r="2824" spans="9:10">
      <c r="I2824" s="20"/>
      <c r="J2824" s="20"/>
    </row>
    <row r="2825" spans="9:10">
      <c r="I2825" s="20"/>
      <c r="J2825" s="20"/>
    </row>
    <row r="2826" spans="9:10">
      <c r="I2826" s="20"/>
      <c r="J2826" s="20"/>
    </row>
    <row r="2827" spans="9:10">
      <c r="I2827" s="20"/>
      <c r="J2827" s="20"/>
    </row>
    <row r="2828" spans="9:10">
      <c r="I2828" s="20"/>
      <c r="J2828" s="20"/>
    </row>
    <row r="2829" spans="9:10">
      <c r="I2829" s="20"/>
      <c r="J2829" s="20"/>
    </row>
    <row r="2830" spans="9:10">
      <c r="I2830" s="20"/>
      <c r="J2830" s="20"/>
    </row>
    <row r="2831" spans="9:10">
      <c r="I2831" s="20"/>
      <c r="J2831" s="20"/>
    </row>
    <row r="2832" spans="9:10">
      <c r="I2832" s="20"/>
      <c r="J2832" s="20"/>
    </row>
    <row r="2833" spans="9:10">
      <c r="I2833" s="20"/>
      <c r="J2833" s="20"/>
    </row>
    <row r="2834" spans="9:10">
      <c r="I2834" s="20"/>
      <c r="J2834" s="20"/>
    </row>
    <row r="2835" spans="9:10">
      <c r="I2835" s="20"/>
      <c r="J2835" s="20"/>
    </row>
    <row r="2836" spans="9:10">
      <c r="I2836" s="20"/>
      <c r="J2836" s="20"/>
    </row>
    <row r="2837" spans="9:10">
      <c r="I2837" s="20"/>
      <c r="J2837" s="20"/>
    </row>
    <row r="2838" spans="9:10">
      <c r="I2838" s="20"/>
      <c r="J2838" s="20"/>
    </row>
    <row r="2839" spans="9:10">
      <c r="I2839" s="20"/>
      <c r="J2839" s="20"/>
    </row>
    <row r="2840" spans="9:10">
      <c r="I2840" s="20"/>
      <c r="J2840" s="20"/>
    </row>
    <row r="2841" spans="9:10">
      <c r="I2841" s="20"/>
      <c r="J2841" s="20"/>
    </row>
    <row r="2842" spans="9:10">
      <c r="I2842" s="20"/>
      <c r="J2842" s="20"/>
    </row>
    <row r="2843" spans="9:10">
      <c r="I2843" s="20"/>
      <c r="J2843" s="20"/>
    </row>
    <row r="2844" spans="9:10">
      <c r="I2844" s="20"/>
      <c r="J2844" s="20"/>
    </row>
    <row r="2845" spans="9:10">
      <c r="I2845" s="20"/>
      <c r="J2845" s="20"/>
    </row>
    <row r="2846" spans="9:10">
      <c r="I2846" s="20"/>
      <c r="J2846" s="20"/>
    </row>
    <row r="2847" spans="9:10">
      <c r="I2847" s="20"/>
      <c r="J2847" s="20"/>
    </row>
    <row r="2848" spans="9:10">
      <c r="I2848" s="20"/>
      <c r="J2848" s="20"/>
    </row>
    <row r="2849" spans="9:10">
      <c r="I2849" s="20"/>
      <c r="J2849" s="20"/>
    </row>
    <row r="2850" spans="9:10">
      <c r="I2850" s="20"/>
      <c r="J2850" s="20"/>
    </row>
    <row r="2851" spans="9:10">
      <c r="I2851" s="20"/>
      <c r="J2851" s="20"/>
    </row>
    <row r="2852" spans="9:10">
      <c r="I2852" s="20"/>
      <c r="J2852" s="20"/>
    </row>
    <row r="2853" spans="9:10">
      <c r="I2853" s="20"/>
      <c r="J2853" s="20"/>
    </row>
    <row r="2854" spans="9:10">
      <c r="I2854" s="20"/>
      <c r="J2854" s="20"/>
    </row>
    <row r="2855" spans="9:10">
      <c r="I2855" s="20"/>
      <c r="J2855" s="20"/>
    </row>
    <row r="2856" spans="9:10">
      <c r="I2856" s="20"/>
      <c r="J2856" s="20"/>
    </row>
    <row r="2857" spans="9:10">
      <c r="I2857" s="20"/>
      <c r="J2857" s="20"/>
    </row>
    <row r="2858" spans="9:10">
      <c r="I2858" s="20"/>
      <c r="J2858" s="20"/>
    </row>
    <row r="2859" spans="9:10">
      <c r="I2859" s="20"/>
      <c r="J2859" s="20"/>
    </row>
    <row r="2860" spans="9:10">
      <c r="I2860" s="20"/>
      <c r="J2860" s="20"/>
    </row>
    <row r="2861" spans="9:10">
      <c r="I2861" s="20"/>
      <c r="J2861" s="20"/>
    </row>
    <row r="2862" spans="9:10">
      <c r="I2862" s="20"/>
      <c r="J2862" s="20"/>
    </row>
    <row r="2863" spans="9:10">
      <c r="I2863" s="20"/>
      <c r="J2863" s="20"/>
    </row>
    <row r="2864" spans="9:10">
      <c r="I2864" s="20"/>
      <c r="J2864" s="20"/>
    </row>
    <row r="2865" spans="9:10">
      <c r="I2865" s="20"/>
      <c r="J2865" s="20"/>
    </row>
    <row r="2866" spans="9:10">
      <c r="I2866" s="20"/>
      <c r="J2866" s="20"/>
    </row>
    <row r="2867" spans="9:10">
      <c r="I2867" s="20"/>
      <c r="J2867" s="20"/>
    </row>
    <row r="2868" spans="9:10">
      <c r="I2868" s="20"/>
      <c r="J2868" s="20"/>
    </row>
    <row r="2869" spans="9:10">
      <c r="I2869" s="20"/>
      <c r="J2869" s="20"/>
    </row>
    <row r="2870" spans="9:10">
      <c r="I2870" s="20"/>
      <c r="J2870" s="20"/>
    </row>
    <row r="2871" spans="9:10">
      <c r="I2871" s="20"/>
      <c r="J2871" s="20"/>
    </row>
    <row r="2872" spans="9:10">
      <c r="I2872" s="20"/>
      <c r="J2872" s="20"/>
    </row>
    <row r="2873" spans="9:10">
      <c r="I2873" s="20"/>
      <c r="J2873" s="20"/>
    </row>
    <row r="2874" spans="9:10">
      <c r="I2874" s="20"/>
      <c r="J2874" s="20"/>
    </row>
    <row r="2875" spans="9:10">
      <c r="I2875" s="20"/>
      <c r="J2875" s="20"/>
    </row>
    <row r="2876" spans="9:10">
      <c r="I2876" s="20"/>
      <c r="J2876" s="20"/>
    </row>
    <row r="2877" spans="9:10">
      <c r="I2877" s="20"/>
      <c r="J2877" s="20"/>
    </row>
    <row r="2878" spans="9:10">
      <c r="I2878" s="20"/>
      <c r="J2878" s="20"/>
    </row>
    <row r="2879" spans="9:10">
      <c r="I2879" s="20"/>
      <c r="J2879" s="20"/>
    </row>
    <row r="2880" spans="9:10">
      <c r="I2880" s="20"/>
      <c r="J2880" s="20"/>
    </row>
    <row r="2881" spans="9:10">
      <c r="I2881" s="20"/>
      <c r="J2881" s="20"/>
    </row>
    <row r="2882" spans="9:10">
      <c r="I2882" s="20"/>
      <c r="J2882" s="20"/>
    </row>
    <row r="2883" spans="9:10">
      <c r="I2883" s="20"/>
      <c r="J2883" s="20"/>
    </row>
    <row r="2884" spans="9:10">
      <c r="I2884" s="20"/>
      <c r="J2884" s="20"/>
    </row>
    <row r="2885" spans="9:10">
      <c r="I2885" s="20"/>
      <c r="J2885" s="20"/>
    </row>
    <row r="2886" spans="9:10">
      <c r="I2886" s="20"/>
      <c r="J2886" s="20"/>
    </row>
    <row r="2887" spans="9:10">
      <c r="I2887" s="20"/>
      <c r="J2887" s="20"/>
    </row>
    <row r="2888" spans="9:10">
      <c r="I2888" s="20"/>
      <c r="J2888" s="20"/>
    </row>
    <row r="2889" spans="9:10">
      <c r="I2889" s="20"/>
      <c r="J2889" s="20"/>
    </row>
    <row r="2890" spans="9:10">
      <c r="I2890" s="20"/>
      <c r="J2890" s="20"/>
    </row>
    <row r="2891" spans="9:10">
      <c r="I2891" s="20"/>
      <c r="J2891" s="20"/>
    </row>
    <row r="2892" spans="9:10">
      <c r="I2892" s="20"/>
      <c r="J2892" s="20"/>
    </row>
    <row r="2893" spans="9:10">
      <c r="I2893" s="20"/>
      <c r="J2893" s="20"/>
    </row>
    <row r="2894" spans="9:10">
      <c r="I2894" s="20"/>
      <c r="J2894" s="20"/>
    </row>
    <row r="2895" spans="9:10">
      <c r="I2895" s="20"/>
      <c r="J2895" s="20"/>
    </row>
    <row r="2896" spans="9:10">
      <c r="I2896" s="20"/>
      <c r="J2896" s="20"/>
    </row>
    <row r="2897" spans="9:10">
      <c r="I2897" s="20"/>
      <c r="J2897" s="20"/>
    </row>
    <row r="2898" spans="9:10">
      <c r="I2898" s="20"/>
      <c r="J2898" s="20"/>
    </row>
    <row r="2899" spans="9:10">
      <c r="I2899" s="20"/>
      <c r="J2899" s="20"/>
    </row>
    <row r="2900" spans="9:10">
      <c r="I2900" s="20"/>
      <c r="J2900" s="20"/>
    </row>
    <row r="2901" spans="9:10">
      <c r="I2901" s="20"/>
      <c r="J2901" s="20"/>
    </row>
    <row r="2902" spans="9:10">
      <c r="I2902" s="20"/>
      <c r="J2902" s="20"/>
    </row>
    <row r="2903" spans="9:10">
      <c r="I2903" s="20"/>
      <c r="J2903" s="20"/>
    </row>
    <row r="2904" spans="9:10">
      <c r="I2904" s="20"/>
      <c r="J2904" s="20"/>
    </row>
    <row r="2905" spans="9:10">
      <c r="I2905" s="20"/>
      <c r="J2905" s="20"/>
    </row>
    <row r="2906" spans="9:10">
      <c r="I2906" s="20"/>
      <c r="J2906" s="20"/>
    </row>
    <row r="2907" spans="9:10">
      <c r="I2907" s="20"/>
      <c r="J2907" s="20"/>
    </row>
    <row r="2908" spans="9:10">
      <c r="I2908" s="20"/>
      <c r="J2908" s="20"/>
    </row>
    <row r="2909" spans="9:10">
      <c r="I2909" s="20"/>
      <c r="J2909" s="20"/>
    </row>
    <row r="2910" spans="9:10">
      <c r="I2910" s="20"/>
      <c r="J2910" s="20"/>
    </row>
    <row r="2911" spans="9:10">
      <c r="I2911" s="20"/>
      <c r="J2911" s="20"/>
    </row>
    <row r="2912" spans="9:10">
      <c r="I2912" s="20"/>
      <c r="J2912" s="20"/>
    </row>
    <row r="2913" spans="9:10">
      <c r="I2913" s="20"/>
      <c r="J2913" s="20"/>
    </row>
    <row r="2914" spans="9:10">
      <c r="I2914" s="20"/>
      <c r="J2914" s="20"/>
    </row>
    <row r="2915" spans="9:10">
      <c r="I2915" s="20"/>
      <c r="J2915" s="20"/>
    </row>
    <row r="2916" spans="9:10">
      <c r="I2916" s="20"/>
      <c r="J2916" s="20"/>
    </row>
    <row r="2917" spans="9:10">
      <c r="I2917" s="20"/>
      <c r="J2917" s="20"/>
    </row>
    <row r="2918" spans="9:10">
      <c r="I2918" s="20"/>
      <c r="J2918" s="20"/>
    </row>
    <row r="2919" spans="9:10">
      <c r="I2919" s="20"/>
      <c r="J2919" s="20"/>
    </row>
    <row r="2920" spans="9:10">
      <c r="I2920" s="20"/>
      <c r="J2920" s="20"/>
    </row>
    <row r="2921" spans="9:10">
      <c r="I2921" s="20"/>
      <c r="J2921" s="20"/>
    </row>
    <row r="2922" spans="9:10">
      <c r="I2922" s="20"/>
      <c r="J2922" s="20"/>
    </row>
    <row r="2923" spans="9:10">
      <c r="I2923" s="20"/>
      <c r="J2923" s="20"/>
    </row>
    <row r="2924" spans="9:10">
      <c r="I2924" s="20"/>
      <c r="J2924" s="20"/>
    </row>
    <row r="2925" spans="9:10">
      <c r="I2925" s="20"/>
      <c r="J2925" s="20"/>
    </row>
    <row r="2926" spans="9:10">
      <c r="I2926" s="20"/>
      <c r="J2926" s="20"/>
    </row>
    <row r="2927" spans="9:10">
      <c r="I2927" s="20"/>
      <c r="J2927" s="20"/>
    </row>
    <row r="2928" spans="9:10">
      <c r="I2928" s="20"/>
      <c r="J2928" s="20"/>
    </row>
    <row r="2929" spans="9:10">
      <c r="I2929" s="20"/>
      <c r="J2929" s="20"/>
    </row>
    <row r="2930" spans="9:10">
      <c r="I2930" s="20"/>
      <c r="J2930" s="20"/>
    </row>
    <row r="2931" spans="9:10">
      <c r="I2931" s="20"/>
      <c r="J2931" s="20"/>
    </row>
    <row r="2932" spans="9:10">
      <c r="I2932" s="20"/>
      <c r="J2932" s="20"/>
    </row>
    <row r="2933" spans="9:10">
      <c r="I2933" s="20"/>
      <c r="J2933" s="20"/>
    </row>
    <row r="2934" spans="9:10">
      <c r="I2934" s="20"/>
      <c r="J2934" s="20"/>
    </row>
    <row r="2935" spans="9:10">
      <c r="I2935" s="20"/>
      <c r="J2935" s="20"/>
    </row>
    <row r="2936" spans="9:10">
      <c r="I2936" s="20"/>
      <c r="J2936" s="20"/>
    </row>
    <row r="2937" spans="9:10">
      <c r="I2937" s="20"/>
      <c r="J2937" s="20"/>
    </row>
    <row r="2938" spans="9:10">
      <c r="I2938" s="20"/>
      <c r="J2938" s="20"/>
    </row>
    <row r="2939" spans="9:10">
      <c r="I2939" s="20"/>
      <c r="J2939" s="20"/>
    </row>
    <row r="2940" spans="9:10">
      <c r="I2940" s="20"/>
      <c r="J2940" s="20"/>
    </row>
    <row r="2941" spans="9:10">
      <c r="I2941" s="20"/>
      <c r="J2941" s="20"/>
    </row>
    <row r="2942" spans="9:10">
      <c r="I2942" s="20"/>
      <c r="J2942" s="20"/>
    </row>
    <row r="2943" spans="9:10">
      <c r="I2943" s="20"/>
      <c r="J2943" s="20"/>
    </row>
    <row r="2944" spans="9:10">
      <c r="I2944" s="20"/>
      <c r="J2944" s="20"/>
    </row>
    <row r="2945" spans="9:10">
      <c r="I2945" s="20"/>
      <c r="J2945" s="20"/>
    </row>
    <row r="2946" spans="9:10">
      <c r="I2946" s="20"/>
      <c r="J2946" s="20"/>
    </row>
    <row r="2947" spans="9:10">
      <c r="I2947" s="20"/>
      <c r="J2947" s="20"/>
    </row>
    <row r="2948" spans="9:10">
      <c r="I2948" s="20"/>
      <c r="J2948" s="20"/>
    </row>
    <row r="2949" spans="9:10">
      <c r="I2949" s="20"/>
      <c r="J2949" s="20"/>
    </row>
    <row r="2950" spans="9:10">
      <c r="I2950" s="20"/>
      <c r="J2950" s="20"/>
    </row>
    <row r="2951" spans="9:10">
      <c r="I2951" s="20"/>
      <c r="J2951" s="20"/>
    </row>
    <row r="2952" spans="9:10">
      <c r="I2952" s="20"/>
      <c r="J2952" s="20"/>
    </row>
    <row r="2953" spans="9:10">
      <c r="I2953" s="20"/>
      <c r="J2953" s="20"/>
    </row>
    <row r="2954" spans="9:10">
      <c r="I2954" s="20"/>
      <c r="J2954" s="20"/>
    </row>
    <row r="2955" spans="9:10">
      <c r="I2955" s="20"/>
      <c r="J2955" s="20"/>
    </row>
    <row r="2956" spans="9:10">
      <c r="I2956" s="20"/>
      <c r="J2956" s="20"/>
    </row>
    <row r="2957" spans="9:10">
      <c r="I2957" s="20"/>
      <c r="J2957" s="20"/>
    </row>
    <row r="2958" spans="9:10">
      <c r="I2958" s="20"/>
      <c r="J2958" s="20"/>
    </row>
    <row r="2959" spans="9:10">
      <c r="I2959" s="20"/>
      <c r="J2959" s="20"/>
    </row>
    <row r="2960" spans="9:10">
      <c r="I2960" s="20"/>
      <c r="J2960" s="20"/>
    </row>
    <row r="2961" spans="9:10">
      <c r="I2961" s="20"/>
      <c r="J2961" s="20"/>
    </row>
    <row r="2962" spans="9:10">
      <c r="I2962" s="20"/>
      <c r="J2962" s="20"/>
    </row>
    <row r="2963" spans="9:10">
      <c r="I2963" s="20"/>
      <c r="J2963" s="20"/>
    </row>
    <row r="2964" spans="9:10">
      <c r="I2964" s="20"/>
      <c r="J2964" s="20"/>
    </row>
    <row r="2965" spans="9:10">
      <c r="I2965" s="20"/>
      <c r="J2965" s="20"/>
    </row>
    <row r="2966" spans="9:10">
      <c r="I2966" s="20"/>
      <c r="J2966" s="20"/>
    </row>
    <row r="2967" spans="9:10">
      <c r="I2967" s="20"/>
      <c r="J2967" s="20"/>
    </row>
    <row r="2968" spans="9:10">
      <c r="I2968" s="20"/>
      <c r="J2968" s="20"/>
    </row>
    <row r="2969" spans="9:10">
      <c r="I2969" s="20"/>
      <c r="J2969" s="20"/>
    </row>
    <row r="2970" spans="9:10">
      <c r="I2970" s="20"/>
      <c r="J2970" s="20"/>
    </row>
    <row r="2971" spans="9:10">
      <c r="I2971" s="20"/>
      <c r="J2971" s="20"/>
    </row>
    <row r="2972" spans="9:10">
      <c r="I2972" s="20"/>
      <c r="J2972" s="20"/>
    </row>
    <row r="2973" spans="9:10">
      <c r="I2973" s="20"/>
      <c r="J2973" s="20"/>
    </row>
    <row r="2974" spans="9:10">
      <c r="I2974" s="20"/>
      <c r="J2974" s="20"/>
    </row>
    <row r="2975" spans="9:10">
      <c r="I2975" s="20"/>
      <c r="J2975" s="20"/>
    </row>
    <row r="2976" spans="9:10">
      <c r="I2976" s="20"/>
      <c r="J2976" s="20"/>
    </row>
    <row r="2977" spans="9:10">
      <c r="I2977" s="20"/>
      <c r="J2977" s="20"/>
    </row>
    <row r="2978" spans="9:10">
      <c r="I2978" s="20"/>
      <c r="J2978" s="20"/>
    </row>
    <row r="2979" spans="9:10">
      <c r="I2979" s="20"/>
      <c r="J2979" s="20"/>
    </row>
    <row r="2980" spans="9:10">
      <c r="I2980" s="20"/>
      <c r="J2980" s="20"/>
    </row>
    <row r="2981" spans="9:10">
      <c r="I2981" s="20"/>
      <c r="J2981" s="20"/>
    </row>
    <row r="2982" spans="9:10">
      <c r="I2982" s="20"/>
      <c r="J2982" s="20"/>
    </row>
    <row r="2983" spans="9:10">
      <c r="I2983" s="20"/>
      <c r="J2983" s="20"/>
    </row>
    <row r="2984" spans="9:10">
      <c r="I2984" s="20"/>
      <c r="J2984" s="20"/>
    </row>
    <row r="2985" spans="9:10">
      <c r="I2985" s="20"/>
      <c r="J2985" s="20"/>
    </row>
    <row r="2986" spans="9:10">
      <c r="I2986" s="20"/>
      <c r="J2986" s="20"/>
    </row>
    <row r="2987" spans="9:10">
      <c r="I2987" s="20"/>
      <c r="J2987" s="20"/>
    </row>
    <row r="2988" spans="9:10">
      <c r="I2988" s="20"/>
      <c r="J2988" s="20"/>
    </row>
    <row r="2989" spans="9:10">
      <c r="I2989" s="20"/>
      <c r="J2989" s="20"/>
    </row>
    <row r="2990" spans="9:10">
      <c r="I2990" s="20"/>
      <c r="J2990" s="20"/>
    </row>
    <row r="2991" spans="9:10">
      <c r="I2991" s="20"/>
      <c r="J2991" s="20"/>
    </row>
    <row r="2992" spans="9:10">
      <c r="I2992" s="20"/>
      <c r="J2992" s="20"/>
    </row>
    <row r="2993" spans="9:10">
      <c r="I2993" s="20"/>
      <c r="J2993" s="20"/>
    </row>
    <row r="2994" spans="9:10">
      <c r="I2994" s="20"/>
      <c r="J2994" s="20"/>
    </row>
    <row r="2995" spans="9:10">
      <c r="I2995" s="20"/>
      <c r="J2995" s="20"/>
    </row>
    <row r="2996" spans="9:10">
      <c r="I2996" s="20"/>
      <c r="J2996" s="20"/>
    </row>
    <row r="2997" spans="9:10">
      <c r="I2997" s="20"/>
      <c r="J2997" s="20"/>
    </row>
    <row r="2998" spans="9:10">
      <c r="I2998" s="20"/>
      <c r="J2998" s="20"/>
    </row>
    <row r="2999" spans="9:10">
      <c r="I2999" s="20"/>
      <c r="J2999" s="20"/>
    </row>
    <row r="3000" spans="9:10">
      <c r="I3000" s="20"/>
      <c r="J3000" s="20"/>
    </row>
    <row r="3001" spans="9:10">
      <c r="I3001" s="20"/>
      <c r="J3001" s="20"/>
    </row>
    <row r="3002" spans="9:10">
      <c r="I3002" s="20"/>
      <c r="J3002" s="20"/>
    </row>
    <row r="3003" spans="9:10">
      <c r="I3003" s="20"/>
      <c r="J3003" s="20"/>
    </row>
    <row r="3004" spans="9:10">
      <c r="I3004" s="20"/>
      <c r="J3004" s="20"/>
    </row>
    <row r="3005" spans="9:10">
      <c r="I3005" s="20"/>
      <c r="J3005" s="20"/>
    </row>
    <row r="3006" spans="9:10">
      <c r="I3006" s="20"/>
      <c r="J3006" s="20"/>
    </row>
    <row r="3007" spans="9:10">
      <c r="I3007" s="20"/>
      <c r="J3007" s="20"/>
    </row>
    <row r="3008" spans="9:10">
      <c r="I3008" s="20"/>
      <c r="J3008" s="20"/>
    </row>
    <row r="3009" spans="9:10">
      <c r="I3009" s="20"/>
      <c r="J3009" s="20"/>
    </row>
    <row r="3010" spans="9:10">
      <c r="I3010" s="20"/>
      <c r="J3010" s="20"/>
    </row>
    <row r="3011" spans="9:10">
      <c r="I3011" s="20"/>
      <c r="J3011" s="20"/>
    </row>
    <row r="3012" spans="9:10">
      <c r="I3012" s="20"/>
      <c r="J3012" s="20"/>
    </row>
    <row r="3013" spans="9:10">
      <c r="I3013" s="20"/>
      <c r="J3013" s="20"/>
    </row>
    <row r="3014" spans="9:10">
      <c r="I3014" s="20"/>
      <c r="J3014" s="20"/>
    </row>
    <row r="3015" spans="9:10">
      <c r="I3015" s="20"/>
      <c r="J3015" s="20"/>
    </row>
    <row r="3016" spans="9:10">
      <c r="I3016" s="20"/>
      <c r="J3016" s="20"/>
    </row>
    <row r="3017" spans="9:10">
      <c r="I3017" s="20"/>
      <c r="J3017" s="20"/>
    </row>
    <row r="3018" spans="9:10">
      <c r="I3018" s="20"/>
      <c r="J3018" s="20"/>
    </row>
    <row r="3019" spans="9:10">
      <c r="I3019" s="20"/>
      <c r="J3019" s="20"/>
    </row>
    <row r="3020" spans="9:10">
      <c r="I3020" s="20"/>
      <c r="J3020" s="20"/>
    </row>
    <row r="3021" spans="9:10">
      <c r="I3021" s="20"/>
      <c r="J3021" s="20"/>
    </row>
    <row r="3022" spans="9:10">
      <c r="I3022" s="20"/>
      <c r="J3022" s="20"/>
    </row>
    <row r="3023" spans="9:10">
      <c r="I3023" s="20"/>
      <c r="J3023" s="20"/>
    </row>
    <row r="3024" spans="9:10">
      <c r="I3024" s="20"/>
      <c r="J3024" s="20"/>
    </row>
    <row r="3025" spans="9:10">
      <c r="I3025" s="20"/>
      <c r="J3025" s="20"/>
    </row>
    <row r="3026" spans="9:10">
      <c r="I3026" s="20"/>
      <c r="J3026" s="20"/>
    </row>
    <row r="3027" spans="9:10">
      <c r="I3027" s="20"/>
      <c r="J3027" s="20"/>
    </row>
    <row r="3028" spans="9:10">
      <c r="I3028" s="20"/>
      <c r="J3028" s="20"/>
    </row>
    <row r="3029" spans="9:10">
      <c r="I3029" s="20"/>
      <c r="J3029" s="20"/>
    </row>
    <row r="3030" spans="9:10">
      <c r="I3030" s="20"/>
      <c r="J3030" s="20"/>
    </row>
    <row r="3031" spans="9:10">
      <c r="I3031" s="20"/>
      <c r="J3031" s="20"/>
    </row>
    <row r="3032" spans="9:10">
      <c r="I3032" s="20"/>
      <c r="J3032" s="20"/>
    </row>
    <row r="3033" spans="9:10">
      <c r="I3033" s="20"/>
      <c r="J3033" s="20"/>
    </row>
    <row r="3034" spans="9:10">
      <c r="I3034" s="20"/>
      <c r="J3034" s="20"/>
    </row>
    <row r="3035" spans="9:10">
      <c r="I3035" s="20"/>
      <c r="J3035" s="20"/>
    </row>
    <row r="3036" spans="9:10">
      <c r="I3036" s="20"/>
      <c r="J3036" s="20"/>
    </row>
    <row r="3037" spans="9:10">
      <c r="I3037" s="20"/>
      <c r="J3037" s="20"/>
    </row>
    <row r="3038" spans="9:10">
      <c r="I3038" s="20"/>
      <c r="J3038" s="20"/>
    </row>
    <row r="3039" spans="9:10">
      <c r="I3039" s="20"/>
      <c r="J3039" s="20"/>
    </row>
    <row r="3040" spans="9:10">
      <c r="I3040" s="20"/>
      <c r="J3040" s="20"/>
    </row>
    <row r="3041" spans="9:10">
      <c r="I3041" s="20"/>
      <c r="J3041" s="20"/>
    </row>
    <row r="3042" spans="9:10">
      <c r="I3042" s="20"/>
      <c r="J3042" s="20"/>
    </row>
    <row r="3043" spans="9:10">
      <c r="I3043" s="20"/>
      <c r="J3043" s="20"/>
    </row>
    <row r="3044" spans="9:10">
      <c r="I3044" s="20"/>
      <c r="J3044" s="20"/>
    </row>
    <row r="3045" spans="9:10">
      <c r="I3045" s="20"/>
      <c r="J3045" s="20"/>
    </row>
    <row r="3046" spans="9:10">
      <c r="I3046" s="20"/>
      <c r="J3046" s="20"/>
    </row>
    <row r="3047" spans="9:10">
      <c r="I3047" s="20"/>
      <c r="J3047" s="20"/>
    </row>
    <row r="3048" spans="9:10">
      <c r="I3048" s="20"/>
      <c r="J3048" s="20"/>
    </row>
    <row r="3049" spans="9:10">
      <c r="I3049" s="20"/>
      <c r="J3049" s="20"/>
    </row>
    <row r="3050" spans="9:10">
      <c r="I3050" s="20"/>
      <c r="J3050" s="20"/>
    </row>
    <row r="3051" spans="9:10">
      <c r="I3051" s="20"/>
      <c r="J3051" s="20"/>
    </row>
    <row r="3052" spans="9:10">
      <c r="I3052" s="20"/>
      <c r="J3052" s="20"/>
    </row>
    <row r="3053" spans="9:10">
      <c r="I3053" s="20"/>
      <c r="J3053" s="20"/>
    </row>
    <row r="3054" spans="9:10">
      <c r="I3054" s="20"/>
      <c r="J3054" s="20"/>
    </row>
    <row r="3055" spans="9:10">
      <c r="I3055" s="20"/>
      <c r="J3055" s="20"/>
    </row>
    <row r="3056" spans="9:10">
      <c r="I3056" s="20"/>
      <c r="J3056" s="20"/>
    </row>
    <row r="3057" spans="9:10">
      <c r="I3057" s="20"/>
      <c r="J3057" s="20"/>
    </row>
    <row r="3058" spans="9:10">
      <c r="I3058" s="20"/>
      <c r="J3058" s="20"/>
    </row>
    <row r="3059" spans="9:10">
      <c r="I3059" s="20"/>
      <c r="J3059" s="20"/>
    </row>
    <row r="3060" spans="9:10">
      <c r="I3060" s="20"/>
      <c r="J3060" s="20"/>
    </row>
    <row r="3061" spans="9:10">
      <c r="I3061" s="20"/>
      <c r="J3061" s="20"/>
    </row>
    <row r="3062" spans="9:10">
      <c r="I3062" s="20"/>
      <c r="J3062" s="20"/>
    </row>
    <row r="3063" spans="9:10">
      <c r="I3063" s="20"/>
      <c r="J3063" s="20"/>
    </row>
    <row r="3064" spans="9:10">
      <c r="I3064" s="20"/>
      <c r="J3064" s="20"/>
    </row>
    <row r="3065" spans="9:10">
      <c r="I3065" s="20"/>
      <c r="J3065" s="20"/>
    </row>
    <row r="3066" spans="9:10">
      <c r="I3066" s="20"/>
      <c r="J3066" s="20"/>
    </row>
    <row r="3067" spans="9:10">
      <c r="I3067" s="20"/>
      <c r="J3067" s="20"/>
    </row>
    <row r="3068" spans="9:10">
      <c r="I3068" s="20"/>
      <c r="J3068" s="20"/>
    </row>
    <row r="3069" spans="9:10">
      <c r="I3069" s="20"/>
      <c r="J3069" s="20"/>
    </row>
    <row r="3070" spans="9:10">
      <c r="I3070" s="20"/>
      <c r="J3070" s="20"/>
    </row>
    <row r="3071" spans="9:10">
      <c r="I3071" s="20"/>
      <c r="J3071" s="20"/>
    </row>
    <row r="3072" spans="9:10">
      <c r="I3072" s="20"/>
      <c r="J3072" s="20"/>
    </row>
    <row r="3073" spans="9:10">
      <c r="I3073" s="20"/>
      <c r="J3073" s="20"/>
    </row>
    <row r="3074" spans="9:10">
      <c r="I3074" s="20"/>
      <c r="J3074" s="20"/>
    </row>
    <row r="3075" spans="9:10">
      <c r="I3075" s="20"/>
      <c r="J3075" s="20"/>
    </row>
    <row r="3076" spans="9:10">
      <c r="I3076" s="20"/>
      <c r="J3076" s="20"/>
    </row>
    <row r="3077" spans="9:10">
      <c r="I3077" s="20"/>
      <c r="J3077" s="20"/>
    </row>
    <row r="3078" spans="9:10">
      <c r="I3078" s="20"/>
      <c r="J3078" s="20"/>
    </row>
    <row r="3079" spans="9:10">
      <c r="I3079" s="20"/>
      <c r="J3079" s="20"/>
    </row>
    <row r="3080" spans="9:10">
      <c r="I3080" s="20"/>
      <c r="J3080" s="20"/>
    </row>
    <row r="3081" spans="9:10">
      <c r="I3081" s="20"/>
      <c r="J3081" s="20"/>
    </row>
    <row r="3082" spans="9:10">
      <c r="I3082" s="20"/>
      <c r="J3082" s="20"/>
    </row>
    <row r="3083" spans="9:10">
      <c r="I3083" s="20"/>
      <c r="J3083" s="20"/>
    </row>
    <row r="3084" spans="9:10">
      <c r="I3084" s="20"/>
      <c r="J3084" s="20"/>
    </row>
    <row r="3085" spans="9:10">
      <c r="I3085" s="20"/>
      <c r="J3085" s="20"/>
    </row>
    <row r="3086" spans="9:10">
      <c r="I3086" s="20"/>
      <c r="J3086" s="20"/>
    </row>
    <row r="3087" spans="9:10">
      <c r="I3087" s="20"/>
      <c r="J3087" s="20"/>
    </row>
    <row r="3088" spans="9:10">
      <c r="I3088" s="20"/>
      <c r="J3088" s="20"/>
    </row>
    <row r="3089" spans="9:10">
      <c r="I3089" s="20"/>
      <c r="J3089" s="20"/>
    </row>
    <row r="3090" spans="9:10">
      <c r="I3090" s="20"/>
      <c r="J3090" s="20"/>
    </row>
    <row r="3091" spans="9:10">
      <c r="I3091" s="20"/>
      <c r="J3091" s="20"/>
    </row>
    <row r="3092" spans="9:10">
      <c r="I3092" s="20"/>
      <c r="J3092" s="20"/>
    </row>
    <row r="3093" spans="9:10">
      <c r="I3093" s="20"/>
      <c r="J3093" s="20"/>
    </row>
    <row r="3094" spans="9:10">
      <c r="I3094" s="20"/>
      <c r="J3094" s="20"/>
    </row>
    <row r="3095" spans="9:10">
      <c r="I3095" s="20"/>
      <c r="J3095" s="20"/>
    </row>
    <row r="3096" spans="9:10">
      <c r="I3096" s="20"/>
      <c r="J3096" s="20"/>
    </row>
    <row r="3097" spans="9:10">
      <c r="I3097" s="20"/>
      <c r="J3097" s="20"/>
    </row>
    <row r="3098" spans="9:10">
      <c r="I3098" s="20"/>
      <c r="J3098" s="20"/>
    </row>
    <row r="3099" spans="9:10">
      <c r="I3099" s="20"/>
      <c r="J3099" s="20"/>
    </row>
    <row r="3100" spans="9:10">
      <c r="I3100" s="20"/>
      <c r="J3100" s="20"/>
    </row>
    <row r="3101" spans="9:10">
      <c r="I3101" s="20"/>
      <c r="J3101" s="20"/>
    </row>
    <row r="3102" spans="9:10">
      <c r="I3102" s="20"/>
      <c r="J3102" s="20"/>
    </row>
    <row r="3103" spans="9:10">
      <c r="I3103" s="20"/>
      <c r="J3103" s="20"/>
    </row>
    <row r="3104" spans="9:10">
      <c r="I3104" s="20"/>
      <c r="J3104" s="20"/>
    </row>
    <row r="3105" spans="9:10">
      <c r="I3105" s="20"/>
      <c r="J3105" s="20"/>
    </row>
    <row r="3106" spans="9:10">
      <c r="I3106" s="20"/>
      <c r="J3106" s="20"/>
    </row>
    <row r="3107" spans="9:10">
      <c r="I3107" s="20"/>
      <c r="J3107" s="20"/>
    </row>
    <row r="3108" spans="9:10">
      <c r="I3108" s="20"/>
      <c r="J3108" s="20"/>
    </row>
    <row r="3109" spans="9:10">
      <c r="I3109" s="20"/>
      <c r="J3109" s="20"/>
    </row>
    <row r="3110" spans="9:10">
      <c r="I3110" s="20"/>
      <c r="J3110" s="20"/>
    </row>
    <row r="3111" spans="9:10">
      <c r="I3111" s="20"/>
      <c r="J3111" s="20"/>
    </row>
    <row r="3112" spans="9:10">
      <c r="I3112" s="20"/>
      <c r="J3112" s="20"/>
    </row>
    <row r="3113" spans="9:10">
      <c r="I3113" s="20"/>
      <c r="J3113" s="20"/>
    </row>
    <row r="3114" spans="9:10">
      <c r="I3114" s="20"/>
      <c r="J3114" s="20"/>
    </row>
    <row r="3115" spans="9:10">
      <c r="I3115" s="20"/>
      <c r="J3115" s="20"/>
    </row>
    <row r="3116" spans="9:10">
      <c r="I3116" s="20"/>
      <c r="J3116" s="20"/>
    </row>
    <row r="3117" spans="9:10">
      <c r="I3117" s="20"/>
      <c r="J3117" s="20"/>
    </row>
    <row r="3118" spans="9:10">
      <c r="I3118" s="20"/>
      <c r="J3118" s="20"/>
    </row>
    <row r="3119" spans="9:10">
      <c r="I3119" s="20"/>
      <c r="J3119" s="20"/>
    </row>
    <row r="3120" spans="9:10">
      <c r="I3120" s="20"/>
      <c r="J3120" s="20"/>
    </row>
    <row r="3121" spans="9:10">
      <c r="I3121" s="20"/>
      <c r="J3121" s="20"/>
    </row>
    <row r="3122" spans="9:10">
      <c r="I3122" s="20"/>
      <c r="J3122" s="20"/>
    </row>
    <row r="3123" spans="9:10">
      <c r="I3123" s="20"/>
      <c r="J3123" s="20"/>
    </row>
    <row r="3124" spans="9:10">
      <c r="I3124" s="20"/>
      <c r="J3124" s="20"/>
    </row>
    <row r="3125" spans="9:10">
      <c r="I3125" s="20"/>
      <c r="J3125" s="20"/>
    </row>
    <row r="3126" spans="9:10">
      <c r="I3126" s="20"/>
      <c r="J3126" s="20"/>
    </row>
    <row r="3127" spans="9:10">
      <c r="I3127" s="20"/>
      <c r="J3127" s="20"/>
    </row>
    <row r="3128" spans="9:10">
      <c r="I3128" s="20"/>
      <c r="J3128" s="20"/>
    </row>
    <row r="3129" spans="9:10">
      <c r="I3129" s="20"/>
      <c r="J3129" s="20"/>
    </row>
    <row r="3130" spans="9:10">
      <c r="I3130" s="20"/>
      <c r="J3130" s="20"/>
    </row>
    <row r="3131" spans="9:10">
      <c r="I3131" s="20"/>
      <c r="J3131" s="20"/>
    </row>
    <row r="3132" spans="9:10">
      <c r="I3132" s="20"/>
      <c r="J3132" s="20"/>
    </row>
    <row r="3133" spans="9:10">
      <c r="I3133" s="20"/>
      <c r="J3133" s="20"/>
    </row>
    <row r="3134" spans="9:10">
      <c r="I3134" s="20"/>
      <c r="J3134" s="20"/>
    </row>
    <row r="3135" spans="9:10">
      <c r="I3135" s="20"/>
      <c r="J3135" s="20"/>
    </row>
    <row r="3136" spans="9:10">
      <c r="I3136" s="20"/>
      <c r="J3136" s="20"/>
    </row>
    <row r="3137" spans="9:10">
      <c r="I3137" s="20"/>
      <c r="J3137" s="20"/>
    </row>
    <row r="3138" spans="9:10">
      <c r="I3138" s="20"/>
      <c r="J3138" s="20"/>
    </row>
    <row r="3139" spans="9:10">
      <c r="I3139" s="20"/>
      <c r="J3139" s="20"/>
    </row>
    <row r="3140" spans="9:10">
      <c r="I3140" s="20"/>
      <c r="J3140" s="20"/>
    </row>
    <row r="3141" spans="9:10">
      <c r="I3141" s="20"/>
      <c r="J3141" s="20"/>
    </row>
    <row r="3142" spans="9:10">
      <c r="I3142" s="20"/>
      <c r="J3142" s="20"/>
    </row>
    <row r="3143" spans="9:10">
      <c r="I3143" s="20"/>
      <c r="J3143" s="20"/>
    </row>
    <row r="3144" spans="9:10">
      <c r="I3144" s="20"/>
      <c r="J3144" s="20"/>
    </row>
    <row r="3145" spans="9:10">
      <c r="I3145" s="20"/>
      <c r="J3145" s="20"/>
    </row>
    <row r="3146" spans="9:10">
      <c r="I3146" s="20"/>
      <c r="J3146" s="20"/>
    </row>
    <row r="3147" spans="9:10">
      <c r="I3147" s="20"/>
      <c r="J3147" s="20"/>
    </row>
    <row r="3148" spans="9:10">
      <c r="I3148" s="20"/>
      <c r="J3148" s="20"/>
    </row>
    <row r="3149" spans="9:10">
      <c r="I3149" s="20"/>
      <c r="J3149" s="20"/>
    </row>
    <row r="3150" spans="9:10">
      <c r="I3150" s="20"/>
      <c r="J3150" s="20"/>
    </row>
    <row r="3151" spans="9:10">
      <c r="I3151" s="20"/>
      <c r="J3151" s="20"/>
    </row>
    <row r="3152" spans="9:10">
      <c r="I3152" s="20"/>
      <c r="J3152" s="20"/>
    </row>
    <row r="3153" spans="9:10">
      <c r="I3153" s="20"/>
      <c r="J3153" s="20"/>
    </row>
    <row r="3154" spans="9:10">
      <c r="I3154" s="20"/>
      <c r="J3154" s="20"/>
    </row>
    <row r="3155" spans="9:10">
      <c r="I3155" s="20"/>
      <c r="J3155" s="20"/>
    </row>
    <row r="3156" spans="9:10">
      <c r="I3156" s="20"/>
      <c r="J3156" s="20"/>
    </row>
    <row r="3157" spans="9:10">
      <c r="I3157" s="20"/>
      <c r="J3157" s="20"/>
    </row>
    <row r="3158" spans="9:10">
      <c r="I3158" s="20"/>
      <c r="J3158" s="20"/>
    </row>
    <row r="3159" spans="9:10">
      <c r="I3159" s="20"/>
      <c r="J3159" s="20"/>
    </row>
    <row r="3160" spans="9:10">
      <c r="I3160" s="20"/>
      <c r="J3160" s="20"/>
    </row>
    <row r="3161" spans="9:10">
      <c r="I3161" s="20"/>
      <c r="J3161" s="20"/>
    </row>
    <row r="3162" spans="9:10">
      <c r="I3162" s="20"/>
      <c r="J3162" s="20"/>
    </row>
    <row r="3163" spans="9:10">
      <c r="I3163" s="20"/>
      <c r="J3163" s="20"/>
    </row>
    <row r="3164" spans="9:10">
      <c r="I3164" s="20"/>
      <c r="J3164" s="20"/>
    </row>
    <row r="3165" spans="9:10">
      <c r="I3165" s="20"/>
      <c r="J3165" s="20"/>
    </row>
    <row r="3166" spans="9:10">
      <c r="I3166" s="20"/>
      <c r="J3166" s="20"/>
    </row>
    <row r="3167" spans="9:10">
      <c r="I3167" s="20"/>
      <c r="J3167" s="20"/>
    </row>
    <row r="3168" spans="9:10">
      <c r="I3168" s="20"/>
      <c r="J3168" s="20"/>
    </row>
    <row r="3169" spans="9:10">
      <c r="I3169" s="20"/>
      <c r="J3169" s="20"/>
    </row>
    <row r="3170" spans="9:10">
      <c r="I3170" s="20"/>
      <c r="J3170" s="20"/>
    </row>
    <row r="3171" spans="9:10">
      <c r="I3171" s="20"/>
      <c r="J3171" s="20"/>
    </row>
    <row r="3172" spans="9:10">
      <c r="I3172" s="20"/>
      <c r="J3172" s="20"/>
    </row>
    <row r="3173" spans="9:10">
      <c r="I3173" s="20"/>
      <c r="J3173" s="20"/>
    </row>
    <row r="3174" spans="9:10">
      <c r="I3174" s="20"/>
      <c r="J3174" s="20"/>
    </row>
    <row r="3175" spans="9:10">
      <c r="I3175" s="20"/>
      <c r="J3175" s="20"/>
    </row>
    <row r="3176" spans="9:10">
      <c r="I3176" s="20"/>
      <c r="J3176" s="20"/>
    </row>
    <row r="3177" spans="9:10">
      <c r="I3177" s="20"/>
      <c r="J3177" s="20"/>
    </row>
    <row r="3178" spans="9:10">
      <c r="I3178" s="20"/>
      <c r="J3178" s="20"/>
    </row>
    <row r="3179" spans="9:10">
      <c r="I3179" s="20"/>
      <c r="J3179" s="20"/>
    </row>
    <row r="3180" spans="9:10">
      <c r="I3180" s="20"/>
      <c r="J3180" s="20"/>
    </row>
    <row r="3181" spans="9:10">
      <c r="I3181" s="20"/>
      <c r="J3181" s="20"/>
    </row>
    <row r="3182" spans="9:10">
      <c r="I3182" s="20"/>
      <c r="J3182" s="20"/>
    </row>
    <row r="3183" spans="9:10">
      <c r="I3183" s="20"/>
      <c r="J3183" s="20"/>
    </row>
    <row r="3184" spans="9:10">
      <c r="I3184" s="20"/>
      <c r="J3184" s="20"/>
    </row>
    <row r="3185" spans="9:10">
      <c r="I3185" s="20"/>
      <c r="J3185" s="20"/>
    </row>
    <row r="3186" spans="9:10">
      <c r="I3186" s="20"/>
      <c r="J3186" s="20"/>
    </row>
    <row r="3187" spans="9:10">
      <c r="I3187" s="20"/>
      <c r="J3187" s="20"/>
    </row>
    <row r="3188" spans="9:10">
      <c r="I3188" s="20"/>
      <c r="J3188" s="20"/>
    </row>
    <row r="3189" spans="9:10">
      <c r="I3189" s="20"/>
      <c r="J3189" s="20"/>
    </row>
    <row r="3190" spans="9:10">
      <c r="I3190" s="20"/>
      <c r="J3190" s="20"/>
    </row>
    <row r="3191" spans="9:10">
      <c r="I3191" s="20"/>
      <c r="J3191" s="20"/>
    </row>
    <row r="3192" spans="9:10">
      <c r="I3192" s="20"/>
      <c r="J3192" s="20"/>
    </row>
    <row r="3193" spans="9:10">
      <c r="I3193" s="20"/>
      <c r="J3193" s="20"/>
    </row>
    <row r="3194" spans="9:10">
      <c r="I3194" s="20"/>
      <c r="J3194" s="20"/>
    </row>
    <row r="3195" spans="9:10">
      <c r="I3195" s="20"/>
      <c r="J3195" s="20"/>
    </row>
    <row r="3196" spans="9:10">
      <c r="I3196" s="20"/>
      <c r="J3196" s="20"/>
    </row>
    <row r="3197" spans="9:10">
      <c r="I3197" s="20"/>
      <c r="J3197" s="20"/>
    </row>
    <row r="3198" spans="9:10">
      <c r="I3198" s="20"/>
      <c r="J3198" s="20"/>
    </row>
    <row r="3199" spans="9:10">
      <c r="I3199" s="20"/>
      <c r="J3199" s="20"/>
    </row>
    <row r="3200" spans="9:10">
      <c r="I3200" s="20"/>
      <c r="J3200" s="20"/>
    </row>
    <row r="3201" spans="9:10">
      <c r="I3201" s="20"/>
      <c r="J3201" s="20"/>
    </row>
    <row r="3202" spans="9:10">
      <c r="I3202" s="20"/>
      <c r="J3202" s="20"/>
    </row>
    <row r="3203" spans="9:10">
      <c r="I3203" s="20"/>
      <c r="J3203" s="20"/>
    </row>
    <row r="3204" spans="9:10">
      <c r="I3204" s="20"/>
      <c r="J3204" s="20"/>
    </row>
    <row r="3205" spans="9:10">
      <c r="I3205" s="20"/>
      <c r="J3205" s="20"/>
    </row>
    <row r="3206" spans="9:10">
      <c r="I3206" s="20"/>
      <c r="J3206" s="20"/>
    </row>
    <row r="3207" spans="9:10">
      <c r="I3207" s="20"/>
      <c r="J3207" s="20"/>
    </row>
    <row r="3208" spans="9:10">
      <c r="I3208" s="20"/>
      <c r="J3208" s="20"/>
    </row>
    <row r="3209" spans="9:10">
      <c r="I3209" s="20"/>
      <c r="J3209" s="20"/>
    </row>
    <row r="3210" spans="9:10">
      <c r="I3210" s="20"/>
      <c r="J3210" s="20"/>
    </row>
    <row r="3211" spans="9:10">
      <c r="I3211" s="20"/>
      <c r="J3211" s="20"/>
    </row>
    <row r="3212" spans="9:10">
      <c r="I3212" s="20"/>
      <c r="J3212" s="20"/>
    </row>
    <row r="3213" spans="9:10">
      <c r="I3213" s="20"/>
      <c r="J3213" s="20"/>
    </row>
    <row r="3214" spans="9:10">
      <c r="I3214" s="20"/>
      <c r="J3214" s="20"/>
    </row>
    <row r="3215" spans="9:10">
      <c r="I3215" s="20"/>
      <c r="J3215" s="20"/>
    </row>
    <row r="3216" spans="9:10">
      <c r="I3216" s="20"/>
      <c r="J3216" s="20"/>
    </row>
    <row r="3217" spans="9:10">
      <c r="I3217" s="20"/>
      <c r="J3217" s="20"/>
    </row>
    <row r="3218" spans="9:10">
      <c r="I3218" s="20"/>
      <c r="J3218" s="20"/>
    </row>
    <row r="3219" spans="9:10">
      <c r="I3219" s="20"/>
      <c r="J3219" s="20"/>
    </row>
    <row r="3220" spans="9:10">
      <c r="I3220" s="20"/>
      <c r="J3220" s="20"/>
    </row>
    <row r="3221" spans="9:10">
      <c r="I3221" s="20"/>
      <c r="J3221" s="20"/>
    </row>
    <row r="3222" spans="9:10">
      <c r="I3222" s="20"/>
      <c r="J3222" s="20"/>
    </row>
    <row r="3223" spans="9:10">
      <c r="I3223" s="20"/>
      <c r="J3223" s="20"/>
    </row>
    <row r="3224" spans="9:10">
      <c r="I3224" s="20"/>
      <c r="J3224" s="20"/>
    </row>
    <row r="3225" spans="9:10">
      <c r="I3225" s="20"/>
      <c r="J3225" s="20"/>
    </row>
    <row r="3226" spans="9:10">
      <c r="I3226" s="20"/>
      <c r="J3226" s="20"/>
    </row>
    <row r="3227" spans="9:10">
      <c r="I3227" s="20"/>
      <c r="J3227" s="20"/>
    </row>
    <row r="3228" spans="9:10">
      <c r="I3228" s="20"/>
      <c r="J3228" s="20"/>
    </row>
    <row r="3229" spans="9:10">
      <c r="I3229" s="20"/>
      <c r="J3229" s="20"/>
    </row>
    <row r="3230" spans="9:10">
      <c r="I3230" s="20"/>
      <c r="J3230" s="20"/>
    </row>
    <row r="3231" spans="9:10">
      <c r="I3231" s="20"/>
      <c r="J3231" s="20"/>
    </row>
    <row r="3232" spans="9:10">
      <c r="I3232" s="20"/>
      <c r="J3232" s="20"/>
    </row>
    <row r="3233" spans="9:10">
      <c r="I3233" s="20"/>
      <c r="J3233" s="20"/>
    </row>
    <row r="3234" spans="9:10">
      <c r="I3234" s="20"/>
      <c r="J3234" s="20"/>
    </row>
    <row r="3235" spans="9:10">
      <c r="I3235" s="20"/>
      <c r="J3235" s="20"/>
    </row>
    <row r="3236" spans="9:10">
      <c r="I3236" s="20"/>
      <c r="J3236" s="20"/>
    </row>
    <row r="3237" spans="9:10">
      <c r="I3237" s="20"/>
      <c r="J3237" s="20"/>
    </row>
    <row r="3238" spans="9:10">
      <c r="I3238" s="20"/>
      <c r="J3238" s="20"/>
    </row>
    <row r="3239" spans="9:10">
      <c r="I3239" s="20"/>
      <c r="J3239" s="20"/>
    </row>
    <row r="3240" spans="9:10">
      <c r="I3240" s="20"/>
      <c r="J3240" s="20"/>
    </row>
    <row r="3241" spans="9:10">
      <c r="I3241" s="20"/>
      <c r="J3241" s="20"/>
    </row>
    <row r="3242" spans="9:10">
      <c r="I3242" s="20"/>
      <c r="J3242" s="20"/>
    </row>
    <row r="3243" spans="9:10">
      <c r="I3243" s="20"/>
      <c r="J3243" s="20"/>
    </row>
    <row r="3244" spans="9:10">
      <c r="I3244" s="20"/>
      <c r="J3244" s="20"/>
    </row>
    <row r="3245" spans="9:10">
      <c r="I3245" s="20"/>
      <c r="J3245" s="20"/>
    </row>
    <row r="3246" spans="9:10">
      <c r="I3246" s="20"/>
      <c r="J3246" s="20"/>
    </row>
    <row r="3247" spans="9:10">
      <c r="I3247" s="20"/>
      <c r="J3247" s="20"/>
    </row>
    <row r="3248" spans="9:10">
      <c r="I3248" s="20"/>
      <c r="J3248" s="20"/>
    </row>
    <row r="3249" spans="9:10">
      <c r="I3249" s="20"/>
      <c r="J3249" s="20"/>
    </row>
    <row r="3250" spans="9:10">
      <c r="I3250" s="20"/>
      <c r="J3250" s="20"/>
    </row>
    <row r="3251" spans="9:10">
      <c r="I3251" s="20"/>
      <c r="J3251" s="20"/>
    </row>
    <row r="3252" spans="9:10">
      <c r="I3252" s="20"/>
      <c r="J3252" s="20"/>
    </row>
    <row r="3253" spans="9:10">
      <c r="I3253" s="20"/>
      <c r="J3253" s="20"/>
    </row>
    <row r="3254" spans="9:10">
      <c r="I3254" s="20"/>
      <c r="J3254" s="20"/>
    </row>
    <row r="3255" spans="9:10">
      <c r="I3255" s="20"/>
      <c r="J3255" s="20"/>
    </row>
    <row r="3256" spans="9:10">
      <c r="I3256" s="20"/>
      <c r="J3256" s="20"/>
    </row>
    <row r="3257" spans="9:10">
      <c r="I3257" s="20"/>
      <c r="J3257" s="20"/>
    </row>
    <row r="3258" spans="9:10">
      <c r="I3258" s="20"/>
      <c r="J3258" s="20"/>
    </row>
    <row r="3259" spans="9:10">
      <c r="I3259" s="20"/>
      <c r="J3259" s="20"/>
    </row>
    <row r="3260" spans="9:10">
      <c r="I3260" s="20"/>
      <c r="J3260" s="20"/>
    </row>
    <row r="3261" spans="9:10">
      <c r="I3261" s="20"/>
      <c r="J3261" s="20"/>
    </row>
    <row r="3262" spans="9:10">
      <c r="I3262" s="20"/>
      <c r="J3262" s="20"/>
    </row>
    <row r="3263" spans="9:10">
      <c r="I3263" s="20"/>
      <c r="J3263" s="20"/>
    </row>
    <row r="3264" spans="9:10">
      <c r="I3264" s="20"/>
      <c r="J3264" s="20"/>
    </row>
    <row r="3265" spans="9:10">
      <c r="I3265" s="20"/>
      <c r="J3265" s="20"/>
    </row>
    <row r="3266" spans="9:10">
      <c r="I3266" s="20"/>
      <c r="J3266" s="20"/>
    </row>
    <row r="3267" spans="9:10">
      <c r="I3267" s="20"/>
      <c r="J3267" s="20"/>
    </row>
    <row r="3268" spans="9:10">
      <c r="I3268" s="20"/>
      <c r="J3268" s="20"/>
    </row>
    <row r="3269" spans="9:10">
      <c r="I3269" s="20"/>
      <c r="J3269" s="20"/>
    </row>
    <row r="3270" spans="9:10">
      <c r="I3270" s="20"/>
      <c r="J3270" s="20"/>
    </row>
    <row r="3271" spans="9:10">
      <c r="I3271" s="20"/>
      <c r="J3271" s="20"/>
    </row>
    <row r="3272" spans="9:10">
      <c r="I3272" s="20"/>
      <c r="J3272" s="20"/>
    </row>
    <row r="3273" spans="9:10">
      <c r="I3273" s="20"/>
      <c r="J3273" s="20"/>
    </row>
    <row r="3274" spans="9:10">
      <c r="I3274" s="20"/>
      <c r="J3274" s="20"/>
    </row>
    <row r="3275" spans="9:10">
      <c r="I3275" s="20"/>
      <c r="J3275" s="20"/>
    </row>
    <row r="3276" spans="9:10">
      <c r="I3276" s="20"/>
      <c r="J3276" s="20"/>
    </row>
    <row r="3277" spans="9:10">
      <c r="I3277" s="20"/>
      <c r="J3277" s="20"/>
    </row>
    <row r="3278" spans="9:10">
      <c r="I3278" s="20"/>
      <c r="J3278" s="20"/>
    </row>
    <row r="3279" spans="9:10">
      <c r="I3279" s="20"/>
      <c r="J3279" s="20"/>
    </row>
    <row r="3280" spans="9:10">
      <c r="I3280" s="20"/>
      <c r="J3280" s="20"/>
    </row>
    <row r="3281" spans="9:10">
      <c r="I3281" s="20"/>
      <c r="J3281" s="20"/>
    </row>
    <row r="3282" spans="9:10">
      <c r="I3282" s="20"/>
      <c r="J3282" s="20"/>
    </row>
    <row r="3283" spans="9:10">
      <c r="I3283" s="20"/>
      <c r="J3283" s="20"/>
    </row>
    <row r="3284" spans="9:10">
      <c r="I3284" s="20"/>
      <c r="J3284" s="20"/>
    </row>
    <row r="3285" spans="9:10">
      <c r="I3285" s="20"/>
      <c r="J3285" s="20"/>
    </row>
    <row r="3286" spans="9:10">
      <c r="I3286" s="20"/>
      <c r="J3286" s="20"/>
    </row>
    <row r="3287" spans="9:10">
      <c r="I3287" s="20"/>
      <c r="J3287" s="20"/>
    </row>
    <row r="3288" spans="9:10">
      <c r="I3288" s="20"/>
      <c r="J3288" s="20"/>
    </row>
    <row r="3289" spans="9:10">
      <c r="I3289" s="20"/>
      <c r="J3289" s="20"/>
    </row>
    <row r="3290" spans="9:10">
      <c r="I3290" s="20"/>
      <c r="J3290" s="20"/>
    </row>
    <row r="3291" spans="9:10">
      <c r="I3291" s="20"/>
      <c r="J3291" s="20"/>
    </row>
    <row r="3292" spans="9:10">
      <c r="I3292" s="20"/>
      <c r="J3292" s="20"/>
    </row>
    <row r="3293" spans="9:10">
      <c r="I3293" s="20"/>
      <c r="J3293" s="20"/>
    </row>
    <row r="3294" spans="9:10">
      <c r="I3294" s="20"/>
      <c r="J3294" s="20"/>
    </row>
    <row r="3295" spans="9:10">
      <c r="I3295" s="20"/>
      <c r="J3295" s="20"/>
    </row>
    <row r="3296" spans="9:10">
      <c r="I3296" s="20"/>
      <c r="J3296" s="20"/>
    </row>
    <row r="3297" spans="9:10">
      <c r="I3297" s="20"/>
      <c r="J3297" s="20"/>
    </row>
    <row r="3298" spans="9:10">
      <c r="I3298" s="20"/>
      <c r="J3298" s="20"/>
    </row>
    <row r="3299" spans="9:10">
      <c r="I3299" s="20"/>
      <c r="J3299" s="20"/>
    </row>
    <row r="3300" spans="9:10">
      <c r="I3300" s="20"/>
      <c r="J3300" s="20"/>
    </row>
    <row r="3301" spans="9:10">
      <c r="I3301" s="20"/>
      <c r="J3301" s="20"/>
    </row>
    <row r="3302" spans="9:10">
      <c r="I3302" s="20"/>
      <c r="J3302" s="20"/>
    </row>
    <row r="3303" spans="9:10">
      <c r="I3303" s="20"/>
      <c r="J3303" s="20"/>
    </row>
    <row r="3304" spans="9:10">
      <c r="I3304" s="20"/>
      <c r="J3304" s="20"/>
    </row>
    <row r="3305" spans="9:10">
      <c r="I3305" s="20"/>
      <c r="J3305" s="20"/>
    </row>
    <row r="3306" spans="9:10">
      <c r="I3306" s="20"/>
      <c r="J3306" s="20"/>
    </row>
    <row r="3307" spans="9:10">
      <c r="I3307" s="20"/>
      <c r="J3307" s="20"/>
    </row>
    <row r="3308" spans="9:10">
      <c r="I3308" s="20"/>
      <c r="J3308" s="20"/>
    </row>
    <row r="3309" spans="9:10">
      <c r="I3309" s="20"/>
      <c r="J3309" s="20"/>
    </row>
    <row r="3310" spans="9:10">
      <c r="I3310" s="20"/>
      <c r="J3310" s="20"/>
    </row>
    <row r="3311" spans="9:10">
      <c r="I3311" s="20"/>
      <c r="J3311" s="20"/>
    </row>
    <row r="3312" spans="9:10">
      <c r="I3312" s="20"/>
      <c r="J3312" s="20"/>
    </row>
    <row r="3313" spans="9:10">
      <c r="I3313" s="20"/>
      <c r="J3313" s="20"/>
    </row>
    <row r="3314" spans="9:10">
      <c r="I3314" s="20"/>
      <c r="J3314" s="20"/>
    </row>
    <row r="3315" spans="9:10">
      <c r="I3315" s="20"/>
      <c r="J3315" s="20"/>
    </row>
    <row r="3316" spans="9:10">
      <c r="I3316" s="20"/>
      <c r="J3316" s="20"/>
    </row>
    <row r="3317" spans="9:10">
      <c r="I3317" s="20"/>
      <c r="J3317" s="20"/>
    </row>
    <row r="3318" spans="9:10">
      <c r="I3318" s="20"/>
      <c r="J3318" s="20"/>
    </row>
    <row r="3319" spans="9:10">
      <c r="I3319" s="20"/>
      <c r="J3319" s="20"/>
    </row>
    <row r="3320" spans="9:10">
      <c r="I3320" s="20"/>
      <c r="J3320" s="20"/>
    </row>
    <row r="3321" spans="9:10">
      <c r="I3321" s="20"/>
      <c r="J3321" s="20"/>
    </row>
    <row r="3322" spans="9:10">
      <c r="I3322" s="20"/>
      <c r="J3322" s="20"/>
    </row>
    <row r="3323" spans="9:10">
      <c r="I3323" s="20"/>
      <c r="J3323" s="20"/>
    </row>
    <row r="3324" spans="9:10">
      <c r="I3324" s="20"/>
      <c r="J3324" s="20"/>
    </row>
    <row r="3325" spans="9:10">
      <c r="I3325" s="20"/>
      <c r="J3325" s="20"/>
    </row>
    <row r="3326" spans="9:10">
      <c r="I3326" s="20"/>
      <c r="J3326" s="20"/>
    </row>
    <row r="3327" spans="9:10">
      <c r="I3327" s="20"/>
      <c r="J3327" s="20"/>
    </row>
    <row r="3328" spans="9:10">
      <c r="I3328" s="20"/>
      <c r="J3328" s="20"/>
    </row>
    <row r="3329" spans="9:10">
      <c r="I3329" s="20"/>
      <c r="J3329" s="20"/>
    </row>
    <row r="3330" spans="9:10">
      <c r="I3330" s="20"/>
      <c r="J3330" s="20"/>
    </row>
    <row r="3331" spans="9:10">
      <c r="I3331" s="20"/>
      <c r="J3331" s="20"/>
    </row>
    <row r="3332" spans="9:10">
      <c r="I3332" s="20"/>
      <c r="J3332" s="20"/>
    </row>
    <row r="3333" spans="9:10">
      <c r="I3333" s="20"/>
      <c r="J3333" s="20"/>
    </row>
    <row r="3334" spans="9:10">
      <c r="I3334" s="20"/>
      <c r="J3334" s="20"/>
    </row>
    <row r="3335" spans="9:10">
      <c r="I3335" s="20"/>
      <c r="J3335" s="20"/>
    </row>
    <row r="3336" spans="9:10">
      <c r="I3336" s="20"/>
      <c r="J3336" s="20"/>
    </row>
    <row r="3337" spans="9:10">
      <c r="I3337" s="20"/>
      <c r="J3337" s="20"/>
    </row>
    <row r="3338" spans="9:10">
      <c r="I3338" s="20"/>
      <c r="J3338" s="20"/>
    </row>
    <row r="3339" spans="9:10">
      <c r="I3339" s="20"/>
      <c r="J3339" s="20"/>
    </row>
    <row r="3340" spans="9:10">
      <c r="I3340" s="20"/>
      <c r="J3340" s="20"/>
    </row>
    <row r="3341" spans="9:10">
      <c r="I3341" s="20"/>
      <c r="J3341" s="20"/>
    </row>
    <row r="3342" spans="9:10">
      <c r="I3342" s="20"/>
      <c r="J3342" s="20"/>
    </row>
    <row r="3343" spans="9:10">
      <c r="I3343" s="20"/>
      <c r="J3343" s="20"/>
    </row>
    <row r="3344" spans="9:10">
      <c r="I3344" s="20"/>
      <c r="J3344" s="20"/>
    </row>
    <row r="3345" spans="9:10">
      <c r="I3345" s="20"/>
      <c r="J3345" s="20"/>
    </row>
    <row r="3346" spans="9:10">
      <c r="I3346" s="20"/>
      <c r="J3346" s="20"/>
    </row>
    <row r="3347" spans="9:10">
      <c r="I3347" s="20"/>
      <c r="J3347" s="20"/>
    </row>
    <row r="3348" spans="9:10">
      <c r="I3348" s="20"/>
      <c r="J3348" s="20"/>
    </row>
    <row r="3349" spans="9:10">
      <c r="I3349" s="20"/>
      <c r="J3349" s="20"/>
    </row>
    <row r="3350" spans="9:10">
      <c r="I3350" s="20"/>
      <c r="J3350" s="20"/>
    </row>
    <row r="3351" spans="9:10">
      <c r="I3351" s="20"/>
      <c r="J3351" s="20"/>
    </row>
    <row r="3352" spans="9:10">
      <c r="I3352" s="20"/>
      <c r="J3352" s="20"/>
    </row>
    <row r="3353" spans="9:10">
      <c r="I3353" s="20"/>
      <c r="J3353" s="20"/>
    </row>
    <row r="3354" spans="9:10">
      <c r="I3354" s="20"/>
      <c r="J3354" s="20"/>
    </row>
    <row r="3355" spans="9:10">
      <c r="I3355" s="20"/>
      <c r="J3355" s="20"/>
    </row>
    <row r="3356" spans="9:10">
      <c r="I3356" s="20"/>
      <c r="J3356" s="20"/>
    </row>
    <row r="3357" spans="9:10">
      <c r="I3357" s="20"/>
      <c r="J3357" s="20"/>
    </row>
    <row r="3358" spans="9:10">
      <c r="I3358" s="20"/>
      <c r="J3358" s="20"/>
    </row>
    <row r="3359" spans="9:10">
      <c r="I3359" s="20"/>
      <c r="J3359" s="20"/>
    </row>
    <row r="3360" spans="9:10">
      <c r="I3360" s="20"/>
      <c r="J3360" s="20"/>
    </row>
    <row r="3361" spans="9:10">
      <c r="I3361" s="20"/>
      <c r="J3361" s="20"/>
    </row>
    <row r="3362" spans="9:10">
      <c r="I3362" s="20"/>
      <c r="J3362" s="20"/>
    </row>
    <row r="3363" spans="9:10">
      <c r="I3363" s="20"/>
      <c r="J3363" s="20"/>
    </row>
    <row r="3364" spans="9:10">
      <c r="I3364" s="20"/>
      <c r="J3364" s="20"/>
    </row>
    <row r="3365" spans="9:10">
      <c r="I3365" s="20"/>
      <c r="J3365" s="20"/>
    </row>
    <row r="3366" spans="9:10">
      <c r="I3366" s="20"/>
      <c r="J3366" s="20"/>
    </row>
    <row r="3367" spans="9:10">
      <c r="I3367" s="20"/>
      <c r="J3367" s="20"/>
    </row>
    <row r="3368" spans="9:10">
      <c r="I3368" s="20"/>
      <c r="J3368" s="20"/>
    </row>
    <row r="3369" spans="9:10">
      <c r="I3369" s="20"/>
      <c r="J3369" s="20"/>
    </row>
    <row r="3370" spans="9:10">
      <c r="I3370" s="20"/>
      <c r="J3370" s="20"/>
    </row>
    <row r="3371" spans="9:10">
      <c r="I3371" s="20"/>
      <c r="J3371" s="20"/>
    </row>
    <row r="3372" spans="9:10">
      <c r="I3372" s="20"/>
      <c r="J3372" s="20"/>
    </row>
    <row r="3373" spans="9:10">
      <c r="I3373" s="20"/>
      <c r="J3373" s="20"/>
    </row>
    <row r="3374" spans="9:10">
      <c r="I3374" s="20"/>
      <c r="J3374" s="20"/>
    </row>
    <row r="3375" spans="9:10">
      <c r="I3375" s="20"/>
      <c r="J3375" s="20"/>
    </row>
    <row r="3376" spans="9:10">
      <c r="I3376" s="20"/>
      <c r="J3376" s="20"/>
    </row>
    <row r="3377" spans="9:10">
      <c r="I3377" s="20"/>
      <c r="J3377" s="20"/>
    </row>
    <row r="3378" spans="9:10">
      <c r="I3378" s="20"/>
      <c r="J3378" s="20"/>
    </row>
    <row r="3379" spans="9:10">
      <c r="I3379" s="20"/>
      <c r="J3379" s="20"/>
    </row>
    <row r="3380" spans="9:10">
      <c r="I3380" s="20"/>
      <c r="J3380" s="20"/>
    </row>
    <row r="3381" spans="9:10">
      <c r="I3381" s="20"/>
      <c r="J3381" s="20"/>
    </row>
    <row r="3382" spans="9:10">
      <c r="I3382" s="20"/>
      <c r="J3382" s="20"/>
    </row>
    <row r="3383" spans="9:10">
      <c r="I3383" s="20"/>
      <c r="J3383" s="20"/>
    </row>
    <row r="3384" spans="9:10">
      <c r="I3384" s="20"/>
      <c r="J3384" s="20"/>
    </row>
    <row r="3385" spans="9:10">
      <c r="I3385" s="20"/>
      <c r="J3385" s="20"/>
    </row>
    <row r="3386" spans="9:10">
      <c r="I3386" s="20"/>
      <c r="J3386" s="20"/>
    </row>
    <row r="3387" spans="9:10">
      <c r="I3387" s="20"/>
      <c r="J3387" s="20"/>
    </row>
    <row r="3388" spans="9:10">
      <c r="I3388" s="20"/>
      <c r="J3388" s="20"/>
    </row>
    <row r="3389" spans="9:10">
      <c r="I3389" s="20"/>
      <c r="J3389" s="20"/>
    </row>
    <row r="3390" spans="9:10">
      <c r="I3390" s="20"/>
      <c r="J3390" s="20"/>
    </row>
    <row r="3391" spans="9:10">
      <c r="I3391" s="20"/>
      <c r="J3391" s="20"/>
    </row>
    <row r="3392" spans="9:10">
      <c r="I3392" s="20"/>
      <c r="J3392" s="20"/>
    </row>
    <row r="3393" spans="9:10">
      <c r="I3393" s="20"/>
      <c r="J3393" s="20"/>
    </row>
    <row r="3394" spans="9:10">
      <c r="I3394" s="20"/>
      <c r="J3394" s="20"/>
    </row>
    <row r="3395" spans="9:10">
      <c r="I3395" s="20"/>
      <c r="J3395" s="20"/>
    </row>
    <row r="3396" spans="9:10">
      <c r="I3396" s="20"/>
      <c r="J3396" s="20"/>
    </row>
    <row r="3397" spans="9:10">
      <c r="I3397" s="20"/>
      <c r="J3397" s="20"/>
    </row>
    <row r="3398" spans="9:10">
      <c r="I3398" s="20"/>
      <c r="J3398" s="20"/>
    </row>
    <row r="3399" spans="9:10">
      <c r="I3399" s="20"/>
      <c r="J3399" s="20"/>
    </row>
    <row r="3400" spans="9:10">
      <c r="I3400" s="20"/>
      <c r="J3400" s="20"/>
    </row>
    <row r="3401" spans="9:10">
      <c r="I3401" s="20"/>
      <c r="J3401" s="20"/>
    </row>
    <row r="3402" spans="9:10">
      <c r="I3402" s="20"/>
      <c r="J3402" s="20"/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  <hyperlink ref="H69" r:id="rId68"/>
    <hyperlink ref="H70" r:id="rId69"/>
    <hyperlink ref="H71" r:id="rId70"/>
    <hyperlink ref="H72" r:id="rId71"/>
    <hyperlink ref="H73" r:id="rId72"/>
    <hyperlink ref="H74" r:id="rId73"/>
    <hyperlink ref="H75" r:id="rId74"/>
    <hyperlink ref="H76" r:id="rId75"/>
    <hyperlink ref="H77" r:id="rId76"/>
    <hyperlink ref="H78" r:id="rId77"/>
    <hyperlink ref="H79" r:id="rId78"/>
    <hyperlink ref="H80" r:id="rId79"/>
    <hyperlink ref="H81" r:id="rId80"/>
    <hyperlink ref="H82" r:id="rId81"/>
    <hyperlink ref="H83" r:id="rId82"/>
    <hyperlink ref="H84" r:id="rId83"/>
    <hyperlink ref="H85" r:id="rId84"/>
    <hyperlink ref="H86" r:id="rId85"/>
    <hyperlink ref="H87" r:id="rId86"/>
    <hyperlink ref="H88" r:id="rId87"/>
    <hyperlink ref="H89" r:id="rId88"/>
    <hyperlink ref="H90" r:id="rId89"/>
    <hyperlink ref="H91" r:id="rId90"/>
    <hyperlink ref="H92" r:id="rId91"/>
    <hyperlink ref="H93" r:id="rId92"/>
    <hyperlink ref="H94" r:id="rId93"/>
    <hyperlink ref="H95" r:id="rId94"/>
    <hyperlink ref="H96" r:id="rId95"/>
    <hyperlink ref="H97" r:id="rId96"/>
    <hyperlink ref="H98" r:id="rId97"/>
    <hyperlink ref="H99" r:id="rId98"/>
    <hyperlink ref="H100" r:id="rId99"/>
    <hyperlink ref="H101" r:id="rId100"/>
    <hyperlink ref="H102" r:id="rId101"/>
    <hyperlink ref="H103" r:id="rId102"/>
    <hyperlink ref="H104" r:id="rId103"/>
    <hyperlink ref="H105" r:id="rId104"/>
    <hyperlink ref="H106" r:id="rId105"/>
    <hyperlink ref="H107" r:id="rId106"/>
    <hyperlink ref="H108" r:id="rId107"/>
    <hyperlink ref="H109" r:id="rId108"/>
    <hyperlink ref="H110" r:id="rId109"/>
    <hyperlink ref="H111" r:id="rId110"/>
    <hyperlink ref="H112" r:id="rId111"/>
    <hyperlink ref="H113" r:id="rId112"/>
    <hyperlink ref="H114" r:id="rId113"/>
    <hyperlink ref="H115" r:id="rId114"/>
    <hyperlink ref="H116" r:id="rId115"/>
    <hyperlink ref="H117" r:id="rId116"/>
    <hyperlink ref="H118" r:id="rId117"/>
    <hyperlink ref="H119" r:id="rId118"/>
    <hyperlink ref="H120" r:id="rId119"/>
    <hyperlink ref="H121" r:id="rId120"/>
    <hyperlink ref="H122" r:id="rId121"/>
    <hyperlink ref="H123" r:id="rId122"/>
    <hyperlink ref="H124" r:id="rId123"/>
    <hyperlink ref="H125" r:id="rId124"/>
    <hyperlink ref="H126" r:id="rId125"/>
    <hyperlink ref="H127" r:id="rId126"/>
    <hyperlink ref="H128" r:id="rId127"/>
    <hyperlink ref="H129" r:id="rId128"/>
    <hyperlink ref="H130" r:id="rId129"/>
    <hyperlink ref="H131" r:id="rId130"/>
    <hyperlink ref="H132" r:id="rId131"/>
    <hyperlink ref="H133" r:id="rId132"/>
    <hyperlink ref="H134" r:id="rId133"/>
    <hyperlink ref="H135" r:id="rId134"/>
    <hyperlink ref="H136" r:id="rId135"/>
    <hyperlink ref="H137" r:id="rId136"/>
    <hyperlink ref="H138" r:id="rId137"/>
    <hyperlink ref="H139" r:id="rId138"/>
    <hyperlink ref="H140" r:id="rId139"/>
    <hyperlink ref="H141" r:id="rId140"/>
    <hyperlink ref="H142" r:id="rId141"/>
    <hyperlink ref="H143" r:id="rId142"/>
    <hyperlink ref="H144" r:id="rId143"/>
  </hyperlinks>
  <pageMargins left="0.78740157499999996" right="0.78740157499999996" top="0.984251969" bottom="0.984251969" header="0.4921259845" footer="0.4921259845"/>
  <pageSetup paperSize="9" scale="82" orientation="landscape" r:id="rId144"/>
  <headerFooter alignWithMargins="0"/>
  <colBreaks count="1" manualBreakCount="1">
    <brk id="11" max="1048575" man="1"/>
  </colBreaks>
  <drawing r:id="rId145"/>
  <legacyDrawing r:id="rId146"/>
  <controls>
    <mc:AlternateContent xmlns:mc="http://schemas.openxmlformats.org/markup-compatibility/2006">
      <mc:Choice Requires="x14">
        <control shapeId="2053" r:id="rId147" name="MAJPaye">
          <controlPr defaultSize="0" autoLine="0" autoPict="0" r:id="rId148">
            <anchor moveWithCells="1">
              <from>
                <xdr:col>2</xdr:col>
                <xdr:colOff>1895475</xdr:colOff>
                <xdr:row>0</xdr:row>
                <xdr:rowOff>0</xdr:rowOff>
              </from>
              <to>
                <xdr:col>5</xdr:col>
                <xdr:colOff>38100</xdr:colOff>
                <xdr:row>0</xdr:row>
                <xdr:rowOff>466725</xdr:rowOff>
              </to>
            </anchor>
          </controlPr>
        </control>
      </mc:Choice>
      <mc:Fallback>
        <control shapeId="2053" r:id="rId147" name="MAJPaye"/>
      </mc:Fallback>
    </mc:AlternateContent>
    <mc:AlternateContent xmlns:mc="http://schemas.openxmlformats.org/markup-compatibility/2006">
      <mc:Choice Requires="x14">
        <control shapeId="2052" r:id="rId149" name="ExportCompteEBP">
          <controlPr defaultSize="0" autoLine="0" autoPict="0" r:id="rId150">
            <anchor moveWithCells="1">
              <from>
                <xdr:col>55</xdr:col>
                <xdr:colOff>657225</xdr:colOff>
                <xdr:row>0</xdr:row>
                <xdr:rowOff>123825</xdr:rowOff>
              </from>
              <to>
                <xdr:col>58</xdr:col>
                <xdr:colOff>361950</xdr:colOff>
                <xdr:row>0</xdr:row>
                <xdr:rowOff>590550</xdr:rowOff>
              </to>
            </anchor>
          </controlPr>
        </control>
      </mc:Choice>
      <mc:Fallback>
        <control shapeId="2052" r:id="rId149" name="ExportCompteEBP"/>
      </mc:Fallback>
    </mc:AlternateContent>
    <mc:AlternateContent xmlns:mc="http://schemas.openxmlformats.org/markup-compatibility/2006">
      <mc:Choice Requires="x14">
        <control shapeId="2051" r:id="rId151" name="ExportFacturesEBP">
          <controlPr defaultSize="0" autoLine="0" autoPict="0" r:id="rId152">
            <anchor moveWithCells="1">
              <from>
                <xdr:col>58</xdr:col>
                <xdr:colOff>533400</xdr:colOff>
                <xdr:row>0</xdr:row>
                <xdr:rowOff>104775</xdr:rowOff>
              </from>
              <to>
                <xdr:col>61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2051" r:id="rId151" name="ExportFacturesEBP"/>
      </mc:Fallback>
    </mc:AlternateContent>
    <mc:AlternateContent xmlns:mc="http://schemas.openxmlformats.org/markup-compatibility/2006">
      <mc:Choice Requires="x14">
        <control shapeId="2050" r:id="rId153" name="GoFacture">
          <controlPr defaultSize="0" autoLine="0" autoPict="0" r:id="rId154">
            <anchor moveWithCells="1">
              <from>
                <xdr:col>1</xdr:col>
                <xdr:colOff>371475</xdr:colOff>
                <xdr:row>0</xdr:row>
                <xdr:rowOff>0</xdr:rowOff>
              </from>
              <to>
                <xdr:col>2</xdr:col>
                <xdr:colOff>1990725</xdr:colOff>
                <xdr:row>0</xdr:row>
                <xdr:rowOff>466725</xdr:rowOff>
              </to>
            </anchor>
          </controlPr>
        </control>
      </mc:Choice>
      <mc:Fallback>
        <control shapeId="2050" r:id="rId153" name="GoFacture"/>
      </mc:Fallback>
    </mc:AlternateContent>
    <mc:AlternateContent xmlns:mc="http://schemas.openxmlformats.org/markup-compatibility/2006">
      <mc:Choice Requires="x14">
        <control shapeId="2049" r:id="rId155" name="BtnNewRech">
          <controlPr defaultSize="0" autoLine="0" autoPict="0" r:id="rId156">
            <anchor moveWithCells="1">
              <from>
                <xdr:col>0</xdr:col>
                <xdr:colOff>38100</xdr:colOff>
                <xdr:row>0</xdr:row>
                <xdr:rowOff>0</xdr:rowOff>
              </from>
              <to>
                <xdr:col>1</xdr:col>
                <xdr:colOff>123825</xdr:colOff>
                <xdr:row>0</xdr:row>
                <xdr:rowOff>466725</xdr:rowOff>
              </to>
            </anchor>
          </controlPr>
        </control>
      </mc:Choice>
      <mc:Fallback>
        <control shapeId="2049" r:id="rId155" name="BtnNewRec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2"/>
  <sheetViews>
    <sheetView zoomScale="80" zoomScaleNormal="80" workbookViewId="0">
      <selection activeCell="M15" sqref="M15"/>
    </sheetView>
  </sheetViews>
  <sheetFormatPr baseColWidth="10" defaultRowHeight="15"/>
  <cols>
    <col min="1" max="1" width="6" customWidth="1"/>
    <col min="2" max="2" width="9.85546875" style="2" customWidth="1"/>
    <col min="3" max="3" width="15.140625" style="9" customWidth="1"/>
    <col min="4" max="4" width="21.5703125" style="9" customWidth="1"/>
    <col min="5" max="5" width="18.140625" style="9" customWidth="1"/>
    <col min="6" max="6" width="19.140625" style="9" bestFit="1" customWidth="1"/>
    <col min="7" max="7" width="14.28515625" style="9" customWidth="1"/>
    <col min="8" max="8" width="8" customWidth="1"/>
    <col min="9" max="9" width="11.7109375" style="2" customWidth="1"/>
    <col min="11" max="11" width="5.42578125" customWidth="1"/>
    <col min="12" max="12" width="11.42578125" style="2"/>
    <col min="13" max="13" width="16" style="5" customWidth="1"/>
    <col min="14" max="16" width="11.42578125" style="5"/>
    <col min="17" max="17" width="14.5703125" style="5" customWidth="1"/>
    <col min="18" max="18" width="6.5703125" customWidth="1"/>
    <col min="19" max="19" width="10" style="2" customWidth="1"/>
  </cols>
  <sheetData>
    <row r="1" spans="1:19">
      <c r="I1" s="2" t="s">
        <v>0</v>
      </c>
    </row>
    <row r="2" spans="1:19" ht="15.75" thickBot="1">
      <c r="A2" s="39" t="s">
        <v>1</v>
      </c>
      <c r="B2" s="39"/>
      <c r="C2" s="39"/>
      <c r="D2" s="39"/>
      <c r="E2" s="39"/>
      <c r="F2" s="39"/>
      <c r="G2" s="39"/>
      <c r="H2" s="39"/>
      <c r="I2" s="39"/>
      <c r="K2" s="39" t="s">
        <v>10</v>
      </c>
      <c r="L2" s="39"/>
      <c r="M2" s="39"/>
      <c r="N2" s="39"/>
      <c r="O2" s="39"/>
      <c r="P2" s="39"/>
      <c r="Q2" s="39"/>
      <c r="R2" s="39"/>
      <c r="S2" s="39"/>
    </row>
    <row r="3" spans="1:19" ht="15.75" thickTop="1">
      <c r="A3" s="40" t="s">
        <v>7</v>
      </c>
      <c r="B3" s="41"/>
      <c r="C3" s="42"/>
      <c r="D3" s="51" t="s">
        <v>8</v>
      </c>
      <c r="E3" s="52"/>
      <c r="F3" s="52"/>
      <c r="G3" s="53"/>
      <c r="H3" s="40" t="s">
        <v>9</v>
      </c>
      <c r="I3" s="42"/>
      <c r="K3" s="40" t="s">
        <v>7</v>
      </c>
      <c r="L3" s="41"/>
      <c r="M3" s="42"/>
      <c r="N3" s="43" t="s">
        <v>8</v>
      </c>
      <c r="O3" s="44"/>
      <c r="P3" s="44"/>
      <c r="Q3" s="45"/>
      <c r="R3" s="40" t="s">
        <v>9</v>
      </c>
      <c r="S3" s="42"/>
    </row>
    <row r="4" spans="1:19">
      <c r="A4" s="1" t="s">
        <v>6</v>
      </c>
      <c r="B4" s="4" t="s">
        <v>5</v>
      </c>
      <c r="C4" s="10" t="s">
        <v>12</v>
      </c>
      <c r="D4" s="11" t="s">
        <v>2</v>
      </c>
      <c r="E4" s="12" t="s">
        <v>3</v>
      </c>
      <c r="F4" s="12" t="s">
        <v>4</v>
      </c>
      <c r="G4" s="10" t="s">
        <v>12</v>
      </c>
      <c r="H4" s="1"/>
      <c r="I4" s="3" t="s">
        <v>5</v>
      </c>
      <c r="K4" s="1" t="s">
        <v>6</v>
      </c>
      <c r="L4" s="4" t="s">
        <v>5</v>
      </c>
      <c r="M4" s="6" t="s">
        <v>12</v>
      </c>
      <c r="N4" s="7" t="s">
        <v>2</v>
      </c>
      <c r="O4" s="8" t="s">
        <v>3</v>
      </c>
      <c r="P4" s="8" t="s">
        <v>4</v>
      </c>
      <c r="Q4" s="6" t="s">
        <v>12</v>
      </c>
      <c r="R4" s="1"/>
      <c r="S4" s="3" t="s">
        <v>5</v>
      </c>
    </row>
    <row r="5" spans="1:19">
      <c r="A5" s="1">
        <v>0</v>
      </c>
      <c r="B5" s="4"/>
      <c r="C5" s="10"/>
      <c r="D5" s="46" t="s">
        <v>11</v>
      </c>
      <c r="E5" s="47"/>
      <c r="F5" s="47"/>
      <c r="G5" s="13"/>
      <c r="H5" s="14" t="str">
        <f>IF($G5=$C5,"OK le","Erreur")</f>
        <v>OK le</v>
      </c>
      <c r="I5" s="15"/>
      <c r="K5" s="1">
        <v>0</v>
      </c>
      <c r="L5" s="4"/>
      <c r="M5" s="6"/>
      <c r="N5" s="48" t="s">
        <v>11</v>
      </c>
      <c r="O5" s="49"/>
      <c r="P5" s="50"/>
      <c r="Q5" s="54"/>
      <c r="R5" s="14" t="str">
        <f>IF($Q5=$M5,"OK le","Erreur")</f>
        <v>OK le</v>
      </c>
      <c r="S5" s="15"/>
    </row>
    <row r="6" spans="1:19">
      <c r="A6" s="57"/>
      <c r="B6" s="58"/>
      <c r="C6" s="59"/>
      <c r="D6" s="60"/>
      <c r="E6" s="60"/>
      <c r="F6" s="60"/>
      <c r="G6" s="61"/>
      <c r="H6" s="57"/>
      <c r="I6" s="62"/>
      <c r="K6" s="57"/>
      <c r="L6" s="58"/>
      <c r="M6" s="63"/>
      <c r="N6" s="64"/>
      <c r="O6" s="64"/>
      <c r="P6" s="64"/>
      <c r="Q6" s="65"/>
      <c r="R6" s="57"/>
      <c r="S6" s="62"/>
    </row>
    <row r="7" spans="1:19">
      <c r="A7" s="57"/>
      <c r="B7" s="58"/>
      <c r="C7" s="59"/>
      <c r="D7" s="60"/>
      <c r="E7" s="60"/>
      <c r="F7" s="60"/>
      <c r="G7" s="61"/>
      <c r="H7" s="57"/>
      <c r="I7" s="62"/>
      <c r="K7" s="57"/>
      <c r="L7" s="58"/>
      <c r="M7" s="63"/>
      <c r="N7" s="64"/>
      <c r="O7" s="64"/>
      <c r="P7" s="64"/>
      <c r="Q7" s="65"/>
      <c r="R7" s="57"/>
      <c r="S7" s="62"/>
    </row>
    <row r="8" spans="1:19">
      <c r="A8" s="57"/>
      <c r="B8" s="58"/>
      <c r="C8" s="59"/>
      <c r="D8" s="60"/>
      <c r="E8" s="60"/>
      <c r="F8" s="60"/>
      <c r="G8" s="61"/>
      <c r="H8" s="57"/>
      <c r="I8" s="62"/>
      <c r="K8" s="57"/>
      <c r="L8" s="58"/>
      <c r="M8" s="63"/>
      <c r="N8" s="64"/>
      <c r="O8" s="64"/>
      <c r="P8" s="64"/>
      <c r="Q8" s="65"/>
      <c r="R8" s="57"/>
      <c r="S8" s="62"/>
    </row>
    <row r="9" spans="1:19">
      <c r="C9" s="38"/>
      <c r="D9" s="56" t="s">
        <v>346</v>
      </c>
      <c r="E9" t="s">
        <v>347</v>
      </c>
      <c r="F9" s="38"/>
      <c r="G9" s="38"/>
    </row>
    <row r="11" spans="1:19">
      <c r="D11" s="56" t="s">
        <v>350</v>
      </c>
      <c r="E11" t="s">
        <v>348</v>
      </c>
      <c r="F11" t="s">
        <v>349</v>
      </c>
    </row>
    <row r="12" spans="1:19">
      <c r="D12" s="67" t="s">
        <v>352</v>
      </c>
      <c r="E12" s="66"/>
      <c r="F12" s="66">
        <v>5651.9800000000005</v>
      </c>
    </row>
    <row r="13" spans="1:19">
      <c r="D13" s="67" t="s">
        <v>353</v>
      </c>
      <c r="E13" s="66">
        <v>63159.91</v>
      </c>
      <c r="F13" s="66">
        <v>11001</v>
      </c>
    </row>
    <row r="14" spans="1:19">
      <c r="D14" s="67" t="s">
        <v>354</v>
      </c>
      <c r="E14" s="66"/>
      <c r="F14" s="66">
        <v>3659</v>
      </c>
    </row>
    <row r="15" spans="1:19">
      <c r="D15" s="67" t="s">
        <v>355</v>
      </c>
      <c r="E15" s="66">
        <v>22400</v>
      </c>
      <c r="F15" s="66">
        <v>4922.6500000000005</v>
      </c>
    </row>
    <row r="16" spans="1:19">
      <c r="D16" s="67" t="s">
        <v>351</v>
      </c>
      <c r="E16" s="66">
        <v>85559.91</v>
      </c>
      <c r="F16" s="66">
        <v>25234.63</v>
      </c>
    </row>
    <row r="17" spans="4:6">
      <c r="D17"/>
      <c r="E17"/>
      <c r="F17"/>
    </row>
    <row r="18" spans="4:6">
      <c r="D18"/>
      <c r="E18"/>
      <c r="F18"/>
    </row>
    <row r="19" spans="4:6">
      <c r="D19"/>
      <c r="E19"/>
      <c r="F19"/>
    </row>
    <row r="20" spans="4:6">
      <c r="D20"/>
      <c r="E20"/>
      <c r="F20"/>
    </row>
    <row r="21" spans="4:6">
      <c r="D21"/>
      <c r="E21"/>
      <c r="F21"/>
    </row>
    <row r="22" spans="4:6">
      <c r="D22"/>
      <c r="E22"/>
      <c r="F22"/>
    </row>
    <row r="23" spans="4:6">
      <c r="D23"/>
      <c r="E23"/>
      <c r="F23"/>
    </row>
    <row r="24" spans="4:6">
      <c r="D24"/>
      <c r="E24"/>
      <c r="F24"/>
    </row>
    <row r="25" spans="4:6">
      <c r="D25"/>
      <c r="E25"/>
      <c r="F25"/>
    </row>
    <row r="26" spans="4:6">
      <c r="D26"/>
      <c r="E26"/>
      <c r="F26"/>
    </row>
    <row r="27" spans="4:6">
      <c r="D27"/>
      <c r="E27"/>
      <c r="F27"/>
    </row>
    <row r="28" spans="4:6">
      <c r="D28"/>
      <c r="E28"/>
      <c r="F28"/>
    </row>
    <row r="29" spans="4:6">
      <c r="D29"/>
      <c r="E29"/>
      <c r="F29"/>
    </row>
    <row r="30" spans="4:6">
      <c r="D30"/>
      <c r="E30"/>
      <c r="F30"/>
    </row>
    <row r="31" spans="4:6">
      <c r="D31"/>
      <c r="E31"/>
      <c r="F31"/>
    </row>
    <row r="32" spans="4:6">
      <c r="D32"/>
      <c r="E32"/>
      <c r="F32"/>
    </row>
    <row r="33" spans="4:6">
      <c r="D33"/>
      <c r="E33"/>
      <c r="F33"/>
    </row>
    <row r="34" spans="4:6">
      <c r="D34"/>
      <c r="E34"/>
      <c r="F34"/>
    </row>
    <row r="35" spans="4:6">
      <c r="D35"/>
      <c r="E35"/>
      <c r="F35"/>
    </row>
    <row r="36" spans="4:6">
      <c r="D36"/>
      <c r="E36"/>
      <c r="F36"/>
    </row>
    <row r="37" spans="4:6">
      <c r="D37"/>
      <c r="E37"/>
      <c r="F37"/>
    </row>
    <row r="38" spans="4:6">
      <c r="D38"/>
      <c r="E38"/>
      <c r="F38"/>
    </row>
    <row r="39" spans="4:6">
      <c r="D39"/>
      <c r="E39"/>
      <c r="F39"/>
    </row>
    <row r="40" spans="4:6">
      <c r="D40"/>
      <c r="E40"/>
      <c r="F40"/>
    </row>
    <row r="41" spans="4:6">
      <c r="D41"/>
      <c r="E41"/>
      <c r="F41"/>
    </row>
    <row r="42" spans="4:6">
      <c r="D42"/>
      <c r="E42"/>
      <c r="F42"/>
    </row>
    <row r="43" spans="4:6">
      <c r="D43"/>
      <c r="E43"/>
      <c r="F43"/>
    </row>
    <row r="44" spans="4:6">
      <c r="D44"/>
      <c r="E44"/>
      <c r="F44"/>
    </row>
    <row r="45" spans="4:6">
      <c r="D45"/>
      <c r="E45"/>
      <c r="F45"/>
    </row>
    <row r="46" spans="4:6">
      <c r="D46"/>
      <c r="E46"/>
      <c r="F46"/>
    </row>
    <row r="47" spans="4:6">
      <c r="D47"/>
      <c r="E47"/>
      <c r="F47"/>
    </row>
    <row r="48" spans="4:6">
      <c r="D48"/>
      <c r="E48"/>
      <c r="F48"/>
    </row>
    <row r="49" spans="4:6">
      <c r="D49"/>
      <c r="E49"/>
      <c r="F49"/>
    </row>
    <row r="50" spans="4:6">
      <c r="D50"/>
      <c r="E50"/>
      <c r="F50"/>
    </row>
    <row r="51" spans="4:6">
      <c r="D51"/>
      <c r="E51"/>
      <c r="F51"/>
    </row>
    <row r="52" spans="4:6">
      <c r="D52"/>
      <c r="E52"/>
      <c r="F52"/>
    </row>
    <row r="53" spans="4:6">
      <c r="D53"/>
      <c r="E53"/>
      <c r="F53"/>
    </row>
    <row r="54" spans="4:6">
      <c r="D54"/>
      <c r="E54"/>
      <c r="F54"/>
    </row>
    <row r="55" spans="4:6">
      <c r="D55"/>
      <c r="E55"/>
      <c r="F55"/>
    </row>
    <row r="56" spans="4:6">
      <c r="D56"/>
      <c r="E56"/>
      <c r="F56"/>
    </row>
    <row r="57" spans="4:6">
      <c r="D57"/>
      <c r="E57"/>
      <c r="F57"/>
    </row>
    <row r="58" spans="4:6">
      <c r="D58"/>
      <c r="E58"/>
      <c r="F58"/>
    </row>
    <row r="59" spans="4:6">
      <c r="D59"/>
      <c r="E59"/>
      <c r="F59"/>
    </row>
    <row r="60" spans="4:6">
      <c r="D60"/>
      <c r="E60"/>
      <c r="F60"/>
    </row>
    <row r="61" spans="4:6">
      <c r="D61"/>
      <c r="E61"/>
      <c r="F61"/>
    </row>
    <row r="62" spans="4:6">
      <c r="D62"/>
      <c r="E62"/>
      <c r="F62"/>
    </row>
    <row r="63" spans="4:6">
      <c r="D63"/>
      <c r="E63"/>
      <c r="F63"/>
    </row>
    <row r="64" spans="4:6">
      <c r="D64"/>
      <c r="E64"/>
      <c r="F64"/>
    </row>
    <row r="65" spans="4:6">
      <c r="D65"/>
      <c r="E65"/>
      <c r="F65"/>
    </row>
    <row r="66" spans="4:6">
      <c r="D66"/>
      <c r="E66"/>
      <c r="F66"/>
    </row>
    <row r="67" spans="4:6">
      <c r="D67"/>
      <c r="E67"/>
      <c r="F67"/>
    </row>
    <row r="68" spans="4:6">
      <c r="D68"/>
      <c r="E68"/>
      <c r="F68"/>
    </row>
    <row r="69" spans="4:6">
      <c r="D69"/>
      <c r="E69"/>
      <c r="F69"/>
    </row>
    <row r="70" spans="4:6">
      <c r="D70"/>
      <c r="E70"/>
      <c r="F70"/>
    </row>
    <row r="71" spans="4:6">
      <c r="D71"/>
      <c r="E71"/>
      <c r="F71"/>
    </row>
    <row r="72" spans="4:6">
      <c r="D72"/>
      <c r="E72"/>
      <c r="F72"/>
    </row>
    <row r="73" spans="4:6">
      <c r="D73"/>
      <c r="E73"/>
      <c r="F73"/>
    </row>
    <row r="74" spans="4:6">
      <c r="D74"/>
      <c r="E74"/>
      <c r="F74"/>
    </row>
    <row r="75" spans="4:6">
      <c r="D75"/>
      <c r="E75"/>
      <c r="F75"/>
    </row>
    <row r="76" spans="4:6">
      <c r="D76"/>
      <c r="E76"/>
      <c r="F76"/>
    </row>
    <row r="77" spans="4:6">
      <c r="D77"/>
      <c r="E77"/>
      <c r="F77"/>
    </row>
    <row r="78" spans="4:6">
      <c r="D78"/>
      <c r="E78"/>
      <c r="F78"/>
    </row>
    <row r="79" spans="4:6">
      <c r="D79"/>
      <c r="E79"/>
      <c r="F79"/>
    </row>
    <row r="80" spans="4:6">
      <c r="D80"/>
      <c r="E80"/>
      <c r="F80"/>
    </row>
    <row r="81" spans="4:6">
      <c r="D81"/>
      <c r="E81"/>
      <c r="F81"/>
    </row>
    <row r="82" spans="4:6">
      <c r="D82"/>
      <c r="E82"/>
      <c r="F82"/>
    </row>
    <row r="83" spans="4:6">
      <c r="D83"/>
      <c r="E83"/>
      <c r="F83"/>
    </row>
    <row r="84" spans="4:6">
      <c r="D84"/>
      <c r="E84"/>
      <c r="F84"/>
    </row>
    <row r="85" spans="4:6">
      <c r="D85"/>
      <c r="E85"/>
      <c r="F85"/>
    </row>
    <row r="86" spans="4:6">
      <c r="D86"/>
      <c r="E86"/>
      <c r="F86"/>
    </row>
    <row r="87" spans="4:6">
      <c r="D87"/>
      <c r="E87"/>
      <c r="F87"/>
    </row>
    <row r="88" spans="4:6">
      <c r="D88"/>
      <c r="E88"/>
      <c r="F88"/>
    </row>
    <row r="89" spans="4:6">
      <c r="D89"/>
      <c r="E89"/>
      <c r="F89"/>
    </row>
    <row r="90" spans="4:6">
      <c r="D90"/>
      <c r="E90"/>
      <c r="F90"/>
    </row>
    <row r="91" spans="4:6">
      <c r="D91"/>
      <c r="E91"/>
      <c r="F91"/>
    </row>
    <row r="92" spans="4:6">
      <c r="D92"/>
      <c r="E92"/>
      <c r="F92"/>
    </row>
    <row r="93" spans="4:6">
      <c r="D93"/>
      <c r="E93"/>
      <c r="F93"/>
    </row>
    <row r="94" spans="4:6">
      <c r="D94"/>
      <c r="E94"/>
      <c r="F94"/>
    </row>
    <row r="95" spans="4:6">
      <c r="D95"/>
      <c r="E95"/>
      <c r="F95"/>
    </row>
    <row r="96" spans="4:6">
      <c r="D96"/>
      <c r="E96"/>
      <c r="F96"/>
    </row>
    <row r="97" spans="4:6">
      <c r="D97"/>
      <c r="E97"/>
      <c r="F97"/>
    </row>
    <row r="98" spans="4:6">
      <c r="D98"/>
      <c r="E98"/>
      <c r="F98"/>
    </row>
    <row r="99" spans="4:6">
      <c r="D99"/>
      <c r="E99"/>
      <c r="F99"/>
    </row>
    <row r="100" spans="4:6">
      <c r="D100"/>
      <c r="E100"/>
      <c r="F100"/>
    </row>
    <row r="101" spans="4:6">
      <c r="D101"/>
      <c r="E101"/>
      <c r="F101"/>
    </row>
    <row r="102" spans="4:6">
      <c r="D102"/>
      <c r="E102"/>
      <c r="F102"/>
    </row>
    <row r="103" spans="4:6">
      <c r="D103"/>
      <c r="E103"/>
      <c r="F103"/>
    </row>
    <row r="104" spans="4:6">
      <c r="D104"/>
      <c r="E104"/>
      <c r="F104"/>
    </row>
    <row r="105" spans="4:6">
      <c r="D105"/>
      <c r="E105"/>
      <c r="F105"/>
    </row>
    <row r="106" spans="4:6">
      <c r="D106"/>
      <c r="E106"/>
      <c r="F106"/>
    </row>
    <row r="107" spans="4:6">
      <c r="D107"/>
      <c r="E107"/>
      <c r="F107"/>
    </row>
    <row r="108" spans="4:6">
      <c r="D108"/>
      <c r="E108"/>
      <c r="F108"/>
    </row>
    <row r="109" spans="4:6">
      <c r="D109"/>
      <c r="E109"/>
      <c r="F109"/>
    </row>
    <row r="110" spans="4:6">
      <c r="D110"/>
      <c r="E110"/>
      <c r="F110"/>
    </row>
    <row r="111" spans="4:6">
      <c r="D111"/>
      <c r="E111"/>
      <c r="F111"/>
    </row>
    <row r="112" spans="4:6">
      <c r="D112"/>
      <c r="E112"/>
      <c r="F112"/>
    </row>
  </sheetData>
  <mergeCells count="10">
    <mergeCell ref="D5:F5"/>
    <mergeCell ref="N5:P5"/>
    <mergeCell ref="A3:C3"/>
    <mergeCell ref="D3:G3"/>
    <mergeCell ref="H3:I3"/>
    <mergeCell ref="A2:I2"/>
    <mergeCell ref="K2:S2"/>
    <mergeCell ref="K3:M3"/>
    <mergeCell ref="N3:Q3"/>
    <mergeCell ref="R3:S3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Resultats</vt:lpstr>
      <vt:lpstr>SuiviBancaire</vt:lpstr>
      <vt:lpstr>Resultats!Zone_d_impression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Exterieur</dc:creator>
  <cp:lastModifiedBy>PMK</cp:lastModifiedBy>
  <dcterms:created xsi:type="dcterms:W3CDTF">2017-07-21T13:59:54Z</dcterms:created>
  <dcterms:modified xsi:type="dcterms:W3CDTF">2017-07-24T13:19:41Z</dcterms:modified>
</cp:coreProperties>
</file>