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G:\Téléchargements\"/>
    </mc:Choice>
  </mc:AlternateContent>
  <xr:revisionPtr revIDLastSave="0" documentId="13_ncr:1_{12E59C4F-B03F-4F80-B561-8E70D08B343C}" xr6:coauthVersionLast="47" xr6:coauthVersionMax="47" xr10:uidLastSave="{00000000-0000-0000-0000-000000000000}"/>
  <bookViews>
    <workbookView xWindow="-120" yWindow="-120" windowWidth="29040" windowHeight="15720" tabRatio="729" xr2:uid="{DCBC4208-C841-4D6F-AD3B-426EC08E4776}"/>
  </bookViews>
  <sheets>
    <sheet name="OCT 25" sheetId="21" r:id="rId1"/>
    <sheet name="OCT 25 (2)" sheetId="22" r:id="rId2"/>
  </sheets>
  <definedNames>
    <definedName name="Indemn">'OCT 25'!$O$6:$O$14</definedName>
    <definedName name="Time">'OCT 25'!$N$6:$N$14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3" i="21" l="1"/>
  <c r="L30" i="21"/>
  <c r="L27" i="21"/>
  <c r="L26" i="21"/>
  <c r="L23" i="21"/>
  <c r="L20" i="21"/>
  <c r="L19" i="21"/>
  <c r="L16" i="21"/>
  <c r="L13" i="21"/>
  <c r="L12" i="21"/>
  <c r="L9" i="21"/>
  <c r="L6" i="21"/>
  <c r="B46" i="22" l="1"/>
  <c r="G33" i="22"/>
  <c r="D33" i="22"/>
  <c r="E33" i="22" s="1"/>
  <c r="I32" i="22"/>
  <c r="I31" i="22"/>
  <c r="G30" i="22"/>
  <c r="D30" i="22"/>
  <c r="G27" i="22"/>
  <c r="D27" i="22"/>
  <c r="G26" i="22"/>
  <c r="D26" i="22"/>
  <c r="I25" i="22"/>
  <c r="I24" i="22"/>
  <c r="G23" i="22"/>
  <c r="D23" i="22"/>
  <c r="G20" i="22"/>
  <c r="D20" i="22"/>
  <c r="G19" i="22"/>
  <c r="D19" i="22"/>
  <c r="I18" i="22"/>
  <c r="I17" i="22"/>
  <c r="G16" i="22"/>
  <c r="D16" i="22"/>
  <c r="G13" i="22"/>
  <c r="D13" i="22"/>
  <c r="G12" i="22"/>
  <c r="E12" i="22"/>
  <c r="D12" i="22"/>
  <c r="I11" i="22"/>
  <c r="I10" i="22"/>
  <c r="G9" i="22"/>
  <c r="D9" i="22"/>
  <c r="G6" i="22"/>
  <c r="D6" i="22"/>
  <c r="D5" i="22"/>
  <c r="I4" i="22"/>
  <c r="B46" i="21"/>
  <c r="D33" i="21"/>
  <c r="E33" i="21" s="1"/>
  <c r="G33" i="21" s="1"/>
  <c r="I32" i="21"/>
  <c r="I31" i="21"/>
  <c r="D30" i="21"/>
  <c r="E30" i="21" s="1"/>
  <c r="G30" i="21" s="1"/>
  <c r="D27" i="21"/>
  <c r="E27" i="21" s="1"/>
  <c r="G27" i="21" s="1"/>
  <c r="D26" i="21"/>
  <c r="E26" i="21" s="1"/>
  <c r="G26" i="21" s="1"/>
  <c r="I25" i="21"/>
  <c r="I24" i="21"/>
  <c r="D23" i="21"/>
  <c r="E23" i="21" s="1"/>
  <c r="G23" i="21" s="1"/>
  <c r="D20" i="21"/>
  <c r="E20" i="21" s="1"/>
  <c r="G20" i="21" s="1"/>
  <c r="D19" i="21"/>
  <c r="E19" i="21" s="1"/>
  <c r="G19" i="21" s="1"/>
  <c r="I18" i="21"/>
  <c r="I17" i="21"/>
  <c r="D16" i="21"/>
  <c r="E16" i="21" s="1"/>
  <c r="G16" i="21" s="1"/>
  <c r="D13" i="21"/>
  <c r="E13" i="21" s="1"/>
  <c r="G13" i="21" s="1"/>
  <c r="D12" i="21"/>
  <c r="E12" i="21" s="1"/>
  <c r="G12" i="21" s="1"/>
  <c r="I11" i="21"/>
  <c r="I10" i="21"/>
  <c r="D9" i="21"/>
  <c r="E9" i="21" s="1"/>
  <c r="G9" i="21" s="1"/>
  <c r="D6" i="21"/>
  <c r="E6" i="21" s="1"/>
  <c r="G6" i="21" s="1"/>
  <c r="D5" i="21"/>
  <c r="I4" i="21"/>
  <c r="D35" i="21" l="1"/>
  <c r="L5" i="21"/>
  <c r="E23" i="22"/>
  <c r="E16" i="22"/>
  <c r="E19" i="22"/>
  <c r="E5" i="22"/>
  <c r="E6" i="22"/>
  <c r="E13" i="22"/>
  <c r="E20" i="22"/>
  <c r="E26" i="22"/>
  <c r="E27" i="22"/>
  <c r="E30" i="22"/>
  <c r="E9" i="22"/>
  <c r="F35" i="22"/>
  <c r="E35" i="22"/>
  <c r="B39" i="22" s="1"/>
  <c r="D35" i="22"/>
  <c r="E5" i="21"/>
  <c r="G5" i="22" l="1"/>
  <c r="G35" i="22" s="1"/>
  <c r="B43" i="22" s="1"/>
  <c r="E39" i="22" s="1"/>
  <c r="E35" i="21"/>
  <c r="B39" i="21" s="1"/>
  <c r="F35" i="21" l="1"/>
  <c r="G5" i="21"/>
  <c r="G35" i="21" s="1"/>
  <c r="B43" i="21" s="1"/>
  <c r="E39" i="21" l="1"/>
</calcChain>
</file>

<file path=xl/sharedStrings.xml><?xml version="1.0" encoding="utf-8"?>
<sst xmlns="http://schemas.openxmlformats.org/spreadsheetml/2006/main" count="83" uniqueCount="45">
  <si>
    <t>Date</t>
  </si>
  <si>
    <t>Heure d'arrivée</t>
  </si>
  <si>
    <t>Heure de départ</t>
  </si>
  <si>
    <t>Indemnités d'entreiten</t>
  </si>
  <si>
    <t>Repas</t>
  </si>
  <si>
    <t>REPOS</t>
  </si>
  <si>
    <t>CONGES AM</t>
  </si>
  <si>
    <t>MA/CP/CPS
 AM</t>
  </si>
  <si>
    <t>CP</t>
  </si>
  <si>
    <t>TOTAL MOIS</t>
  </si>
  <si>
    <t>Entre 1h et 6h</t>
  </si>
  <si>
    <t>6h30</t>
  </si>
  <si>
    <t>7h</t>
  </si>
  <si>
    <t>7h30</t>
  </si>
  <si>
    <t>8h</t>
  </si>
  <si>
    <t>8h30</t>
  </si>
  <si>
    <t>9h et +</t>
  </si>
  <si>
    <t>6,5 x 0,41 =2,66</t>
  </si>
  <si>
    <t>7 x 0.41=2.87</t>
  </si>
  <si>
    <t>7,5 x 0,41 =3.1</t>
  </si>
  <si>
    <t>8 x 0,41 =3.28</t>
  </si>
  <si>
    <t>8,5 x 0.41 =3.49</t>
  </si>
  <si>
    <t>3.69</t>
  </si>
  <si>
    <t>Heure en décimal</t>
  </si>
  <si>
    <t>A l'heure en €</t>
  </si>
  <si>
    <t>Frais entretiens prévu au contrat</t>
  </si>
  <si>
    <t>Motif Abscence Axel</t>
  </si>
  <si>
    <t>Total heure contractuelles efféctuées</t>
  </si>
  <si>
    <t>Nombre d'heures contractuelles efféctives</t>
  </si>
  <si>
    <t>Nombre d"heure contractuelles efféctuées</t>
  </si>
  <si>
    <t>Congés payés pris ce mois-ci</t>
  </si>
  <si>
    <t>Indémnité de repas</t>
  </si>
  <si>
    <t>REPOS AM</t>
  </si>
  <si>
    <t>Total Congés payés en heure</t>
  </si>
  <si>
    <t>Taux horraire net</t>
  </si>
  <si>
    <t>TOTAL NET A PAYER</t>
  </si>
  <si>
    <t>SALAIRE NET DE BASE</t>
  </si>
  <si>
    <t>OCOTBRE 2025 - AXEL BEGHIN</t>
  </si>
  <si>
    <t>10h et +</t>
  </si>
  <si>
    <t>Time</t>
  </si>
  <si>
    <t>Indemn</t>
  </si>
  <si>
    <t>&gt;"10:00"</t>
  </si>
  <si>
    <t>Table de correspondance</t>
  </si>
  <si>
    <t>OCToBRE 2025 - AXEL BEGHIN</t>
  </si>
  <si>
    <t>https://forum.excel-pratique.com/excel/calculer-les-indemnite-d-entretien-selon-les-horraires-201011#p1258691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</si>
</sst>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[$-F800]dddd\,\ mmmm\ dd\,\ yyyy"/>
    <numFmt numFmtId="165" formatCode="#,##0.00\ &quot;€&quot;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5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3"/>
      <color theme="1"/>
      <name val="Aptos Narrow"/>
      <family val="2"/>
      <scheme val="minor"/>
    </font>
    <font>
      <sz val="11"/>
      <color theme="1"/>
      <name val="Arial"/>
      <family val="2"/>
    </font>
    <font>
      <u/>
      <sz val="11"/>
      <color theme="10"/>
      <name val="Aptos Narrow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5">
    <xf numFmtId="0" fontId="0" fillId="0" borderId="0" xfId="0"/>
    <xf numFmtId="0" fontId="0" fillId="4" borderId="0" xfId="0" applyFill="1"/>
    <xf numFmtId="0" fontId="0" fillId="5" borderId="0" xfId="0" applyFill="1"/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8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0" xfId="0" applyNumberForma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NumberFormat="1" applyBorder="1"/>
    <xf numFmtId="0" fontId="0" fillId="0" borderId="12" xfId="0" applyFill="1" applyBorder="1"/>
    <xf numFmtId="165" fontId="0" fillId="0" borderId="13" xfId="0" applyNumberFormat="1" applyBorder="1"/>
    <xf numFmtId="165" fontId="0" fillId="0" borderId="9" xfId="0" applyNumberFormat="1" applyBorder="1"/>
    <xf numFmtId="0" fontId="0" fillId="0" borderId="11" xfId="0" applyBorder="1"/>
    <xf numFmtId="0" fontId="0" fillId="0" borderId="12" xfId="0" applyBorder="1"/>
    <xf numFmtId="0" fontId="0" fillId="3" borderId="1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64" fontId="0" fillId="3" borderId="16" xfId="0" applyNumberFormat="1" applyFill="1" applyBorder="1"/>
    <xf numFmtId="0" fontId="4" fillId="2" borderId="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164" fontId="0" fillId="8" borderId="16" xfId="0" applyNumberFormat="1" applyFill="1" applyBorder="1"/>
    <xf numFmtId="0" fontId="0" fillId="8" borderId="1" xfId="0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0" fontId="0" fillId="8" borderId="11" xfId="0" applyFill="1" applyBorder="1" applyAlignment="1">
      <alignment horizontal="center" vertical="center"/>
    </xf>
    <xf numFmtId="20" fontId="0" fillId="8" borderId="3" xfId="0" applyNumberFormat="1" applyFill="1" applyBorder="1" applyAlignment="1">
      <alignment horizontal="center" vertical="center"/>
    </xf>
    <xf numFmtId="20" fontId="0" fillId="8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46" fontId="1" fillId="0" borderId="22" xfId="0" applyNumberFormat="1" applyFont="1" applyBorder="1" applyAlignment="1">
      <alignment horizontal="center" vertical="center"/>
    </xf>
    <xf numFmtId="165" fontId="1" fillId="0" borderId="22" xfId="0" applyNumberFormat="1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20" fontId="0" fillId="2" borderId="3" xfId="0" applyNumberForma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1" fillId="0" borderId="22" xfId="0" applyNumberFormat="1" applyFont="1" applyBorder="1" applyAlignment="1">
      <alignment horizontal="center" vertical="center"/>
    </xf>
    <xf numFmtId="0" fontId="1" fillId="0" borderId="6" xfId="0" applyFont="1" applyBorder="1"/>
    <xf numFmtId="164" fontId="0" fillId="2" borderId="15" xfId="0" applyNumberFormat="1" applyFill="1" applyBorder="1"/>
    <xf numFmtId="164" fontId="0" fillId="2" borderId="16" xfId="0" applyNumberFormat="1" applyFill="1" applyBorder="1"/>
    <xf numFmtId="164" fontId="0" fillId="2" borderId="30" xfId="0" applyNumberFormat="1" applyFill="1" applyBorder="1"/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49" fontId="3" fillId="0" borderId="21" xfId="0" applyNumberFormat="1" applyFont="1" applyBorder="1" applyAlignment="1">
      <alignment horizontal="center"/>
    </xf>
    <xf numFmtId="49" fontId="3" fillId="0" borderId="22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0" fontId="4" fillId="6" borderId="17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/>
    </xf>
    <xf numFmtId="0" fontId="2" fillId="7" borderId="29" xfId="0" applyFont="1" applyFill="1" applyBorder="1" applyAlignment="1">
      <alignment horizontal="center"/>
    </xf>
    <xf numFmtId="0" fontId="2" fillId="7" borderId="26" xfId="0" applyFont="1" applyFill="1" applyBorder="1" applyAlignment="1">
      <alignment horizontal="center"/>
    </xf>
    <xf numFmtId="165" fontId="2" fillId="7" borderId="28" xfId="0" applyNumberFormat="1" applyFont="1" applyFill="1" applyBorder="1" applyAlignment="1">
      <alignment horizontal="center"/>
    </xf>
    <xf numFmtId="165" fontId="2" fillId="7" borderId="29" xfId="0" applyNumberFormat="1" applyFont="1" applyFill="1" applyBorder="1" applyAlignment="1">
      <alignment horizontal="center"/>
    </xf>
    <xf numFmtId="165" fontId="2" fillId="7" borderId="5" xfId="0" applyNumberFormat="1" applyFont="1" applyFill="1" applyBorder="1" applyAlignment="1">
      <alignment horizontal="center"/>
    </xf>
    <xf numFmtId="0" fontId="1" fillId="9" borderId="27" xfId="0" applyFont="1" applyFill="1" applyBorder="1" applyAlignment="1">
      <alignment horizontal="center"/>
    </xf>
    <xf numFmtId="0" fontId="1" fillId="9" borderId="31" xfId="0" applyFont="1" applyFill="1" applyBorder="1" applyAlignment="1">
      <alignment horizontal="center"/>
    </xf>
    <xf numFmtId="0" fontId="0" fillId="6" borderId="0" xfId="0" applyFill="1"/>
    <xf numFmtId="0" fontId="0" fillId="6" borderId="1" xfId="0" applyFill="1" applyBorder="1"/>
    <xf numFmtId="20" fontId="0" fillId="6" borderId="1" xfId="0" applyNumberFormat="1" applyFill="1" applyBorder="1" applyAlignment="1">
      <alignment horizontal="center" vertical="center"/>
    </xf>
    <xf numFmtId="0" fontId="6" fillId="0" borderId="0" xfId="1"/>
  </cellXfs>
  <cellStyles count="2">
    <cellStyle name="Lien hypertexte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F9E7F7"/>
      <color rgb="FFF5FC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alculer-les-indemnite-d-entretien-selon-les-horraires-20101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1B590-565A-43CB-A938-8C269B9A7F3C}">
  <sheetPr>
    <tabColor rgb="FFFFFF00"/>
    <pageSetUpPr fitToPage="1"/>
  </sheetPr>
  <dimension ref="A1:Q55"/>
  <sheetViews>
    <sheetView tabSelected="1" zoomScale="90" zoomScaleNormal="90" workbookViewId="0">
      <selection activeCell="R11" sqref="R11"/>
    </sheetView>
  </sheetViews>
  <sheetFormatPr baseColWidth="10" defaultRowHeight="15" x14ac:dyDescent="0.25"/>
  <cols>
    <col min="1" max="1" width="38.42578125" bestFit="1" customWidth="1"/>
    <col min="2" max="2" width="11.140625" bestFit="1" customWidth="1"/>
    <col min="3" max="3" width="10.5703125" bestFit="1" customWidth="1"/>
    <col min="4" max="4" width="16" bestFit="1" customWidth="1"/>
    <col min="5" max="5" width="10.5703125" bestFit="1" customWidth="1"/>
    <col min="6" max="6" width="12.85546875" bestFit="1" customWidth="1"/>
    <col min="7" max="7" width="7.5703125" bestFit="1" customWidth="1"/>
    <col min="8" max="8" width="9.42578125" customWidth="1"/>
    <col min="9" max="9" width="12.5703125" customWidth="1"/>
  </cols>
  <sheetData>
    <row r="1" spans="1:17" ht="27" thickBot="1" x14ac:dyDescent="0.45">
      <c r="A1" s="57" t="s">
        <v>43</v>
      </c>
      <c r="B1" s="58"/>
      <c r="C1" s="58"/>
      <c r="D1" s="58"/>
      <c r="E1" s="58"/>
      <c r="F1" s="58"/>
      <c r="G1" s="58"/>
      <c r="H1" s="58"/>
      <c r="I1" s="59"/>
    </row>
    <row r="2" spans="1:17" ht="52.5" thickBot="1" x14ac:dyDescent="0.3">
      <c r="A2" s="22" t="s">
        <v>0</v>
      </c>
      <c r="B2" s="23" t="s">
        <v>1</v>
      </c>
      <c r="C2" s="24" t="s">
        <v>2</v>
      </c>
      <c r="D2" s="24" t="s">
        <v>27</v>
      </c>
      <c r="E2" s="24" t="s">
        <v>23</v>
      </c>
      <c r="F2" s="24" t="s">
        <v>3</v>
      </c>
      <c r="G2" s="24" t="s">
        <v>4</v>
      </c>
      <c r="H2" s="24" t="s">
        <v>7</v>
      </c>
      <c r="I2" s="25" t="s">
        <v>26</v>
      </c>
      <c r="Q2" s="74" t="s">
        <v>44</v>
      </c>
    </row>
    <row r="3" spans="1:17" ht="17.25" customHeight="1" thickBot="1" x14ac:dyDescent="0.3">
      <c r="A3" s="60"/>
      <c r="B3" s="61"/>
      <c r="C3" s="61"/>
      <c r="D3" s="61"/>
      <c r="E3" s="61"/>
      <c r="F3" s="61"/>
      <c r="G3" s="61"/>
      <c r="H3" s="61"/>
      <c r="I3" s="62"/>
      <c r="N3" s="71" t="s">
        <v>42</v>
      </c>
      <c r="O3" s="71"/>
    </row>
    <row r="4" spans="1:17" x14ac:dyDescent="0.25">
      <c r="A4" s="52">
        <v>45931</v>
      </c>
      <c r="B4" s="47"/>
      <c r="C4" s="43"/>
      <c r="D4" s="43"/>
      <c r="E4" s="44"/>
      <c r="F4" s="45"/>
      <c r="G4" s="42"/>
      <c r="H4" s="42"/>
      <c r="I4" s="46" t="str">
        <f>IF(F4&lt;1,"REPOS","")</f>
        <v>REPOS</v>
      </c>
      <c r="N4" s="71"/>
      <c r="O4" s="71"/>
    </row>
    <row r="5" spans="1:17" x14ac:dyDescent="0.25">
      <c r="A5" s="26">
        <v>45932</v>
      </c>
      <c r="B5" s="30">
        <v>0.35416666666666669</v>
      </c>
      <c r="C5" s="31">
        <v>0.84027777777777779</v>
      </c>
      <c r="D5" s="31">
        <f t="shared" ref="D5" si="0">C5-B5</f>
        <v>0.4861111111111111</v>
      </c>
      <c r="E5" s="32">
        <f t="shared" ref="E5" si="1">D5*24</f>
        <v>11.666666666666666</v>
      </c>
      <c r="F5" s="28">
        <v>3.69</v>
      </c>
      <c r="G5" s="27">
        <f t="shared" ref="G5:G33" si="2">IF(F5&lt;1,0,1)</f>
        <v>1</v>
      </c>
      <c r="H5" s="27"/>
      <c r="I5" s="29"/>
      <c r="L5">
        <f>INDEX(Indemn,MATCH(D5,Time,1))</f>
        <v>4.22</v>
      </c>
      <c r="N5" s="72" t="s">
        <v>39</v>
      </c>
      <c r="O5" s="72" t="s">
        <v>40</v>
      </c>
    </row>
    <row r="6" spans="1:17" x14ac:dyDescent="0.25">
      <c r="A6" s="26">
        <v>45933</v>
      </c>
      <c r="B6" s="30">
        <v>0.34722222222222227</v>
      </c>
      <c r="C6" s="31">
        <v>0.57291666666666663</v>
      </c>
      <c r="D6" s="31">
        <f>C6-B6</f>
        <v>0.22569444444444436</v>
      </c>
      <c r="E6" s="32">
        <f>D6*24</f>
        <v>5.4166666666666643</v>
      </c>
      <c r="F6" s="28">
        <v>2.65</v>
      </c>
      <c r="G6" s="27">
        <f t="shared" si="2"/>
        <v>1</v>
      </c>
      <c r="H6" s="27"/>
      <c r="I6" s="29"/>
      <c r="L6">
        <f>INDEX(Indemn,MATCH(D6,Time,1))</f>
        <v>2.65</v>
      </c>
      <c r="N6" s="73">
        <v>4.1666666666666664E-2</v>
      </c>
      <c r="O6" s="72">
        <v>2.65</v>
      </c>
    </row>
    <row r="7" spans="1:17" x14ac:dyDescent="0.25">
      <c r="A7" s="21">
        <v>45934</v>
      </c>
      <c r="B7" s="20"/>
      <c r="C7" s="3"/>
      <c r="D7" s="40"/>
      <c r="E7" s="48"/>
      <c r="F7" s="4"/>
      <c r="G7" s="3"/>
      <c r="H7" s="3"/>
      <c r="I7" s="19"/>
      <c r="N7" s="73">
        <v>0.27083333333333331</v>
      </c>
      <c r="O7" s="72">
        <v>2.66</v>
      </c>
    </row>
    <row r="8" spans="1:17" x14ac:dyDescent="0.25">
      <c r="A8" s="21">
        <v>45935</v>
      </c>
      <c r="B8" s="20"/>
      <c r="C8" s="3"/>
      <c r="D8" s="40"/>
      <c r="E8" s="48"/>
      <c r="F8" s="4"/>
      <c r="G8" s="3"/>
      <c r="H8" s="3"/>
      <c r="I8" s="19"/>
      <c r="N8" s="73">
        <v>0.29166666666666669</v>
      </c>
      <c r="O8" s="72">
        <v>2.87</v>
      </c>
    </row>
    <row r="9" spans="1:17" x14ac:dyDescent="0.25">
      <c r="A9" s="26">
        <v>45936</v>
      </c>
      <c r="B9" s="30">
        <v>0.3576388888888889</v>
      </c>
      <c r="C9" s="31">
        <v>0.75694444444444453</v>
      </c>
      <c r="D9" s="31">
        <f t="shared" ref="D9:D33" si="3">C9-B9</f>
        <v>0.39930555555555564</v>
      </c>
      <c r="E9" s="32">
        <f t="shared" ref="E9:E33" si="4">D9*24</f>
        <v>9.5833333333333357</v>
      </c>
      <c r="F9" s="28">
        <v>3.69</v>
      </c>
      <c r="G9" s="27">
        <f t="shared" si="2"/>
        <v>1</v>
      </c>
      <c r="H9" s="27"/>
      <c r="I9" s="29"/>
      <c r="L9">
        <f>INDEX(Indemn,MATCH(D9,Time,1))</f>
        <v>3.69</v>
      </c>
      <c r="N9" s="73">
        <v>0.3125</v>
      </c>
      <c r="O9" s="72">
        <v>3.1</v>
      </c>
    </row>
    <row r="10" spans="1:17" x14ac:dyDescent="0.25">
      <c r="A10" s="53">
        <v>45937</v>
      </c>
      <c r="B10" s="41"/>
      <c r="C10" s="42"/>
      <c r="D10" s="43"/>
      <c r="E10" s="49"/>
      <c r="F10" s="45"/>
      <c r="G10" s="42"/>
      <c r="H10" s="42"/>
      <c r="I10" s="46" t="str">
        <f t="shared" ref="I10:I32" si="5">IF(F10&lt;1,"REPOS","")</f>
        <v>REPOS</v>
      </c>
      <c r="N10" s="73">
        <v>0.33333333333333331</v>
      </c>
      <c r="O10" s="72">
        <v>3.28</v>
      </c>
    </row>
    <row r="11" spans="1:17" x14ac:dyDescent="0.25">
      <c r="A11" s="53">
        <v>45938</v>
      </c>
      <c r="B11" s="41"/>
      <c r="C11" s="42"/>
      <c r="D11" s="43"/>
      <c r="E11" s="49"/>
      <c r="F11" s="45"/>
      <c r="G11" s="42"/>
      <c r="H11" s="42"/>
      <c r="I11" s="46" t="str">
        <f t="shared" si="5"/>
        <v>REPOS</v>
      </c>
      <c r="N11" s="73">
        <v>0.35416666666666669</v>
      </c>
      <c r="O11" s="72">
        <v>3.49</v>
      </c>
    </row>
    <row r="12" spans="1:17" x14ac:dyDescent="0.25">
      <c r="A12" s="26">
        <v>45939</v>
      </c>
      <c r="B12" s="30">
        <v>0.34722222222222227</v>
      </c>
      <c r="C12" s="31">
        <v>0.75694444444444453</v>
      </c>
      <c r="D12" s="31">
        <f t="shared" si="3"/>
        <v>0.40972222222222227</v>
      </c>
      <c r="E12" s="32">
        <f t="shared" si="4"/>
        <v>9.8333333333333339</v>
      </c>
      <c r="F12" s="28">
        <v>3.69</v>
      </c>
      <c r="G12" s="27">
        <f t="shared" si="2"/>
        <v>1</v>
      </c>
      <c r="H12" s="27"/>
      <c r="I12" s="29"/>
      <c r="L12">
        <f>INDEX(Indemn,MATCH(D12,Time,1))</f>
        <v>3.69</v>
      </c>
      <c r="N12" s="73">
        <v>0.375</v>
      </c>
      <c r="O12" s="72">
        <v>3.69</v>
      </c>
    </row>
    <row r="13" spans="1:17" x14ac:dyDescent="0.25">
      <c r="A13" s="26">
        <v>45940</v>
      </c>
      <c r="B13" s="30">
        <v>0.34722222222222227</v>
      </c>
      <c r="C13" s="31">
        <v>0.6875</v>
      </c>
      <c r="D13" s="31">
        <f t="shared" si="3"/>
        <v>0.34027777777777773</v>
      </c>
      <c r="E13" s="32">
        <f t="shared" si="4"/>
        <v>8.1666666666666661</v>
      </c>
      <c r="F13" s="28">
        <v>3.28</v>
      </c>
      <c r="G13" s="27">
        <f t="shared" si="2"/>
        <v>1</v>
      </c>
      <c r="H13" s="27"/>
      <c r="I13" s="29"/>
      <c r="L13">
        <f>INDEX(Indemn,MATCH(D13,Time,1))</f>
        <v>3.28</v>
      </c>
      <c r="N13" s="73">
        <v>0.41666666666666669</v>
      </c>
      <c r="O13" s="72">
        <v>4.22</v>
      </c>
    </row>
    <row r="14" spans="1:17" x14ac:dyDescent="0.25">
      <c r="A14" s="21">
        <v>45941</v>
      </c>
      <c r="B14" s="20"/>
      <c r="C14" s="3"/>
      <c r="D14" s="40"/>
      <c r="E14" s="48"/>
      <c r="F14" s="4"/>
      <c r="G14" s="3"/>
      <c r="H14" s="3"/>
      <c r="I14" s="19"/>
      <c r="N14" s="72" t="s">
        <v>41</v>
      </c>
      <c r="O14" s="72">
        <v>4.22</v>
      </c>
    </row>
    <row r="15" spans="1:17" x14ac:dyDescent="0.25">
      <c r="A15" s="21">
        <v>45942</v>
      </c>
      <c r="B15" s="20"/>
      <c r="C15" s="3"/>
      <c r="D15" s="40"/>
      <c r="E15" s="48"/>
      <c r="F15" s="4"/>
      <c r="G15" s="3"/>
      <c r="H15" s="3"/>
      <c r="I15" s="19"/>
    </row>
    <row r="16" spans="1:17" x14ac:dyDescent="0.25">
      <c r="A16" s="26">
        <v>45943</v>
      </c>
      <c r="B16" s="30">
        <v>0.35416666666666669</v>
      </c>
      <c r="C16" s="31">
        <v>0.75347222222222221</v>
      </c>
      <c r="D16" s="31">
        <f t="shared" si="3"/>
        <v>0.39930555555555552</v>
      </c>
      <c r="E16" s="32">
        <f t="shared" si="4"/>
        <v>9.5833333333333321</v>
      </c>
      <c r="F16" s="28">
        <v>3.69</v>
      </c>
      <c r="G16" s="27">
        <f t="shared" si="2"/>
        <v>1</v>
      </c>
      <c r="H16" s="27"/>
      <c r="I16" s="29"/>
      <c r="L16">
        <f>INDEX(Indemn,MATCH(D16,Time,1))</f>
        <v>3.69</v>
      </c>
    </row>
    <row r="17" spans="1:12" x14ac:dyDescent="0.25">
      <c r="A17" s="53">
        <v>45944</v>
      </c>
      <c r="B17" s="41"/>
      <c r="C17" s="42"/>
      <c r="D17" s="43"/>
      <c r="E17" s="49"/>
      <c r="F17" s="45"/>
      <c r="G17" s="42"/>
      <c r="H17" s="42"/>
      <c r="I17" s="46" t="str">
        <f t="shared" si="5"/>
        <v>REPOS</v>
      </c>
    </row>
    <row r="18" spans="1:12" x14ac:dyDescent="0.25">
      <c r="A18" s="53">
        <v>45945</v>
      </c>
      <c r="B18" s="41"/>
      <c r="C18" s="42"/>
      <c r="D18" s="43"/>
      <c r="E18" s="49"/>
      <c r="F18" s="45"/>
      <c r="G18" s="42"/>
      <c r="H18" s="42"/>
      <c r="I18" s="46" t="str">
        <f t="shared" si="5"/>
        <v>REPOS</v>
      </c>
    </row>
    <row r="19" spans="1:12" x14ac:dyDescent="0.25">
      <c r="A19" s="26">
        <v>45946</v>
      </c>
      <c r="B19" s="30">
        <v>0.33333333333333331</v>
      </c>
      <c r="C19" s="31">
        <v>0.76736111111111116</v>
      </c>
      <c r="D19" s="31">
        <f t="shared" si="3"/>
        <v>0.43402777777777785</v>
      </c>
      <c r="E19" s="32">
        <f t="shared" si="4"/>
        <v>10.416666666666668</v>
      </c>
      <c r="F19" s="28">
        <v>4.22</v>
      </c>
      <c r="G19" s="27">
        <f t="shared" si="2"/>
        <v>1</v>
      </c>
      <c r="H19" s="27"/>
      <c r="I19" s="29"/>
      <c r="L19">
        <f>INDEX(Indemn,MATCH(D19,Time,1))</f>
        <v>4.22</v>
      </c>
    </row>
    <row r="20" spans="1:12" x14ac:dyDescent="0.25">
      <c r="A20" s="26">
        <v>45947</v>
      </c>
      <c r="B20" s="30">
        <v>0.36458333333333331</v>
      </c>
      <c r="C20" s="31">
        <v>0.71527777777777779</v>
      </c>
      <c r="D20" s="31">
        <f t="shared" si="3"/>
        <v>0.35069444444444448</v>
      </c>
      <c r="E20" s="32">
        <f t="shared" si="4"/>
        <v>8.4166666666666679</v>
      </c>
      <c r="F20" s="28">
        <v>3.28</v>
      </c>
      <c r="G20" s="27">
        <f t="shared" si="2"/>
        <v>1</v>
      </c>
      <c r="H20" s="27"/>
      <c r="I20" s="29"/>
      <c r="L20">
        <f>INDEX(Indemn,MATCH(D20,Time,1))</f>
        <v>3.28</v>
      </c>
    </row>
    <row r="21" spans="1:12" x14ac:dyDescent="0.25">
      <c r="A21" s="21">
        <v>45948</v>
      </c>
      <c r="B21" s="20"/>
      <c r="C21" s="3"/>
      <c r="D21" s="40"/>
      <c r="E21" s="48"/>
      <c r="F21" s="4"/>
      <c r="G21" s="3"/>
      <c r="H21" s="3"/>
      <c r="I21" s="19"/>
    </row>
    <row r="22" spans="1:12" x14ac:dyDescent="0.25">
      <c r="A22" s="21">
        <v>45949</v>
      </c>
      <c r="B22" s="20"/>
      <c r="C22" s="3"/>
      <c r="D22" s="40"/>
      <c r="E22" s="48"/>
      <c r="F22" s="4"/>
      <c r="G22" s="3"/>
      <c r="H22" s="3"/>
      <c r="I22" s="19"/>
    </row>
    <row r="23" spans="1:12" x14ac:dyDescent="0.25">
      <c r="A23" s="26">
        <v>45950</v>
      </c>
      <c r="B23" s="30">
        <v>0.34375</v>
      </c>
      <c r="C23" s="31">
        <v>0.74652777777777779</v>
      </c>
      <c r="D23" s="31">
        <f t="shared" si="3"/>
        <v>0.40277777777777779</v>
      </c>
      <c r="E23" s="32">
        <f t="shared" si="4"/>
        <v>9.6666666666666679</v>
      </c>
      <c r="F23" s="28">
        <v>3.69</v>
      </c>
      <c r="G23" s="27">
        <f t="shared" si="2"/>
        <v>1</v>
      </c>
      <c r="H23" s="27"/>
      <c r="I23" s="29"/>
      <c r="L23">
        <f>INDEX(Indemn,MATCH(D23,Time,1))</f>
        <v>3.69</v>
      </c>
    </row>
    <row r="24" spans="1:12" x14ac:dyDescent="0.25">
      <c r="A24" s="53">
        <v>45951</v>
      </c>
      <c r="B24" s="41"/>
      <c r="C24" s="42"/>
      <c r="D24" s="43"/>
      <c r="E24" s="49"/>
      <c r="F24" s="45"/>
      <c r="G24" s="42"/>
      <c r="H24" s="42"/>
      <c r="I24" s="46" t="str">
        <f t="shared" si="5"/>
        <v>REPOS</v>
      </c>
    </row>
    <row r="25" spans="1:12" x14ac:dyDescent="0.25">
      <c r="A25" s="53">
        <v>45952</v>
      </c>
      <c r="B25" s="41"/>
      <c r="C25" s="42"/>
      <c r="D25" s="43"/>
      <c r="E25" s="49"/>
      <c r="F25" s="45"/>
      <c r="G25" s="42"/>
      <c r="H25" s="42"/>
      <c r="I25" s="46" t="str">
        <f t="shared" si="5"/>
        <v>REPOS</v>
      </c>
    </row>
    <row r="26" spans="1:12" x14ac:dyDescent="0.25">
      <c r="A26" s="26">
        <v>45953</v>
      </c>
      <c r="B26" s="30">
        <v>0.34375</v>
      </c>
      <c r="C26" s="31">
        <v>0.75</v>
      </c>
      <c r="D26" s="31">
        <f t="shared" si="3"/>
        <v>0.40625</v>
      </c>
      <c r="E26" s="32">
        <f t="shared" si="4"/>
        <v>9.75</v>
      </c>
      <c r="F26" s="28">
        <v>3.69</v>
      </c>
      <c r="G26" s="27">
        <f t="shared" si="2"/>
        <v>1</v>
      </c>
      <c r="H26" s="27"/>
      <c r="I26" s="29"/>
      <c r="L26">
        <f>INDEX(Indemn,MATCH(D26,Time,1))</f>
        <v>3.69</v>
      </c>
    </row>
    <row r="27" spans="1:12" x14ac:dyDescent="0.25">
      <c r="A27" s="26">
        <v>45954</v>
      </c>
      <c r="B27" s="30">
        <v>0.34027777777777773</v>
      </c>
      <c r="C27" s="31">
        <v>0.71875</v>
      </c>
      <c r="D27" s="31">
        <f t="shared" si="3"/>
        <v>0.37847222222222227</v>
      </c>
      <c r="E27" s="32">
        <f t="shared" si="4"/>
        <v>9.0833333333333339</v>
      </c>
      <c r="F27" s="28">
        <v>3.69</v>
      </c>
      <c r="G27" s="27">
        <f t="shared" si="2"/>
        <v>1</v>
      </c>
      <c r="H27" s="27"/>
      <c r="I27" s="29"/>
      <c r="L27">
        <f>INDEX(Indemn,MATCH(D27,Time,1))</f>
        <v>3.69</v>
      </c>
    </row>
    <row r="28" spans="1:12" x14ac:dyDescent="0.25">
      <c r="A28" s="21">
        <v>45955</v>
      </c>
      <c r="B28" s="39"/>
      <c r="C28" s="40"/>
      <c r="D28" s="40"/>
      <c r="E28" s="48"/>
      <c r="F28" s="4"/>
      <c r="G28" s="3"/>
      <c r="H28" s="3"/>
      <c r="I28" s="19"/>
    </row>
    <row r="29" spans="1:12" x14ac:dyDescent="0.25">
      <c r="A29" s="21">
        <v>45956</v>
      </c>
      <c r="B29" s="20"/>
      <c r="C29" s="3"/>
      <c r="D29" s="40"/>
      <c r="E29" s="48"/>
      <c r="F29" s="4"/>
      <c r="G29" s="3"/>
      <c r="H29" s="3"/>
      <c r="I29" s="19"/>
    </row>
    <row r="30" spans="1:12" x14ac:dyDescent="0.25">
      <c r="A30" s="26">
        <v>45957</v>
      </c>
      <c r="B30" s="30">
        <v>0.34722222222222227</v>
      </c>
      <c r="C30" s="31">
        <v>0.75694444444444453</v>
      </c>
      <c r="D30" s="31">
        <f t="shared" si="3"/>
        <v>0.40972222222222227</v>
      </c>
      <c r="E30" s="32">
        <f t="shared" si="4"/>
        <v>9.8333333333333339</v>
      </c>
      <c r="F30" s="28">
        <v>3.69</v>
      </c>
      <c r="G30" s="27">
        <f t="shared" si="2"/>
        <v>1</v>
      </c>
      <c r="H30" s="27"/>
      <c r="I30" s="29"/>
      <c r="L30">
        <f>INDEX(Indemn,MATCH(D30,Time,1))</f>
        <v>3.69</v>
      </c>
    </row>
    <row r="31" spans="1:12" x14ac:dyDescent="0.25">
      <c r="A31" s="53">
        <v>45958</v>
      </c>
      <c r="B31" s="47"/>
      <c r="C31" s="44"/>
      <c r="D31" s="43"/>
      <c r="E31" s="49"/>
      <c r="F31" s="45"/>
      <c r="G31" s="42"/>
      <c r="H31" s="42"/>
      <c r="I31" s="46" t="str">
        <f t="shared" si="5"/>
        <v>REPOS</v>
      </c>
    </row>
    <row r="32" spans="1:12" x14ac:dyDescent="0.25">
      <c r="A32" s="53">
        <v>45959</v>
      </c>
      <c r="B32" s="41"/>
      <c r="C32" s="42"/>
      <c r="D32" s="43"/>
      <c r="E32" s="49"/>
      <c r="F32" s="45"/>
      <c r="G32" s="42"/>
      <c r="H32" s="42"/>
      <c r="I32" s="46" t="str">
        <f t="shared" si="5"/>
        <v>REPOS</v>
      </c>
    </row>
    <row r="33" spans="1:12" x14ac:dyDescent="0.25">
      <c r="A33" s="26">
        <v>45960</v>
      </c>
      <c r="B33" s="30">
        <v>0.42708333333333331</v>
      </c>
      <c r="C33" s="31">
        <v>0.70833333333333337</v>
      </c>
      <c r="D33" s="31">
        <f t="shared" si="3"/>
        <v>0.28125000000000006</v>
      </c>
      <c r="E33" s="32">
        <f t="shared" si="4"/>
        <v>6.7500000000000018</v>
      </c>
      <c r="F33" s="28">
        <v>2.66</v>
      </c>
      <c r="G33" s="27">
        <f t="shared" si="2"/>
        <v>1</v>
      </c>
      <c r="H33" s="27"/>
      <c r="I33" s="29"/>
      <c r="L33">
        <f>INDEX(Indemn,MATCH(D33,Time,1))</f>
        <v>2.66</v>
      </c>
    </row>
    <row r="34" spans="1:12" ht="15.75" thickBot="1" x14ac:dyDescent="0.3">
      <c r="A34" s="54">
        <v>45961</v>
      </c>
      <c r="B34" s="55"/>
      <c r="C34" s="56"/>
      <c r="D34" s="43"/>
      <c r="E34" s="44"/>
      <c r="F34" s="45"/>
      <c r="G34" s="42"/>
      <c r="H34" s="56"/>
      <c r="I34" s="46" t="s">
        <v>5</v>
      </c>
    </row>
    <row r="35" spans="1:12" ht="15.75" thickBot="1" x14ac:dyDescent="0.3">
      <c r="A35" s="51" t="s">
        <v>9</v>
      </c>
      <c r="B35" s="38"/>
      <c r="C35" s="33"/>
      <c r="D35" s="34">
        <f>SUM(D4:D33)</f>
        <v>4.9236111111111107</v>
      </c>
      <c r="E35" s="50">
        <f>SUM(E4:E33)</f>
        <v>118.16666666666667</v>
      </c>
      <c r="F35" s="35">
        <f>SUM(F4:F33)</f>
        <v>45.61</v>
      </c>
      <c r="G35" s="36">
        <f>SUM(G4:G33)</f>
        <v>13</v>
      </c>
      <c r="H35" s="33"/>
      <c r="I35" s="37"/>
    </row>
    <row r="37" spans="1:12" ht="15.75" thickBot="1" x14ac:dyDescent="0.3"/>
    <row r="38" spans="1:12" ht="20.25" thickBot="1" x14ac:dyDescent="0.35">
      <c r="A38" s="10" t="s">
        <v>28</v>
      </c>
      <c r="B38" s="11">
        <v>128</v>
      </c>
      <c r="E38" s="63" t="s">
        <v>35</v>
      </c>
      <c r="F38" s="64"/>
      <c r="G38" s="65"/>
    </row>
    <row r="39" spans="1:12" ht="20.25" thickBot="1" x14ac:dyDescent="0.35">
      <c r="A39" s="12" t="s">
        <v>29</v>
      </c>
      <c r="B39" s="13">
        <f>E35</f>
        <v>118.16666666666667</v>
      </c>
      <c r="E39" s="66">
        <f>B46+B43+B41+F35</f>
        <v>532.71</v>
      </c>
      <c r="F39" s="67"/>
      <c r="G39" s="68"/>
    </row>
    <row r="40" spans="1:12" x14ac:dyDescent="0.25">
      <c r="A40" s="12" t="s">
        <v>34</v>
      </c>
      <c r="B40" s="13">
        <v>3.6</v>
      </c>
    </row>
    <row r="41" spans="1:12" ht="15.75" thickBot="1" x14ac:dyDescent="0.3">
      <c r="A41" s="14" t="s">
        <v>36</v>
      </c>
      <c r="B41" s="15">
        <v>441.6</v>
      </c>
    </row>
    <row r="42" spans="1:12" ht="15.75" thickBot="1" x14ac:dyDescent="0.3">
      <c r="B42" s="9"/>
    </row>
    <row r="43" spans="1:12" x14ac:dyDescent="0.25">
      <c r="A43" s="10" t="s">
        <v>31</v>
      </c>
      <c r="B43" s="16">
        <f>G35*3.5</f>
        <v>45.5</v>
      </c>
    </row>
    <row r="44" spans="1:12" x14ac:dyDescent="0.25">
      <c r="A44" s="12" t="s">
        <v>30</v>
      </c>
      <c r="B44" s="17">
        <v>0</v>
      </c>
    </row>
    <row r="45" spans="1:12" x14ac:dyDescent="0.25">
      <c r="A45" s="12" t="s">
        <v>33</v>
      </c>
      <c r="B45" s="13">
        <v>0</v>
      </c>
    </row>
    <row r="46" spans="1:12" ht="15.75" thickBot="1" x14ac:dyDescent="0.3">
      <c r="A46" s="18" t="s">
        <v>8</v>
      </c>
      <c r="B46" s="15">
        <f>B45*B40</f>
        <v>0</v>
      </c>
    </row>
    <row r="49" spans="1:8" x14ac:dyDescent="0.25">
      <c r="A49" s="1" t="s">
        <v>32</v>
      </c>
    </row>
    <row r="50" spans="1:8" x14ac:dyDescent="0.25">
      <c r="A50" s="2" t="s">
        <v>6</v>
      </c>
    </row>
    <row r="52" spans="1:8" ht="15.75" thickBot="1" x14ac:dyDescent="0.3">
      <c r="A52" s="69" t="s">
        <v>25</v>
      </c>
      <c r="B52" s="70"/>
      <c r="C52" s="70"/>
      <c r="D52" s="70"/>
      <c r="E52" s="70"/>
      <c r="F52" s="70"/>
      <c r="G52" s="70"/>
      <c r="H52" s="70"/>
    </row>
    <row r="53" spans="1:8" ht="15.75" thickBot="1" x14ac:dyDescent="0.3">
      <c r="A53" s="5" t="s">
        <v>10</v>
      </c>
      <c r="B53" s="6" t="s">
        <v>11</v>
      </c>
      <c r="C53" s="6" t="s">
        <v>12</v>
      </c>
      <c r="D53" s="6" t="s">
        <v>13</v>
      </c>
      <c r="E53" s="6" t="s">
        <v>14</v>
      </c>
      <c r="F53" s="6" t="s">
        <v>15</v>
      </c>
      <c r="G53" s="6" t="s">
        <v>16</v>
      </c>
      <c r="H53" s="6" t="s">
        <v>38</v>
      </c>
    </row>
    <row r="54" spans="1:8" ht="29.25" thickBot="1" x14ac:dyDescent="0.3">
      <c r="A54" s="7">
        <v>2.65</v>
      </c>
      <c r="B54" s="8" t="s">
        <v>17</v>
      </c>
      <c r="C54" s="8" t="s">
        <v>18</v>
      </c>
      <c r="D54" s="8" t="s">
        <v>19</v>
      </c>
      <c r="E54" s="8" t="s">
        <v>20</v>
      </c>
      <c r="F54" s="8" t="s">
        <v>21</v>
      </c>
      <c r="G54" s="8" t="s">
        <v>22</v>
      </c>
      <c r="H54" s="8">
        <v>4.22</v>
      </c>
    </row>
    <row r="55" spans="1:8" x14ac:dyDescent="0.25">
      <c r="A55" t="s">
        <v>24</v>
      </c>
      <c r="B55">
        <v>0.41</v>
      </c>
    </row>
  </sheetData>
  <mergeCells count="5">
    <mergeCell ref="A1:I1"/>
    <mergeCell ref="A3:I3"/>
    <mergeCell ref="E38:G38"/>
    <mergeCell ref="E39:G39"/>
    <mergeCell ref="A52:H52"/>
  </mergeCells>
  <hyperlinks>
    <hyperlink ref="Q2" r:id="rId1" location="p1258691" xr:uid="{DB463A44-55E0-472B-92B1-CB39E5C7A030}"/>
  </hyperlinks>
  <pageMargins left="0.25" right="0.25" top="0.75" bottom="0.75" header="0.3" footer="0.3"/>
  <pageSetup paperSize="9" scale="49" orientation="landscape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0E0404E-B9FF-4F24-BC41-3DB352ACDC43}">
            <xm:f>NOT(ISERROR(SEARCH(samedi,A4)))</xm:f>
            <xm:f>samedi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A4:A34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B5CE2-6511-4F1E-92F7-85CA1F68995A}">
  <sheetPr>
    <tabColor rgb="FFFFFF00"/>
    <pageSetUpPr fitToPage="1"/>
  </sheetPr>
  <dimension ref="A1:I55"/>
  <sheetViews>
    <sheetView zoomScale="80" zoomScaleNormal="80" workbookViewId="0">
      <selection activeCell="K2" sqref="K2"/>
    </sheetView>
  </sheetViews>
  <sheetFormatPr baseColWidth="10" defaultRowHeight="15" x14ac:dyDescent="0.25"/>
  <cols>
    <col min="1" max="1" width="38.42578125" bestFit="1" customWidth="1"/>
    <col min="2" max="2" width="11.140625" bestFit="1" customWidth="1"/>
    <col min="3" max="3" width="10.5703125" bestFit="1" customWidth="1"/>
    <col min="4" max="4" width="16" bestFit="1" customWidth="1"/>
    <col min="5" max="5" width="10.5703125" bestFit="1" customWidth="1"/>
    <col min="6" max="6" width="12.85546875" bestFit="1" customWidth="1"/>
    <col min="7" max="7" width="7.5703125" bestFit="1" customWidth="1"/>
    <col min="8" max="8" width="9.42578125" customWidth="1"/>
    <col min="9" max="9" width="12.5703125" customWidth="1"/>
  </cols>
  <sheetData>
    <row r="1" spans="1:9" ht="27" thickBot="1" x14ac:dyDescent="0.45">
      <c r="A1" s="57" t="s">
        <v>37</v>
      </c>
      <c r="B1" s="58"/>
      <c r="C1" s="58"/>
      <c r="D1" s="58"/>
      <c r="E1" s="58"/>
      <c r="F1" s="58"/>
      <c r="G1" s="58"/>
      <c r="H1" s="58"/>
      <c r="I1" s="59"/>
    </row>
    <row r="2" spans="1:9" ht="52.5" thickBot="1" x14ac:dyDescent="0.3">
      <c r="A2" s="22" t="s">
        <v>0</v>
      </c>
      <c r="B2" s="23" t="s">
        <v>1</v>
      </c>
      <c r="C2" s="24" t="s">
        <v>2</v>
      </c>
      <c r="D2" s="24" t="s">
        <v>27</v>
      </c>
      <c r="E2" s="24" t="s">
        <v>23</v>
      </c>
      <c r="F2" s="24" t="s">
        <v>3</v>
      </c>
      <c r="G2" s="24" t="s">
        <v>4</v>
      </c>
      <c r="H2" s="24" t="s">
        <v>7</v>
      </c>
      <c r="I2" s="25" t="s">
        <v>26</v>
      </c>
    </row>
    <row r="3" spans="1:9" ht="9.75" customHeight="1" thickBot="1" x14ac:dyDescent="0.3">
      <c r="A3" s="60"/>
      <c r="B3" s="61"/>
      <c r="C3" s="61"/>
      <c r="D3" s="61"/>
      <c r="E3" s="61"/>
      <c r="F3" s="61"/>
      <c r="G3" s="61"/>
      <c r="H3" s="61"/>
      <c r="I3" s="62"/>
    </row>
    <row r="4" spans="1:9" x14ac:dyDescent="0.25">
      <c r="A4" s="52">
        <v>45931</v>
      </c>
      <c r="B4" s="47"/>
      <c r="C4" s="43"/>
      <c r="D4" s="43"/>
      <c r="E4" s="44"/>
      <c r="F4" s="45"/>
      <c r="G4" s="42"/>
      <c r="H4" s="42"/>
      <c r="I4" s="46" t="str">
        <f>IF(F4&lt;1,"REPOS","")</f>
        <v>REPOS</v>
      </c>
    </row>
    <row r="5" spans="1:9" x14ac:dyDescent="0.25">
      <c r="A5" s="26">
        <v>45932</v>
      </c>
      <c r="B5" s="30">
        <v>0.35416666666666669</v>
      </c>
      <c r="C5" s="31">
        <v>0.75347222222222221</v>
      </c>
      <c r="D5" s="31">
        <f t="shared" ref="D5" si="0">C5-B5</f>
        <v>0.39930555555555552</v>
      </c>
      <c r="E5" s="32">
        <f t="shared" ref="E5" si="1">D5*24</f>
        <v>9.5833333333333321</v>
      </c>
      <c r="F5" s="28"/>
      <c r="G5" s="27">
        <f t="shared" ref="G5:G33" si="2">IF(F5&lt;1,0,1)</f>
        <v>0</v>
      </c>
      <c r="H5" s="27"/>
      <c r="I5" s="29"/>
    </row>
    <row r="6" spans="1:9" x14ac:dyDescent="0.25">
      <c r="A6" s="26">
        <v>45933</v>
      </c>
      <c r="B6" s="30">
        <v>0.34722222222222227</v>
      </c>
      <c r="C6" s="31">
        <v>0.57291666666666663</v>
      </c>
      <c r="D6" s="31">
        <f>C6-B6</f>
        <v>0.22569444444444436</v>
      </c>
      <c r="E6" s="32">
        <f>D6*24</f>
        <v>5.4166666666666643</v>
      </c>
      <c r="F6" s="28"/>
      <c r="G6" s="27">
        <f t="shared" si="2"/>
        <v>0</v>
      </c>
      <c r="H6" s="27"/>
      <c r="I6" s="29"/>
    </row>
    <row r="7" spans="1:9" x14ac:dyDescent="0.25">
      <c r="A7" s="21">
        <v>45934</v>
      </c>
      <c r="B7" s="20"/>
      <c r="C7" s="3"/>
      <c r="D7" s="40"/>
      <c r="E7" s="48"/>
      <c r="F7" s="4"/>
      <c r="G7" s="3"/>
      <c r="H7" s="3"/>
      <c r="I7" s="19"/>
    </row>
    <row r="8" spans="1:9" x14ac:dyDescent="0.25">
      <c r="A8" s="21">
        <v>45935</v>
      </c>
      <c r="B8" s="20"/>
      <c r="C8" s="3"/>
      <c r="D8" s="40"/>
      <c r="E8" s="48"/>
      <c r="F8" s="4"/>
      <c r="G8" s="3"/>
      <c r="H8" s="3"/>
      <c r="I8" s="19"/>
    </row>
    <row r="9" spans="1:9" x14ac:dyDescent="0.25">
      <c r="A9" s="26">
        <v>45936</v>
      </c>
      <c r="B9" s="30">
        <v>0.3576388888888889</v>
      </c>
      <c r="C9" s="31">
        <v>0.75694444444444453</v>
      </c>
      <c r="D9" s="31">
        <f t="shared" ref="D9:D33" si="3">C9-B9</f>
        <v>0.39930555555555564</v>
      </c>
      <c r="E9" s="32">
        <f t="shared" ref="E9:E33" si="4">D9*24</f>
        <v>9.5833333333333357</v>
      </c>
      <c r="F9" s="28"/>
      <c r="G9" s="27">
        <f t="shared" si="2"/>
        <v>0</v>
      </c>
      <c r="H9" s="27"/>
      <c r="I9" s="29"/>
    </row>
    <row r="10" spans="1:9" x14ac:dyDescent="0.25">
      <c r="A10" s="53">
        <v>45937</v>
      </c>
      <c r="B10" s="41"/>
      <c r="C10" s="42"/>
      <c r="D10" s="43"/>
      <c r="E10" s="49"/>
      <c r="F10" s="45"/>
      <c r="G10" s="42"/>
      <c r="H10" s="42"/>
      <c r="I10" s="46" t="str">
        <f t="shared" ref="I10:I32" si="5">IF(F10&lt;1,"REPOS","")</f>
        <v>REPOS</v>
      </c>
    </row>
    <row r="11" spans="1:9" x14ac:dyDescent="0.25">
      <c r="A11" s="53">
        <v>45938</v>
      </c>
      <c r="B11" s="41"/>
      <c r="C11" s="42"/>
      <c r="D11" s="43"/>
      <c r="E11" s="49"/>
      <c r="F11" s="45"/>
      <c r="G11" s="42"/>
      <c r="H11" s="42"/>
      <c r="I11" s="46" t="str">
        <f t="shared" si="5"/>
        <v>REPOS</v>
      </c>
    </row>
    <row r="12" spans="1:9" x14ac:dyDescent="0.25">
      <c r="A12" s="26">
        <v>45939</v>
      </c>
      <c r="B12" s="30">
        <v>0.34722222222222227</v>
      </c>
      <c r="C12" s="31">
        <v>0.75694444444444453</v>
      </c>
      <c r="D12" s="31">
        <f t="shared" si="3"/>
        <v>0.40972222222222227</v>
      </c>
      <c r="E12" s="32">
        <f t="shared" si="4"/>
        <v>9.8333333333333339</v>
      </c>
      <c r="F12" s="28"/>
      <c r="G12" s="27">
        <f t="shared" si="2"/>
        <v>0</v>
      </c>
      <c r="H12" s="27"/>
      <c r="I12" s="29"/>
    </row>
    <row r="13" spans="1:9" x14ac:dyDescent="0.25">
      <c r="A13" s="26">
        <v>45940</v>
      </c>
      <c r="B13" s="30">
        <v>0.34722222222222227</v>
      </c>
      <c r="C13" s="31">
        <v>0.6875</v>
      </c>
      <c r="D13" s="31">
        <f t="shared" si="3"/>
        <v>0.34027777777777773</v>
      </c>
      <c r="E13" s="32">
        <f t="shared" si="4"/>
        <v>8.1666666666666661</v>
      </c>
      <c r="F13" s="28"/>
      <c r="G13" s="27">
        <f t="shared" si="2"/>
        <v>0</v>
      </c>
      <c r="H13" s="27"/>
      <c r="I13" s="29"/>
    </row>
    <row r="14" spans="1:9" x14ac:dyDescent="0.25">
      <c r="A14" s="21">
        <v>45941</v>
      </c>
      <c r="B14" s="20"/>
      <c r="C14" s="3"/>
      <c r="D14" s="40"/>
      <c r="E14" s="48"/>
      <c r="F14" s="4"/>
      <c r="G14" s="3"/>
      <c r="H14" s="3"/>
      <c r="I14" s="19"/>
    </row>
    <row r="15" spans="1:9" x14ac:dyDescent="0.25">
      <c r="A15" s="21">
        <v>45942</v>
      </c>
      <c r="B15" s="20"/>
      <c r="C15" s="3"/>
      <c r="D15" s="40"/>
      <c r="E15" s="48"/>
      <c r="F15" s="4"/>
      <c r="G15" s="3"/>
      <c r="H15" s="3"/>
      <c r="I15" s="19"/>
    </row>
    <row r="16" spans="1:9" x14ac:dyDescent="0.25">
      <c r="A16" s="26">
        <v>45943</v>
      </c>
      <c r="B16" s="30">
        <v>0.35416666666666669</v>
      </c>
      <c r="C16" s="31">
        <v>0.75347222222222221</v>
      </c>
      <c r="D16" s="31">
        <f t="shared" si="3"/>
        <v>0.39930555555555552</v>
      </c>
      <c r="E16" s="32">
        <f t="shared" si="4"/>
        <v>9.5833333333333321</v>
      </c>
      <c r="F16" s="28"/>
      <c r="G16" s="27">
        <f t="shared" si="2"/>
        <v>0</v>
      </c>
      <c r="H16" s="27"/>
      <c r="I16" s="29"/>
    </row>
    <row r="17" spans="1:9" x14ac:dyDescent="0.25">
      <c r="A17" s="53">
        <v>45944</v>
      </c>
      <c r="B17" s="41"/>
      <c r="C17" s="42"/>
      <c r="D17" s="43"/>
      <c r="E17" s="49"/>
      <c r="F17" s="45"/>
      <c r="G17" s="42"/>
      <c r="H17" s="42"/>
      <c r="I17" s="46" t="str">
        <f t="shared" si="5"/>
        <v>REPOS</v>
      </c>
    </row>
    <row r="18" spans="1:9" x14ac:dyDescent="0.25">
      <c r="A18" s="53">
        <v>45945</v>
      </c>
      <c r="B18" s="41"/>
      <c r="C18" s="42"/>
      <c r="D18" s="43"/>
      <c r="E18" s="49"/>
      <c r="F18" s="45"/>
      <c r="G18" s="42"/>
      <c r="H18" s="42"/>
      <c r="I18" s="46" t="str">
        <f t="shared" si="5"/>
        <v>REPOS</v>
      </c>
    </row>
    <row r="19" spans="1:9" x14ac:dyDescent="0.25">
      <c r="A19" s="26">
        <v>45946</v>
      </c>
      <c r="B19" s="30">
        <v>0.33333333333333331</v>
      </c>
      <c r="C19" s="31">
        <v>0.76736111111111116</v>
      </c>
      <c r="D19" s="31">
        <f t="shared" si="3"/>
        <v>0.43402777777777785</v>
      </c>
      <c r="E19" s="32">
        <f t="shared" si="4"/>
        <v>10.416666666666668</v>
      </c>
      <c r="F19" s="28"/>
      <c r="G19" s="27">
        <f t="shared" si="2"/>
        <v>0</v>
      </c>
      <c r="H19" s="27"/>
      <c r="I19" s="29"/>
    </row>
    <row r="20" spans="1:9" x14ac:dyDescent="0.25">
      <c r="A20" s="26">
        <v>45947</v>
      </c>
      <c r="B20" s="30">
        <v>0.36458333333333331</v>
      </c>
      <c r="C20" s="31">
        <v>0.71527777777777779</v>
      </c>
      <c r="D20" s="31">
        <f t="shared" si="3"/>
        <v>0.35069444444444448</v>
      </c>
      <c r="E20" s="32">
        <f t="shared" si="4"/>
        <v>8.4166666666666679</v>
      </c>
      <c r="F20" s="28"/>
      <c r="G20" s="27">
        <f t="shared" si="2"/>
        <v>0</v>
      </c>
      <c r="H20" s="27"/>
      <c r="I20" s="29"/>
    </row>
    <row r="21" spans="1:9" x14ac:dyDescent="0.25">
      <c r="A21" s="21">
        <v>45948</v>
      </c>
      <c r="B21" s="20"/>
      <c r="C21" s="3"/>
      <c r="D21" s="40"/>
      <c r="E21" s="48"/>
      <c r="F21" s="4"/>
      <c r="G21" s="3"/>
      <c r="H21" s="3"/>
      <c r="I21" s="19"/>
    </row>
    <row r="22" spans="1:9" x14ac:dyDescent="0.25">
      <c r="A22" s="21">
        <v>45949</v>
      </c>
      <c r="B22" s="20"/>
      <c r="C22" s="3"/>
      <c r="D22" s="40"/>
      <c r="E22" s="48"/>
      <c r="F22" s="4"/>
      <c r="G22" s="3"/>
      <c r="H22" s="3"/>
      <c r="I22" s="19"/>
    </row>
    <row r="23" spans="1:9" x14ac:dyDescent="0.25">
      <c r="A23" s="26">
        <v>45950</v>
      </c>
      <c r="B23" s="30">
        <v>0.34375</v>
      </c>
      <c r="C23" s="31">
        <v>0.74652777777777779</v>
      </c>
      <c r="D23" s="31">
        <f t="shared" si="3"/>
        <v>0.40277777777777779</v>
      </c>
      <c r="E23" s="32">
        <f t="shared" si="4"/>
        <v>9.6666666666666679</v>
      </c>
      <c r="F23" s="28"/>
      <c r="G23" s="27">
        <f t="shared" si="2"/>
        <v>0</v>
      </c>
      <c r="H23" s="27"/>
      <c r="I23" s="29"/>
    </row>
    <row r="24" spans="1:9" x14ac:dyDescent="0.25">
      <c r="A24" s="53">
        <v>45951</v>
      </c>
      <c r="B24" s="41"/>
      <c r="C24" s="42"/>
      <c r="D24" s="43"/>
      <c r="E24" s="49"/>
      <c r="F24" s="45"/>
      <c r="G24" s="42"/>
      <c r="H24" s="42"/>
      <c r="I24" s="46" t="str">
        <f t="shared" si="5"/>
        <v>REPOS</v>
      </c>
    </row>
    <row r="25" spans="1:9" x14ac:dyDescent="0.25">
      <c r="A25" s="53">
        <v>45952</v>
      </c>
      <c r="B25" s="41"/>
      <c r="C25" s="42"/>
      <c r="D25" s="43"/>
      <c r="E25" s="49"/>
      <c r="F25" s="45"/>
      <c r="G25" s="42"/>
      <c r="H25" s="42"/>
      <c r="I25" s="46" t="str">
        <f t="shared" si="5"/>
        <v>REPOS</v>
      </c>
    </row>
    <row r="26" spans="1:9" x14ac:dyDescent="0.25">
      <c r="A26" s="26">
        <v>45953</v>
      </c>
      <c r="B26" s="30">
        <v>0.34375</v>
      </c>
      <c r="C26" s="31">
        <v>0.75</v>
      </c>
      <c r="D26" s="31">
        <f t="shared" si="3"/>
        <v>0.40625</v>
      </c>
      <c r="E26" s="32">
        <f t="shared" si="4"/>
        <v>9.75</v>
      </c>
      <c r="F26" s="28"/>
      <c r="G26" s="27">
        <f t="shared" si="2"/>
        <v>0</v>
      </c>
      <c r="H26" s="27"/>
      <c r="I26" s="29"/>
    </row>
    <row r="27" spans="1:9" x14ac:dyDescent="0.25">
      <c r="A27" s="26">
        <v>45954</v>
      </c>
      <c r="B27" s="30">
        <v>0.34027777777777773</v>
      </c>
      <c r="C27" s="31">
        <v>0.71875</v>
      </c>
      <c r="D27" s="31">
        <f t="shared" si="3"/>
        <v>0.37847222222222227</v>
      </c>
      <c r="E27" s="32">
        <f t="shared" si="4"/>
        <v>9.0833333333333339</v>
      </c>
      <c r="F27" s="28"/>
      <c r="G27" s="27">
        <f t="shared" si="2"/>
        <v>0</v>
      </c>
      <c r="H27" s="27"/>
      <c r="I27" s="29"/>
    </row>
    <row r="28" spans="1:9" x14ac:dyDescent="0.25">
      <c r="A28" s="21">
        <v>45955</v>
      </c>
      <c r="B28" s="39"/>
      <c r="C28" s="40"/>
      <c r="D28" s="40"/>
      <c r="E28" s="48"/>
      <c r="F28" s="4"/>
      <c r="G28" s="3"/>
      <c r="H28" s="3"/>
      <c r="I28" s="19"/>
    </row>
    <row r="29" spans="1:9" x14ac:dyDescent="0.25">
      <c r="A29" s="21">
        <v>45956</v>
      </c>
      <c r="B29" s="20"/>
      <c r="C29" s="3"/>
      <c r="D29" s="40"/>
      <c r="E29" s="48"/>
      <c r="F29" s="4"/>
      <c r="G29" s="3"/>
      <c r="H29" s="3"/>
      <c r="I29" s="19"/>
    </row>
    <row r="30" spans="1:9" x14ac:dyDescent="0.25">
      <c r="A30" s="26">
        <v>45957</v>
      </c>
      <c r="B30" s="30">
        <v>0.34722222222222227</v>
      </c>
      <c r="C30" s="31">
        <v>0.75694444444444453</v>
      </c>
      <c r="D30" s="31">
        <f t="shared" si="3"/>
        <v>0.40972222222222227</v>
      </c>
      <c r="E30" s="32">
        <f t="shared" si="4"/>
        <v>9.8333333333333339</v>
      </c>
      <c r="F30" s="28"/>
      <c r="G30" s="27">
        <f t="shared" si="2"/>
        <v>0</v>
      </c>
      <c r="H30" s="27"/>
      <c r="I30" s="29"/>
    </row>
    <row r="31" spans="1:9" x14ac:dyDescent="0.25">
      <c r="A31" s="53">
        <v>45958</v>
      </c>
      <c r="B31" s="47"/>
      <c r="C31" s="44"/>
      <c r="D31" s="43"/>
      <c r="E31" s="49"/>
      <c r="F31" s="45"/>
      <c r="G31" s="42"/>
      <c r="H31" s="42"/>
      <c r="I31" s="46" t="str">
        <f t="shared" si="5"/>
        <v>REPOS</v>
      </c>
    </row>
    <row r="32" spans="1:9" x14ac:dyDescent="0.25">
      <c r="A32" s="53">
        <v>45959</v>
      </c>
      <c r="B32" s="41"/>
      <c r="C32" s="42"/>
      <c r="D32" s="43"/>
      <c r="E32" s="49"/>
      <c r="F32" s="45"/>
      <c r="G32" s="42"/>
      <c r="H32" s="42"/>
      <c r="I32" s="46" t="str">
        <f t="shared" si="5"/>
        <v>REPOS</v>
      </c>
    </row>
    <row r="33" spans="1:9" x14ac:dyDescent="0.25">
      <c r="A33" s="26">
        <v>45960</v>
      </c>
      <c r="B33" s="30">
        <v>0.42708333333333331</v>
      </c>
      <c r="C33" s="31">
        <v>0.70833333333333337</v>
      </c>
      <c r="D33" s="31">
        <f t="shared" si="3"/>
        <v>0.28125000000000006</v>
      </c>
      <c r="E33" s="32">
        <f t="shared" si="4"/>
        <v>6.7500000000000018</v>
      </c>
      <c r="F33" s="28"/>
      <c r="G33" s="27">
        <f t="shared" si="2"/>
        <v>0</v>
      </c>
      <c r="H33" s="27"/>
      <c r="I33" s="29"/>
    </row>
    <row r="34" spans="1:9" ht="15.75" thickBot="1" x14ac:dyDescent="0.3">
      <c r="A34" s="54">
        <v>45961</v>
      </c>
      <c r="B34" s="55"/>
      <c r="C34" s="56"/>
      <c r="D34" s="43"/>
      <c r="E34" s="44"/>
      <c r="F34" s="45"/>
      <c r="G34" s="42"/>
      <c r="H34" s="56"/>
      <c r="I34" s="46" t="s">
        <v>5</v>
      </c>
    </row>
    <row r="35" spans="1:9" ht="15.75" thickBot="1" x14ac:dyDescent="0.3">
      <c r="A35" s="51" t="s">
        <v>9</v>
      </c>
      <c r="B35" s="38"/>
      <c r="C35" s="33"/>
      <c r="D35" s="34">
        <f>SUM(D4:D33)</f>
        <v>4.8368055555555554</v>
      </c>
      <c r="E35" s="50">
        <f>SUM(E4:E33)</f>
        <v>116.08333333333333</v>
      </c>
      <c r="F35" s="35">
        <f>SUM(F4:F33)</f>
        <v>0</v>
      </c>
      <c r="G35" s="36">
        <f>SUM(G4:G33)</f>
        <v>0</v>
      </c>
      <c r="H35" s="33"/>
      <c r="I35" s="37"/>
    </row>
    <row r="37" spans="1:9" ht="15.75" thickBot="1" x14ac:dyDescent="0.3"/>
    <row r="38" spans="1:9" ht="20.25" thickBot="1" x14ac:dyDescent="0.35">
      <c r="A38" s="10" t="s">
        <v>28</v>
      </c>
      <c r="B38" s="11">
        <v>128</v>
      </c>
      <c r="E38" s="63" t="s">
        <v>35</v>
      </c>
      <c r="F38" s="64"/>
      <c r="G38" s="65"/>
    </row>
    <row r="39" spans="1:9" ht="20.25" thickBot="1" x14ac:dyDescent="0.35">
      <c r="A39" s="12" t="s">
        <v>29</v>
      </c>
      <c r="B39" s="13">
        <f>E35</f>
        <v>116.08333333333333</v>
      </c>
      <c r="E39" s="66">
        <f>B46+B43+B41+F35</f>
        <v>441.6</v>
      </c>
      <c r="F39" s="67"/>
      <c r="G39" s="68"/>
    </row>
    <row r="40" spans="1:9" x14ac:dyDescent="0.25">
      <c r="A40" s="12" t="s">
        <v>34</v>
      </c>
      <c r="B40" s="13">
        <v>3.6</v>
      </c>
    </row>
    <row r="41" spans="1:9" ht="15.75" thickBot="1" x14ac:dyDescent="0.3">
      <c r="A41" s="14" t="s">
        <v>36</v>
      </c>
      <c r="B41" s="15">
        <v>441.6</v>
      </c>
    </row>
    <row r="42" spans="1:9" ht="15.75" thickBot="1" x14ac:dyDescent="0.3">
      <c r="B42" s="9"/>
    </row>
    <row r="43" spans="1:9" x14ac:dyDescent="0.25">
      <c r="A43" s="10" t="s">
        <v>31</v>
      </c>
      <c r="B43" s="16">
        <f>G35*3.5</f>
        <v>0</v>
      </c>
    </row>
    <row r="44" spans="1:9" x14ac:dyDescent="0.25">
      <c r="A44" s="12" t="s">
        <v>30</v>
      </c>
      <c r="B44" s="17">
        <v>0</v>
      </c>
    </row>
    <row r="45" spans="1:9" x14ac:dyDescent="0.25">
      <c r="A45" s="12" t="s">
        <v>33</v>
      </c>
      <c r="B45" s="13">
        <v>0</v>
      </c>
    </row>
    <row r="46" spans="1:9" ht="15.75" thickBot="1" x14ac:dyDescent="0.3">
      <c r="A46" s="18" t="s">
        <v>8</v>
      </c>
      <c r="B46" s="15">
        <f>B45*B40</f>
        <v>0</v>
      </c>
    </row>
    <row r="49" spans="1:8" x14ac:dyDescent="0.25">
      <c r="A49" s="1" t="s">
        <v>32</v>
      </c>
    </row>
    <row r="50" spans="1:8" x14ac:dyDescent="0.25">
      <c r="A50" s="2" t="s">
        <v>6</v>
      </c>
    </row>
    <row r="52" spans="1:8" ht="15.75" thickBot="1" x14ac:dyDescent="0.3">
      <c r="A52" s="69" t="s">
        <v>25</v>
      </c>
      <c r="B52" s="70"/>
      <c r="C52" s="70"/>
      <c r="D52" s="70"/>
      <c r="E52" s="70"/>
      <c r="F52" s="70"/>
      <c r="G52" s="70"/>
      <c r="H52" s="70"/>
    </row>
    <row r="53" spans="1:8" ht="15.75" thickBot="1" x14ac:dyDescent="0.3">
      <c r="A53" s="5" t="s">
        <v>10</v>
      </c>
      <c r="B53" s="6" t="s">
        <v>11</v>
      </c>
      <c r="C53" s="6" t="s">
        <v>12</v>
      </c>
      <c r="D53" s="6" t="s">
        <v>13</v>
      </c>
      <c r="E53" s="6" t="s">
        <v>14</v>
      </c>
      <c r="F53" s="6" t="s">
        <v>15</v>
      </c>
      <c r="G53" s="6" t="s">
        <v>16</v>
      </c>
      <c r="H53" s="6" t="s">
        <v>38</v>
      </c>
    </row>
    <row r="54" spans="1:8" ht="29.25" thickBot="1" x14ac:dyDescent="0.3">
      <c r="A54" s="7">
        <v>2.65</v>
      </c>
      <c r="B54" s="8" t="s">
        <v>17</v>
      </c>
      <c r="C54" s="8" t="s">
        <v>18</v>
      </c>
      <c r="D54" s="8" t="s">
        <v>19</v>
      </c>
      <c r="E54" s="8" t="s">
        <v>20</v>
      </c>
      <c r="F54" s="8" t="s">
        <v>21</v>
      </c>
      <c r="G54" s="8" t="s">
        <v>22</v>
      </c>
      <c r="H54" s="8">
        <v>4.22</v>
      </c>
    </row>
    <row r="55" spans="1:8" x14ac:dyDescent="0.25">
      <c r="A55" t="s">
        <v>24</v>
      </c>
      <c r="B55">
        <v>0.41</v>
      </c>
    </row>
  </sheetData>
  <mergeCells count="5">
    <mergeCell ref="A1:I1"/>
    <mergeCell ref="A3:I3"/>
    <mergeCell ref="E38:G38"/>
    <mergeCell ref="E39:G39"/>
    <mergeCell ref="A52:H52"/>
  </mergeCells>
  <pageMargins left="0.25" right="0.25" top="0.75" bottom="0.75" header="0.3" footer="0.3"/>
  <pageSetup paperSize="9" scale="49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DFE6A14-8596-4EC2-8267-448F6230DDB5}">
            <xm:f>NOT(ISERROR(SEARCH(samedi,A4)))</xm:f>
            <xm:f>samedi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A4:A34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OCT 25</vt:lpstr>
      <vt:lpstr>OCT 25 (2)</vt:lpstr>
      <vt:lpstr>Indemn</vt:lpstr>
      <vt:lpstr>Time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 Severine</dc:creator>
  <cp:lastModifiedBy>Patrick Mac Kay</cp:lastModifiedBy>
  <cp:lastPrinted>2025-09-29T13:47:23Z</cp:lastPrinted>
  <dcterms:created xsi:type="dcterms:W3CDTF">2025-05-02T07:17:10Z</dcterms:created>
  <dcterms:modified xsi:type="dcterms:W3CDTF">2025-10-30T12:00:41Z</dcterms:modified>
</cp:coreProperties>
</file>