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G:\Téléchargements\"/>
    </mc:Choice>
  </mc:AlternateContent>
  <xr:revisionPtr revIDLastSave="0" documentId="13_ncr:1_{A819A014-5B19-4BDE-8001-13BF480EF9B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ase" sheetId="1" r:id="rId1"/>
    <sheet name="Bilan 2025" sheetId="13" r:id="rId2"/>
  </sheets>
  <functionGroups builtInGroupCount="19"/>
  <definedNames>
    <definedName name="Noms">T_Bilan[Noms]</definedName>
  </definedName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N4" i="13" s="1"/>
  <c r="G21" i="1"/>
  <c r="F20" i="1"/>
  <c r="G20" i="1"/>
  <c r="F19" i="1"/>
  <c r="N13" i="13" s="1"/>
  <c r="G19" i="1"/>
  <c r="F18" i="1"/>
  <c r="G18" i="1"/>
  <c r="F17" i="1"/>
  <c r="N7" i="13" s="1"/>
  <c r="G17" i="1"/>
  <c r="F16" i="1"/>
  <c r="N6" i="13" s="1"/>
  <c r="G16" i="1"/>
  <c r="F15" i="1" l="1"/>
  <c r="G15" i="1"/>
  <c r="G3" i="1" l="1"/>
  <c r="G4" i="1"/>
  <c r="G5" i="1"/>
  <c r="G6" i="1"/>
  <c r="G7" i="1"/>
  <c r="G8" i="1"/>
  <c r="G9" i="1"/>
  <c r="G10" i="1"/>
  <c r="G11" i="1"/>
  <c r="G12" i="1"/>
  <c r="G13" i="1"/>
  <c r="G14" i="1"/>
  <c r="B4" i="13" l="1"/>
  <c r="D4" i="13"/>
  <c r="F4" i="13"/>
  <c r="H4" i="13"/>
  <c r="J4" i="13"/>
  <c r="L4" i="13"/>
  <c r="C4" i="13"/>
  <c r="E4" i="13"/>
  <c r="G4" i="13"/>
  <c r="I4" i="13"/>
  <c r="K4" i="13"/>
  <c r="M4" i="13"/>
  <c r="H13" i="13"/>
  <c r="L13" i="13"/>
  <c r="E13" i="13"/>
  <c r="M13" i="13"/>
  <c r="I13" i="13"/>
  <c r="B13" i="13"/>
  <c r="J13" i="13"/>
  <c r="D13" i="13"/>
  <c r="C13" i="13"/>
  <c r="K13" i="13"/>
  <c r="G13" i="13"/>
  <c r="F13" i="13"/>
  <c r="H7" i="13"/>
  <c r="B7" i="13"/>
  <c r="J7" i="13"/>
  <c r="I7" i="13"/>
  <c r="C7" i="13"/>
  <c r="K7" i="13"/>
  <c r="F7" i="13"/>
  <c r="D7" i="13"/>
  <c r="L7" i="13"/>
  <c r="G7" i="13"/>
  <c r="E7" i="13"/>
  <c r="M7" i="13"/>
  <c r="B6" i="13"/>
  <c r="J6" i="13"/>
  <c r="C6" i="13"/>
  <c r="K6" i="13"/>
  <c r="G6" i="13"/>
  <c r="D6" i="13"/>
  <c r="L6" i="13"/>
  <c r="F6" i="13"/>
  <c r="E6" i="13"/>
  <c r="M6" i="13"/>
  <c r="H6" i="13"/>
  <c r="I6" i="13"/>
  <c r="K10" i="13"/>
  <c r="F14" i="1"/>
  <c r="F13" i="1"/>
  <c r="F12" i="1"/>
  <c r="F11" i="1"/>
  <c r="F10" i="1"/>
  <c r="F9" i="1"/>
  <c r="F5" i="1" l="1"/>
  <c r="F6" i="1"/>
  <c r="F7" i="1"/>
  <c r="N5" i="13" s="1"/>
  <c r="F8" i="1"/>
  <c r="F3" i="1"/>
  <c r="F4" i="1"/>
  <c r="N8" i="13" s="1"/>
  <c r="G5" i="13"/>
  <c r="B5" i="13"/>
  <c r="M5" i="13"/>
  <c r="H5" i="13"/>
  <c r="E3" i="13"/>
  <c r="E5" i="13"/>
  <c r="J5" i="13"/>
  <c r="L5" i="13"/>
  <c r="F5" i="13"/>
  <c r="K5" i="13"/>
  <c r="I5" i="13"/>
  <c r="D3" i="13"/>
  <c r="C5" i="13"/>
  <c r="D5" i="13"/>
  <c r="N11" i="13"/>
  <c r="M11" i="13"/>
  <c r="K11" i="13"/>
  <c r="L11" i="13"/>
  <c r="D11" i="13"/>
  <c r="G11" i="13"/>
  <c r="F11" i="13"/>
  <c r="I11" i="13"/>
  <c r="H11" i="13"/>
  <c r="B11" i="13"/>
  <c r="J11" i="13"/>
  <c r="C11" i="13"/>
  <c r="E11" i="13"/>
  <c r="F8" i="13"/>
  <c r="M8" i="13"/>
  <c r="L8" i="13"/>
  <c r="J8" i="13"/>
  <c r="D8" i="13"/>
  <c r="K8" i="13"/>
  <c r="G8" i="13"/>
  <c r="H8" i="13"/>
  <c r="E8" i="13"/>
  <c r="C8" i="13"/>
  <c r="I8" i="13"/>
  <c r="M10" i="13"/>
  <c r="L10" i="13"/>
  <c r="H10" i="13"/>
  <c r="D10" i="13"/>
  <c r="E10" i="13"/>
  <c r="F10" i="13"/>
  <c r="J10" i="13"/>
  <c r="I10" i="13"/>
  <c r="C10" i="13"/>
  <c r="G10" i="13"/>
  <c r="M9" i="13"/>
  <c r="I9" i="13"/>
  <c r="G9" i="13"/>
  <c r="D9" i="13"/>
  <c r="N3" i="13"/>
  <c r="N9" i="13"/>
  <c r="H9" i="13"/>
  <c r="L9" i="13"/>
  <c r="K9" i="13"/>
  <c r="B9" i="13"/>
  <c r="E9" i="13"/>
  <c r="F9" i="13"/>
  <c r="C9" i="13"/>
  <c r="J9" i="13"/>
  <c r="J12" i="13"/>
  <c r="G12" i="13"/>
  <c r="H12" i="13"/>
  <c r="L12" i="13"/>
  <c r="F12" i="13"/>
  <c r="N12" i="13"/>
  <c r="K12" i="13"/>
  <c r="M12" i="13"/>
  <c r="D12" i="13"/>
  <c r="E12" i="13"/>
  <c r="I12" i="13"/>
  <c r="C12" i="13"/>
  <c r="B12" i="13"/>
  <c r="G3" i="13"/>
  <c r="I3" i="13"/>
  <c r="L3" i="13"/>
  <c r="K3" i="13"/>
  <c r="M3" i="13"/>
  <c r="J3" i="13"/>
  <c r="H3" i="13"/>
  <c r="F3" i="13"/>
  <c r="B3" i="13"/>
  <c r="C3" i="13"/>
  <c r="B8" i="13" l="1"/>
  <c r="B10" i="13"/>
  <c r="L14" i="13"/>
  <c r="N10" i="13"/>
  <c r="N14" i="13" s="1"/>
  <c r="G14" i="13"/>
  <c r="I14" i="13"/>
  <c r="M14" i="13"/>
  <c r="H14" i="13"/>
  <c r="E14" i="13"/>
  <c r="J14" i="13"/>
  <c r="D14" i="13"/>
  <c r="F14" i="13"/>
  <c r="K14" i="13"/>
  <c r="C14" i="13"/>
  <c r="B14" i="13" l="1"/>
</calcChain>
</file>

<file path=xl/sharedStrings.xml><?xml version="1.0" encoding="utf-8"?>
<sst xmlns="http://schemas.openxmlformats.org/spreadsheetml/2006/main" count="81" uniqueCount="46">
  <si>
    <t>Date</t>
  </si>
  <si>
    <t>Nom</t>
  </si>
  <si>
    <t>Temps facturé</t>
  </si>
  <si>
    <t>Montant facturé</t>
  </si>
  <si>
    <t>Prix Unitaire</t>
  </si>
  <si>
    <t>Frais déplacement</t>
  </si>
  <si>
    <t>Irène Taron</t>
  </si>
  <si>
    <t>Emmanuel Petit</t>
  </si>
  <si>
    <t>Luc Gauthier</t>
  </si>
  <si>
    <t>Edith Mignot</t>
  </si>
  <si>
    <t>Eliane Bravo</t>
  </si>
  <si>
    <t>Jean-Pierre Rattot</t>
  </si>
  <si>
    <t>Françoise Nasom</t>
  </si>
  <si>
    <t>Christelle Dedenons</t>
  </si>
  <si>
    <t>Tableau général</t>
  </si>
  <si>
    <t>janvier</t>
  </si>
  <si>
    <t>N° Mois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</si>
  <si>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</si>
  <si>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</si>
  <si>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</si>
  <si>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</si>
  <si>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</si>
  <si>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</si>
  <si>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</si>
  <si>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</si>
  <si>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</si>
  <si>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</si>
  <si>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</si>
  <si>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</si>
  <si>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Montant Total</t>
  </si>
  <si>
    <t>Noms</t>
  </si>
  <si>
    <t>BILAN DE L'ANNEE 2025</t>
  </si>
  <si>
    <t>01:00</t>
  </si>
  <si>
    <t>Elianne Bravo</t>
  </si>
  <si>
    <t>03:00</t>
  </si>
  <si>
    <t>Elisabeth Mangeot</t>
  </si>
  <si>
    <t>01:30</t>
  </si>
  <si>
    <t>Mary-France Lecointe</t>
  </si>
  <si>
    <t>02:30</t>
  </si>
  <si>
    <t>Christine Loison</t>
  </si>
  <si>
    <t>Étiquettes de lignes</t>
  </si>
  <si>
    <t>Total général</t>
  </si>
  <si>
    <t>Étiquettes de colonnes</t>
  </si>
  <si>
    <t>janv</t>
  </si>
  <si>
    <t>févr</t>
  </si>
  <si>
    <t>Somme de Montant facturé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</si>
</sst>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4" fillId="0" borderId="6" xfId="0" applyNumberFormat="1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164" fontId="0" fillId="0" borderId="1" xfId="0" applyNumberFormat="1" applyBorder="1"/>
  </cellXfs>
  <cellStyles count="1">
    <cellStyle name="Normal" xfId="0" builtinId="0"/>
  </cellStyles>
  <dxfs count="6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0</xdr:row>
      <xdr:rowOff>0</xdr:rowOff>
    </xdr:from>
    <xdr:to>
      <xdr:col>2</xdr:col>
      <xdr:colOff>518160</xdr:colOff>
      <xdr:row>0</xdr:row>
      <xdr:rowOff>556260</xdr:rowOff>
    </xdr:to>
    <xdr:sp macro="[0]!Appel_USF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0960" y="0"/>
          <a:ext cx="3276600" cy="5562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Appel Formulaire de saisie</a:t>
          </a:r>
        </a:p>
      </xdr:txBody>
    </xdr:sp>
    <xdr:clientData/>
  </xdr:twoCellAnchor>
  <xdr:twoCellAnchor>
    <xdr:from>
      <xdr:col>4</xdr:col>
      <xdr:colOff>30480</xdr:colOff>
      <xdr:row>0</xdr:row>
      <xdr:rowOff>30480</xdr:rowOff>
    </xdr:from>
    <xdr:to>
      <xdr:col>5</xdr:col>
      <xdr:colOff>693420</xdr:colOff>
      <xdr:row>0</xdr:row>
      <xdr:rowOff>541020</xdr:rowOff>
    </xdr:to>
    <xdr:sp macro="[0]!RAZ_Bas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669280" y="30480"/>
          <a:ext cx="2072640" cy="510540"/>
        </a:xfrm>
        <a:prstGeom prst="flowChartAlternateProcess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RAZ DES DONNEES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trick Mac Kay" refreshedDate="45904.440766782405" createdVersion="8" refreshedVersion="8" minRefreshableVersion="3" recordCount="19" xr:uid="{27098291-0544-4F2A-8F0B-31DC3CF162A1}">
  <cacheSource type="worksheet">
    <worksheetSource name="T_Base[[Date]:[Montant facturé]]"/>
  </cacheSource>
  <cacheFields count="8">
    <cacheField name="Date" numFmtId="16">
      <sharedItems containsSemiMixedTypes="0" containsNonDate="0" containsDate="1" containsString="0" minDate="2025-01-07T00:00:00" maxDate="2025-04-01T00:00:00" count="15">
        <d v="2025-01-07T00:00:00"/>
        <d v="2025-01-20T00:00:00"/>
        <d v="2025-01-21T00:00:00"/>
        <d v="2025-01-28T00:00:00"/>
        <d v="2025-01-29T00:00:00"/>
        <d v="2025-02-10T00:00:00"/>
        <d v="2025-02-11T00:00:00"/>
        <d v="2025-02-19T00:00:00"/>
        <d v="2025-02-25T00:00:00"/>
        <d v="2025-03-04T00:00:00"/>
        <d v="2025-03-10T00:00:00"/>
        <d v="2025-03-11T00:00:00"/>
        <d v="2025-03-12T00:00:00"/>
        <d v="2025-03-25T00:00:00"/>
        <d v="2025-03-31T00:00:00"/>
      </sharedItems>
      <fieldGroup par="7"/>
    </cacheField>
    <cacheField name="Nom" numFmtId="0">
      <sharedItems count="12">
        <s v="Irène Taron"/>
        <s v="Emmanuel Petit"/>
        <s v="Luc Gauthier"/>
        <s v="Edith Mignot"/>
        <s v="Eliane Bravo"/>
        <s v="Jean-Pierre Rattot"/>
        <s v="Françoise Nasom"/>
        <s v="Christelle Dedenons"/>
        <s v="Elianne Bravo"/>
        <s v="Elisabeth Mangeot"/>
        <s v="Mary-France Lecointe"/>
        <s v="Christine Loison"/>
      </sharedItems>
    </cacheField>
    <cacheField name="Temps facturé" numFmtId="20">
      <sharedItems containsDate="1" containsMixedTypes="1" minDate="1899-12-30T00:30:00" maxDate="1899-12-30T03:30:00"/>
    </cacheField>
    <cacheField name="Prix Unitaire" numFmtId="164">
      <sharedItems containsSemiMixedTypes="0" containsString="0" containsNumber="1" containsInteger="1" minValue="35" maxValue="40"/>
    </cacheField>
    <cacheField name="Frais déplacement" numFmtId="164">
      <sharedItems containsSemiMixedTypes="0" containsString="0" containsNumber="1" containsInteger="1" minValue="0" maxValue="15"/>
    </cacheField>
    <cacheField name="Montant facturé" numFmtId="164">
      <sharedItems containsSemiMixedTypes="0" containsString="0" containsNumber="1" containsInteger="1" minValue="30" maxValue="145"/>
    </cacheField>
    <cacheField name="Jours (Date)" numFmtId="0" databaseField="0">
      <fieldGroup base="0">
        <rangePr groupBy="days" startDate="2025-01-07T00:00:00" endDate="2025-04-01T00:00:00"/>
        <groupItems count="368">
          <s v="&lt;07-01-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-04-25"/>
        </groupItems>
      </fieldGroup>
    </cacheField>
    <cacheField name="Mois (Date)" numFmtId="0" databaseField="0">
      <fieldGroup base="0">
        <rangePr groupBy="months" startDate="2025-01-07T00:00:00" endDate="2025-04-01T00:00:00"/>
        <groupItems count="14">
          <s v="&lt;07-01-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-04-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d v="1899-12-30T02:00:00"/>
    <n v="35"/>
    <n v="5"/>
    <n v="75"/>
  </r>
  <r>
    <x v="1"/>
    <x v="1"/>
    <d v="1899-12-30T02:30:00"/>
    <n v="40"/>
    <n v="0"/>
    <n v="100"/>
  </r>
  <r>
    <x v="2"/>
    <x v="2"/>
    <d v="1899-12-30T00:30:00"/>
    <n v="40"/>
    <n v="10"/>
    <n v="30"/>
  </r>
  <r>
    <x v="3"/>
    <x v="0"/>
    <d v="1899-12-30T02:00:00"/>
    <n v="35"/>
    <n v="5"/>
    <n v="75"/>
  </r>
  <r>
    <x v="3"/>
    <x v="3"/>
    <d v="1899-12-30T03:00:00"/>
    <n v="40"/>
    <n v="10"/>
    <n v="130"/>
  </r>
  <r>
    <x v="4"/>
    <x v="4"/>
    <d v="1899-12-30T02:00:00"/>
    <n v="35"/>
    <n v="5"/>
    <n v="75"/>
  </r>
  <r>
    <x v="5"/>
    <x v="5"/>
    <d v="1899-12-30T01:00:00"/>
    <n v="40"/>
    <n v="10"/>
    <n v="50"/>
  </r>
  <r>
    <x v="6"/>
    <x v="0"/>
    <d v="1899-12-30T01:00:00"/>
    <n v="35"/>
    <n v="5"/>
    <n v="40"/>
  </r>
  <r>
    <x v="7"/>
    <x v="3"/>
    <d v="1899-12-30T02:00:00"/>
    <n v="40"/>
    <n v="10"/>
    <n v="90"/>
  </r>
  <r>
    <x v="7"/>
    <x v="6"/>
    <d v="1899-12-30T01:00:00"/>
    <n v="40"/>
    <n v="10"/>
    <n v="50"/>
  </r>
  <r>
    <x v="8"/>
    <x v="0"/>
    <d v="1899-12-30T03:00:00"/>
    <n v="35"/>
    <n v="15"/>
    <n v="120"/>
  </r>
  <r>
    <x v="8"/>
    <x v="7"/>
    <d v="1899-12-30T03:30:00"/>
    <n v="40"/>
    <n v="5"/>
    <n v="145"/>
  </r>
  <r>
    <x v="9"/>
    <x v="0"/>
    <s v="01:00"/>
    <n v="35"/>
    <n v="5"/>
    <n v="40"/>
  </r>
  <r>
    <x v="9"/>
    <x v="8"/>
    <s v="03:00"/>
    <n v="40"/>
    <n v="5"/>
    <n v="125"/>
  </r>
  <r>
    <x v="10"/>
    <x v="9"/>
    <s v="01:00"/>
    <n v="40"/>
    <n v="10"/>
    <n v="50"/>
  </r>
  <r>
    <x v="11"/>
    <x v="7"/>
    <s v="01:30"/>
    <n v="40"/>
    <n v="10"/>
    <n v="70"/>
  </r>
  <r>
    <x v="12"/>
    <x v="10"/>
    <s v="02:30"/>
    <n v="40"/>
    <n v="0"/>
    <n v="100"/>
  </r>
  <r>
    <x v="13"/>
    <x v="0"/>
    <s v="01:00"/>
    <n v="35"/>
    <n v="5"/>
    <n v="40"/>
  </r>
  <r>
    <x v="14"/>
    <x v="11"/>
    <s v="03:00"/>
    <n v="35"/>
    <n v="5"/>
    <n v="1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67B883-DE29-4FB4-8856-4AEBE3870834}" name="TCD0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P16:T32" firstHeaderRow="1" firstDataRow="4" firstDataCol="1"/>
  <pivotFields count="8">
    <pivotField axis="axisCol" numFmtId="16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axis="axisRow" showAll="0">
      <items count="13">
        <item x="7"/>
        <item x="11"/>
        <item x="3"/>
        <item x="4"/>
        <item x="8"/>
        <item x="9"/>
        <item x="1"/>
        <item x="6"/>
        <item x="0"/>
        <item x="5"/>
        <item x="2"/>
        <item x="10"/>
        <item t="default"/>
      </items>
    </pivotField>
    <pivotField showAll="0"/>
    <pivotField numFmtId="164" showAll="0"/>
    <pivotField numFmtId="164" showAll="0"/>
    <pivotField dataField="1" numFmtId="164" showAll="0"/>
    <pivotField axis="axisCol" showAll="0">
      <items count="369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3">
    <field x="7"/>
    <field x="6"/>
    <field x="0"/>
  </colFields>
  <colItems count="4">
    <i>
      <x v="1"/>
    </i>
    <i>
      <x v="2"/>
    </i>
    <i>
      <x v="3"/>
    </i>
    <i t="grand">
      <x/>
    </i>
  </colItems>
  <dataFields count="1">
    <dataField name="Somme de Montant facturé" fld="5" baseField="0" baseItem="0" numFmtId="164"/>
  </dataFields>
  <formats count="8">
    <format dxfId="15">
      <pivotArea outline="0" collapsedLevelsAreSubtotals="1" fieldPosition="0"/>
    </format>
    <format dxfId="14">
      <pivotArea field="1" type="button" dataOnly="0" labelOnly="1" outline="0" axis="axisRow" fieldPosition="0"/>
    </format>
    <format dxfId="13">
      <pivotArea dataOnly="0" labelOnly="1" fieldPosition="0">
        <references count="1">
          <reference field="1" count="0"/>
        </references>
      </pivotArea>
    </format>
    <format dxfId="12">
      <pivotArea dataOnly="0" labelOnly="1" grandRow="1" outline="0" fieldPosition="0"/>
    </format>
    <format dxfId="11">
      <pivotArea dataOnly="0" labelOnly="1" offset="IV256" fieldPosition="0">
        <references count="1">
          <reference field="7" count="1">
            <x v="1"/>
          </reference>
        </references>
      </pivotArea>
    </format>
    <format dxfId="10">
      <pivotArea dataOnly="0" labelOnly="1" offset="IV256" fieldPosition="0">
        <references count="1">
          <reference field="7" count="1">
            <x v="2"/>
          </reference>
        </references>
      </pivotArea>
    </format>
    <format dxfId="9">
      <pivotArea dataOnly="0" labelOnly="1" offset="IV256" fieldPosition="0">
        <references count="1">
          <reference field="7" count="1">
            <x v="3"/>
          </reference>
        </references>
      </pivotArea>
    </format>
    <format dxfId="8">
      <pivotArea dataOnly="0" labelOnly="1" grandCol="1" outline="0" offset="IV256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ase" displayName="T_Base" ref="A2:G21" totalsRowShown="0" headerRowDxfId="60" dataDxfId="58" headerRowBorderDxfId="59" tableBorderDxfId="57" totalsRowBorderDxfId="56">
  <autoFilter ref="A2:G21" xr:uid="{00000000-0009-0000-0100-000001000000}"/>
  <tableColumns count="7">
    <tableColumn id="1" xr3:uid="{00000000-0010-0000-0000-000001000000}" name="Date" dataDxfId="55"/>
    <tableColumn id="3" xr3:uid="{00000000-0010-0000-0000-000003000000}" name="Nom" dataDxfId="54"/>
    <tableColumn id="4" xr3:uid="{00000000-0010-0000-0000-000004000000}" name="Temps facturé" dataDxfId="53"/>
    <tableColumn id="8" xr3:uid="{00000000-0010-0000-0000-000008000000}" name="Prix Unitaire" dataDxfId="52"/>
    <tableColumn id="9" xr3:uid="{00000000-0010-0000-0000-000009000000}" name="Frais déplacement" dataDxfId="51"/>
    <tableColumn id="5" xr3:uid="{00000000-0010-0000-0000-000005000000}" name="Montant facturé" dataDxfId="50">
      <calculatedColumnFormula>IF(C3*D3*24=0,"",C3*D3*24+E3)</calculatedColumnFormula>
    </tableColumn>
    <tableColumn id="2" xr3:uid="{00000000-0010-0000-0000-000002000000}" name="N° Mois" dataDxfId="49">
      <calculatedColumnFormula>MONTH(T_Base[[#This Row],[Date]])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1000000}" name="T_Bilan" displayName="T_Bilan" ref="A2:N14" totalsRowCount="1" headerRowDxfId="48" dataDxfId="46" headerRowBorderDxfId="47" tableBorderDxfId="45" totalsRowBorderDxfId="44">
  <autoFilter ref="A2:N13" xr:uid="{00000000-0009-0000-0100-00000D000000}"/>
  <tableColumns count="14">
    <tableColumn id="3" xr3:uid="{00000000-0010-0000-0100-000003000000}" name="Noms" totalsRowLabel="Total" dataDxfId="43" totalsRowDxfId="42"/>
    <tableColumn id="1" xr3:uid="{00000000-0010-0000-0100-000001000000}" name="janvier" totalsRowFunction="sum" dataDxfId="41" totalsRowDxfId="40">
      <calculatedColumnFormula>SUMIFS(T_Base[Montant facturé],T_Base[N° Mois],1,T_Base[Nom],T_Bilan[[#This Row],[Noms]])</calculatedColumnFormula>
    </tableColumn>
    <tableColumn id="2" xr3:uid="{00000000-0010-0000-0100-000002000000}" name="février" totalsRowFunction="sum" dataDxfId="39" totalsRowDxfId="38">
      <calculatedColumnFormula>SUMIFS(T_Base[Montant facturé],T_Base[N° Mois],2,T_Base[Nom],T_Bilan[[#This Row],[Noms]])</calculatedColumnFormula>
    </tableColumn>
    <tableColumn id="4" xr3:uid="{00000000-0010-0000-0100-000004000000}" name="mars" totalsRowFunction="sum" dataDxfId="37" totalsRowDxfId="36">
      <calculatedColumnFormula>SUMIFS(T_Base[Montant facturé],T_Base[N° Mois],3,T_Base[Nom],T_Bilan[[#This Row],[Noms]])</calculatedColumnFormula>
    </tableColumn>
    <tableColumn id="5" xr3:uid="{00000000-0010-0000-0100-000005000000}" name="avril" totalsRowFunction="sum" dataDxfId="35" totalsRowDxfId="34">
      <calculatedColumnFormula>SUMIFS(T_Base[Montant facturé],T_Base[N° Mois],4,T_Base[Nom],T_Bilan[[#This Row],[Noms]])</calculatedColumnFormula>
    </tableColumn>
    <tableColumn id="6" xr3:uid="{00000000-0010-0000-0100-000006000000}" name="mai" totalsRowFunction="sum" dataDxfId="33" totalsRowDxfId="32">
      <calculatedColumnFormula>SUMIFS(T_Base[Montant facturé],T_Base[N° Mois],5,T_Base[Nom],T_Bilan[[#This Row],[Noms]])</calculatedColumnFormula>
    </tableColumn>
    <tableColumn id="8" xr3:uid="{00000000-0010-0000-0100-000008000000}" name="juin" totalsRowFunction="sum" dataDxfId="31" totalsRowDxfId="30">
      <calculatedColumnFormula>SUMIFS(T_Base[Montant facturé],T_Base[N° Mois],6,T_Base[Nom],T_Bilan[[#This Row],[Noms]])</calculatedColumnFormula>
    </tableColumn>
    <tableColumn id="9" xr3:uid="{00000000-0010-0000-0100-000009000000}" name="juillet" totalsRowFunction="sum" dataDxfId="29" totalsRowDxfId="28">
      <calculatedColumnFormula>SUMIFS(T_Base[Montant facturé],T_Base[N° Mois],7,T_Base[Nom],T_Bilan[[#This Row],[Noms]])</calculatedColumnFormula>
    </tableColumn>
    <tableColumn id="10" xr3:uid="{00000000-0010-0000-0100-00000A000000}" name="août" totalsRowFunction="sum" dataDxfId="27" totalsRowDxfId="26">
      <calculatedColumnFormula>SUMIFS(T_Base[Montant facturé],T_Base[N° Mois],8,T_Base[Nom],T_Bilan[[#This Row],[Noms]])</calculatedColumnFormula>
    </tableColumn>
    <tableColumn id="11" xr3:uid="{00000000-0010-0000-0100-00000B000000}" name="septembre" totalsRowFunction="sum" dataDxfId="25" totalsRowDxfId="24">
      <calculatedColumnFormula>SUMIFS(T_Base[Montant facturé],T_Base[N° Mois],9,T_Base[Nom],T_Bilan[[#This Row],[Noms]])</calculatedColumnFormula>
    </tableColumn>
    <tableColumn id="12" xr3:uid="{00000000-0010-0000-0100-00000C000000}" name="octobre" totalsRowFunction="sum" dataDxfId="23" totalsRowDxfId="22">
      <calculatedColumnFormula>SUMIFS(T_Base[Montant facturé],T_Base[N° Mois],10,T_Base[Nom],T_Bilan[[#This Row],[Noms]])</calculatedColumnFormula>
    </tableColumn>
    <tableColumn id="13" xr3:uid="{00000000-0010-0000-0100-00000D000000}" name="novembre" totalsRowFunction="sum" dataDxfId="21" totalsRowDxfId="20">
      <calculatedColumnFormula>SUMIFS(T_Base[Montant facturé],T_Base[N° Mois],11,T_Base[Nom],T_Bilan[[#This Row],[Noms]])</calculatedColumnFormula>
    </tableColumn>
    <tableColumn id="14" xr3:uid="{00000000-0010-0000-0100-00000E000000}" name="décembre" totalsRowFunction="sum" dataDxfId="19" totalsRowDxfId="18">
      <calculatedColumnFormula>SUMIFS(T_Base[Montant facturé],T_Base[N° Mois],12,T_Base[Nom],T_Bilan[[#This Row],[Noms]])</calculatedColumnFormula>
    </tableColumn>
    <tableColumn id="15" xr3:uid="{00000000-0010-0000-0100-00000F000000}" name="Montant Total" totalsRowFunction="sum" dataDxfId="17" totalsRowDxfId="16">
      <calculatedColumnFormula>SUMIFS(T_Base[Montant facturé],T_Base[Nom],T_Bilan[[#This Row],[Noms]])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1"/>
  <sheetViews>
    <sheetView zoomScale="80" zoomScaleNormal="80" workbookViewId="0">
      <selection activeCell="F21" sqref="F3:F21"/>
    </sheetView>
  </sheetViews>
  <sheetFormatPr baseColWidth="10" defaultColWidth="20.5703125" defaultRowHeight="31.5" customHeight="1" x14ac:dyDescent="0.25"/>
  <cols>
    <col min="1" max="2" width="20.5703125" style="1"/>
    <col min="3" max="3" width="20.5703125" style="5"/>
    <col min="4" max="6" width="20.5703125" style="3"/>
    <col min="7" max="7" width="0" style="1" hidden="1" customWidth="1"/>
    <col min="8" max="16384" width="20.5703125" style="1"/>
  </cols>
  <sheetData>
    <row r="1" spans="1:7" ht="44.45" customHeight="1" thickBot="1" x14ac:dyDescent="0.3">
      <c r="A1" s="34" t="s">
        <v>14</v>
      </c>
      <c r="B1" s="34"/>
      <c r="C1" s="34"/>
      <c r="D1" s="34"/>
      <c r="E1" s="34"/>
      <c r="F1" s="34"/>
    </row>
    <row r="2" spans="1:7" ht="31.5" customHeight="1" thickBot="1" x14ac:dyDescent="0.3">
      <c r="A2" s="27" t="s">
        <v>0</v>
      </c>
      <c r="B2" s="28" t="s">
        <v>1</v>
      </c>
      <c r="C2" s="29" t="s">
        <v>2</v>
      </c>
      <c r="D2" s="30" t="s">
        <v>4</v>
      </c>
      <c r="E2" s="30" t="s">
        <v>5</v>
      </c>
      <c r="F2" s="31" t="s">
        <v>3</v>
      </c>
      <c r="G2" s="8" t="s">
        <v>16</v>
      </c>
    </row>
    <row r="3" spans="1:7" ht="31.5" customHeight="1" x14ac:dyDescent="0.25">
      <c r="A3" s="25">
        <v>45664</v>
      </c>
      <c r="B3" s="7" t="s">
        <v>6</v>
      </c>
      <c r="C3" s="9">
        <v>8.3333333333333329E-2</v>
      </c>
      <c r="D3" s="10">
        <v>35</v>
      </c>
      <c r="E3" s="10">
        <v>5</v>
      </c>
      <c r="F3" s="26">
        <f t="shared" ref="F3:F14" si="0">IF(C3*D3*24=0,"",C3*D3*24+E3)</f>
        <v>75</v>
      </c>
      <c r="G3" s="1">
        <f>MONTH(T_Base[[#This Row],[Date]])</f>
        <v>1</v>
      </c>
    </row>
    <row r="4" spans="1:7" ht="31.5" customHeight="1" x14ac:dyDescent="0.25">
      <c r="A4" s="18">
        <v>45677</v>
      </c>
      <c r="B4" s="2" t="s">
        <v>7</v>
      </c>
      <c r="C4" s="6">
        <v>0.10416666666666667</v>
      </c>
      <c r="D4" s="4">
        <v>40</v>
      </c>
      <c r="E4" s="4">
        <v>0</v>
      </c>
      <c r="F4" s="19">
        <f t="shared" si="0"/>
        <v>100</v>
      </c>
      <c r="G4" s="1">
        <f>MONTH(T_Base[[#This Row],[Date]])</f>
        <v>1</v>
      </c>
    </row>
    <row r="5" spans="1:7" ht="31.5" customHeight="1" x14ac:dyDescent="0.25">
      <c r="A5" s="18">
        <v>45678</v>
      </c>
      <c r="B5" s="2" t="s">
        <v>8</v>
      </c>
      <c r="C5" s="6">
        <v>2.0833333333333332E-2</v>
      </c>
      <c r="D5" s="4">
        <v>40</v>
      </c>
      <c r="E5" s="4">
        <v>10</v>
      </c>
      <c r="F5" s="19">
        <f t="shared" si="0"/>
        <v>30</v>
      </c>
      <c r="G5" s="1">
        <f>MONTH(T_Base[[#This Row],[Date]])</f>
        <v>1</v>
      </c>
    </row>
    <row r="6" spans="1:7" ht="31.5" customHeight="1" x14ac:dyDescent="0.25">
      <c r="A6" s="18">
        <v>45685</v>
      </c>
      <c r="B6" s="2" t="s">
        <v>6</v>
      </c>
      <c r="C6" s="6">
        <v>8.3333333333333329E-2</v>
      </c>
      <c r="D6" s="4">
        <v>35</v>
      </c>
      <c r="E6" s="4">
        <v>5</v>
      </c>
      <c r="F6" s="19">
        <f t="shared" si="0"/>
        <v>75</v>
      </c>
      <c r="G6" s="1">
        <f>MONTH(T_Base[[#This Row],[Date]])</f>
        <v>1</v>
      </c>
    </row>
    <row r="7" spans="1:7" ht="31.5" customHeight="1" x14ac:dyDescent="0.25">
      <c r="A7" s="18">
        <v>45685</v>
      </c>
      <c r="B7" s="2" t="s">
        <v>9</v>
      </c>
      <c r="C7" s="6">
        <v>0.125</v>
      </c>
      <c r="D7" s="4">
        <v>40</v>
      </c>
      <c r="E7" s="4">
        <v>10</v>
      </c>
      <c r="F7" s="19">
        <f t="shared" si="0"/>
        <v>130</v>
      </c>
      <c r="G7" s="1">
        <f>MONTH(T_Base[[#This Row],[Date]])</f>
        <v>1</v>
      </c>
    </row>
    <row r="8" spans="1:7" ht="31.5" customHeight="1" x14ac:dyDescent="0.25">
      <c r="A8" s="18">
        <v>45686</v>
      </c>
      <c r="B8" s="2" t="s">
        <v>10</v>
      </c>
      <c r="C8" s="6">
        <v>8.3333333333333329E-2</v>
      </c>
      <c r="D8" s="4">
        <v>35</v>
      </c>
      <c r="E8" s="4">
        <v>5</v>
      </c>
      <c r="F8" s="19">
        <f t="shared" si="0"/>
        <v>75</v>
      </c>
      <c r="G8" s="1">
        <f>MONTH(T_Base[[#This Row],[Date]])</f>
        <v>1</v>
      </c>
    </row>
    <row r="9" spans="1:7" ht="31.5" customHeight="1" x14ac:dyDescent="0.25">
      <c r="A9" s="18">
        <v>45698</v>
      </c>
      <c r="B9" s="2" t="s">
        <v>11</v>
      </c>
      <c r="C9" s="6">
        <v>4.1666666666666664E-2</v>
      </c>
      <c r="D9" s="4">
        <v>40</v>
      </c>
      <c r="E9" s="4">
        <v>10</v>
      </c>
      <c r="F9" s="19">
        <f t="shared" si="0"/>
        <v>50</v>
      </c>
      <c r="G9" s="1">
        <f>MONTH(T_Base[[#This Row],[Date]])</f>
        <v>2</v>
      </c>
    </row>
    <row r="10" spans="1:7" ht="31.5" customHeight="1" x14ac:dyDescent="0.25">
      <c r="A10" s="18">
        <v>45699</v>
      </c>
      <c r="B10" s="2" t="s">
        <v>6</v>
      </c>
      <c r="C10" s="6">
        <v>4.1666666666666664E-2</v>
      </c>
      <c r="D10" s="4">
        <v>35</v>
      </c>
      <c r="E10" s="4">
        <v>5</v>
      </c>
      <c r="F10" s="19">
        <f t="shared" si="0"/>
        <v>40</v>
      </c>
      <c r="G10" s="1">
        <f>MONTH(T_Base[[#This Row],[Date]])</f>
        <v>2</v>
      </c>
    </row>
    <row r="11" spans="1:7" ht="31.5" customHeight="1" x14ac:dyDescent="0.25">
      <c r="A11" s="18">
        <v>45707</v>
      </c>
      <c r="B11" s="2" t="s">
        <v>9</v>
      </c>
      <c r="C11" s="6">
        <v>8.3333333333333329E-2</v>
      </c>
      <c r="D11" s="4">
        <v>40</v>
      </c>
      <c r="E11" s="4">
        <v>10</v>
      </c>
      <c r="F11" s="19">
        <f t="shared" si="0"/>
        <v>90</v>
      </c>
      <c r="G11" s="1">
        <f>MONTH(T_Base[[#This Row],[Date]])</f>
        <v>2</v>
      </c>
    </row>
    <row r="12" spans="1:7" ht="31.5" customHeight="1" x14ac:dyDescent="0.25">
      <c r="A12" s="18">
        <v>45707</v>
      </c>
      <c r="B12" s="2" t="s">
        <v>12</v>
      </c>
      <c r="C12" s="6">
        <v>4.1666666666666664E-2</v>
      </c>
      <c r="D12" s="4">
        <v>40</v>
      </c>
      <c r="E12" s="4">
        <v>10</v>
      </c>
      <c r="F12" s="19">
        <f t="shared" si="0"/>
        <v>50</v>
      </c>
      <c r="G12" s="1">
        <f>MONTH(T_Base[[#This Row],[Date]])</f>
        <v>2</v>
      </c>
    </row>
    <row r="13" spans="1:7" ht="31.5" customHeight="1" x14ac:dyDescent="0.25">
      <c r="A13" s="18">
        <v>45713</v>
      </c>
      <c r="B13" s="2" t="s">
        <v>6</v>
      </c>
      <c r="C13" s="6">
        <v>0.125</v>
      </c>
      <c r="D13" s="4">
        <v>35</v>
      </c>
      <c r="E13" s="4">
        <v>15</v>
      </c>
      <c r="F13" s="19">
        <f t="shared" si="0"/>
        <v>120</v>
      </c>
      <c r="G13" s="1">
        <f>MONTH(T_Base[[#This Row],[Date]])</f>
        <v>2</v>
      </c>
    </row>
    <row r="14" spans="1:7" ht="31.5" customHeight="1" x14ac:dyDescent="0.25">
      <c r="A14" s="18">
        <v>45713</v>
      </c>
      <c r="B14" s="2" t="s">
        <v>13</v>
      </c>
      <c r="C14" s="6">
        <v>0.14583333333333334</v>
      </c>
      <c r="D14" s="4">
        <v>40</v>
      </c>
      <c r="E14" s="4">
        <v>5</v>
      </c>
      <c r="F14" s="19">
        <f t="shared" si="0"/>
        <v>145</v>
      </c>
      <c r="G14" s="1">
        <f>MONTH(T_Base[[#This Row],[Date]])</f>
        <v>2</v>
      </c>
    </row>
    <row r="15" spans="1:7" ht="31.5" customHeight="1" x14ac:dyDescent="0.25">
      <c r="A15" s="18">
        <v>45720</v>
      </c>
      <c r="B15" s="2" t="s">
        <v>6</v>
      </c>
      <c r="C15" s="6" t="s">
        <v>32</v>
      </c>
      <c r="D15" s="4">
        <v>35</v>
      </c>
      <c r="E15" s="4">
        <v>5</v>
      </c>
      <c r="F15" s="19">
        <f t="shared" ref="F15:F21" si="1">IF(C15*D15*24=0,"",C15*D15*24+E15)</f>
        <v>40</v>
      </c>
      <c r="G15" s="1">
        <f>MONTH(T_Base[[#This Row],[Date]])</f>
        <v>3</v>
      </c>
    </row>
    <row r="16" spans="1:7" ht="31.5" customHeight="1" x14ac:dyDescent="0.25">
      <c r="A16" s="18">
        <v>45720</v>
      </c>
      <c r="B16" s="2" t="s">
        <v>33</v>
      </c>
      <c r="C16" s="6" t="s">
        <v>34</v>
      </c>
      <c r="D16" s="4">
        <v>40</v>
      </c>
      <c r="E16" s="4">
        <v>5</v>
      </c>
      <c r="F16" s="19">
        <f t="shared" si="1"/>
        <v>125</v>
      </c>
      <c r="G16" s="1">
        <f>MONTH(T_Base[[#This Row],[Date]])</f>
        <v>3</v>
      </c>
    </row>
    <row r="17" spans="1:7" ht="31.5" customHeight="1" x14ac:dyDescent="0.25">
      <c r="A17" s="18">
        <v>45726</v>
      </c>
      <c r="B17" s="2" t="s">
        <v>35</v>
      </c>
      <c r="C17" s="6" t="s">
        <v>32</v>
      </c>
      <c r="D17" s="4">
        <v>40</v>
      </c>
      <c r="E17" s="4">
        <v>10</v>
      </c>
      <c r="F17" s="19">
        <f t="shared" si="1"/>
        <v>50</v>
      </c>
      <c r="G17" s="1">
        <f>MONTH(T_Base[[#This Row],[Date]])</f>
        <v>3</v>
      </c>
    </row>
    <row r="18" spans="1:7" ht="31.5" customHeight="1" x14ac:dyDescent="0.25">
      <c r="A18" s="18">
        <v>45727</v>
      </c>
      <c r="B18" s="2" t="s">
        <v>13</v>
      </c>
      <c r="C18" s="6" t="s">
        <v>36</v>
      </c>
      <c r="D18" s="4">
        <v>40</v>
      </c>
      <c r="E18" s="4">
        <v>10</v>
      </c>
      <c r="F18" s="19">
        <f t="shared" si="1"/>
        <v>70</v>
      </c>
      <c r="G18" s="1">
        <f>MONTH(T_Base[[#This Row],[Date]])</f>
        <v>3</v>
      </c>
    </row>
    <row r="19" spans="1:7" ht="31.5" customHeight="1" x14ac:dyDescent="0.25">
      <c r="A19" s="18">
        <v>45728</v>
      </c>
      <c r="B19" s="2" t="s">
        <v>37</v>
      </c>
      <c r="C19" s="6" t="s">
        <v>38</v>
      </c>
      <c r="D19" s="4">
        <v>40</v>
      </c>
      <c r="E19" s="4">
        <v>0</v>
      </c>
      <c r="F19" s="19">
        <f t="shared" si="1"/>
        <v>100</v>
      </c>
      <c r="G19" s="1">
        <f>MONTH(T_Base[[#This Row],[Date]])</f>
        <v>3</v>
      </c>
    </row>
    <row r="20" spans="1:7" ht="31.5" customHeight="1" x14ac:dyDescent="0.25">
      <c r="A20" s="18">
        <v>45741</v>
      </c>
      <c r="B20" s="2" t="s">
        <v>6</v>
      </c>
      <c r="C20" s="6" t="s">
        <v>32</v>
      </c>
      <c r="D20" s="4">
        <v>35</v>
      </c>
      <c r="E20" s="4">
        <v>5</v>
      </c>
      <c r="F20" s="19">
        <f t="shared" si="1"/>
        <v>40</v>
      </c>
      <c r="G20" s="1">
        <f>MONTH(T_Base[[#This Row],[Date]])</f>
        <v>3</v>
      </c>
    </row>
    <row r="21" spans="1:7" ht="31.5" customHeight="1" thickBot="1" x14ac:dyDescent="0.3">
      <c r="A21" s="20">
        <v>45747</v>
      </c>
      <c r="B21" s="21" t="s">
        <v>39</v>
      </c>
      <c r="C21" s="22" t="s">
        <v>34</v>
      </c>
      <c r="D21" s="23">
        <v>35</v>
      </c>
      <c r="E21" s="23">
        <v>5</v>
      </c>
      <c r="F21" s="24">
        <f t="shared" si="1"/>
        <v>110</v>
      </c>
      <c r="G21" s="1">
        <f>MONTH(T_Base[[#This Row],[Date]])</f>
        <v>3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F33"/>
  <sheetViews>
    <sheetView showZeros="0" tabSelected="1" topLeftCell="A4" zoomScale="80" zoomScaleNormal="80" workbookViewId="0">
      <selection activeCell="P8" sqref="P8"/>
    </sheetView>
  </sheetViews>
  <sheetFormatPr baseColWidth="10" defaultColWidth="20.5703125" defaultRowHeight="31.5" customHeight="1" x14ac:dyDescent="0.25"/>
  <cols>
    <col min="1" max="1" width="24.28515625" style="1" customWidth="1"/>
    <col min="2" max="2" width="10.7109375" style="1" customWidth="1"/>
    <col min="3" max="10" width="9.7109375" style="1" customWidth="1"/>
    <col min="11" max="11" width="13.140625" style="1" customWidth="1"/>
    <col min="12" max="13" width="9.7109375" style="1" customWidth="1"/>
    <col min="14" max="15" width="13.28515625" style="1" customWidth="1"/>
    <col min="16" max="16" width="28.5703125" style="1" customWidth="1"/>
    <col min="17" max="20" width="17.140625" style="1" customWidth="1"/>
    <col min="21" max="21" width="7.85546875" style="1" bestFit="1" customWidth="1"/>
    <col min="22" max="25" width="7.7109375" style="1" bestFit="1" customWidth="1"/>
    <col min="26" max="31" width="8.5703125" style="1" bestFit="1" customWidth="1"/>
    <col min="32" max="32" width="12.85546875" style="1" bestFit="1" customWidth="1"/>
    <col min="33" max="16384" width="20.5703125" style="1"/>
  </cols>
  <sheetData>
    <row r="1" spans="1:32" ht="31.5" customHeight="1" x14ac:dyDescent="0.25">
      <c r="A1" s="35" t="s">
        <v>31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3"/>
    </row>
    <row r="2" spans="1:32" ht="31.5" customHeight="1" x14ac:dyDescent="0.25">
      <c r="A2" s="8" t="s">
        <v>30</v>
      </c>
      <c r="B2" s="7" t="s">
        <v>15</v>
      </c>
      <c r="C2" s="7" t="s">
        <v>17</v>
      </c>
      <c r="D2" s="7" t="s">
        <v>18</v>
      </c>
      <c r="E2" s="7" t="s">
        <v>19</v>
      </c>
      <c r="F2" s="7" t="s">
        <v>20</v>
      </c>
      <c r="G2" s="7" t="s">
        <v>21</v>
      </c>
      <c r="H2" s="7" t="s">
        <v>22</v>
      </c>
      <c r="I2" s="7" t="s">
        <v>23</v>
      </c>
      <c r="J2" s="7" t="s">
        <v>24</v>
      </c>
      <c r="K2" s="7" t="s">
        <v>25</v>
      </c>
      <c r="L2" s="7" t="s">
        <v>26</v>
      </c>
      <c r="M2" s="7" t="s">
        <v>27</v>
      </c>
      <c r="N2" s="7" t="s">
        <v>29</v>
      </c>
      <c r="O2" s="36"/>
    </row>
    <row r="3" spans="1:32" ht="31.5" customHeight="1" x14ac:dyDescent="0.25">
      <c r="A3" s="12" t="s">
        <v>13</v>
      </c>
      <c r="B3" s="4">
        <f>SUMIFS(T_Base[Montant facturé],T_Base[N° Mois],1,T_Base[Nom],T_Bilan[[#This Row],[Noms]])</f>
        <v>0</v>
      </c>
      <c r="C3" s="4">
        <f>SUMIFS(T_Base[Montant facturé],T_Base[N° Mois],2,T_Base[Nom],T_Bilan[[#This Row],[Noms]])</f>
        <v>145</v>
      </c>
      <c r="D3" s="4">
        <f>SUMIFS(T_Base[Montant facturé],T_Base[N° Mois],3,T_Base[Nom],T_Bilan[[#This Row],[Noms]])</f>
        <v>70</v>
      </c>
      <c r="E3" s="4">
        <f>SUMIFS(T_Base[Montant facturé],T_Base[N° Mois],4,T_Base[Nom],T_Bilan[[#This Row],[Noms]])</f>
        <v>0</v>
      </c>
      <c r="F3" s="4">
        <f>SUMIFS(T_Base[Montant facturé],T_Base[N° Mois],5,T_Base[Nom],T_Bilan[[#This Row],[Noms]])</f>
        <v>0</v>
      </c>
      <c r="G3" s="4">
        <f>SUMIFS(T_Base[Montant facturé],T_Base[N° Mois],6,T_Base[Nom],T_Bilan[[#This Row],[Noms]])</f>
        <v>0</v>
      </c>
      <c r="H3" s="4">
        <f>SUMIFS(T_Base[Montant facturé],T_Base[N° Mois],7,T_Base[Nom],T_Bilan[[#This Row],[Noms]])</f>
        <v>0</v>
      </c>
      <c r="I3" s="4">
        <f>SUMIFS(T_Base[Montant facturé],T_Base[N° Mois],8,T_Base[Nom],T_Bilan[[#This Row],[Noms]])</f>
        <v>0</v>
      </c>
      <c r="J3" s="4">
        <f>SUMIFS(T_Base[Montant facturé],T_Base[N° Mois],9,T_Base[Nom],T_Bilan[[#This Row],[Noms]])</f>
        <v>0</v>
      </c>
      <c r="K3" s="4">
        <f>SUMIFS(T_Base[Montant facturé],T_Base[N° Mois],10,T_Base[Nom],T_Bilan[[#This Row],[Noms]])</f>
        <v>0</v>
      </c>
      <c r="L3" s="4">
        <f>SUMIFS(T_Base[Montant facturé],T_Base[N° Mois],11,T_Base[Nom],T_Bilan[[#This Row],[Noms]])</f>
        <v>0</v>
      </c>
      <c r="M3" s="4">
        <f>SUMIFS(T_Base[Montant facturé],T_Base[N° Mois],12,T_Base[Nom],T_Bilan[[#This Row],[Noms]])</f>
        <v>0</v>
      </c>
      <c r="N3" s="15">
        <f>SUMIFS(T_Base[Montant facturé],T_Base[Nom],T_Bilan[[#This Row],[Noms]])</f>
        <v>215</v>
      </c>
      <c r="O3" s="37"/>
    </row>
    <row r="4" spans="1:32" ht="31.5" customHeight="1" x14ac:dyDescent="0.25">
      <c r="A4" s="11" t="s">
        <v>39</v>
      </c>
      <c r="B4" s="4">
        <f>SUMIFS(T_Base[Montant facturé],T_Base[N° Mois],1,T_Base[Nom],T_Bilan[[#This Row],[Noms]])</f>
        <v>0</v>
      </c>
      <c r="C4" s="4">
        <f>SUMIFS(T_Base[Montant facturé],T_Base[N° Mois],2,T_Base[Nom],T_Bilan[[#This Row],[Noms]])</f>
        <v>0</v>
      </c>
      <c r="D4" s="4">
        <f>SUMIFS(T_Base[Montant facturé],T_Base[N° Mois],3,T_Base[Nom],T_Bilan[[#This Row],[Noms]])</f>
        <v>110</v>
      </c>
      <c r="E4" s="4">
        <f>SUMIFS(T_Base[Montant facturé],T_Base[N° Mois],4,T_Base[Nom],T_Bilan[[#This Row],[Noms]])</f>
        <v>0</v>
      </c>
      <c r="F4" s="4">
        <f>SUMIFS(T_Base[Montant facturé],T_Base[N° Mois],5,T_Base[Nom],T_Bilan[[#This Row],[Noms]])</f>
        <v>0</v>
      </c>
      <c r="G4" s="4">
        <f>SUMIFS(T_Base[Montant facturé],T_Base[N° Mois],6,T_Base[Nom],T_Bilan[[#This Row],[Noms]])</f>
        <v>0</v>
      </c>
      <c r="H4" s="4">
        <f>SUMIFS(T_Base[Montant facturé],T_Base[N° Mois],7,T_Base[Nom],T_Bilan[[#This Row],[Noms]])</f>
        <v>0</v>
      </c>
      <c r="I4" s="4">
        <f>SUMIFS(T_Base[Montant facturé],T_Base[N° Mois],8,T_Base[Nom],T_Bilan[[#This Row],[Noms]])</f>
        <v>0</v>
      </c>
      <c r="J4" s="4">
        <f>SUMIFS(T_Base[Montant facturé],T_Base[N° Mois],9,T_Base[Nom],T_Bilan[[#This Row],[Noms]])</f>
        <v>0</v>
      </c>
      <c r="K4" s="4">
        <f>SUMIFS(T_Base[Montant facturé],T_Base[N° Mois],10,T_Base[Nom],T_Bilan[[#This Row],[Noms]])</f>
        <v>0</v>
      </c>
      <c r="L4" s="4">
        <f>SUMIFS(T_Base[Montant facturé],T_Base[N° Mois],11,T_Base[Nom],T_Bilan[[#This Row],[Noms]])</f>
        <v>0</v>
      </c>
      <c r="M4" s="4">
        <f>SUMIFS(T_Base[Montant facturé],T_Base[N° Mois],12,T_Base[Nom],T_Bilan[[#This Row],[Noms]])</f>
        <v>0</v>
      </c>
      <c r="N4" s="15">
        <f>SUMIFS(T_Base[Montant facturé],T_Base[Nom],T_Bilan[[#This Row],[Noms]])</f>
        <v>110</v>
      </c>
      <c r="O4" s="37"/>
    </row>
    <row r="5" spans="1:32" ht="31.5" customHeight="1" x14ac:dyDescent="0.25">
      <c r="A5" s="11" t="s">
        <v>9</v>
      </c>
      <c r="B5" s="4">
        <f>SUMIFS(T_Base[Montant facturé],T_Base[N° Mois],1,T_Base[Nom],T_Bilan[[#This Row],[Noms]])</f>
        <v>130</v>
      </c>
      <c r="C5" s="4">
        <f>SUMIFS(T_Base[Montant facturé],T_Base[N° Mois],2,T_Base[Nom],T_Bilan[[#This Row],[Noms]])</f>
        <v>90</v>
      </c>
      <c r="D5" s="4">
        <f>SUMIFS(T_Base[Montant facturé],T_Base[N° Mois],3,T_Base[Nom],T_Bilan[[#This Row],[Noms]])</f>
        <v>0</v>
      </c>
      <c r="E5" s="4">
        <f>SUMIFS(T_Base[Montant facturé],T_Base[N° Mois],4,T_Base[Nom],T_Bilan[[#This Row],[Noms]])</f>
        <v>0</v>
      </c>
      <c r="F5" s="4">
        <f>SUMIFS(T_Base[Montant facturé],T_Base[N° Mois],5,T_Base[Nom],T_Bilan[[#This Row],[Noms]])</f>
        <v>0</v>
      </c>
      <c r="G5" s="4">
        <f>SUMIFS(T_Base[Montant facturé],T_Base[N° Mois],6,T_Base[Nom],T_Bilan[[#This Row],[Noms]])</f>
        <v>0</v>
      </c>
      <c r="H5" s="4">
        <f>SUMIFS(T_Base[Montant facturé],T_Base[N° Mois],7,T_Base[Nom],T_Bilan[[#This Row],[Noms]])</f>
        <v>0</v>
      </c>
      <c r="I5" s="4">
        <f>SUMIFS(T_Base[Montant facturé],T_Base[N° Mois],8,T_Base[Nom],T_Bilan[[#This Row],[Noms]])</f>
        <v>0</v>
      </c>
      <c r="J5" s="4">
        <f>SUMIFS(T_Base[Montant facturé],T_Base[N° Mois],9,T_Base[Nom],T_Bilan[[#This Row],[Noms]])</f>
        <v>0</v>
      </c>
      <c r="K5" s="4">
        <f>SUMIFS(T_Base[Montant facturé],T_Base[N° Mois],10,T_Base[Nom],T_Bilan[[#This Row],[Noms]])</f>
        <v>0</v>
      </c>
      <c r="L5" s="4">
        <f>SUMIFS(T_Base[Montant facturé],T_Base[N° Mois],11,T_Base[Nom],T_Bilan[[#This Row],[Noms]])</f>
        <v>0</v>
      </c>
      <c r="M5" s="4">
        <f>SUMIFS(T_Base[Montant facturé],T_Base[N° Mois],12,T_Base[Nom],T_Bilan[[#This Row],[Noms]])</f>
        <v>0</v>
      </c>
      <c r="N5" s="15">
        <f>SUMIFS(T_Base[Montant facturé],T_Base[Nom],T_Bilan[[#This Row],[Noms]])</f>
        <v>220</v>
      </c>
      <c r="O5" s="37"/>
    </row>
    <row r="6" spans="1:32" ht="31.5" customHeight="1" x14ac:dyDescent="0.25">
      <c r="A6" s="11" t="s">
        <v>33</v>
      </c>
      <c r="B6" s="4">
        <f>SUMIFS(T_Base[Montant facturé],T_Base[N° Mois],1,T_Base[Nom],T_Bilan[[#This Row],[Noms]])</f>
        <v>0</v>
      </c>
      <c r="C6" s="4">
        <f>SUMIFS(T_Base[Montant facturé],T_Base[N° Mois],2,T_Base[Nom],T_Bilan[[#This Row],[Noms]])</f>
        <v>0</v>
      </c>
      <c r="D6" s="4">
        <f>SUMIFS(T_Base[Montant facturé],T_Base[N° Mois],3,T_Base[Nom],T_Bilan[[#This Row],[Noms]])</f>
        <v>125</v>
      </c>
      <c r="E6" s="4">
        <f>SUMIFS(T_Base[Montant facturé],T_Base[N° Mois],4,T_Base[Nom],T_Bilan[[#This Row],[Noms]])</f>
        <v>0</v>
      </c>
      <c r="F6" s="4">
        <f>SUMIFS(T_Base[Montant facturé],T_Base[N° Mois],5,T_Base[Nom],T_Bilan[[#This Row],[Noms]])</f>
        <v>0</v>
      </c>
      <c r="G6" s="4">
        <f>SUMIFS(T_Base[Montant facturé],T_Base[N° Mois],6,T_Base[Nom],T_Bilan[[#This Row],[Noms]])</f>
        <v>0</v>
      </c>
      <c r="H6" s="4">
        <f>SUMIFS(T_Base[Montant facturé],T_Base[N° Mois],7,T_Base[Nom],T_Bilan[[#This Row],[Noms]])</f>
        <v>0</v>
      </c>
      <c r="I6" s="4">
        <f>SUMIFS(T_Base[Montant facturé],T_Base[N° Mois],8,T_Base[Nom],T_Bilan[[#This Row],[Noms]])</f>
        <v>0</v>
      </c>
      <c r="J6" s="4">
        <f>SUMIFS(T_Base[Montant facturé],T_Base[N° Mois],9,T_Base[Nom],T_Bilan[[#This Row],[Noms]])</f>
        <v>0</v>
      </c>
      <c r="K6" s="4">
        <f>SUMIFS(T_Base[Montant facturé],T_Base[N° Mois],10,T_Base[Nom],T_Bilan[[#This Row],[Noms]])</f>
        <v>0</v>
      </c>
      <c r="L6" s="4">
        <f>SUMIFS(T_Base[Montant facturé],T_Base[N° Mois],11,T_Base[Nom],T_Bilan[[#This Row],[Noms]])</f>
        <v>0</v>
      </c>
      <c r="M6" s="4">
        <f>SUMIFS(T_Base[Montant facturé],T_Base[N° Mois],12,T_Base[Nom],T_Bilan[[#This Row],[Noms]])</f>
        <v>0</v>
      </c>
      <c r="N6" s="15">
        <f>SUMIFS(T_Base[Montant facturé],T_Base[Nom],T_Bilan[[#This Row],[Noms]])</f>
        <v>125</v>
      </c>
      <c r="O6" s="37"/>
    </row>
    <row r="7" spans="1:32" ht="31.5" customHeight="1" x14ac:dyDescent="0.25">
      <c r="A7" s="16" t="s">
        <v>35</v>
      </c>
      <c r="B7" s="4">
        <f>SUMIFS(T_Base[Montant facturé],T_Base[N° Mois],1,T_Base[Nom],T_Bilan[[#This Row],[Noms]])</f>
        <v>0</v>
      </c>
      <c r="C7" s="4">
        <f>SUMIFS(T_Base[Montant facturé],T_Base[N° Mois],2,T_Base[Nom],T_Bilan[[#This Row],[Noms]])</f>
        <v>0</v>
      </c>
      <c r="D7" s="4">
        <f>SUMIFS(T_Base[Montant facturé],T_Base[N° Mois],3,T_Base[Nom],T_Bilan[[#This Row],[Noms]])</f>
        <v>50</v>
      </c>
      <c r="E7" s="4">
        <f>SUMIFS(T_Base[Montant facturé],T_Base[N° Mois],4,T_Base[Nom],T_Bilan[[#This Row],[Noms]])</f>
        <v>0</v>
      </c>
      <c r="F7" s="4">
        <f>SUMIFS(T_Base[Montant facturé],T_Base[N° Mois],5,T_Base[Nom],T_Bilan[[#This Row],[Noms]])</f>
        <v>0</v>
      </c>
      <c r="G7" s="4">
        <f>SUMIFS(T_Base[Montant facturé],T_Base[N° Mois],6,T_Base[Nom],T_Bilan[[#This Row],[Noms]])</f>
        <v>0</v>
      </c>
      <c r="H7" s="4">
        <f>SUMIFS(T_Base[Montant facturé],T_Base[N° Mois],7,T_Base[Nom],T_Bilan[[#This Row],[Noms]])</f>
        <v>0</v>
      </c>
      <c r="I7" s="4">
        <f>SUMIFS(T_Base[Montant facturé],T_Base[N° Mois],8,T_Base[Nom],T_Bilan[[#This Row],[Noms]])</f>
        <v>0</v>
      </c>
      <c r="J7" s="4">
        <f>SUMIFS(T_Base[Montant facturé],T_Base[N° Mois],9,T_Base[Nom],T_Bilan[[#This Row],[Noms]])</f>
        <v>0</v>
      </c>
      <c r="K7" s="4">
        <f>SUMIFS(T_Base[Montant facturé],T_Base[N° Mois],10,T_Base[Nom],T_Bilan[[#This Row],[Noms]])</f>
        <v>0</v>
      </c>
      <c r="L7" s="4">
        <f>SUMIFS(T_Base[Montant facturé],T_Base[N° Mois],11,T_Base[Nom],T_Bilan[[#This Row],[Noms]])</f>
        <v>0</v>
      </c>
      <c r="M7" s="4">
        <f>SUMIFS(T_Base[Montant facturé],T_Base[N° Mois],12,T_Base[Nom],T_Bilan[[#This Row],[Noms]])</f>
        <v>0</v>
      </c>
      <c r="N7" s="15">
        <f>SUMIFS(T_Base[Montant facturé],T_Base[Nom],T_Bilan[[#This Row],[Noms]])</f>
        <v>50</v>
      </c>
      <c r="O7" s="37"/>
    </row>
    <row r="8" spans="1:32" ht="31.5" customHeight="1" x14ac:dyDescent="0.25">
      <c r="A8" s="17" t="s">
        <v>7</v>
      </c>
      <c r="B8" s="4">
        <f>SUMIFS(T_Base[Montant facturé],T_Base[N° Mois],1,T_Base[Nom],T_Bilan[[#This Row],[Noms]])</f>
        <v>100</v>
      </c>
      <c r="C8" s="4">
        <f>SUMIFS(T_Base[Montant facturé],T_Base[N° Mois],2,T_Base[Nom],T_Bilan[[#This Row],[Noms]])</f>
        <v>0</v>
      </c>
      <c r="D8" s="4">
        <f>SUMIFS(T_Base[Montant facturé],T_Base[N° Mois],3,T_Base[Nom],T_Bilan[[#This Row],[Noms]])</f>
        <v>0</v>
      </c>
      <c r="E8" s="4">
        <f>SUMIFS(T_Base[Montant facturé],T_Base[N° Mois],4,T_Base[Nom],T_Bilan[[#This Row],[Noms]])</f>
        <v>0</v>
      </c>
      <c r="F8" s="4">
        <f>SUMIFS(T_Base[Montant facturé],T_Base[N° Mois],5,T_Base[Nom],T_Bilan[[#This Row],[Noms]])</f>
        <v>0</v>
      </c>
      <c r="G8" s="4">
        <f>SUMIFS(T_Base[Montant facturé],T_Base[N° Mois],6,T_Base[Nom],T_Bilan[[#This Row],[Noms]])</f>
        <v>0</v>
      </c>
      <c r="H8" s="4">
        <f>SUMIFS(T_Base[Montant facturé],T_Base[N° Mois],7,T_Base[Nom],T_Bilan[[#This Row],[Noms]])</f>
        <v>0</v>
      </c>
      <c r="I8" s="4">
        <f>SUMIFS(T_Base[Montant facturé],T_Base[N° Mois],8,T_Base[Nom],T_Bilan[[#This Row],[Noms]])</f>
        <v>0</v>
      </c>
      <c r="J8" s="4">
        <f>SUMIFS(T_Base[Montant facturé],T_Base[N° Mois],9,T_Base[Nom],T_Bilan[[#This Row],[Noms]])</f>
        <v>0</v>
      </c>
      <c r="K8" s="4">
        <f>SUMIFS(T_Base[Montant facturé],T_Base[N° Mois],10,T_Base[Nom],T_Bilan[[#This Row],[Noms]])</f>
        <v>0</v>
      </c>
      <c r="L8" s="4">
        <f>SUMIFS(T_Base[Montant facturé],T_Base[N° Mois],11,T_Base[Nom],T_Bilan[[#This Row],[Noms]])</f>
        <v>0</v>
      </c>
      <c r="M8" s="4">
        <f>SUMIFS(T_Base[Montant facturé],T_Base[N° Mois],12,T_Base[Nom],T_Bilan[[#This Row],[Noms]])</f>
        <v>0</v>
      </c>
      <c r="N8" s="15">
        <f>SUMIFS(T_Base[Montant facturé],T_Base[Nom],T_Bilan[[#This Row],[Noms]])</f>
        <v>100</v>
      </c>
      <c r="O8" s="37"/>
    </row>
    <row r="9" spans="1:32" ht="31.5" customHeight="1" x14ac:dyDescent="0.25">
      <c r="A9" s="17" t="s">
        <v>12</v>
      </c>
      <c r="B9" s="4">
        <f>SUMIFS(T_Base[Montant facturé],T_Base[N° Mois],1,T_Base[Nom],T_Bilan[[#This Row],[Noms]])</f>
        <v>0</v>
      </c>
      <c r="C9" s="4">
        <f>SUMIFS(T_Base[Montant facturé],T_Base[N° Mois],2,T_Base[Nom],T_Bilan[[#This Row],[Noms]])</f>
        <v>50</v>
      </c>
      <c r="D9" s="4">
        <f>SUMIFS(T_Base[Montant facturé],T_Base[N° Mois],3,T_Base[Nom],T_Bilan[[#This Row],[Noms]])</f>
        <v>0</v>
      </c>
      <c r="E9" s="4">
        <f>SUMIFS(T_Base[Montant facturé],T_Base[N° Mois],4,T_Base[Nom],T_Bilan[[#This Row],[Noms]])</f>
        <v>0</v>
      </c>
      <c r="F9" s="4">
        <f>SUMIFS(T_Base[Montant facturé],T_Base[N° Mois],5,T_Base[Nom],T_Bilan[[#This Row],[Noms]])</f>
        <v>0</v>
      </c>
      <c r="G9" s="4">
        <f>SUMIFS(T_Base[Montant facturé],T_Base[N° Mois],6,T_Base[Nom],T_Bilan[[#This Row],[Noms]])</f>
        <v>0</v>
      </c>
      <c r="H9" s="4">
        <f>SUMIFS(T_Base[Montant facturé],T_Base[N° Mois],7,T_Base[Nom],T_Bilan[[#This Row],[Noms]])</f>
        <v>0</v>
      </c>
      <c r="I9" s="4">
        <f>SUMIFS(T_Base[Montant facturé],T_Base[N° Mois],8,T_Base[Nom],T_Bilan[[#This Row],[Noms]])</f>
        <v>0</v>
      </c>
      <c r="J9" s="4">
        <f>SUMIFS(T_Base[Montant facturé],T_Base[N° Mois],9,T_Base[Nom],T_Bilan[[#This Row],[Noms]])</f>
        <v>0</v>
      </c>
      <c r="K9" s="4">
        <f>SUMIFS(T_Base[Montant facturé],T_Base[N° Mois],10,T_Base[Nom],T_Bilan[[#This Row],[Noms]])</f>
        <v>0</v>
      </c>
      <c r="L9" s="4">
        <f>SUMIFS(T_Base[Montant facturé],T_Base[N° Mois],11,T_Base[Nom],T_Bilan[[#This Row],[Noms]])</f>
        <v>0</v>
      </c>
      <c r="M9" s="4">
        <f>SUMIFS(T_Base[Montant facturé],T_Base[N° Mois],12,T_Base[Nom],T_Bilan[[#This Row],[Noms]])</f>
        <v>0</v>
      </c>
      <c r="N9" s="15">
        <f>SUMIFS(T_Base[Montant facturé],T_Base[Nom],T_Bilan[[#This Row],[Noms]])</f>
        <v>50</v>
      </c>
      <c r="O9" s="37"/>
    </row>
    <row r="10" spans="1:32" ht="31.5" customHeight="1" x14ac:dyDescent="0.25">
      <c r="A10" s="16" t="s">
        <v>6</v>
      </c>
      <c r="B10" s="4">
        <f>SUMIFS(T_Base[Montant facturé],T_Base[N° Mois],1,T_Base[Nom],T_Bilan[[#This Row],[Noms]])</f>
        <v>150</v>
      </c>
      <c r="C10" s="4">
        <f>SUMIFS(T_Base[Montant facturé],T_Base[N° Mois],2,T_Base[Nom],T_Bilan[[#This Row],[Noms]])</f>
        <v>160</v>
      </c>
      <c r="D10" s="4">
        <f>SUMIFS(T_Base[Montant facturé],T_Base[N° Mois],3,T_Base[Nom],T_Bilan[[#This Row],[Noms]])</f>
        <v>80</v>
      </c>
      <c r="E10" s="4">
        <f>SUMIFS(T_Base[Montant facturé],T_Base[N° Mois],4,T_Base[Nom],T_Bilan[[#This Row],[Noms]])</f>
        <v>0</v>
      </c>
      <c r="F10" s="4">
        <f>SUMIFS(T_Base[Montant facturé],T_Base[N° Mois],5,T_Base[Nom],T_Bilan[[#This Row],[Noms]])</f>
        <v>0</v>
      </c>
      <c r="G10" s="4">
        <f>SUMIFS(T_Base[Montant facturé],T_Base[N° Mois],6,T_Base[Nom],T_Bilan[[#This Row],[Noms]])</f>
        <v>0</v>
      </c>
      <c r="H10" s="4">
        <f>SUMIFS(T_Base[Montant facturé],T_Base[N° Mois],7,T_Base[Nom],T_Bilan[[#This Row],[Noms]])</f>
        <v>0</v>
      </c>
      <c r="I10" s="4">
        <f>SUMIFS(T_Base[Montant facturé],T_Base[N° Mois],8,T_Base[Nom],T_Bilan[[#This Row],[Noms]])</f>
        <v>0</v>
      </c>
      <c r="J10" s="4">
        <f>SUMIFS(T_Base[Montant facturé],T_Base[N° Mois],9,T_Base[Nom],T_Bilan[[#This Row],[Noms]])</f>
        <v>0</v>
      </c>
      <c r="K10" s="4">
        <f>SUMIFS(T_Base[Montant facturé],T_Base[N° Mois],10,T_Base[Nom],T_Bilan[[#This Row],[Noms]])</f>
        <v>0</v>
      </c>
      <c r="L10" s="4">
        <f>SUMIFS(T_Base[Montant facturé],T_Base[N° Mois],11,T_Base[Nom],T_Bilan[[#This Row],[Noms]])</f>
        <v>0</v>
      </c>
      <c r="M10" s="4">
        <f>SUMIFS(T_Base[Montant facturé],T_Base[N° Mois],12,T_Base[Nom],T_Bilan[[#This Row],[Noms]])</f>
        <v>0</v>
      </c>
      <c r="N10" s="15">
        <f>SUMIFS(T_Base[Montant facturé],T_Base[Nom],T_Bilan[[#This Row],[Noms]])</f>
        <v>390</v>
      </c>
      <c r="O10" s="37"/>
    </row>
    <row r="11" spans="1:32" ht="31.5" customHeight="1" x14ac:dyDescent="0.25">
      <c r="A11" s="16" t="s">
        <v>11</v>
      </c>
      <c r="B11" s="4">
        <f>SUMIFS(T_Base[Montant facturé],T_Base[N° Mois],1,T_Base[Nom],T_Bilan[[#This Row],[Noms]])</f>
        <v>0</v>
      </c>
      <c r="C11" s="4">
        <f>SUMIFS(T_Base[Montant facturé],T_Base[N° Mois],2,T_Base[Nom],T_Bilan[[#This Row],[Noms]])</f>
        <v>50</v>
      </c>
      <c r="D11" s="4">
        <f>SUMIFS(T_Base[Montant facturé],T_Base[N° Mois],3,T_Base[Nom],T_Bilan[[#This Row],[Noms]])</f>
        <v>0</v>
      </c>
      <c r="E11" s="4">
        <f>SUMIFS(T_Base[Montant facturé],T_Base[N° Mois],4,T_Base[Nom],T_Bilan[[#This Row],[Noms]])</f>
        <v>0</v>
      </c>
      <c r="F11" s="4">
        <f>SUMIFS(T_Base[Montant facturé],T_Base[N° Mois],5,T_Base[Nom],T_Bilan[[#This Row],[Noms]])</f>
        <v>0</v>
      </c>
      <c r="G11" s="4">
        <f>SUMIFS(T_Base[Montant facturé],T_Base[N° Mois],6,T_Base[Nom],T_Bilan[[#This Row],[Noms]])</f>
        <v>0</v>
      </c>
      <c r="H11" s="4">
        <f>SUMIFS(T_Base[Montant facturé],T_Base[N° Mois],7,T_Base[Nom],T_Bilan[[#This Row],[Noms]])</f>
        <v>0</v>
      </c>
      <c r="I11" s="4">
        <f>SUMIFS(T_Base[Montant facturé],T_Base[N° Mois],8,T_Base[Nom],T_Bilan[[#This Row],[Noms]])</f>
        <v>0</v>
      </c>
      <c r="J11" s="4">
        <f>SUMIFS(T_Base[Montant facturé],T_Base[N° Mois],9,T_Base[Nom],T_Bilan[[#This Row],[Noms]])</f>
        <v>0</v>
      </c>
      <c r="K11" s="4">
        <f>SUMIFS(T_Base[Montant facturé],T_Base[N° Mois],10,T_Base[Nom],T_Bilan[[#This Row],[Noms]])</f>
        <v>0</v>
      </c>
      <c r="L11" s="4">
        <f>SUMIFS(T_Base[Montant facturé],T_Base[N° Mois],11,T_Base[Nom],T_Bilan[[#This Row],[Noms]])</f>
        <v>0</v>
      </c>
      <c r="M11" s="4">
        <f>SUMIFS(T_Base[Montant facturé],T_Base[N° Mois],12,T_Base[Nom],T_Bilan[[#This Row],[Noms]])</f>
        <v>0</v>
      </c>
      <c r="N11" s="15">
        <f>SUMIFS(T_Base[Montant facturé],T_Base[Nom],T_Bilan[[#This Row],[Noms]])</f>
        <v>50</v>
      </c>
      <c r="O11" s="37"/>
    </row>
    <row r="12" spans="1:32" ht="31.5" customHeight="1" x14ac:dyDescent="0.25">
      <c r="A12" s="16" t="s">
        <v>8</v>
      </c>
      <c r="B12" s="4">
        <f>SUMIFS(T_Base[Montant facturé],T_Base[N° Mois],1,T_Base[Nom],T_Bilan[[#This Row],[Noms]])</f>
        <v>30</v>
      </c>
      <c r="C12" s="4">
        <f>SUMIFS(T_Base[Montant facturé],T_Base[N° Mois],2,T_Base[Nom],T_Bilan[[#This Row],[Noms]])</f>
        <v>0</v>
      </c>
      <c r="D12" s="4">
        <f>SUMIFS(T_Base[Montant facturé],T_Base[N° Mois],3,T_Base[Nom],T_Bilan[[#This Row],[Noms]])</f>
        <v>0</v>
      </c>
      <c r="E12" s="4">
        <f>SUMIFS(T_Base[Montant facturé],T_Base[N° Mois],4,T_Base[Nom],T_Bilan[[#This Row],[Noms]])</f>
        <v>0</v>
      </c>
      <c r="F12" s="4">
        <f>SUMIFS(T_Base[Montant facturé],T_Base[N° Mois],5,T_Base[Nom],T_Bilan[[#This Row],[Noms]])</f>
        <v>0</v>
      </c>
      <c r="G12" s="4">
        <f>SUMIFS(T_Base[Montant facturé],T_Base[N° Mois],6,T_Base[Nom],T_Bilan[[#This Row],[Noms]])</f>
        <v>0</v>
      </c>
      <c r="H12" s="4">
        <f>SUMIFS(T_Base[Montant facturé],T_Base[N° Mois],7,T_Base[Nom],T_Bilan[[#This Row],[Noms]])</f>
        <v>0</v>
      </c>
      <c r="I12" s="4">
        <f>SUMIFS(T_Base[Montant facturé],T_Base[N° Mois],8,T_Base[Nom],T_Bilan[[#This Row],[Noms]])</f>
        <v>0</v>
      </c>
      <c r="J12" s="4">
        <f>SUMIFS(T_Base[Montant facturé],T_Base[N° Mois],9,T_Base[Nom],T_Bilan[[#This Row],[Noms]])</f>
        <v>0</v>
      </c>
      <c r="K12" s="4">
        <f>SUMIFS(T_Base[Montant facturé],T_Base[N° Mois],10,T_Base[Nom],T_Bilan[[#This Row],[Noms]])</f>
        <v>0</v>
      </c>
      <c r="L12" s="4">
        <f>SUMIFS(T_Base[Montant facturé],T_Base[N° Mois],11,T_Base[Nom],T_Bilan[[#This Row],[Noms]])</f>
        <v>0</v>
      </c>
      <c r="M12" s="4">
        <f>SUMIFS(T_Base[Montant facturé],T_Base[N° Mois],12,T_Base[Nom],T_Bilan[[#This Row],[Noms]])</f>
        <v>0</v>
      </c>
      <c r="N12" s="15">
        <f>SUMIFS(T_Base[Montant facturé],T_Base[Nom],T_Bilan[[#This Row],[Noms]])</f>
        <v>30</v>
      </c>
      <c r="O12" s="37"/>
    </row>
    <row r="13" spans="1:32" ht="31.5" customHeight="1" x14ac:dyDescent="0.25">
      <c r="A13" s="16" t="s">
        <v>37</v>
      </c>
      <c r="B13" s="4">
        <f>SUMIFS(T_Base[Montant facturé],T_Base[N° Mois],1,T_Base[Nom],T_Bilan[[#This Row],[Noms]])</f>
        <v>0</v>
      </c>
      <c r="C13" s="4">
        <f>SUMIFS(T_Base[Montant facturé],T_Base[N° Mois],2,T_Base[Nom],T_Bilan[[#This Row],[Noms]])</f>
        <v>0</v>
      </c>
      <c r="D13" s="4">
        <f>SUMIFS(T_Base[Montant facturé],T_Base[N° Mois],3,T_Base[Nom],T_Bilan[[#This Row],[Noms]])</f>
        <v>100</v>
      </c>
      <c r="E13" s="4">
        <f>SUMIFS(T_Base[Montant facturé],T_Base[N° Mois],4,T_Base[Nom],T_Bilan[[#This Row],[Noms]])</f>
        <v>0</v>
      </c>
      <c r="F13" s="4">
        <f>SUMIFS(T_Base[Montant facturé],T_Base[N° Mois],5,T_Base[Nom],T_Bilan[[#This Row],[Noms]])</f>
        <v>0</v>
      </c>
      <c r="G13" s="4">
        <f>SUMIFS(T_Base[Montant facturé],T_Base[N° Mois],6,T_Base[Nom],T_Bilan[[#This Row],[Noms]])</f>
        <v>0</v>
      </c>
      <c r="H13" s="4">
        <f>SUMIFS(T_Base[Montant facturé],T_Base[N° Mois],7,T_Base[Nom],T_Bilan[[#This Row],[Noms]])</f>
        <v>0</v>
      </c>
      <c r="I13" s="4">
        <f>SUMIFS(T_Base[Montant facturé],T_Base[N° Mois],8,T_Base[Nom],T_Bilan[[#This Row],[Noms]])</f>
        <v>0</v>
      </c>
      <c r="J13" s="4">
        <f>SUMIFS(T_Base[Montant facturé],T_Base[N° Mois],9,T_Base[Nom],T_Bilan[[#This Row],[Noms]])</f>
        <v>0</v>
      </c>
      <c r="K13" s="4">
        <f>SUMIFS(T_Base[Montant facturé],T_Base[N° Mois],10,T_Base[Nom],T_Bilan[[#This Row],[Noms]])</f>
        <v>0</v>
      </c>
      <c r="L13" s="4">
        <f>SUMIFS(T_Base[Montant facturé],T_Base[N° Mois],11,T_Base[Nom],T_Bilan[[#This Row],[Noms]])</f>
        <v>0</v>
      </c>
      <c r="M13" s="4">
        <f>SUMIFS(T_Base[Montant facturé],T_Base[N° Mois],12,T_Base[Nom],T_Bilan[[#This Row],[Noms]])</f>
        <v>0</v>
      </c>
      <c r="N13" s="15">
        <f>SUMIFS(T_Base[Montant facturé],T_Base[Nom],T_Bilan[[#This Row],[Noms]])</f>
        <v>100</v>
      </c>
      <c r="O13" s="37"/>
    </row>
    <row r="14" spans="1:32" ht="31.5" customHeight="1" x14ac:dyDescent="0.25">
      <c r="A14" s="13" t="s">
        <v>28</v>
      </c>
      <c r="B14" s="14">
        <f>SUBTOTAL(109,T_Bilan[janvier])</f>
        <v>410</v>
      </c>
      <c r="C14" s="14">
        <f>SUBTOTAL(109,T_Bilan[février])</f>
        <v>495</v>
      </c>
      <c r="D14" s="14">
        <f>SUBTOTAL(109,T_Bilan[mars])</f>
        <v>535</v>
      </c>
      <c r="E14" s="14">
        <f>SUBTOTAL(109,T_Bilan[avril])</f>
        <v>0</v>
      </c>
      <c r="F14" s="14">
        <f>SUBTOTAL(109,T_Bilan[mai])</f>
        <v>0</v>
      </c>
      <c r="G14" s="14">
        <f>SUBTOTAL(109,T_Bilan[juin])</f>
        <v>0</v>
      </c>
      <c r="H14" s="14">
        <f>SUBTOTAL(109,T_Bilan[juillet])</f>
        <v>0</v>
      </c>
      <c r="I14" s="14">
        <f>SUBTOTAL(109,T_Bilan[août])</f>
        <v>0</v>
      </c>
      <c r="J14" s="14">
        <f>SUBTOTAL(109,T_Bilan[septembre])</f>
        <v>0</v>
      </c>
      <c r="K14" s="14">
        <f>SUBTOTAL(109,T_Bilan[octobre])</f>
        <v>0</v>
      </c>
      <c r="L14" s="14">
        <f>SUBTOTAL(109,T_Bilan[novembre])</f>
        <v>0</v>
      </c>
      <c r="M14" s="14">
        <f>SUBTOTAL(109,T_Bilan[décembre])</f>
        <v>0</v>
      </c>
      <c r="N14" s="32">
        <f>SUBTOTAL(109,T_Bilan[Montant Total])</f>
        <v>1440</v>
      </c>
      <c r="O14" s="38"/>
    </row>
    <row r="16" spans="1:32" ht="31.5" customHeight="1" x14ac:dyDescent="0.25">
      <c r="P16" s="39" t="s">
        <v>45</v>
      </c>
      <c r="Q16" s="39" t="s">
        <v>42</v>
      </c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</row>
    <row r="17" spans="16:32" ht="31.5" customHeight="1" x14ac:dyDescent="0.25">
      <c r="P17"/>
      <c r="Q17" t="s">
        <v>43</v>
      </c>
      <c r="R17" t="s">
        <v>44</v>
      </c>
      <c r="S17" t="s">
        <v>18</v>
      </c>
      <c r="T17" t="s">
        <v>41</v>
      </c>
      <c r="U17"/>
      <c r="V17"/>
      <c r="W17"/>
      <c r="X17"/>
      <c r="Y17"/>
      <c r="Z17"/>
      <c r="AA17"/>
      <c r="AB17"/>
      <c r="AC17"/>
      <c r="AD17"/>
      <c r="AE17"/>
      <c r="AF17"/>
    </row>
    <row r="18" spans="16:32" ht="31.5" customHeight="1" x14ac:dyDescent="0.25"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</row>
    <row r="19" spans="16:32" ht="31.5" customHeight="1" x14ac:dyDescent="0.25">
      <c r="P19" s="40" t="s">
        <v>40</v>
      </c>
      <c r="Q19" s="41"/>
      <c r="R19" s="41"/>
      <c r="S19" s="41"/>
      <c r="T19" s="41"/>
      <c r="U19"/>
      <c r="V19"/>
      <c r="W19"/>
      <c r="X19"/>
      <c r="Y19"/>
      <c r="Z19"/>
      <c r="AA19"/>
      <c r="AB19"/>
      <c r="AC19"/>
      <c r="AD19"/>
      <c r="AE19"/>
      <c r="AF19"/>
    </row>
    <row r="20" spans="16:32" ht="31.5" customHeight="1" x14ac:dyDescent="0.25">
      <c r="P20" s="42" t="s">
        <v>13</v>
      </c>
      <c r="Q20" s="43"/>
      <c r="R20" s="43">
        <v>145</v>
      </c>
      <c r="S20" s="43">
        <v>70</v>
      </c>
      <c r="T20" s="43">
        <v>215</v>
      </c>
      <c r="U20"/>
      <c r="V20"/>
      <c r="W20"/>
      <c r="X20"/>
      <c r="Y20"/>
      <c r="Z20"/>
      <c r="AA20"/>
      <c r="AB20"/>
      <c r="AC20"/>
      <c r="AD20"/>
      <c r="AE20"/>
      <c r="AF20"/>
    </row>
    <row r="21" spans="16:32" ht="31.5" customHeight="1" x14ac:dyDescent="0.25">
      <c r="P21" s="42" t="s">
        <v>39</v>
      </c>
      <c r="Q21" s="43"/>
      <c r="R21" s="43"/>
      <c r="S21" s="43">
        <v>110</v>
      </c>
      <c r="T21" s="43">
        <v>110</v>
      </c>
      <c r="U21"/>
      <c r="V21"/>
      <c r="W21"/>
      <c r="X21"/>
      <c r="Y21"/>
      <c r="Z21"/>
      <c r="AA21"/>
      <c r="AB21"/>
      <c r="AC21"/>
      <c r="AD21"/>
      <c r="AE21"/>
      <c r="AF21"/>
    </row>
    <row r="22" spans="16:32" ht="31.5" customHeight="1" x14ac:dyDescent="0.25">
      <c r="P22" s="42" t="s">
        <v>9</v>
      </c>
      <c r="Q22" s="43">
        <v>130</v>
      </c>
      <c r="R22" s="43">
        <v>90</v>
      </c>
      <c r="S22" s="43"/>
      <c r="T22" s="43">
        <v>220</v>
      </c>
      <c r="U22"/>
      <c r="V22"/>
      <c r="W22"/>
      <c r="X22"/>
      <c r="Y22"/>
      <c r="Z22"/>
      <c r="AA22"/>
      <c r="AB22"/>
      <c r="AC22"/>
      <c r="AD22"/>
      <c r="AE22"/>
      <c r="AF22"/>
    </row>
    <row r="23" spans="16:32" ht="31.5" customHeight="1" x14ac:dyDescent="0.25">
      <c r="P23" s="42" t="s">
        <v>10</v>
      </c>
      <c r="Q23" s="43">
        <v>75</v>
      </c>
      <c r="R23" s="43"/>
      <c r="S23" s="43"/>
      <c r="T23" s="43">
        <v>75</v>
      </c>
      <c r="U23"/>
      <c r="V23"/>
      <c r="W23"/>
      <c r="X23"/>
      <c r="Y23"/>
      <c r="Z23"/>
      <c r="AA23"/>
      <c r="AB23"/>
      <c r="AC23"/>
      <c r="AD23"/>
      <c r="AE23"/>
      <c r="AF23"/>
    </row>
    <row r="24" spans="16:32" ht="31.5" customHeight="1" x14ac:dyDescent="0.25">
      <c r="P24" s="42" t="s">
        <v>33</v>
      </c>
      <c r="Q24" s="43"/>
      <c r="R24" s="43"/>
      <c r="S24" s="43">
        <v>125</v>
      </c>
      <c r="T24" s="43">
        <v>125</v>
      </c>
      <c r="U24"/>
      <c r="V24"/>
      <c r="W24"/>
      <c r="X24"/>
      <c r="Y24"/>
      <c r="Z24"/>
      <c r="AA24"/>
      <c r="AB24"/>
      <c r="AC24"/>
      <c r="AD24"/>
      <c r="AE24"/>
      <c r="AF24"/>
    </row>
    <row r="25" spans="16:32" ht="31.5" customHeight="1" x14ac:dyDescent="0.25">
      <c r="P25" s="42" t="s">
        <v>35</v>
      </c>
      <c r="Q25" s="43"/>
      <c r="R25" s="43"/>
      <c r="S25" s="43">
        <v>50</v>
      </c>
      <c r="T25" s="43">
        <v>50</v>
      </c>
      <c r="U25"/>
      <c r="V25"/>
      <c r="W25"/>
      <c r="X25"/>
      <c r="Y25"/>
      <c r="Z25"/>
      <c r="AA25"/>
      <c r="AB25"/>
      <c r="AC25"/>
      <c r="AD25"/>
      <c r="AE25"/>
      <c r="AF25"/>
    </row>
    <row r="26" spans="16:32" ht="31.5" customHeight="1" x14ac:dyDescent="0.25">
      <c r="P26" s="42" t="s">
        <v>7</v>
      </c>
      <c r="Q26" s="43">
        <v>100</v>
      </c>
      <c r="R26" s="43"/>
      <c r="S26" s="43"/>
      <c r="T26" s="43">
        <v>100</v>
      </c>
      <c r="U26"/>
      <c r="V26"/>
      <c r="W26"/>
      <c r="X26"/>
      <c r="Y26"/>
      <c r="Z26"/>
      <c r="AA26"/>
      <c r="AB26"/>
      <c r="AC26"/>
      <c r="AD26"/>
      <c r="AE26"/>
      <c r="AF26"/>
    </row>
    <row r="27" spans="16:32" ht="31.5" customHeight="1" x14ac:dyDescent="0.25">
      <c r="P27" s="42" t="s">
        <v>12</v>
      </c>
      <c r="Q27" s="43"/>
      <c r="R27" s="43">
        <v>50</v>
      </c>
      <c r="S27" s="43"/>
      <c r="T27" s="43">
        <v>50</v>
      </c>
      <c r="U27"/>
      <c r="V27"/>
      <c r="W27"/>
      <c r="X27"/>
      <c r="Y27"/>
      <c r="Z27"/>
      <c r="AA27"/>
      <c r="AB27"/>
      <c r="AC27"/>
      <c r="AD27"/>
      <c r="AE27"/>
      <c r="AF27"/>
    </row>
    <row r="28" spans="16:32" ht="31.5" customHeight="1" x14ac:dyDescent="0.25">
      <c r="P28" s="42" t="s">
        <v>6</v>
      </c>
      <c r="Q28" s="43">
        <v>150</v>
      </c>
      <c r="R28" s="43">
        <v>160</v>
      </c>
      <c r="S28" s="43">
        <v>80</v>
      </c>
      <c r="T28" s="43">
        <v>390</v>
      </c>
      <c r="U28"/>
      <c r="V28"/>
      <c r="W28"/>
      <c r="X28"/>
      <c r="Y28"/>
      <c r="Z28"/>
      <c r="AA28"/>
      <c r="AB28"/>
      <c r="AC28"/>
      <c r="AD28"/>
      <c r="AE28"/>
      <c r="AF28"/>
    </row>
    <row r="29" spans="16:32" ht="31.5" customHeight="1" x14ac:dyDescent="0.25">
      <c r="P29" s="42" t="s">
        <v>11</v>
      </c>
      <c r="Q29" s="43"/>
      <c r="R29" s="43">
        <v>50</v>
      </c>
      <c r="S29" s="43"/>
      <c r="T29" s="43">
        <v>50</v>
      </c>
      <c r="U29"/>
      <c r="V29"/>
      <c r="W29"/>
      <c r="X29"/>
      <c r="Y29"/>
      <c r="Z29"/>
      <c r="AA29"/>
      <c r="AB29"/>
      <c r="AC29"/>
      <c r="AD29"/>
      <c r="AE29"/>
      <c r="AF29"/>
    </row>
    <row r="30" spans="16:32" ht="31.5" customHeight="1" x14ac:dyDescent="0.25">
      <c r="P30" s="42" t="s">
        <v>8</v>
      </c>
      <c r="Q30" s="43">
        <v>30</v>
      </c>
      <c r="R30" s="43"/>
      <c r="S30" s="43"/>
      <c r="T30" s="43">
        <v>30</v>
      </c>
      <c r="U30"/>
      <c r="V30"/>
      <c r="W30"/>
      <c r="X30"/>
      <c r="Y30"/>
      <c r="Z30"/>
      <c r="AA30"/>
      <c r="AB30"/>
      <c r="AC30"/>
      <c r="AD30"/>
      <c r="AE30"/>
      <c r="AF30"/>
    </row>
    <row r="31" spans="16:32" ht="31.5" customHeight="1" x14ac:dyDescent="0.25">
      <c r="P31" s="42" t="s">
        <v>37</v>
      </c>
      <c r="Q31" s="43"/>
      <c r="R31" s="43"/>
      <c r="S31" s="43">
        <v>100</v>
      </c>
      <c r="T31" s="43">
        <v>100</v>
      </c>
    </row>
    <row r="32" spans="16:32" ht="31.5" customHeight="1" x14ac:dyDescent="0.25">
      <c r="P32" s="42" t="s">
        <v>41</v>
      </c>
      <c r="Q32" s="43">
        <v>485</v>
      </c>
      <c r="R32" s="43">
        <v>495</v>
      </c>
      <c r="S32" s="43">
        <v>535</v>
      </c>
      <c r="T32" s="43">
        <v>1515</v>
      </c>
    </row>
    <row r="33" spans="16:18" ht="31.5" customHeight="1" x14ac:dyDescent="0.25">
      <c r="P33"/>
      <c r="Q33"/>
      <c r="R33"/>
    </row>
  </sheetData>
  <sortState xmlns:xlrd2="http://schemas.microsoft.com/office/spreadsheetml/2017/richdata2" ref="A3:N14">
    <sortCondition ref="A3"/>
  </sortState>
  <mergeCells count="1">
    <mergeCell ref="A1:N1"/>
  </mergeCells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Bilan 2025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BobArctor</dc:creator>
  <cp:lastModifiedBy>Patrick Mac Kay</cp:lastModifiedBy>
  <dcterms:created xsi:type="dcterms:W3CDTF">2025-08-21T12:05:19Z</dcterms:created>
  <dcterms:modified xsi:type="dcterms:W3CDTF">2025-09-04T08:41:10Z</dcterms:modified>
</cp:coreProperties>
</file>