
<file path=[Content_Types].xml><?xml version="1.0" encoding="utf-8"?>
<Types xmlns="http://schemas.openxmlformats.org/package/2006/content-types"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tables/table9.xml" ContentType="application/vnd.openxmlformats-officedocument.spreadsheetml.tab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trlProps/ctrlProp1.xml" ContentType="application/vnd.ms-excel.control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2" yWindow="2628" windowWidth="20208" windowHeight="6396" tabRatio="711" activeTab="1"/>
  </bookViews>
  <sheets>
    <sheet name="Accueil" sheetId="1" r:id="rId1"/>
    <sheet name="Résumé" sheetId="14" r:id="rId2"/>
    <sheet name="Janvier" sheetId="2" r:id="rId3"/>
    <sheet name="Février" sheetId="3" r:id="rId4"/>
    <sheet name="Mars" sheetId="4" r:id="rId5"/>
    <sheet name="Avril" sheetId="5" r:id="rId6"/>
    <sheet name="Mai" sheetId="6" r:id="rId7"/>
    <sheet name="Juin" sheetId="7" r:id="rId8"/>
    <sheet name="Juillet" sheetId="8" r:id="rId9"/>
    <sheet name="Août" sheetId="9" r:id="rId10"/>
    <sheet name="Septembre" sheetId="10" r:id="rId11"/>
    <sheet name="Octobre" sheetId="11" r:id="rId12"/>
    <sheet name="Novembre" sheetId="12" r:id="rId13"/>
    <sheet name="Décembre" sheetId="13" r:id="rId14"/>
  </sheets>
  <externalReferences>
    <externalReference r:id="rId15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3"/>
  <c r="J14"/>
  <c r="J15"/>
  <c r="J16"/>
  <c r="J17"/>
  <c r="J18"/>
  <c r="J19"/>
  <c r="K13"/>
  <c r="K14"/>
  <c r="K15"/>
  <c r="K16"/>
  <c r="K17"/>
  <c r="K18"/>
  <c r="K19"/>
  <c r="L13"/>
  <c r="L14"/>
  <c r="L15"/>
  <c r="L16"/>
  <c r="L17"/>
  <c r="L18"/>
  <c r="L19"/>
  <c r="M8" i="6" l="1"/>
  <c r="M9"/>
  <c r="M10"/>
  <c r="M11"/>
  <c r="M12"/>
  <c r="M13"/>
  <c r="M14"/>
  <c r="M15"/>
  <c r="M16"/>
  <c r="M17"/>
  <c r="L8"/>
  <c r="L9"/>
  <c r="L10"/>
  <c r="L11"/>
  <c r="L12"/>
  <c r="L13"/>
  <c r="L14"/>
  <c r="L15"/>
  <c r="L16"/>
  <c r="L17"/>
  <c r="M8" i="7"/>
  <c r="M9"/>
  <c r="M10"/>
  <c r="M11"/>
  <c r="M12"/>
  <c r="M13"/>
  <c r="M14"/>
  <c r="M15"/>
  <c r="M16"/>
  <c r="M17"/>
  <c r="M8" i="9"/>
  <c r="M9"/>
  <c r="M10"/>
  <c r="M11"/>
  <c r="M12"/>
  <c r="M13"/>
  <c r="M14"/>
  <c r="M15"/>
  <c r="M16"/>
  <c r="M17"/>
  <c r="L8"/>
  <c r="L9"/>
  <c r="L10"/>
  <c r="L11"/>
  <c r="L12"/>
  <c r="L13"/>
  <c r="L14"/>
  <c r="L15"/>
  <c r="L16"/>
  <c r="L17"/>
  <c r="M8" i="8"/>
  <c r="M9"/>
  <c r="M10"/>
  <c r="M11"/>
  <c r="M12"/>
  <c r="M13"/>
  <c r="M14"/>
  <c r="M15"/>
  <c r="M16"/>
  <c r="M17"/>
  <c r="M9" i="5" l="1"/>
  <c r="M10"/>
  <c r="M11"/>
  <c r="M12"/>
  <c r="M13"/>
  <c r="M14"/>
  <c r="M15"/>
  <c r="M16"/>
  <c r="M17"/>
  <c r="M8"/>
  <c r="M9" i="2"/>
  <c r="M10"/>
  <c r="M11"/>
  <c r="M12"/>
  <c r="M13"/>
  <c r="M14"/>
  <c r="M15"/>
  <c r="M16"/>
  <c r="M17"/>
  <c r="M8"/>
  <c r="M9" i="3"/>
  <c r="M10"/>
  <c r="M11"/>
  <c r="M12"/>
  <c r="M13"/>
  <c r="M14"/>
  <c r="M15"/>
  <c r="M16"/>
  <c r="M17"/>
  <c r="M8"/>
  <c r="C5" i="13"/>
  <c r="L24"/>
  <c r="K24"/>
  <c r="J24"/>
  <c r="L23"/>
  <c r="K23"/>
  <c r="J23"/>
  <c r="L22"/>
  <c r="K22"/>
  <c r="J22"/>
  <c r="L21"/>
  <c r="K21"/>
  <c r="J21"/>
  <c r="L20"/>
  <c r="K20"/>
  <c r="J20"/>
  <c r="L12"/>
  <c r="K12"/>
  <c r="J12"/>
  <c r="L11"/>
  <c r="K11"/>
  <c r="J11"/>
  <c r="L10"/>
  <c r="K10"/>
  <c r="J10"/>
  <c r="L9"/>
  <c r="K9"/>
  <c r="J9"/>
  <c r="L8"/>
  <c r="K8"/>
  <c r="J8"/>
  <c r="O17" i="12"/>
  <c r="N17"/>
  <c r="M17"/>
  <c r="O16"/>
  <c r="N16"/>
  <c r="M16"/>
  <c r="O15"/>
  <c r="N15"/>
  <c r="M15"/>
  <c r="O14"/>
  <c r="N14"/>
  <c r="M14"/>
  <c r="O13"/>
  <c r="N13"/>
  <c r="M13"/>
  <c r="O12"/>
  <c r="N12"/>
  <c r="M12"/>
  <c r="O11"/>
  <c r="N11"/>
  <c r="M11"/>
  <c r="O10"/>
  <c r="N10"/>
  <c r="M10"/>
  <c r="O9"/>
  <c r="N9"/>
  <c r="M9"/>
  <c r="O8"/>
  <c r="N8"/>
  <c r="M8"/>
  <c r="C5"/>
  <c r="O17" i="11"/>
  <c r="N17"/>
  <c r="M17"/>
  <c r="O16"/>
  <c r="N16"/>
  <c r="M16"/>
  <c r="O15"/>
  <c r="N15"/>
  <c r="M15"/>
  <c r="O14"/>
  <c r="N14"/>
  <c r="M14"/>
  <c r="O13"/>
  <c r="N13"/>
  <c r="M13"/>
  <c r="O12"/>
  <c r="N12"/>
  <c r="M12"/>
  <c r="O11"/>
  <c r="N11"/>
  <c r="M11"/>
  <c r="O10"/>
  <c r="N10"/>
  <c r="M10"/>
  <c r="O9"/>
  <c r="N9"/>
  <c r="M9"/>
  <c r="O8"/>
  <c r="N8"/>
  <c r="M8"/>
  <c r="C5"/>
  <c r="N17" i="10"/>
  <c r="M17"/>
  <c r="L17"/>
  <c r="N16"/>
  <c r="M16"/>
  <c r="L16"/>
  <c r="N15"/>
  <c r="M15"/>
  <c r="L15"/>
  <c r="N14"/>
  <c r="M14"/>
  <c r="L14"/>
  <c r="N13"/>
  <c r="M13"/>
  <c r="L13"/>
  <c r="N12"/>
  <c r="M12"/>
  <c r="L12"/>
  <c r="N11"/>
  <c r="M11"/>
  <c r="L11"/>
  <c r="N10"/>
  <c r="M10"/>
  <c r="L10"/>
  <c r="N9"/>
  <c r="M9"/>
  <c r="L9"/>
  <c r="N8"/>
  <c r="M8"/>
  <c r="L8"/>
  <c r="C5"/>
  <c r="N17" i="9"/>
  <c r="N16"/>
  <c r="N15"/>
  <c r="N14"/>
  <c r="N13"/>
  <c r="N12"/>
  <c r="N11"/>
  <c r="N10"/>
  <c r="N9"/>
  <c r="N8"/>
  <c r="C5"/>
  <c r="N17" i="8"/>
  <c r="L17"/>
  <c r="N16"/>
  <c r="L16"/>
  <c r="N15"/>
  <c r="L15"/>
  <c r="N14"/>
  <c r="L14"/>
  <c r="N13"/>
  <c r="L13"/>
  <c r="N12"/>
  <c r="L12"/>
  <c r="N11"/>
  <c r="L11"/>
  <c r="N10"/>
  <c r="L10"/>
  <c r="N9"/>
  <c r="L9"/>
  <c r="N8"/>
  <c r="L8"/>
  <c r="C4"/>
  <c r="N17" i="7"/>
  <c r="L17"/>
  <c r="N16"/>
  <c r="L16"/>
  <c r="N15"/>
  <c r="L15"/>
  <c r="N14"/>
  <c r="L14"/>
  <c r="N13"/>
  <c r="L13"/>
  <c r="N12"/>
  <c r="L12"/>
  <c r="N11"/>
  <c r="L11"/>
  <c r="N10"/>
  <c r="L10"/>
  <c r="N9"/>
  <c r="L9"/>
  <c r="N8"/>
  <c r="L8"/>
  <c r="C4"/>
  <c r="N17" i="6"/>
  <c r="N16"/>
  <c r="N15"/>
  <c r="N14"/>
  <c r="N13"/>
  <c r="N12"/>
  <c r="N11"/>
  <c r="N10"/>
  <c r="N9"/>
  <c r="N8"/>
  <c r="C4"/>
  <c r="N17" i="5"/>
  <c r="N16"/>
  <c r="N15"/>
  <c r="N14"/>
  <c r="N13"/>
  <c r="N12"/>
  <c r="N11"/>
  <c r="N10"/>
  <c r="N9"/>
  <c r="N8"/>
  <c r="C5"/>
  <c r="N17" i="4"/>
  <c r="M17"/>
  <c r="N16"/>
  <c r="M16"/>
  <c r="N15"/>
  <c r="M15"/>
  <c r="N14"/>
  <c r="M14"/>
  <c r="N13"/>
  <c r="M13"/>
  <c r="N12"/>
  <c r="M12"/>
  <c r="N11"/>
  <c r="M11"/>
  <c r="N10"/>
  <c r="M10"/>
  <c r="N9"/>
  <c r="M9"/>
  <c r="N8"/>
  <c r="M8"/>
  <c r="C5"/>
  <c r="C5" i="2"/>
  <c r="N17" i="3"/>
  <c r="N16"/>
  <c r="N15"/>
  <c r="N14"/>
  <c r="N13"/>
  <c r="N12"/>
  <c r="N11"/>
  <c r="N10"/>
  <c r="N9"/>
  <c r="N8"/>
  <c r="C5"/>
  <c r="O17" i="2"/>
  <c r="N17"/>
  <c r="O16"/>
  <c r="N16"/>
  <c r="O15"/>
  <c r="N15"/>
  <c r="O14"/>
  <c r="N14"/>
  <c r="O13"/>
  <c r="N13"/>
  <c r="O12"/>
  <c r="N12"/>
  <c r="O11"/>
  <c r="N11"/>
  <c r="O10"/>
  <c r="N10"/>
  <c r="O9"/>
  <c r="N9"/>
  <c r="O8"/>
  <c r="N8"/>
</calcChain>
</file>

<file path=xl/sharedStrings.xml><?xml version="1.0" encoding="utf-8"?>
<sst xmlns="http://schemas.openxmlformats.org/spreadsheetml/2006/main" count="545" uniqueCount="62">
  <si>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</si>
  <si>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</si>
  <si>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</si>
  <si>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</si>
  <si>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</si>
  <si>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</si>
  <si>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</si>
  <si>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</si>
  <si>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</si>
  <si>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</si>
  <si>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</si>
  <si>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</si>
  <si>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</si>
  <si>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Nom</t>
  </si>
  <si>
    <t>Prénom</t>
  </si>
  <si>
    <t>Sexe</t>
  </si>
  <si>
    <t>Date de Naissance</t>
  </si>
  <si>
    <t>Date d'Entrée</t>
  </si>
  <si>
    <t>Salaire de base</t>
  </si>
  <si>
    <t>Poste</t>
  </si>
  <si>
    <t>Rémunération brute</t>
  </si>
  <si>
    <t>Charges patronales</t>
  </si>
  <si>
    <t>Masse salariale</t>
  </si>
  <si>
    <t>Mois</t>
  </si>
  <si>
    <t>Age</t>
  </si>
  <si>
    <t>Nombre</t>
  </si>
  <si>
    <t>Nom1</t>
  </si>
  <si>
    <t>Prenom1</t>
  </si>
  <si>
    <t>M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</si>
  <si>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</si>
  <si>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</si>
  <si>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</si>
  <si>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</si>
  <si>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</si>
  <si>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</si>
  <si>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</si>
  <si>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</si>
  <si>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</si>
  <si>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</si>
  <si>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F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</si>
  <si>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</si>
  <si>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</si>
  <si>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</si>
  <si>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</si>
  <si>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</si>
  <si>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</si>
  <si>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</si>
  <si>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</si>
  <si>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Colonne1</t>
  </si>
  <si>
    <t>Colonne2</t>
  </si>
  <si>
    <t>Colonne3</t>
  </si>
  <si>
    <t>Colonne4</t>
  </si>
  <si>
    <t>Nom11</t>
  </si>
  <si>
    <t>Nom12</t>
  </si>
  <si>
    <t>Nom13</t>
  </si>
  <si>
    <t>Nom14</t>
  </si>
  <si>
    <t>Nom15</t>
  </si>
  <si>
    <t>Prenom11</t>
  </si>
  <si>
    <t>Prenom12</t>
  </si>
  <si>
    <t>Prenom13</t>
  </si>
  <si>
    <t>Prenom14</t>
  </si>
  <si>
    <t>Prenom15</t>
  </si>
</sst>
</file>

<file path=xl/styles.xml><?xml version="1.0" encoding="utf-8"?>
<styleSheet xmlns="http://schemas.openxmlformats.org/spreadsheetml/2006/main">
  <fonts count="3">
    <font>
      <sz val="11"/>
      <color theme="1"/>
      <name val="Verdana"/>
      <family val="2"/>
    </font>
    <font>
      <sz val="15"/>
      <color theme="1"/>
      <name val="Verdana"/>
      <family val="2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3" fontId="0" fillId="0" borderId="0" xfId="0" applyNumberFormat="1"/>
    <xf numFmtId="14" fontId="1" fillId="0" borderId="1" xfId="0" applyNumberFormat="1" applyFont="1" applyBorder="1"/>
    <xf numFmtId="0" fontId="0" fillId="0" borderId="1" xfId="0" applyBorder="1"/>
    <xf numFmtId="14" fontId="0" fillId="0" borderId="1" xfId="0" applyNumberFormat="1" applyBorder="1"/>
    <xf numFmtId="3" fontId="0" fillId="0" borderId="1" xfId="0" applyNumberFormat="1" applyBorder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3" fontId="2" fillId="0" borderId="0" xfId="0" applyNumberFormat="1" applyFont="1" applyAlignment="1">
      <alignment horizontal="left"/>
    </xf>
    <xf numFmtId="14" fontId="1" fillId="0" borderId="0" xfId="0" applyNumberFormat="1" applyFont="1" applyBorder="1"/>
    <xf numFmtId="0" fontId="0" fillId="0" borderId="0" xfId="0" applyBorder="1"/>
    <xf numFmtId="14" fontId="0" fillId="0" borderId="0" xfId="0" applyNumberFormat="1" applyBorder="1"/>
    <xf numFmtId="3" fontId="0" fillId="0" borderId="0" xfId="0" applyNumberFormat="1" applyBorder="1"/>
  </cellXfs>
  <cellStyles count="1">
    <cellStyle name="Normal" xfId="0" builtinId="0"/>
  </cellStyles>
  <dxfs count="1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yy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color theme="1"/>
      </font>
      <border>
        <top style="thin">
          <color auto="1"/>
        </top>
        <bottom style="thin">
          <color auto="1"/>
        </bottom>
      </border>
    </dxf>
    <dxf>
      <font>
        <color theme="1" tint="0.34998626667073579"/>
      </font>
      <border>
        <top style="thin">
          <color theme="0" tint="-0.14996795556505021"/>
        </top>
        <bottom style="thin">
          <color theme="0" tint="-0.14996795556505021"/>
        </bottom>
        <horizontal style="thin">
          <color theme="0" tint="-0.14996795556505021"/>
        </horizontal>
      </border>
    </dxf>
  </dxfs>
  <tableStyles count="1" defaultTableStyle="TableStyleMedium2" defaultPivotStyle="PivotStyleLight16">
    <tableStyle name="Style de tableau 1" pivot="0" count="2">
      <tableStyleElement type="wholeTable" dxfId="169"/>
      <tableStyleElement type="headerRow" dxfId="16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Drop" dropLines="12" dropStyle="combo" dx="16" fmlaLink="$H$2" fmlaRange="$K$3:$K$14" sel="2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3</xdr:row>
      <xdr:rowOff>152400</xdr:rowOff>
    </xdr:from>
    <xdr:to>
      <xdr:col>4</xdr:col>
      <xdr:colOff>419100</xdr:colOff>
      <xdr:row>5</xdr:row>
      <xdr:rowOff>95250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3390900" y="695325"/>
          <a:ext cx="1295400" cy="3048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Atteindre la feuille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</xdr:row>
      <xdr:rowOff>19050</xdr:rowOff>
    </xdr:from>
    <xdr:to>
      <xdr:col>3</xdr:col>
      <xdr:colOff>714375</xdr:colOff>
      <xdr:row>3</xdr:row>
      <xdr:rowOff>9525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190750" y="19050"/>
          <a:ext cx="17240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</xdr:row>
      <xdr:rowOff>0</xdr:rowOff>
    </xdr:from>
    <xdr:to>
      <xdr:col>3</xdr:col>
      <xdr:colOff>666750</xdr:colOff>
      <xdr:row>2</xdr:row>
      <xdr:rowOff>171450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143125" y="0"/>
          <a:ext cx="17240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19050</xdr:rowOff>
    </xdr:from>
    <xdr:to>
      <xdr:col>3</xdr:col>
      <xdr:colOff>657225</xdr:colOff>
      <xdr:row>3</xdr:row>
      <xdr:rowOff>9525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133600" y="19050"/>
          <a:ext cx="17240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9525</xdr:rowOff>
    </xdr:from>
    <xdr:to>
      <xdr:col>3</xdr:col>
      <xdr:colOff>704850</xdr:colOff>
      <xdr:row>3</xdr:row>
      <xdr:rowOff>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181225" y="9525"/>
          <a:ext cx="17240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657225</xdr:colOff>
      <xdr:row>2</xdr:row>
      <xdr:rowOff>171450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190500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85725</xdr:rowOff>
    </xdr:from>
    <xdr:to>
      <xdr:col>3</xdr:col>
      <xdr:colOff>657225</xdr:colOff>
      <xdr:row>2</xdr:row>
      <xdr:rowOff>66675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85725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133350</xdr:rowOff>
    </xdr:from>
    <xdr:to>
      <xdr:col>3</xdr:col>
      <xdr:colOff>657225</xdr:colOff>
      <xdr:row>2</xdr:row>
      <xdr:rowOff>114300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133350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1</xdr:row>
      <xdr:rowOff>114300</xdr:rowOff>
    </xdr:from>
    <xdr:to>
      <xdr:col>3</xdr:col>
      <xdr:colOff>647700</xdr:colOff>
      <xdr:row>3</xdr:row>
      <xdr:rowOff>95250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52475" y="114300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114300</xdr:rowOff>
    </xdr:from>
    <xdr:to>
      <xdr:col>3</xdr:col>
      <xdr:colOff>657225</xdr:colOff>
      <xdr:row>3</xdr:row>
      <xdr:rowOff>95250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114300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</xdr:row>
      <xdr:rowOff>104775</xdr:rowOff>
    </xdr:from>
    <xdr:to>
      <xdr:col>3</xdr:col>
      <xdr:colOff>695325</xdr:colOff>
      <xdr:row>3</xdr:row>
      <xdr:rowOff>85725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00100" y="104775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</xdr:row>
      <xdr:rowOff>104775</xdr:rowOff>
    </xdr:from>
    <xdr:to>
      <xdr:col>3</xdr:col>
      <xdr:colOff>695325</xdr:colOff>
      <xdr:row>3</xdr:row>
      <xdr:rowOff>85725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00100" y="104775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85725</xdr:rowOff>
    </xdr:from>
    <xdr:to>
      <xdr:col>3</xdr:col>
      <xdr:colOff>657225</xdr:colOff>
      <xdr:row>3</xdr:row>
      <xdr:rowOff>66675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85725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DB%20RH-2015/Tdb%20RH%20Pai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Donnees base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RECAP ANNUEL"/>
      <sheetName val="Analyse"/>
      <sheetName val="Tdb RH"/>
      <sheetName val="Service"/>
      <sheetName val="Departement"/>
      <sheetName val="Direction"/>
      <sheetName val="Analyse Direction"/>
      <sheetName val="Tdb Direction"/>
      <sheetName val="Tdb RH Paie"/>
    </sheetNames>
    <definedNames>
      <definedName name="choixfeuill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tables/table1.xml><?xml version="1.0" encoding="utf-8"?>
<table xmlns="http://schemas.openxmlformats.org/spreadsheetml/2006/main" id="9" name="Paie1" displayName="Paie1" ref="C7:O17" totalsRowShown="0" dataDxfId="167">
  <autoFilter ref="C7:O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Date" dataDxfId="166"/>
    <tableColumn id="2" name="Nom" dataDxfId="165"/>
    <tableColumn id="3" name="Prénom" dataDxfId="164"/>
    <tableColumn id="4" name="Sexe" dataDxfId="163"/>
    <tableColumn id="5" name="Date de Naissance" dataDxfId="162"/>
    <tableColumn id="6" name="Date d'Entrée" dataDxfId="161"/>
    <tableColumn id="9" name="Salaire de base" dataDxfId="160"/>
    <tableColumn id="10" name="Rémunération brute" dataDxfId="159"/>
    <tableColumn id="11" name="Charges patronales" dataDxfId="158"/>
    <tableColumn id="12" name="Masse salariale" dataDxfId="157"/>
    <tableColumn id="13" name="Mois" dataDxfId="156">
      <calculatedColumnFormula>PROPER(TEXT(C8,"mmmm"))</calculatedColumnFormula>
    </tableColumn>
    <tableColumn id="14" name="Age" dataDxfId="155">
      <calculatedColumnFormula>YEAR(TODAY())-YEAR([1]!Paie1[[#This Row],[Date de Naissance]])</calculatedColumnFormula>
    </tableColumn>
    <tableColumn id="15" name="Nombre" dataDxfId="154">
      <calculatedColumnFormula>1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0" name="Paie2" displayName="Paie2" ref="C7:O17" totalsRowShown="0" dataDxfId="153">
  <autoFilter ref="C7:O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Date" dataDxfId="152"/>
    <tableColumn id="2" name="Nom" dataDxfId="151"/>
    <tableColumn id="3" name="Prénom" dataDxfId="150"/>
    <tableColumn id="4" name="Sexe" dataDxfId="149"/>
    <tableColumn id="5" name="Date de Naissance" dataDxfId="148"/>
    <tableColumn id="6" name="Date d'Entrée" dataDxfId="147"/>
    <tableColumn id="10" name="Salaire de base" dataDxfId="146"/>
    <tableColumn id="11" name="Rémunération brute" dataDxfId="145"/>
    <tableColumn id="12" name="Charges patronales" dataDxfId="144"/>
    <tableColumn id="13" name="Masse salariale" dataDxfId="143"/>
    <tableColumn id="14" name="Mois" dataDxfId="142">
      <calculatedColumnFormula>PROPER(TEXT(C8,"mmmm"))</calculatedColumnFormula>
    </tableColumn>
    <tableColumn id="15" name="Age" dataDxfId="141">
      <calculatedColumnFormula>YEAR(TODAY())-YEAR([1]!Paie2[[#This Row],[Date de Naissance]])</calculatedColumnFormula>
    </tableColumn>
    <tableColumn id="16" name="Nombre" dataDxfId="14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1" name="Paie3" displayName="Paie3" ref="C7:O17" totalsRowShown="0" dataDxfId="139">
  <autoFilter ref="C7:O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Date" dataDxfId="138"/>
    <tableColumn id="2" name="Nom" dataDxfId="137"/>
    <tableColumn id="3" name="Prénom" dataDxfId="136"/>
    <tableColumn id="4" name="Sexe" dataDxfId="135"/>
    <tableColumn id="5" name="Date de Naissance" dataDxfId="134"/>
    <tableColumn id="6" name="Date d'Entrée" dataDxfId="133"/>
    <tableColumn id="9" name="Salaire de base" dataDxfId="132"/>
    <tableColumn id="10" name="Rémunération brute" dataDxfId="131"/>
    <tableColumn id="11" name="Charges patronales" dataDxfId="130"/>
    <tableColumn id="12" name="Masse salariale" dataDxfId="129"/>
    <tableColumn id="13" name="Mois" dataDxfId="128">
      <calculatedColumnFormula>PROPER(TEXT([1]!Paie3[[#This Row],[Date]],"mmmm"))</calculatedColumnFormula>
    </tableColumn>
    <tableColumn id="14" name="Age" dataDxfId="127">
      <calculatedColumnFormula>YEAR(TODAY())-YEAR([1]!Paie3[[#This Row],[Date de Naissance]])</calculatedColumnFormula>
    </tableColumn>
    <tableColumn id="15" name="Nombre" dataDxfId="126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12" name="Paie4" displayName="Paie4" ref="C7:O17" totalsRowShown="0" dataDxfId="125">
  <autoFilter ref="C7:O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Date" dataDxfId="124"/>
    <tableColumn id="2" name="Nom" dataDxfId="123"/>
    <tableColumn id="3" name="Prénom" dataDxfId="122"/>
    <tableColumn id="4" name="Sexe" dataDxfId="121"/>
    <tableColumn id="5" name="Date de Naissance" dataDxfId="120"/>
    <tableColumn id="6" name="Date d'Entrée" dataDxfId="119"/>
    <tableColumn id="10" name="Salaire de base" dataDxfId="118"/>
    <tableColumn id="11" name="Rémunération brute" dataDxfId="117"/>
    <tableColumn id="12" name="Charges patronales" dataDxfId="116"/>
    <tableColumn id="13" name="Masse salariale" dataDxfId="115"/>
    <tableColumn id="14" name="Mois" dataDxfId="114">
      <calculatedColumnFormula>PROPER(TEXT(C8,"mmmm"))</calculatedColumnFormula>
    </tableColumn>
    <tableColumn id="15" name="Age" dataDxfId="113">
      <calculatedColumnFormula>YEAR(TODAY())-YEAR([1]!Paie4[[#This Row],[Date de Naissance]])</calculatedColumnFormula>
    </tableColumn>
    <tableColumn id="16" name="Nombre" dataDxfId="112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C7:R17" totalsRowShown="0" dataDxfId="111">
  <autoFilter ref="C7:R17"/>
  <tableColumns count="16">
    <tableColumn id="1" name="Date" dataDxfId="110"/>
    <tableColumn id="2" name="Nom" dataDxfId="109"/>
    <tableColumn id="3" name="Prénom" dataDxfId="108"/>
    <tableColumn id="4" name="Sexe" dataDxfId="107"/>
    <tableColumn id="5" name="Date de Naissance" dataDxfId="106"/>
    <tableColumn id="6" name="Date d'Entrée" dataDxfId="105"/>
    <tableColumn id="7" name="Salaire de base" dataDxfId="104"/>
    <tableColumn id="8" name="Charges patronales" dataDxfId="103"/>
    <tableColumn id="9" name="Masse salariale" dataDxfId="102"/>
    <tableColumn id="10" name="Mois" dataDxfId="101">
      <calculatedColumnFormula>PROPER(TEXT(Tableau1[[#This Row],[Date]],"mmmm"))</calculatedColumnFormula>
    </tableColumn>
    <tableColumn id="11" name="Age" dataDxfId="100">
      <calculatedColumnFormula>YEAR(TODAY())-YEAR(Tableau1[[#This Row],[Date de Naissance]])</calculatedColumnFormula>
    </tableColumn>
    <tableColumn id="12" name="Nombre" dataDxfId="99">
      <calculatedColumnFormula>1</calculatedColumnFormula>
    </tableColumn>
    <tableColumn id="13" name="Colonne1" dataDxfId="98"/>
    <tableColumn id="14" name="Colonne2" dataDxfId="97"/>
    <tableColumn id="15" name="Colonne3" dataDxfId="96"/>
    <tableColumn id="16" name="Colonne4" dataDxfId="95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2" name="Tableau2" displayName="Tableau2" ref="C7:N17" totalsRowShown="0" headerRowDxfId="94" dataDxfId="93">
  <autoFilter ref="C7:N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" dataDxfId="92"/>
    <tableColumn id="2" name="Nom" dataDxfId="91"/>
    <tableColumn id="3" name="Prénom" dataDxfId="90"/>
    <tableColumn id="4" name="Sexe" dataDxfId="89"/>
    <tableColumn id="5" name="Date de Naissance" dataDxfId="88"/>
    <tableColumn id="6" name="Date d'Entrée" dataDxfId="87"/>
    <tableColumn id="11" name="Salaire de base" dataDxfId="86"/>
    <tableColumn id="13" name="Charges patronales" dataDxfId="85"/>
    <tableColumn id="14" name="Masse salariale" dataDxfId="84"/>
    <tableColumn id="15" name="Mois" dataDxfId="83">
      <calculatedColumnFormula>PROPER(TEXT(#REF!,"mmmm"))</calculatedColumnFormula>
    </tableColumn>
    <tableColumn id="16" name="Age" dataDxfId="82">
      <calculatedColumnFormula>YEAR(TODAY())-YEAR(Tableau2[[#This Row],[Date de Naissance]])</calculatedColumnFormula>
    </tableColumn>
    <tableColumn id="17" name="Nombre" dataDxfId="81">
      <calculatedColumnFormula>1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3" name="Tableau3" displayName="Tableau3" ref="C7:N17" totalsRowShown="0" dataDxfId="80">
  <autoFilter ref="C7:N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" dataDxfId="79"/>
    <tableColumn id="2" name="Nom" dataDxfId="78"/>
    <tableColumn id="3" name="Prénom" dataDxfId="77"/>
    <tableColumn id="4" name="Sexe" dataDxfId="76"/>
    <tableColumn id="5" name="Date de Naissance" dataDxfId="75"/>
    <tableColumn id="6" name="Date d'Entrée" dataDxfId="74"/>
    <tableColumn id="11" name="Salaire de base" dataDxfId="73"/>
    <tableColumn id="13" name="Charges patronales" dataDxfId="72"/>
    <tableColumn id="14" name="Masse salariale" dataDxfId="71"/>
    <tableColumn id="15" name="Mois" dataDxfId="70">
      <calculatedColumnFormula>PROPER(TEXT(#REF!,"mmmm"))</calculatedColumnFormula>
    </tableColumn>
    <tableColumn id="16" name="Age" dataDxfId="69">
      <calculatedColumnFormula>YEAR(TODAY())-YEAR(Tableau3[[#This Row],[Date de Naissance]])</calculatedColumnFormula>
    </tableColumn>
    <tableColumn id="17" name="Nombre" dataDxfId="68">
      <calculatedColumnFormula>1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4" name="Tableau4" displayName="Tableau4" ref="C7:N17" totalsRowShown="0" dataDxfId="67">
  <autoFilter ref="C7:N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" dataDxfId="66"/>
    <tableColumn id="2" name="Nom" dataDxfId="65"/>
    <tableColumn id="3" name="Prénom" dataDxfId="64"/>
    <tableColumn id="4" name="Sexe" dataDxfId="63"/>
    <tableColumn id="5" name="Date de Naissance" dataDxfId="62"/>
    <tableColumn id="6" name="Date d'Entrée" dataDxfId="61"/>
    <tableColumn id="11" name="Salaire de base" dataDxfId="60"/>
    <tableColumn id="13" name="Charges patronales" dataDxfId="59"/>
    <tableColumn id="14" name="Masse salariale" dataDxfId="58"/>
    <tableColumn id="15" name="Mois" dataDxfId="57">
      <calculatedColumnFormula>PROPER(TEXT(Tableau4[[#This Row],[Date]],"mmmm"))</calculatedColumnFormula>
    </tableColumn>
    <tableColumn id="16" name="Age" dataDxfId="56">
      <calculatedColumnFormula>YEAR(TODAY())-YEAR(Tableau4[[#This Row],[Date de Naissance]])</calculatedColumnFormula>
    </tableColumn>
    <tableColumn id="17" name="Nombre" dataDxfId="55">
      <calculatedColumnFormula>1</calculatedColumnFormula>
    </tableColumn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5" name="Tableau5" displayName="Tableau5" ref="C7:N17" totalsRowShown="0" dataDxfId="54">
  <autoFilter ref="C7:N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" dataDxfId="53"/>
    <tableColumn id="2" name="Nom" dataDxfId="52"/>
    <tableColumn id="3" name="Prénom" dataDxfId="51"/>
    <tableColumn id="4" name="Sexe" dataDxfId="50"/>
    <tableColumn id="5" name="Date de Naissance" dataDxfId="49"/>
    <tableColumn id="6" name="Date d'Entrée" dataDxfId="48"/>
    <tableColumn id="10" name="Salaire de base" dataDxfId="47"/>
    <tableColumn id="11" name="Charges patronales" dataDxfId="46"/>
    <tableColumn id="12" name="Masse salariale" dataDxfId="45"/>
    <tableColumn id="13" name="Mois" dataDxfId="44">
      <calculatedColumnFormula>PROPER(TEXT(#REF!,"mmmm"))</calculatedColumnFormula>
    </tableColumn>
    <tableColumn id="14" name="Age" dataDxfId="43">
      <calculatedColumnFormula>YEAR(TODAY())-YEAR(#REF!)</calculatedColumnFormula>
    </tableColumn>
    <tableColumn id="15" name="Nombre" dataDxfId="42">
      <calculatedColumnFormula>1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6" name="Tableau6" displayName="Tableau6" ref="C7:O17" totalsRowShown="0" headerRowDxfId="41" dataDxfId="40">
  <autoFilter ref="C7:O17"/>
  <tableColumns count="13">
    <tableColumn id="1" name="Date" dataDxfId="39"/>
    <tableColumn id="2" name="Nom" dataDxfId="38"/>
    <tableColumn id="3" name="Prénom" dataDxfId="37"/>
    <tableColumn id="4" name="Sexe" dataDxfId="36"/>
    <tableColumn id="5" name="Date de Naissance" dataDxfId="35"/>
    <tableColumn id="6" name="Date d'Entrée" dataDxfId="34"/>
    <tableColumn id="11" name="Salaire de base" dataDxfId="33"/>
    <tableColumn id="12" name="Poste" dataDxfId="32"/>
    <tableColumn id="13" name="Charges patronales" dataDxfId="31"/>
    <tableColumn id="14" name="Masse salariale" dataDxfId="30"/>
    <tableColumn id="15" name="Mois" dataDxfId="29">
      <calculatedColumnFormula>PROPER(TEXT(#REF!,"mmmm"))</calculatedColumnFormula>
    </tableColumn>
    <tableColumn id="16" name="Age" dataDxfId="28">
      <calculatedColumnFormula>YEAR(TODAY())-YEAR(#REF!)</calculatedColumnFormula>
    </tableColumn>
    <tableColumn id="17" name="Nombre" dataDxfId="27">
      <calculatedColumnFormula>1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7" name="Tableau7" displayName="Tableau7" ref="C7:O17" totalsRowShown="0" headerRowDxfId="26" dataDxfId="25">
  <autoFilter ref="C7:O17"/>
  <tableColumns count="13">
    <tableColumn id="1" name="Date" dataDxfId="24"/>
    <tableColumn id="2" name="Nom" dataDxfId="23"/>
    <tableColumn id="3" name="Prénom" dataDxfId="22"/>
    <tableColumn id="4" name="Sexe" dataDxfId="21"/>
    <tableColumn id="5" name="Date de Naissance" dataDxfId="20"/>
    <tableColumn id="6" name="Date d'Entrée" dataDxfId="19"/>
    <tableColumn id="11" name="Salaire de base" dataDxfId="18"/>
    <tableColumn id="12" name="Poste" dataDxfId="17"/>
    <tableColumn id="13" name="Charges patronales" dataDxfId="16"/>
    <tableColumn id="14" name="Masse salariale" dataDxfId="15"/>
    <tableColumn id="15" name="Mois" dataDxfId="14">
      <calculatedColumnFormula>PROPER(TEXT(#REF!,"mmmm"))</calculatedColumnFormula>
    </tableColumn>
    <tableColumn id="16" name="Age" dataDxfId="13">
      <calculatedColumnFormula>YEAR(TODAY())-YEAR(#REF!)</calculatedColumnFormula>
    </tableColumn>
    <tableColumn id="17" name="Nombre" dataDxfId="12">
      <calculatedColumnFormula>1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8" name="Tableau8" displayName="Tableau8" ref="C7:L24" totalsRowShown="0" headerRowDxfId="11" dataDxfId="10">
  <autoFilter ref="C7:L24"/>
  <tableColumns count="10">
    <tableColumn id="1" name="Date" dataDxfId="9"/>
    <tableColumn id="2" name="Nom" dataDxfId="8"/>
    <tableColumn id="3" name="Prénom" dataDxfId="7"/>
    <tableColumn id="4" name="Sexe" dataDxfId="6"/>
    <tableColumn id="5" name="Date de Naissance" dataDxfId="5"/>
    <tableColumn id="6" name="Date d'Entrée" dataDxfId="4"/>
    <tableColumn id="11" name="Salaire de base" dataDxfId="3"/>
    <tableColumn id="12" name="Mois" dataDxfId="2">
      <calculatedColumnFormula>PROPER(TEXT(#REF!,"mmmm"))</calculatedColumnFormula>
    </tableColumn>
    <tableColumn id="13" name="Age" dataDxfId="1">
      <calculatedColumnFormula>YEAR(TODAY())-YEAR(#REF!)</calculatedColumnFormula>
    </tableColumn>
    <tableColumn id="14" name="Nombre" dataDxfId="0">
      <calculatedColumnFormula>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H2:K14"/>
  <sheetViews>
    <sheetView workbookViewId="0">
      <selection activeCell="A6" sqref="A6"/>
    </sheetView>
  </sheetViews>
  <sheetFormatPr baseColWidth="10" defaultRowHeight="13.8"/>
  <cols>
    <col min="8" max="11" width="0" hidden="1" customWidth="1"/>
  </cols>
  <sheetData>
    <row r="2" spans="8:11">
      <c r="H2">
        <v>1</v>
      </c>
    </row>
    <row r="3" spans="8:11">
      <c r="K3" t="s">
        <v>0</v>
      </c>
    </row>
    <row r="4" spans="8:11">
      <c r="K4" t="s">
        <v>1</v>
      </c>
    </row>
    <row r="5" spans="8:11">
      <c r="K5" t="s">
        <v>2</v>
      </c>
    </row>
    <row r="6" spans="8:11">
      <c r="K6" t="s">
        <v>3</v>
      </c>
    </row>
    <row r="7" spans="8:11">
      <c r="K7" t="s">
        <v>4</v>
      </c>
    </row>
    <row r="8" spans="8:11">
      <c r="K8" t="s">
        <v>5</v>
      </c>
    </row>
    <row r="9" spans="8:11">
      <c r="K9" t="s">
        <v>6</v>
      </c>
    </row>
    <row r="10" spans="8:11">
      <c r="K10" t="s">
        <v>7</v>
      </c>
    </row>
    <row r="11" spans="8:11">
      <c r="K11" t="s">
        <v>8</v>
      </c>
    </row>
    <row r="12" spans="8:11">
      <c r="K12" t="s">
        <v>9</v>
      </c>
    </row>
    <row r="13" spans="8:11">
      <c r="K13" t="s">
        <v>10</v>
      </c>
    </row>
    <row r="14" spans="8:11">
      <c r="K14" t="s">
        <v>11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tabSelected="1" zoomScale="53" zoomScaleNormal="53" workbookViewId="0">
      <selection activeCell="A4" sqref="A4"/>
    </sheetView>
  </sheetViews>
  <sheetFormatPr baseColWidth="10" defaultRowHeight="13.8"/>
  <sheetData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C5:O17"/>
  <sheetViews>
    <sheetView zoomScale="70" zoomScaleNormal="70" workbookViewId="0">
      <selection activeCell="C8" sqref="C8:O17"/>
    </sheetView>
  </sheetViews>
  <sheetFormatPr baseColWidth="10" defaultRowHeight="13.8"/>
  <cols>
    <col min="7" max="7" width="17.26953125" customWidth="1"/>
    <col min="8" max="8" width="13.453125" customWidth="1"/>
    <col min="9" max="9" width="14.7265625" customWidth="1"/>
    <col min="10" max="10" width="18.7265625" customWidth="1"/>
    <col min="11" max="11" width="18.08984375" customWidth="1"/>
    <col min="12" max="12" width="14.7265625" customWidth="1"/>
  </cols>
  <sheetData>
    <row r="5" spans="3:15" ht="19.8">
      <c r="C5" s="3" t="str">
        <f>"La paie du mois de Janvier"</f>
        <v>La paie du mois de Janvier</v>
      </c>
      <c r="D5" s="4"/>
      <c r="E5" s="4"/>
      <c r="F5" s="4"/>
      <c r="G5" s="5"/>
      <c r="H5" s="5"/>
      <c r="I5" s="6"/>
      <c r="J5" s="6"/>
      <c r="K5" s="6"/>
      <c r="L5" s="6"/>
      <c r="M5" s="4"/>
      <c r="N5" s="4"/>
      <c r="O5" s="4"/>
    </row>
    <row r="7" spans="3:15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20</v>
      </c>
      <c r="K7" s="2" t="s">
        <v>21</v>
      </c>
      <c r="L7" s="2" t="s">
        <v>22</v>
      </c>
      <c r="M7" t="s">
        <v>23</v>
      </c>
      <c r="N7" t="s">
        <v>24</v>
      </c>
      <c r="O7" t="s">
        <v>25</v>
      </c>
    </row>
    <row r="8" spans="3:15">
      <c r="C8" s="7">
        <v>41647</v>
      </c>
      <c r="D8" s="8" t="s">
        <v>26</v>
      </c>
      <c r="E8" s="8" t="s">
        <v>27</v>
      </c>
      <c r="F8" s="8" t="s">
        <v>28</v>
      </c>
      <c r="G8" s="7">
        <v>28128</v>
      </c>
      <c r="H8" s="7">
        <v>36892</v>
      </c>
      <c r="I8" s="9">
        <v>5674000</v>
      </c>
      <c r="J8" s="9">
        <v>6808800</v>
      </c>
      <c r="K8" s="9">
        <v>680880</v>
      </c>
      <c r="L8" s="9">
        <v>7489680</v>
      </c>
      <c r="M8" s="8" t="str">
        <f>PROPER(TEXT(C8,"mmmm"))</f>
        <v>Janvier</v>
      </c>
      <c r="N8" s="8" t="e">
        <f ca="1">YEAR(TODAY())-YEAR([1]!Paie1[[#This Row],[Date de Naissance]])</f>
        <v>#REF!</v>
      </c>
      <c r="O8" s="8">
        <f>1</f>
        <v>1</v>
      </c>
    </row>
    <row r="9" spans="3:15">
      <c r="C9" s="7">
        <v>41670</v>
      </c>
      <c r="D9" s="8" t="s">
        <v>29</v>
      </c>
      <c r="E9" s="8" t="s">
        <v>30</v>
      </c>
      <c r="F9" s="8" t="s">
        <v>28</v>
      </c>
      <c r="G9" s="7">
        <v>25756</v>
      </c>
      <c r="H9" s="7">
        <v>36893</v>
      </c>
      <c r="I9" s="9">
        <v>9996000</v>
      </c>
      <c r="J9" s="9">
        <v>10995600</v>
      </c>
      <c r="K9" s="9">
        <v>1319472</v>
      </c>
      <c r="L9" s="9">
        <v>12315072</v>
      </c>
      <c r="M9" s="8" t="str">
        <f t="shared" ref="M9:M17" si="0">PROPER(TEXT(C9,"mmmm"))</f>
        <v>Janvier</v>
      </c>
      <c r="N9" s="8" t="e">
        <f ca="1">YEAR(TODAY())-YEAR([1]!Paie1[[#This Row],[Date de Naissance]])</f>
        <v>#REF!</v>
      </c>
      <c r="O9" s="8">
        <f>1</f>
        <v>1</v>
      </c>
    </row>
    <row r="10" spans="3:15">
      <c r="C10" s="7">
        <v>41670</v>
      </c>
      <c r="D10" s="8" t="s">
        <v>31</v>
      </c>
      <c r="E10" s="8" t="s">
        <v>32</v>
      </c>
      <c r="F10" s="8" t="s">
        <v>28</v>
      </c>
      <c r="G10" s="7">
        <v>25615</v>
      </c>
      <c r="H10" s="7">
        <v>36894</v>
      </c>
      <c r="I10" s="9">
        <v>9707000</v>
      </c>
      <c r="J10" s="9">
        <v>11648400</v>
      </c>
      <c r="K10" s="9">
        <v>1164840</v>
      </c>
      <c r="L10" s="9">
        <v>12813240</v>
      </c>
      <c r="M10" s="8" t="str">
        <f t="shared" si="0"/>
        <v>Janvier</v>
      </c>
      <c r="N10" s="8" t="e">
        <f ca="1">YEAR(TODAY())-YEAR([1]!Paie1[[#This Row],[Date de Naissance]])</f>
        <v>#REF!</v>
      </c>
      <c r="O10" s="8">
        <f>1</f>
        <v>1</v>
      </c>
    </row>
    <row r="11" spans="3:15">
      <c r="C11" s="7">
        <v>41670</v>
      </c>
      <c r="D11" s="8" t="s">
        <v>33</v>
      </c>
      <c r="E11" s="8" t="s">
        <v>34</v>
      </c>
      <c r="F11" s="8" t="s">
        <v>28</v>
      </c>
      <c r="G11" s="7">
        <v>26719</v>
      </c>
      <c r="H11" s="7">
        <v>36895</v>
      </c>
      <c r="I11" s="9">
        <v>6480000</v>
      </c>
      <c r="J11" s="9">
        <v>7128000.0000000009</v>
      </c>
      <c r="K11" s="9">
        <v>926640.00000000012</v>
      </c>
      <c r="L11" s="9">
        <v>8054640.0000000009</v>
      </c>
      <c r="M11" s="8" t="str">
        <f t="shared" si="0"/>
        <v>Janvier</v>
      </c>
      <c r="N11" s="8" t="e">
        <f ca="1">YEAR(TODAY())-YEAR([1]!Paie1[[#This Row],[Date de Naissance]])</f>
        <v>#REF!</v>
      </c>
      <c r="O11" s="8">
        <f>1</f>
        <v>1</v>
      </c>
    </row>
    <row r="12" spans="3:15">
      <c r="C12" s="7">
        <v>41670</v>
      </c>
      <c r="D12" s="8" t="s">
        <v>35</v>
      </c>
      <c r="E12" s="8" t="s">
        <v>36</v>
      </c>
      <c r="F12" s="8" t="s">
        <v>28</v>
      </c>
      <c r="G12" s="7">
        <v>26920</v>
      </c>
      <c r="H12" s="7">
        <v>36896</v>
      </c>
      <c r="I12" s="9">
        <v>2347000</v>
      </c>
      <c r="J12" s="9">
        <v>2581700</v>
      </c>
      <c r="K12" s="9">
        <v>361438</v>
      </c>
      <c r="L12" s="9">
        <v>2943138</v>
      </c>
      <c r="M12" s="8" t="str">
        <f t="shared" si="0"/>
        <v>Janvier</v>
      </c>
      <c r="N12" s="8" t="e">
        <f ca="1">YEAR(TODAY())-YEAR([1]!Paie1[[#This Row],[Date de Naissance]])</f>
        <v>#REF!</v>
      </c>
      <c r="O12" s="8">
        <f>1</f>
        <v>1</v>
      </c>
    </row>
    <row r="13" spans="3:15">
      <c r="C13" s="7">
        <v>41670</v>
      </c>
      <c r="D13" s="8" t="s">
        <v>37</v>
      </c>
      <c r="E13" s="8" t="s">
        <v>38</v>
      </c>
      <c r="F13" s="8" t="s">
        <v>39</v>
      </c>
      <c r="G13" s="7">
        <v>25953</v>
      </c>
      <c r="H13" s="7">
        <v>36897</v>
      </c>
      <c r="I13" s="9">
        <v>8916000</v>
      </c>
      <c r="J13" s="9">
        <v>9807600</v>
      </c>
      <c r="K13" s="9">
        <v>1471140</v>
      </c>
      <c r="L13" s="9">
        <v>11278740</v>
      </c>
      <c r="M13" s="8" t="str">
        <f t="shared" si="0"/>
        <v>Janvier</v>
      </c>
      <c r="N13" s="8" t="e">
        <f ca="1">YEAR(TODAY())-YEAR([1]!Paie1[[#This Row],[Date de Naissance]])</f>
        <v>#REF!</v>
      </c>
      <c r="O13" s="8">
        <f>1</f>
        <v>1</v>
      </c>
    </row>
    <row r="14" spans="3:15">
      <c r="C14" s="7">
        <v>41670</v>
      </c>
      <c r="D14" s="8" t="s">
        <v>40</v>
      </c>
      <c r="E14" s="8" t="s">
        <v>41</v>
      </c>
      <c r="F14" s="8" t="s">
        <v>28</v>
      </c>
      <c r="G14" s="7">
        <v>30121</v>
      </c>
      <c r="H14" s="7">
        <v>36898</v>
      </c>
      <c r="I14" s="9">
        <v>2922000</v>
      </c>
      <c r="J14" s="9">
        <v>3798600</v>
      </c>
      <c r="K14" s="9">
        <v>379860</v>
      </c>
      <c r="L14" s="9">
        <v>4178460</v>
      </c>
      <c r="M14" s="8" t="str">
        <f t="shared" si="0"/>
        <v>Janvier</v>
      </c>
      <c r="N14" s="8" t="e">
        <f ca="1">YEAR(TODAY())-YEAR([1]!Paie1[[#This Row],[Date de Naissance]])</f>
        <v>#REF!</v>
      </c>
      <c r="O14" s="8">
        <f>1</f>
        <v>1</v>
      </c>
    </row>
    <row r="15" spans="3:15">
      <c r="C15" s="7">
        <v>41670</v>
      </c>
      <c r="D15" s="8" t="s">
        <v>42</v>
      </c>
      <c r="E15" s="8" t="s">
        <v>43</v>
      </c>
      <c r="F15" s="8" t="s">
        <v>28</v>
      </c>
      <c r="G15" s="7">
        <v>29969</v>
      </c>
      <c r="H15" s="7">
        <v>36899</v>
      </c>
      <c r="I15" s="9">
        <v>7491000</v>
      </c>
      <c r="J15" s="9">
        <v>9738300</v>
      </c>
      <c r="K15" s="9">
        <v>1168596</v>
      </c>
      <c r="L15" s="9">
        <v>10906896</v>
      </c>
      <c r="M15" s="8" t="str">
        <f t="shared" si="0"/>
        <v>Janvier</v>
      </c>
      <c r="N15" s="8" t="e">
        <f ca="1">YEAR(TODAY())-YEAR([1]!Paie1[[#This Row],[Date de Naissance]])</f>
        <v>#REF!</v>
      </c>
      <c r="O15" s="8">
        <f>1</f>
        <v>1</v>
      </c>
    </row>
    <row r="16" spans="3:15">
      <c r="C16" s="7">
        <v>41670</v>
      </c>
      <c r="D16" s="8" t="s">
        <v>44</v>
      </c>
      <c r="E16" s="8" t="s">
        <v>45</v>
      </c>
      <c r="F16" s="8" t="s">
        <v>28</v>
      </c>
      <c r="G16" s="7">
        <v>29092</v>
      </c>
      <c r="H16" s="7">
        <v>36900</v>
      </c>
      <c r="I16" s="9">
        <v>908000</v>
      </c>
      <c r="J16" s="9">
        <v>1180400</v>
      </c>
      <c r="K16" s="9">
        <v>141648</v>
      </c>
      <c r="L16" s="9">
        <v>1322048</v>
      </c>
      <c r="M16" s="8" t="str">
        <f t="shared" si="0"/>
        <v>Janvier</v>
      </c>
      <c r="N16" s="8" t="e">
        <f ca="1">YEAR(TODAY())-YEAR([1]!Paie1[[#This Row],[Date de Naissance]])</f>
        <v>#REF!</v>
      </c>
      <c r="O16" s="8">
        <f>1</f>
        <v>1</v>
      </c>
    </row>
    <row r="17" spans="3:15">
      <c r="C17" s="7">
        <v>41670</v>
      </c>
      <c r="D17" s="8" t="s">
        <v>46</v>
      </c>
      <c r="E17" s="8" t="s">
        <v>47</v>
      </c>
      <c r="F17" s="8" t="s">
        <v>39</v>
      </c>
      <c r="G17" s="7">
        <v>29565</v>
      </c>
      <c r="H17" s="7">
        <v>36901</v>
      </c>
      <c r="I17" s="9">
        <v>4520000</v>
      </c>
      <c r="J17" s="9">
        <v>4972000</v>
      </c>
      <c r="K17" s="9">
        <v>596640</v>
      </c>
      <c r="L17" s="9">
        <v>5568640</v>
      </c>
      <c r="M17" s="8" t="str">
        <f t="shared" si="0"/>
        <v>Janvier</v>
      </c>
      <c r="N17" s="8" t="e">
        <f ca="1">YEAR(TODAY())-YEAR([1]!Paie1[[#This Row],[Date de Naissance]])</f>
        <v>#REF!</v>
      </c>
      <c r="O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C5:O17"/>
  <sheetViews>
    <sheetView workbookViewId="0">
      <selection activeCell="C8" sqref="C8:O17"/>
    </sheetView>
  </sheetViews>
  <sheetFormatPr baseColWidth="10" defaultRowHeight="13.8"/>
  <cols>
    <col min="7" max="7" width="17.26953125" customWidth="1"/>
    <col min="8" max="8" width="13.453125" customWidth="1"/>
    <col min="9" max="9" width="14.7265625" customWidth="1"/>
    <col min="10" max="10" width="18.7265625" customWidth="1"/>
    <col min="11" max="11" width="18.08984375" customWidth="1"/>
    <col min="12" max="12" width="14.7265625" customWidth="1"/>
  </cols>
  <sheetData>
    <row r="5" spans="3:15" ht="19.8">
      <c r="C5" s="3" t="str">
        <f>"La paie du mois de Février"</f>
        <v>La paie du mois de Février</v>
      </c>
      <c r="D5" s="4"/>
      <c r="E5" s="4"/>
      <c r="F5" s="4"/>
      <c r="G5" s="5"/>
      <c r="H5" s="5"/>
      <c r="I5" s="6"/>
      <c r="J5" s="6"/>
      <c r="K5" s="6"/>
      <c r="L5" s="6"/>
      <c r="M5" s="4"/>
      <c r="N5" s="4"/>
      <c r="O5" s="4"/>
    </row>
    <row r="6" spans="3:15">
      <c r="C6" s="1"/>
      <c r="G6" s="1"/>
      <c r="H6" s="1"/>
      <c r="I6" s="2"/>
      <c r="J6" s="2"/>
      <c r="K6" s="2"/>
      <c r="L6" s="2"/>
    </row>
    <row r="7" spans="3:15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20</v>
      </c>
      <c r="K7" s="2" t="s">
        <v>21</v>
      </c>
      <c r="L7" s="2" t="s">
        <v>22</v>
      </c>
      <c r="M7" t="s">
        <v>23</v>
      </c>
      <c r="N7" t="s">
        <v>24</v>
      </c>
      <c r="O7" t="s">
        <v>25</v>
      </c>
    </row>
    <row r="8" spans="3:15">
      <c r="C8" s="7">
        <v>41698</v>
      </c>
      <c r="D8" s="8" t="s">
        <v>26</v>
      </c>
      <c r="E8" s="8" t="s">
        <v>27</v>
      </c>
      <c r="F8" s="8" t="s">
        <v>28</v>
      </c>
      <c r="G8" s="7">
        <v>28128</v>
      </c>
      <c r="H8" s="7">
        <v>36892</v>
      </c>
      <c r="I8" s="9">
        <v>5674000</v>
      </c>
      <c r="J8" s="9">
        <v>6808800</v>
      </c>
      <c r="K8" s="9">
        <v>680880</v>
      </c>
      <c r="L8" s="9">
        <v>77489680</v>
      </c>
      <c r="M8" s="8" t="str">
        <f>PROPER(TEXT(C8,"mmmm"))</f>
        <v>Février</v>
      </c>
      <c r="N8" s="8" t="e">
        <f ca="1">YEAR(TODAY())-YEAR([1]!Paie2[[#This Row],[Date de Naissance]])</f>
        <v>#REF!</v>
      </c>
      <c r="O8" s="8">
        <v>1</v>
      </c>
    </row>
    <row r="9" spans="3:15">
      <c r="C9" s="7">
        <v>41698</v>
      </c>
      <c r="D9" s="8" t="s">
        <v>29</v>
      </c>
      <c r="E9" s="8" t="s">
        <v>30</v>
      </c>
      <c r="F9" s="8" t="s">
        <v>28</v>
      </c>
      <c r="G9" s="7">
        <v>25756</v>
      </c>
      <c r="H9" s="7">
        <v>36893</v>
      </c>
      <c r="I9" s="9">
        <v>9996000</v>
      </c>
      <c r="J9" s="9">
        <v>10995600</v>
      </c>
      <c r="K9" s="9">
        <v>1319472</v>
      </c>
      <c r="L9" s="9">
        <v>12315072</v>
      </c>
      <c r="M9" s="8" t="str">
        <f t="shared" ref="M9:M17" si="0">PROPER(TEXT(C9,"mmmm"))</f>
        <v>Février</v>
      </c>
      <c r="N9" s="8" t="e">
        <f ca="1">YEAR(TODAY())-YEAR([1]!Paie2[[#This Row],[Date de Naissance]])</f>
        <v>#REF!</v>
      </c>
      <c r="O9" s="8">
        <v>1</v>
      </c>
    </row>
    <row r="10" spans="3:15">
      <c r="C10" s="7">
        <v>41698</v>
      </c>
      <c r="D10" s="8" t="s">
        <v>31</v>
      </c>
      <c r="E10" s="8" t="s">
        <v>32</v>
      </c>
      <c r="F10" s="8" t="s">
        <v>28</v>
      </c>
      <c r="G10" s="7">
        <v>25615</v>
      </c>
      <c r="H10" s="7">
        <v>36894</v>
      </c>
      <c r="I10" s="9">
        <v>9707000</v>
      </c>
      <c r="J10" s="9">
        <v>11648400</v>
      </c>
      <c r="K10" s="9">
        <v>1164840</v>
      </c>
      <c r="L10" s="9">
        <v>12813240</v>
      </c>
      <c r="M10" s="8" t="str">
        <f t="shared" si="0"/>
        <v>Février</v>
      </c>
      <c r="N10" s="8" t="e">
        <f ca="1">YEAR(TODAY())-YEAR([1]!Paie2[[#This Row],[Date de Naissance]])</f>
        <v>#REF!</v>
      </c>
      <c r="O10" s="8">
        <v>1</v>
      </c>
    </row>
    <row r="11" spans="3:15">
      <c r="C11" s="7">
        <v>41698</v>
      </c>
      <c r="D11" s="8" t="s">
        <v>33</v>
      </c>
      <c r="E11" s="8" t="s">
        <v>34</v>
      </c>
      <c r="F11" s="8" t="s">
        <v>28</v>
      </c>
      <c r="G11" s="7">
        <v>26719</v>
      </c>
      <c r="H11" s="7">
        <v>36895</v>
      </c>
      <c r="I11" s="9">
        <v>6480000</v>
      </c>
      <c r="J11" s="9">
        <v>7128000.0000000009</v>
      </c>
      <c r="K11" s="9">
        <v>926640.00000000012</v>
      </c>
      <c r="L11" s="9">
        <v>8054640.0000000009</v>
      </c>
      <c r="M11" s="8" t="str">
        <f t="shared" si="0"/>
        <v>Février</v>
      </c>
      <c r="N11" s="8" t="e">
        <f ca="1">YEAR(TODAY())-YEAR([1]!Paie2[[#This Row],[Date de Naissance]])</f>
        <v>#REF!</v>
      </c>
      <c r="O11" s="8">
        <v>1</v>
      </c>
    </row>
    <row r="12" spans="3:15">
      <c r="C12" s="7">
        <v>41698</v>
      </c>
      <c r="D12" s="8" t="s">
        <v>35</v>
      </c>
      <c r="E12" s="8" t="s">
        <v>36</v>
      </c>
      <c r="F12" s="8" t="s">
        <v>28</v>
      </c>
      <c r="G12" s="7">
        <v>26920</v>
      </c>
      <c r="H12" s="7">
        <v>36896</v>
      </c>
      <c r="I12" s="9">
        <v>2347000</v>
      </c>
      <c r="J12" s="9">
        <v>2581700</v>
      </c>
      <c r="K12" s="9">
        <v>361438</v>
      </c>
      <c r="L12" s="9">
        <v>2943138</v>
      </c>
      <c r="M12" s="8" t="str">
        <f t="shared" si="0"/>
        <v>Février</v>
      </c>
      <c r="N12" s="8" t="e">
        <f ca="1">YEAR(TODAY())-YEAR([1]!Paie2[[#This Row],[Date de Naissance]])</f>
        <v>#REF!</v>
      </c>
      <c r="O12" s="8">
        <v>1</v>
      </c>
    </row>
    <row r="13" spans="3:15">
      <c r="C13" s="7">
        <v>41698</v>
      </c>
      <c r="D13" s="8" t="s">
        <v>37</v>
      </c>
      <c r="E13" s="8" t="s">
        <v>38</v>
      </c>
      <c r="F13" s="8" t="s">
        <v>39</v>
      </c>
      <c r="G13" s="7">
        <v>25953</v>
      </c>
      <c r="H13" s="7">
        <v>36897</v>
      </c>
      <c r="I13" s="9">
        <v>8916000</v>
      </c>
      <c r="J13" s="9">
        <v>9807600</v>
      </c>
      <c r="K13" s="9">
        <v>1471140</v>
      </c>
      <c r="L13" s="9">
        <v>11278740</v>
      </c>
      <c r="M13" s="8" t="str">
        <f t="shared" si="0"/>
        <v>Février</v>
      </c>
      <c r="N13" s="8" t="e">
        <f ca="1">YEAR(TODAY())-YEAR([1]!Paie2[[#This Row],[Date de Naissance]])</f>
        <v>#REF!</v>
      </c>
      <c r="O13" s="8">
        <v>1</v>
      </c>
    </row>
    <row r="14" spans="3:15">
      <c r="C14" s="7">
        <v>41698</v>
      </c>
      <c r="D14" s="8" t="s">
        <v>40</v>
      </c>
      <c r="E14" s="8" t="s">
        <v>41</v>
      </c>
      <c r="F14" s="8" t="s">
        <v>28</v>
      </c>
      <c r="G14" s="7">
        <v>30121</v>
      </c>
      <c r="H14" s="7">
        <v>36898</v>
      </c>
      <c r="I14" s="9">
        <v>2922000</v>
      </c>
      <c r="J14" s="9">
        <v>3798600</v>
      </c>
      <c r="K14" s="9">
        <v>379860</v>
      </c>
      <c r="L14" s="9">
        <v>4178460</v>
      </c>
      <c r="M14" s="8" t="str">
        <f t="shared" si="0"/>
        <v>Février</v>
      </c>
      <c r="N14" s="8" t="e">
        <f ca="1">YEAR(TODAY())-YEAR([1]!Paie2[[#This Row],[Date de Naissance]])</f>
        <v>#REF!</v>
      </c>
      <c r="O14" s="8">
        <v>1</v>
      </c>
    </row>
    <row r="15" spans="3:15">
      <c r="C15" s="7">
        <v>41698</v>
      </c>
      <c r="D15" s="8" t="s">
        <v>42</v>
      </c>
      <c r="E15" s="8" t="s">
        <v>43</v>
      </c>
      <c r="F15" s="8" t="s">
        <v>28</v>
      </c>
      <c r="G15" s="7">
        <v>29969</v>
      </c>
      <c r="H15" s="7">
        <v>36899</v>
      </c>
      <c r="I15" s="9">
        <v>7491000</v>
      </c>
      <c r="J15" s="9">
        <v>9738300</v>
      </c>
      <c r="K15" s="9">
        <v>1168596</v>
      </c>
      <c r="L15" s="9">
        <v>10906896</v>
      </c>
      <c r="M15" s="8" t="str">
        <f t="shared" si="0"/>
        <v>Février</v>
      </c>
      <c r="N15" s="8" t="e">
        <f ca="1">YEAR(TODAY())-YEAR([1]!Paie2[[#This Row],[Date de Naissance]])</f>
        <v>#REF!</v>
      </c>
      <c r="O15" s="8">
        <v>1</v>
      </c>
    </row>
    <row r="16" spans="3:15">
      <c r="C16" s="7">
        <v>41698</v>
      </c>
      <c r="D16" s="8" t="s">
        <v>44</v>
      </c>
      <c r="E16" s="8" t="s">
        <v>45</v>
      </c>
      <c r="F16" s="8" t="s">
        <v>28</v>
      </c>
      <c r="G16" s="7">
        <v>29092</v>
      </c>
      <c r="H16" s="7">
        <v>36900</v>
      </c>
      <c r="I16" s="9">
        <v>908000</v>
      </c>
      <c r="J16" s="9">
        <v>1180400</v>
      </c>
      <c r="K16" s="9">
        <v>141648</v>
      </c>
      <c r="L16" s="9">
        <v>1322048</v>
      </c>
      <c r="M16" s="8" t="str">
        <f t="shared" si="0"/>
        <v>Février</v>
      </c>
      <c r="N16" s="8" t="e">
        <f ca="1">YEAR(TODAY())-YEAR([1]!Paie2[[#This Row],[Date de Naissance]])</f>
        <v>#REF!</v>
      </c>
      <c r="O16" s="8">
        <v>1</v>
      </c>
    </row>
    <row r="17" spans="3:15">
      <c r="C17" s="7">
        <v>41698</v>
      </c>
      <c r="D17" s="8" t="s">
        <v>46</v>
      </c>
      <c r="E17" s="8" t="s">
        <v>47</v>
      </c>
      <c r="F17" s="8" t="s">
        <v>39</v>
      </c>
      <c r="G17" s="7">
        <v>29565</v>
      </c>
      <c r="H17" s="7">
        <v>36901</v>
      </c>
      <c r="I17" s="9">
        <v>4520000</v>
      </c>
      <c r="J17" s="9">
        <v>4972000</v>
      </c>
      <c r="K17" s="9">
        <v>596640</v>
      </c>
      <c r="L17" s="9">
        <v>5568640</v>
      </c>
      <c r="M17" s="8" t="str">
        <f t="shared" si="0"/>
        <v>Février</v>
      </c>
      <c r="N17" s="8" t="e">
        <f ca="1">YEAR(TODAY())-YEAR([1]!Paie2[[#This Row],[Date de Naissance]])</f>
        <v>#REF!</v>
      </c>
      <c r="O17" s="8"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C5:O17"/>
  <sheetViews>
    <sheetView zoomScale="50" zoomScaleNormal="50" workbookViewId="0">
      <selection activeCell="C8" sqref="C8:O17"/>
    </sheetView>
  </sheetViews>
  <sheetFormatPr baseColWidth="10" defaultRowHeight="13.8"/>
  <cols>
    <col min="4" max="4" width="5.08984375" bestFit="1" customWidth="1"/>
    <col min="5" max="5" width="7.26953125" bestFit="1" customWidth="1"/>
    <col min="6" max="6" width="5" bestFit="1" customWidth="1"/>
    <col min="7" max="7" width="17.26953125" customWidth="1"/>
    <col min="8" max="8" width="13.36328125" customWidth="1"/>
    <col min="9" max="9" width="14.7265625" customWidth="1"/>
    <col min="10" max="10" width="18.7265625" customWidth="1"/>
    <col min="11" max="11" width="18.08984375" customWidth="1"/>
    <col min="12" max="12" width="14.7265625" customWidth="1"/>
    <col min="13" max="13" width="4.6328125" bestFit="1" customWidth="1"/>
    <col min="14" max="14" width="4.08984375" bestFit="1" customWidth="1"/>
    <col min="15" max="15" width="7.36328125" bestFit="1" customWidth="1"/>
  </cols>
  <sheetData>
    <row r="5" spans="3:15" ht="19.8">
      <c r="C5" s="3" t="str">
        <f>"La paie du mois de Mars"</f>
        <v>La paie du mois de Mars</v>
      </c>
      <c r="D5" s="4"/>
      <c r="E5" s="4"/>
      <c r="F5" s="4"/>
      <c r="G5" s="5"/>
      <c r="H5" s="5"/>
      <c r="I5" s="6"/>
      <c r="J5" s="6"/>
      <c r="K5" s="6"/>
      <c r="L5" s="6"/>
      <c r="M5" s="4"/>
      <c r="N5" s="4"/>
      <c r="O5" s="4"/>
    </row>
    <row r="6" spans="3:15">
      <c r="C6" s="1"/>
      <c r="G6" s="1"/>
      <c r="H6" s="1"/>
      <c r="I6" s="2"/>
      <c r="J6" s="2"/>
      <c r="K6" s="2"/>
      <c r="L6" s="2"/>
    </row>
    <row r="7" spans="3:15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20</v>
      </c>
      <c r="K7" s="2" t="s">
        <v>21</v>
      </c>
      <c r="L7" s="2" t="s">
        <v>22</v>
      </c>
      <c r="M7" t="s">
        <v>23</v>
      </c>
      <c r="N7" t="s">
        <v>24</v>
      </c>
      <c r="O7" t="s">
        <v>25</v>
      </c>
    </row>
    <row r="8" spans="3:15">
      <c r="C8" s="7">
        <v>41729</v>
      </c>
      <c r="D8" s="8" t="s">
        <v>26</v>
      </c>
      <c r="E8" s="8" t="s">
        <v>27</v>
      </c>
      <c r="F8" s="8" t="s">
        <v>28</v>
      </c>
      <c r="G8" s="7">
        <v>28128</v>
      </c>
      <c r="H8" s="7">
        <v>36892</v>
      </c>
      <c r="I8" s="9">
        <v>5674000</v>
      </c>
      <c r="J8" s="9">
        <v>6808800</v>
      </c>
      <c r="K8" s="9">
        <v>680880</v>
      </c>
      <c r="L8" s="9">
        <v>7489680</v>
      </c>
      <c r="M8" s="8" t="str">
        <f>PROPER(TEXT([1]!Paie3[[#This Row],[Date]],"mmmm"))</f>
        <v>Mars</v>
      </c>
      <c r="N8" s="8" t="e">
        <f ca="1">YEAR(TODAY())-YEAR([1]!Paie3[[#This Row],[Date de Naissance]])</f>
        <v>#REF!</v>
      </c>
      <c r="O8" s="8">
        <v>1</v>
      </c>
    </row>
    <row r="9" spans="3:15">
      <c r="C9" s="7">
        <v>41729</v>
      </c>
      <c r="D9" s="8" t="s">
        <v>29</v>
      </c>
      <c r="E9" s="8" t="s">
        <v>30</v>
      </c>
      <c r="F9" s="8" t="s">
        <v>28</v>
      </c>
      <c r="G9" s="7">
        <v>25756</v>
      </c>
      <c r="H9" s="7">
        <v>36893</v>
      </c>
      <c r="I9" s="9">
        <v>9996000</v>
      </c>
      <c r="J9" s="9">
        <v>10995600</v>
      </c>
      <c r="K9" s="9">
        <v>1319472</v>
      </c>
      <c r="L9" s="9">
        <v>12315072</v>
      </c>
      <c r="M9" s="8" t="str">
        <f>PROPER(TEXT([1]!Paie3[[#This Row],[Date]],"mmmm"))</f>
        <v>Mars</v>
      </c>
      <c r="N9" s="8" t="e">
        <f ca="1">YEAR(TODAY())-YEAR([1]!Paie3[[#This Row],[Date de Naissance]])</f>
        <v>#REF!</v>
      </c>
      <c r="O9" s="8">
        <v>1</v>
      </c>
    </row>
    <row r="10" spans="3:15">
      <c r="C10" s="7">
        <v>41729</v>
      </c>
      <c r="D10" s="8" t="s">
        <v>31</v>
      </c>
      <c r="E10" s="8" t="s">
        <v>32</v>
      </c>
      <c r="F10" s="8" t="s">
        <v>28</v>
      </c>
      <c r="G10" s="7">
        <v>25615</v>
      </c>
      <c r="H10" s="7">
        <v>36894</v>
      </c>
      <c r="I10" s="9">
        <v>9707000</v>
      </c>
      <c r="J10" s="9">
        <v>11648400</v>
      </c>
      <c r="K10" s="9">
        <v>1164840</v>
      </c>
      <c r="L10" s="9">
        <v>12813240</v>
      </c>
      <c r="M10" s="8" t="str">
        <f>PROPER(TEXT([1]!Paie3[[#This Row],[Date]],"mmmm"))</f>
        <v>Mars</v>
      </c>
      <c r="N10" s="8" t="e">
        <f ca="1">YEAR(TODAY())-YEAR([1]!Paie3[[#This Row],[Date de Naissance]])</f>
        <v>#REF!</v>
      </c>
      <c r="O10" s="8">
        <v>1</v>
      </c>
    </row>
    <row r="11" spans="3:15">
      <c r="C11" s="7">
        <v>41729</v>
      </c>
      <c r="D11" s="8" t="s">
        <v>33</v>
      </c>
      <c r="E11" s="8" t="s">
        <v>34</v>
      </c>
      <c r="F11" s="8" t="s">
        <v>28</v>
      </c>
      <c r="G11" s="7">
        <v>26719</v>
      </c>
      <c r="H11" s="7">
        <v>36895</v>
      </c>
      <c r="I11" s="9">
        <v>6480000</v>
      </c>
      <c r="J11" s="9">
        <v>7128000.0000000009</v>
      </c>
      <c r="K11" s="9">
        <v>926640.00000000012</v>
      </c>
      <c r="L11" s="9">
        <v>8054640.0000000009</v>
      </c>
      <c r="M11" s="8" t="str">
        <f>PROPER(TEXT([1]!Paie3[[#This Row],[Date]],"mmmm"))</f>
        <v>Mars</v>
      </c>
      <c r="N11" s="8" t="e">
        <f ca="1">YEAR(TODAY())-YEAR([1]!Paie3[[#This Row],[Date de Naissance]])</f>
        <v>#REF!</v>
      </c>
      <c r="O11" s="8">
        <v>1</v>
      </c>
    </row>
    <row r="12" spans="3:15">
      <c r="C12" s="7">
        <v>41729</v>
      </c>
      <c r="D12" s="8" t="s">
        <v>35</v>
      </c>
      <c r="E12" s="8" t="s">
        <v>36</v>
      </c>
      <c r="F12" s="8" t="s">
        <v>28</v>
      </c>
      <c r="G12" s="7">
        <v>26920</v>
      </c>
      <c r="H12" s="7">
        <v>36896</v>
      </c>
      <c r="I12" s="9">
        <v>2347000</v>
      </c>
      <c r="J12" s="9">
        <v>2581700</v>
      </c>
      <c r="K12" s="9">
        <v>361438</v>
      </c>
      <c r="L12" s="9">
        <v>2943138</v>
      </c>
      <c r="M12" s="8" t="str">
        <f>PROPER(TEXT([1]!Paie3[[#This Row],[Date]],"mmmm"))</f>
        <v>Mars</v>
      </c>
      <c r="N12" s="8" t="e">
        <f ca="1">YEAR(TODAY())-YEAR([1]!Paie3[[#This Row],[Date de Naissance]])</f>
        <v>#REF!</v>
      </c>
      <c r="O12" s="8">
        <v>1</v>
      </c>
    </row>
    <row r="13" spans="3:15">
      <c r="C13" s="7">
        <v>41729</v>
      </c>
      <c r="D13" s="8" t="s">
        <v>37</v>
      </c>
      <c r="E13" s="8" t="s">
        <v>38</v>
      </c>
      <c r="F13" s="8" t="s">
        <v>39</v>
      </c>
      <c r="G13" s="7">
        <v>25953</v>
      </c>
      <c r="H13" s="7">
        <v>36897</v>
      </c>
      <c r="I13" s="9">
        <v>8916000</v>
      </c>
      <c r="J13" s="9">
        <v>9807600</v>
      </c>
      <c r="K13" s="9">
        <v>1471140</v>
      </c>
      <c r="L13" s="9">
        <v>11278740</v>
      </c>
      <c r="M13" s="8" t="str">
        <f>PROPER(TEXT([1]!Paie3[[#This Row],[Date]],"mmmm"))</f>
        <v>Mars</v>
      </c>
      <c r="N13" s="8" t="e">
        <f ca="1">YEAR(TODAY())-YEAR([1]!Paie3[[#This Row],[Date de Naissance]])</f>
        <v>#REF!</v>
      </c>
      <c r="O13" s="8">
        <v>1</v>
      </c>
    </row>
    <row r="14" spans="3:15">
      <c r="C14" s="7">
        <v>41729</v>
      </c>
      <c r="D14" s="8" t="s">
        <v>40</v>
      </c>
      <c r="E14" s="8" t="s">
        <v>41</v>
      </c>
      <c r="F14" s="8" t="s">
        <v>28</v>
      </c>
      <c r="G14" s="7">
        <v>30121</v>
      </c>
      <c r="H14" s="7">
        <v>36898</v>
      </c>
      <c r="I14" s="9">
        <v>2922000</v>
      </c>
      <c r="J14" s="9">
        <v>3798600</v>
      </c>
      <c r="K14" s="9">
        <v>379860</v>
      </c>
      <c r="L14" s="9">
        <v>4178460</v>
      </c>
      <c r="M14" s="8" t="str">
        <f>PROPER(TEXT([1]!Paie3[[#This Row],[Date]],"mmmm"))</f>
        <v>Mars</v>
      </c>
      <c r="N14" s="8" t="e">
        <f ca="1">YEAR(TODAY())-YEAR([1]!Paie3[[#This Row],[Date de Naissance]])</f>
        <v>#REF!</v>
      </c>
      <c r="O14" s="8">
        <v>1</v>
      </c>
    </row>
    <row r="15" spans="3:15">
      <c r="C15" s="7">
        <v>41729</v>
      </c>
      <c r="D15" s="8" t="s">
        <v>42</v>
      </c>
      <c r="E15" s="8" t="s">
        <v>43</v>
      </c>
      <c r="F15" s="8" t="s">
        <v>28</v>
      </c>
      <c r="G15" s="7">
        <v>29969</v>
      </c>
      <c r="H15" s="7">
        <v>36899</v>
      </c>
      <c r="I15" s="9">
        <v>7491000</v>
      </c>
      <c r="J15" s="9">
        <v>9738300</v>
      </c>
      <c r="K15" s="9">
        <v>1168596</v>
      </c>
      <c r="L15" s="9">
        <v>10906896</v>
      </c>
      <c r="M15" s="8" t="str">
        <f>PROPER(TEXT([1]!Paie3[[#This Row],[Date]],"mmmm"))</f>
        <v>Mars</v>
      </c>
      <c r="N15" s="8" t="e">
        <f ca="1">YEAR(TODAY())-YEAR([1]!Paie3[[#This Row],[Date de Naissance]])</f>
        <v>#REF!</v>
      </c>
      <c r="O15" s="8">
        <v>1</v>
      </c>
    </row>
    <row r="16" spans="3:15">
      <c r="C16" s="7">
        <v>41729</v>
      </c>
      <c r="D16" s="8" t="s">
        <v>44</v>
      </c>
      <c r="E16" s="8" t="s">
        <v>45</v>
      </c>
      <c r="F16" s="8" t="s">
        <v>28</v>
      </c>
      <c r="G16" s="7">
        <v>29092</v>
      </c>
      <c r="H16" s="7">
        <v>36900</v>
      </c>
      <c r="I16" s="9">
        <v>908000</v>
      </c>
      <c r="J16" s="9">
        <v>1180400</v>
      </c>
      <c r="K16" s="9">
        <v>141648</v>
      </c>
      <c r="L16" s="9">
        <v>1322048</v>
      </c>
      <c r="M16" s="8" t="str">
        <f>PROPER(TEXT([1]!Paie3[[#This Row],[Date]],"mmmm"))</f>
        <v>Mars</v>
      </c>
      <c r="N16" s="8" t="e">
        <f ca="1">YEAR(TODAY())-YEAR([1]!Paie3[[#This Row],[Date de Naissance]])</f>
        <v>#REF!</v>
      </c>
      <c r="O16" s="8">
        <v>1</v>
      </c>
    </row>
    <row r="17" spans="3:15">
      <c r="C17" s="7">
        <v>41729</v>
      </c>
      <c r="D17" s="8" t="s">
        <v>46</v>
      </c>
      <c r="E17" s="8" t="s">
        <v>47</v>
      </c>
      <c r="F17" s="8" t="s">
        <v>39</v>
      </c>
      <c r="G17" s="7">
        <v>29565</v>
      </c>
      <c r="H17" s="7">
        <v>36901</v>
      </c>
      <c r="I17" s="9">
        <v>4520000</v>
      </c>
      <c r="J17" s="9">
        <v>4972000</v>
      </c>
      <c r="K17" s="9">
        <v>596640</v>
      </c>
      <c r="L17" s="9">
        <v>5568640</v>
      </c>
      <c r="M17" s="8" t="str">
        <f>PROPER(TEXT([1]!Paie3[[#This Row],[Date]],"mmmm"))</f>
        <v>Mars</v>
      </c>
      <c r="N17" s="8" t="e">
        <f ca="1">YEAR(TODAY())-YEAR([1]!Paie3[[#This Row],[Date de Naissance]])</f>
        <v>#REF!</v>
      </c>
      <c r="O17" s="8"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C5:O17"/>
  <sheetViews>
    <sheetView workbookViewId="0">
      <selection activeCell="C8" sqref="C8:O17"/>
    </sheetView>
  </sheetViews>
  <sheetFormatPr baseColWidth="10" defaultRowHeight="13.8"/>
  <cols>
    <col min="6" max="6" width="5" bestFit="1" customWidth="1"/>
    <col min="7" max="7" width="17.26953125" customWidth="1"/>
    <col min="8" max="8" width="13.453125" customWidth="1"/>
    <col min="9" max="9" width="14.7265625" customWidth="1"/>
    <col min="10" max="10" width="18.7265625" customWidth="1"/>
    <col min="11" max="11" width="18.08984375" customWidth="1"/>
    <col min="12" max="12" width="14.7265625" customWidth="1"/>
  </cols>
  <sheetData>
    <row r="5" spans="3:15" ht="19.8">
      <c r="C5" s="3" t="str">
        <f>"La paie du mois de Avril"</f>
        <v>La paie du mois de Avril</v>
      </c>
      <c r="D5" s="4"/>
      <c r="E5" s="4"/>
      <c r="F5" s="4"/>
      <c r="G5" s="5"/>
      <c r="H5" s="5"/>
      <c r="I5" s="6"/>
      <c r="J5" s="6"/>
      <c r="K5" s="6"/>
      <c r="L5" s="6"/>
      <c r="M5" s="4"/>
      <c r="N5" s="4"/>
      <c r="O5" s="4"/>
    </row>
    <row r="6" spans="3:15">
      <c r="C6" s="1"/>
      <c r="G6" s="1"/>
      <c r="H6" s="1"/>
      <c r="I6" s="2"/>
      <c r="J6" s="2"/>
      <c r="K6" s="2"/>
      <c r="L6" s="2"/>
    </row>
    <row r="7" spans="3:15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20</v>
      </c>
      <c r="K7" s="2" t="s">
        <v>21</v>
      </c>
      <c r="L7" s="2" t="s">
        <v>22</v>
      </c>
      <c r="M7" t="s">
        <v>23</v>
      </c>
      <c r="N7" t="s">
        <v>24</v>
      </c>
      <c r="O7" t="s">
        <v>25</v>
      </c>
    </row>
    <row r="8" spans="3:15">
      <c r="C8" s="7">
        <v>41759</v>
      </c>
      <c r="D8" s="8" t="s">
        <v>26</v>
      </c>
      <c r="E8" s="8" t="s">
        <v>27</v>
      </c>
      <c r="F8" s="8" t="s">
        <v>28</v>
      </c>
      <c r="G8" s="7">
        <v>28128</v>
      </c>
      <c r="H8" s="7">
        <v>36892</v>
      </c>
      <c r="I8" s="9">
        <v>5674000</v>
      </c>
      <c r="J8" s="9">
        <v>6808800</v>
      </c>
      <c r="K8" s="9">
        <v>680880</v>
      </c>
      <c r="L8" s="9">
        <v>70489680</v>
      </c>
      <c r="M8" s="8" t="str">
        <f>PROPER(TEXT(C8,"mmmm"))</f>
        <v>Avril</v>
      </c>
      <c r="N8" s="8" t="e">
        <f ca="1">YEAR(TODAY())-YEAR([1]!Paie4[[#This Row],[Date de Naissance]])</f>
        <v>#REF!</v>
      </c>
      <c r="O8" s="8">
        <v>1</v>
      </c>
    </row>
    <row r="9" spans="3:15">
      <c r="C9" s="7">
        <v>41759</v>
      </c>
      <c r="D9" s="8" t="s">
        <v>29</v>
      </c>
      <c r="E9" s="8" t="s">
        <v>30</v>
      </c>
      <c r="F9" s="8" t="s">
        <v>28</v>
      </c>
      <c r="G9" s="7">
        <v>25756</v>
      </c>
      <c r="H9" s="7">
        <v>36893</v>
      </c>
      <c r="I9" s="9">
        <v>9996000</v>
      </c>
      <c r="J9" s="9">
        <v>10995600</v>
      </c>
      <c r="K9" s="9">
        <v>1319472</v>
      </c>
      <c r="L9" s="9">
        <v>12315072</v>
      </c>
      <c r="M9" s="8" t="str">
        <f t="shared" ref="M9:M17" si="0">PROPER(TEXT(C9,"mmmm"))</f>
        <v>Avril</v>
      </c>
      <c r="N9" s="8" t="e">
        <f ca="1">YEAR(TODAY())-YEAR([1]!Paie4[[#This Row],[Date de Naissance]])</f>
        <v>#REF!</v>
      </c>
      <c r="O9" s="8">
        <v>1</v>
      </c>
    </row>
    <row r="10" spans="3:15">
      <c r="C10" s="7">
        <v>41759</v>
      </c>
      <c r="D10" s="8" t="s">
        <v>31</v>
      </c>
      <c r="E10" s="8" t="s">
        <v>32</v>
      </c>
      <c r="F10" s="8" t="s">
        <v>28</v>
      </c>
      <c r="G10" s="7">
        <v>25615</v>
      </c>
      <c r="H10" s="7">
        <v>36894</v>
      </c>
      <c r="I10" s="9">
        <v>9707000</v>
      </c>
      <c r="J10" s="9">
        <v>11648400</v>
      </c>
      <c r="K10" s="9">
        <v>1164840</v>
      </c>
      <c r="L10" s="9">
        <v>12813240</v>
      </c>
      <c r="M10" s="8" t="str">
        <f t="shared" si="0"/>
        <v>Avril</v>
      </c>
      <c r="N10" s="8" t="e">
        <f ca="1">YEAR(TODAY())-YEAR([1]!Paie4[[#This Row],[Date de Naissance]])</f>
        <v>#REF!</v>
      </c>
      <c r="O10" s="8">
        <v>1</v>
      </c>
    </row>
    <row r="11" spans="3:15">
      <c r="C11" s="7">
        <v>41759</v>
      </c>
      <c r="D11" s="8" t="s">
        <v>33</v>
      </c>
      <c r="E11" s="8" t="s">
        <v>34</v>
      </c>
      <c r="F11" s="8" t="s">
        <v>28</v>
      </c>
      <c r="G11" s="7">
        <v>26719</v>
      </c>
      <c r="H11" s="7">
        <v>36895</v>
      </c>
      <c r="I11" s="9">
        <v>6480000</v>
      </c>
      <c r="J11" s="9">
        <v>7128000.0000000009</v>
      </c>
      <c r="K11" s="9">
        <v>926640.00000000012</v>
      </c>
      <c r="L11" s="9">
        <v>8054640.0000000009</v>
      </c>
      <c r="M11" s="8" t="str">
        <f t="shared" si="0"/>
        <v>Avril</v>
      </c>
      <c r="N11" s="8" t="e">
        <f ca="1">YEAR(TODAY())-YEAR([1]!Paie4[[#This Row],[Date de Naissance]])</f>
        <v>#REF!</v>
      </c>
      <c r="O11" s="8">
        <v>1</v>
      </c>
    </row>
    <row r="12" spans="3:15">
      <c r="C12" s="7">
        <v>41759</v>
      </c>
      <c r="D12" s="8" t="s">
        <v>35</v>
      </c>
      <c r="E12" s="8" t="s">
        <v>36</v>
      </c>
      <c r="F12" s="8" t="s">
        <v>28</v>
      </c>
      <c r="G12" s="7">
        <v>26920</v>
      </c>
      <c r="H12" s="7">
        <v>36896</v>
      </c>
      <c r="I12" s="9">
        <v>2347000</v>
      </c>
      <c r="J12" s="9">
        <v>2581700</v>
      </c>
      <c r="K12" s="9">
        <v>361438</v>
      </c>
      <c r="L12" s="9">
        <v>2943138</v>
      </c>
      <c r="M12" s="8" t="str">
        <f t="shared" si="0"/>
        <v>Avril</v>
      </c>
      <c r="N12" s="8" t="e">
        <f ca="1">YEAR(TODAY())-YEAR([1]!Paie4[[#This Row],[Date de Naissance]])</f>
        <v>#REF!</v>
      </c>
      <c r="O12" s="8">
        <v>1</v>
      </c>
    </row>
    <row r="13" spans="3:15">
      <c r="C13" s="7">
        <v>41759</v>
      </c>
      <c r="D13" s="8" t="s">
        <v>37</v>
      </c>
      <c r="E13" s="8" t="s">
        <v>38</v>
      </c>
      <c r="F13" s="8" t="s">
        <v>39</v>
      </c>
      <c r="G13" s="7">
        <v>25953</v>
      </c>
      <c r="H13" s="7">
        <v>36897</v>
      </c>
      <c r="I13" s="9">
        <v>8916000</v>
      </c>
      <c r="J13" s="9">
        <v>9807600</v>
      </c>
      <c r="K13" s="9">
        <v>1471140</v>
      </c>
      <c r="L13" s="9">
        <v>11278740</v>
      </c>
      <c r="M13" s="8" t="str">
        <f t="shared" si="0"/>
        <v>Avril</v>
      </c>
      <c r="N13" s="8" t="e">
        <f ca="1">YEAR(TODAY())-YEAR([1]!Paie4[[#This Row],[Date de Naissance]])</f>
        <v>#REF!</v>
      </c>
      <c r="O13" s="8">
        <v>1</v>
      </c>
    </row>
    <row r="14" spans="3:15">
      <c r="C14" s="7">
        <v>41759</v>
      </c>
      <c r="D14" s="8" t="s">
        <v>40</v>
      </c>
      <c r="E14" s="8" t="s">
        <v>41</v>
      </c>
      <c r="F14" s="8" t="s">
        <v>28</v>
      </c>
      <c r="G14" s="7">
        <v>30121</v>
      </c>
      <c r="H14" s="7">
        <v>36898</v>
      </c>
      <c r="I14" s="9">
        <v>2922000</v>
      </c>
      <c r="J14" s="9">
        <v>3798600</v>
      </c>
      <c r="K14" s="9">
        <v>379860</v>
      </c>
      <c r="L14" s="9">
        <v>4178460</v>
      </c>
      <c r="M14" s="8" t="str">
        <f t="shared" si="0"/>
        <v>Avril</v>
      </c>
      <c r="N14" s="8" t="e">
        <f ca="1">YEAR(TODAY())-YEAR([1]!Paie4[[#This Row],[Date de Naissance]])</f>
        <v>#REF!</v>
      </c>
      <c r="O14" s="8">
        <v>1</v>
      </c>
    </row>
    <row r="15" spans="3:15">
      <c r="C15" s="7">
        <v>41759</v>
      </c>
      <c r="D15" s="8" t="s">
        <v>42</v>
      </c>
      <c r="E15" s="8" t="s">
        <v>43</v>
      </c>
      <c r="F15" s="8" t="s">
        <v>28</v>
      </c>
      <c r="G15" s="7">
        <v>29969</v>
      </c>
      <c r="H15" s="7">
        <v>36899</v>
      </c>
      <c r="I15" s="9">
        <v>7491000</v>
      </c>
      <c r="J15" s="9">
        <v>9738300</v>
      </c>
      <c r="K15" s="9">
        <v>1168596</v>
      </c>
      <c r="L15" s="9">
        <v>10906896</v>
      </c>
      <c r="M15" s="8" t="str">
        <f t="shared" si="0"/>
        <v>Avril</v>
      </c>
      <c r="N15" s="8" t="e">
        <f ca="1">YEAR(TODAY())-YEAR([1]!Paie4[[#This Row],[Date de Naissance]])</f>
        <v>#REF!</v>
      </c>
      <c r="O15" s="8">
        <v>1</v>
      </c>
    </row>
    <row r="16" spans="3:15">
      <c r="C16" s="7">
        <v>41759</v>
      </c>
      <c r="D16" s="8" t="s">
        <v>44</v>
      </c>
      <c r="E16" s="8" t="s">
        <v>45</v>
      </c>
      <c r="F16" s="8" t="s">
        <v>28</v>
      </c>
      <c r="G16" s="7">
        <v>29092</v>
      </c>
      <c r="H16" s="7">
        <v>36900</v>
      </c>
      <c r="I16" s="9">
        <v>908000</v>
      </c>
      <c r="J16" s="9">
        <v>1180400</v>
      </c>
      <c r="K16" s="9">
        <v>141648</v>
      </c>
      <c r="L16" s="9">
        <v>1322048</v>
      </c>
      <c r="M16" s="8" t="str">
        <f t="shared" si="0"/>
        <v>Avril</v>
      </c>
      <c r="N16" s="8" t="e">
        <f ca="1">YEAR(TODAY())-YEAR([1]!Paie4[[#This Row],[Date de Naissance]])</f>
        <v>#REF!</v>
      </c>
      <c r="O16" s="8">
        <v>1</v>
      </c>
    </row>
    <row r="17" spans="3:15">
      <c r="C17" s="7">
        <v>41759</v>
      </c>
      <c r="D17" s="8" t="s">
        <v>46</v>
      </c>
      <c r="E17" s="8" t="s">
        <v>47</v>
      </c>
      <c r="F17" s="8" t="s">
        <v>39</v>
      </c>
      <c r="G17" s="7">
        <v>29565</v>
      </c>
      <c r="H17" s="7">
        <v>36901</v>
      </c>
      <c r="I17" s="9">
        <v>4520000</v>
      </c>
      <c r="J17" s="9">
        <v>4972000</v>
      </c>
      <c r="K17" s="9">
        <v>596640</v>
      </c>
      <c r="L17" s="9">
        <v>5568640</v>
      </c>
      <c r="M17" s="8" t="str">
        <f t="shared" si="0"/>
        <v>Avril</v>
      </c>
      <c r="N17" s="8" t="e">
        <f ca="1">YEAR(TODAY())-YEAR([1]!Paie4[[#This Row],[Date de Naissance]])</f>
        <v>#REF!</v>
      </c>
      <c r="O17" s="8"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C4:R17"/>
  <sheetViews>
    <sheetView workbookViewId="0">
      <selection activeCell="C8" sqref="C8:O17"/>
    </sheetView>
  </sheetViews>
  <sheetFormatPr baseColWidth="10" defaultRowHeight="13.8"/>
  <cols>
    <col min="3" max="3" width="11.1796875" style="1"/>
    <col min="7" max="7" width="17.26953125" style="1" customWidth="1"/>
    <col min="8" max="8" width="13.453125" style="1" customWidth="1"/>
    <col min="9" max="9" width="14.7265625" style="2" customWidth="1"/>
    <col min="10" max="10" width="18.08984375" style="2" customWidth="1"/>
    <col min="11" max="11" width="14.7265625" style="2" customWidth="1"/>
    <col min="12" max="12" width="6.1796875" bestFit="1" customWidth="1"/>
    <col min="13" max="13" width="5.7265625" bestFit="1" customWidth="1"/>
    <col min="14" max="14" width="9" bestFit="1" customWidth="1"/>
  </cols>
  <sheetData>
    <row r="4" spans="3:18" ht="30" customHeight="1">
      <c r="C4" s="3" t="str">
        <f>"La paie du mois de Mai"</f>
        <v>La paie du mois de Mai</v>
      </c>
      <c r="D4" s="4"/>
      <c r="E4" s="4"/>
      <c r="F4" s="4"/>
      <c r="G4" s="5"/>
      <c r="H4" s="5"/>
      <c r="I4" s="6"/>
      <c r="J4" s="6"/>
      <c r="K4" s="6"/>
      <c r="L4" s="4"/>
      <c r="M4" s="4"/>
      <c r="N4" s="4"/>
    </row>
    <row r="5" spans="3:18" ht="30" customHeight="1">
      <c r="C5" s="10"/>
      <c r="D5" s="11"/>
      <c r="E5" s="11"/>
      <c r="F5" s="11"/>
      <c r="G5" s="12"/>
      <c r="H5" s="12"/>
      <c r="I5" s="13"/>
      <c r="J5" s="13"/>
      <c r="K5" s="13"/>
      <c r="L5" s="11"/>
      <c r="M5" s="11"/>
      <c r="N5" s="11"/>
    </row>
    <row r="7" spans="3:18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21</v>
      </c>
      <c r="K7" s="2" t="s">
        <v>22</v>
      </c>
      <c r="L7" t="s">
        <v>23</v>
      </c>
      <c r="M7" t="s">
        <v>24</v>
      </c>
      <c r="N7" t="s">
        <v>25</v>
      </c>
      <c r="O7" t="s">
        <v>48</v>
      </c>
      <c r="P7" t="s">
        <v>49</v>
      </c>
      <c r="Q7" t="s">
        <v>50</v>
      </c>
      <c r="R7" t="s">
        <v>51</v>
      </c>
    </row>
    <row r="8" spans="3:18">
      <c r="C8" s="7">
        <v>41790</v>
      </c>
      <c r="D8" s="8" t="s">
        <v>26</v>
      </c>
      <c r="E8" s="8" t="s">
        <v>27</v>
      </c>
      <c r="F8" s="8" t="s">
        <v>28</v>
      </c>
      <c r="G8" s="7">
        <v>28128</v>
      </c>
      <c r="H8" s="7">
        <v>36892</v>
      </c>
      <c r="I8" s="9">
        <v>6298140.0000000009</v>
      </c>
      <c r="J8" s="9">
        <v>748968.00000000012</v>
      </c>
      <c r="K8" s="9">
        <v>8538235.2000000011</v>
      </c>
      <c r="L8" s="8" t="str">
        <f>PROPER(TEXT(Tableau1[[#This Row],[Date]],"mmmm"))</f>
        <v>Mai</v>
      </c>
      <c r="M8" s="8">
        <f ca="1">YEAR(TODAY())-YEAR(Tableau1[[#This Row],[Date de Naissance]])</f>
        <v>38</v>
      </c>
      <c r="N8" s="8">
        <f>1</f>
        <v>1</v>
      </c>
      <c r="O8" s="8"/>
      <c r="P8" s="8"/>
      <c r="Q8" s="8"/>
      <c r="R8" s="8"/>
    </row>
    <row r="9" spans="3:18">
      <c r="C9" s="7">
        <v>41790</v>
      </c>
      <c r="D9" s="8" t="s">
        <v>29</v>
      </c>
      <c r="E9" s="8" t="s">
        <v>30</v>
      </c>
      <c r="F9" s="8" t="s">
        <v>28</v>
      </c>
      <c r="G9" s="7">
        <v>25756</v>
      </c>
      <c r="H9" s="7">
        <v>36893</v>
      </c>
      <c r="I9" s="9">
        <v>11095560.000000002</v>
      </c>
      <c r="J9" s="9">
        <v>1517392.7999999998</v>
      </c>
      <c r="K9" s="9">
        <v>13669729.920000002</v>
      </c>
      <c r="L9" s="8" t="str">
        <f>PROPER(TEXT(Tableau1[[#This Row],[Date]],"mmmm"))</f>
        <v>Mai</v>
      </c>
      <c r="M9" s="8">
        <f ca="1">YEAR(TODAY())-YEAR(Tableau1[[#This Row],[Date de Naissance]])</f>
        <v>45</v>
      </c>
      <c r="N9" s="8">
        <f>1</f>
        <v>1</v>
      </c>
      <c r="O9" s="8"/>
      <c r="P9" s="8"/>
      <c r="Q9" s="8"/>
      <c r="R9" s="8"/>
    </row>
    <row r="10" spans="3:18">
      <c r="C10" s="7">
        <v>41790</v>
      </c>
      <c r="D10" s="8" t="s">
        <v>31</v>
      </c>
      <c r="E10" s="8" t="s">
        <v>32</v>
      </c>
      <c r="F10" s="8" t="s">
        <v>28</v>
      </c>
      <c r="G10" s="7">
        <v>25615</v>
      </c>
      <c r="H10" s="7">
        <v>36894</v>
      </c>
      <c r="I10" s="9">
        <v>10774770.000000002</v>
      </c>
      <c r="J10" s="9">
        <v>1327917.6000000001</v>
      </c>
      <c r="K10" s="9">
        <v>14735225.999999998</v>
      </c>
      <c r="L10" s="8" t="str">
        <f>PROPER(TEXT(Tableau1[[#This Row],[Date]],"mmmm"))</f>
        <v>Mai</v>
      </c>
      <c r="M10" s="8">
        <f ca="1">YEAR(TODAY())-YEAR(Tableau1[[#This Row],[Date de Naissance]])</f>
        <v>45</v>
      </c>
      <c r="N10" s="8">
        <f>1</f>
        <v>1</v>
      </c>
      <c r="O10" s="8"/>
      <c r="P10" s="8"/>
      <c r="Q10" s="8"/>
      <c r="R10" s="8"/>
    </row>
    <row r="11" spans="3:18">
      <c r="C11" s="7">
        <v>41790</v>
      </c>
      <c r="D11" s="8" t="s">
        <v>33</v>
      </c>
      <c r="E11" s="8" t="s">
        <v>34</v>
      </c>
      <c r="F11" s="8" t="s">
        <v>28</v>
      </c>
      <c r="G11" s="7">
        <v>26719</v>
      </c>
      <c r="H11" s="7">
        <v>36895</v>
      </c>
      <c r="I11" s="9">
        <v>7192800.0000000009</v>
      </c>
      <c r="J11" s="9">
        <v>1028570.4000000003</v>
      </c>
      <c r="K11" s="9">
        <v>9182289.6000000015</v>
      </c>
      <c r="L11" s="8" t="str">
        <f>PROPER(TEXT(Tableau1[[#This Row],[Date]],"mmmm"))</f>
        <v>Mai</v>
      </c>
      <c r="M11" s="8">
        <f ca="1">YEAR(TODAY())-YEAR(Tableau1[[#This Row],[Date de Naissance]])</f>
        <v>42</v>
      </c>
      <c r="N11" s="8">
        <f>1</f>
        <v>1</v>
      </c>
      <c r="O11" s="8"/>
      <c r="P11" s="8"/>
      <c r="Q11" s="8"/>
      <c r="R11" s="8"/>
    </row>
    <row r="12" spans="3:18">
      <c r="C12" s="7">
        <v>41790</v>
      </c>
      <c r="D12" s="8" t="s">
        <v>35</v>
      </c>
      <c r="E12" s="8" t="s">
        <v>36</v>
      </c>
      <c r="F12" s="8" t="s">
        <v>28</v>
      </c>
      <c r="G12" s="7">
        <v>26920</v>
      </c>
      <c r="H12" s="7">
        <v>36896</v>
      </c>
      <c r="I12" s="9">
        <v>2581700</v>
      </c>
      <c r="J12" s="9">
        <v>408424.93999999994</v>
      </c>
      <c r="K12" s="9">
        <v>3325745.9399999995</v>
      </c>
      <c r="L12" s="8" t="str">
        <f>PROPER(TEXT(Tableau1[[#This Row],[Date]],"mmmm"))</f>
        <v>Mai</v>
      </c>
      <c r="M12" s="8">
        <f ca="1">YEAR(TODAY())-YEAR(Tableau1[[#This Row],[Date de Naissance]])</f>
        <v>42</v>
      </c>
      <c r="N12" s="8">
        <f>1</f>
        <v>1</v>
      </c>
      <c r="O12" s="8"/>
      <c r="P12" s="8"/>
      <c r="Q12" s="8"/>
      <c r="R12" s="8"/>
    </row>
    <row r="13" spans="3:18">
      <c r="C13" s="7">
        <v>41790</v>
      </c>
      <c r="D13" s="8" t="s">
        <v>37</v>
      </c>
      <c r="E13" s="8" t="s">
        <v>38</v>
      </c>
      <c r="F13" s="8" t="s">
        <v>39</v>
      </c>
      <c r="G13" s="7">
        <v>25953</v>
      </c>
      <c r="H13" s="7">
        <v>36897</v>
      </c>
      <c r="I13" s="9">
        <v>10253400</v>
      </c>
      <c r="J13" s="9">
        <v>1662388.2</v>
      </c>
      <c r="K13" s="9">
        <v>12406614.000000002</v>
      </c>
      <c r="L13" s="8" t="str">
        <f>PROPER(TEXT(Tableau1[[#This Row],[Date]],"mmmm"))</f>
        <v>Mai</v>
      </c>
      <c r="M13" s="8">
        <f ca="1">YEAR(TODAY())-YEAR(Tableau1[[#This Row],[Date de Naissance]])</f>
        <v>44</v>
      </c>
      <c r="N13" s="8">
        <f>1</f>
        <v>1</v>
      </c>
      <c r="O13" s="8"/>
      <c r="P13" s="8"/>
      <c r="Q13" s="8"/>
      <c r="R13" s="8"/>
    </row>
    <row r="14" spans="3:18">
      <c r="C14" s="7">
        <v>41790</v>
      </c>
      <c r="D14" s="8" t="s">
        <v>40</v>
      </c>
      <c r="E14" s="8" t="s">
        <v>41</v>
      </c>
      <c r="F14" s="8" t="s">
        <v>28</v>
      </c>
      <c r="G14" s="7">
        <v>30121</v>
      </c>
      <c r="H14" s="7">
        <v>36898</v>
      </c>
      <c r="I14" s="9">
        <v>3272640.0000000005</v>
      </c>
      <c r="J14" s="9">
        <v>421644.60000000003</v>
      </c>
      <c r="K14" s="9">
        <v>4763444.4000000004</v>
      </c>
      <c r="L14" s="8" t="str">
        <f>PROPER(TEXT(Tableau1[[#This Row],[Date]],"mmmm"))</f>
        <v>Mai</v>
      </c>
      <c r="M14" s="8">
        <f ca="1">YEAR(TODAY())-YEAR(Tableau1[[#This Row],[Date de Naissance]])</f>
        <v>33</v>
      </c>
      <c r="N14" s="8">
        <f>1</f>
        <v>1</v>
      </c>
      <c r="O14" s="8"/>
      <c r="P14" s="8"/>
      <c r="Q14" s="8"/>
      <c r="R14" s="8"/>
    </row>
    <row r="15" spans="3:18">
      <c r="C15" s="7">
        <v>41790</v>
      </c>
      <c r="D15" s="8" t="s">
        <v>42</v>
      </c>
      <c r="E15" s="8" t="s">
        <v>43</v>
      </c>
      <c r="F15" s="8" t="s">
        <v>28</v>
      </c>
      <c r="G15" s="7">
        <v>29969</v>
      </c>
      <c r="H15" s="7">
        <v>36899</v>
      </c>
      <c r="I15" s="9">
        <v>8614650</v>
      </c>
      <c r="J15" s="9">
        <v>1320513.48</v>
      </c>
      <c r="K15" s="9">
        <v>12324792.479999999</v>
      </c>
      <c r="L15" s="8" t="str">
        <f>PROPER(TEXT(Tableau1[[#This Row],[Date]],"mmmm"))</f>
        <v>Mai</v>
      </c>
      <c r="M15" s="8">
        <f ca="1">YEAR(TODAY())-YEAR(Tableau1[[#This Row],[Date de Naissance]])</f>
        <v>33</v>
      </c>
      <c r="N15" s="8">
        <f>1</f>
        <v>1</v>
      </c>
      <c r="O15" s="8"/>
      <c r="P15" s="8"/>
      <c r="Q15" s="8"/>
      <c r="R15" s="8"/>
    </row>
    <row r="16" spans="3:18">
      <c r="C16" s="7">
        <v>41790</v>
      </c>
      <c r="D16" s="8" t="s">
        <v>44</v>
      </c>
      <c r="E16" s="8" t="s">
        <v>45</v>
      </c>
      <c r="F16" s="8" t="s">
        <v>28</v>
      </c>
      <c r="G16" s="7">
        <v>29092</v>
      </c>
      <c r="H16" s="7">
        <v>36900</v>
      </c>
      <c r="I16" s="9">
        <v>1044199.9999999999</v>
      </c>
      <c r="J16" s="9">
        <v>161478.72000000003</v>
      </c>
      <c r="K16" s="9">
        <v>1520355.2</v>
      </c>
      <c r="L16" s="8" t="str">
        <f>PROPER(TEXT(Tableau1[[#This Row],[Date]],"mmmm"))</f>
        <v>Mai</v>
      </c>
      <c r="M16" s="8">
        <f ca="1">YEAR(TODAY())-YEAR(Tableau1[[#This Row],[Date de Naissance]])</f>
        <v>36</v>
      </c>
      <c r="N16" s="8">
        <f>1</f>
        <v>1</v>
      </c>
      <c r="O16" s="8"/>
      <c r="P16" s="8"/>
      <c r="Q16" s="8"/>
      <c r="R16" s="8"/>
    </row>
    <row r="17" spans="3:18">
      <c r="C17" s="7">
        <v>41790</v>
      </c>
      <c r="D17" s="8" t="s">
        <v>46</v>
      </c>
      <c r="E17" s="8" t="s">
        <v>47</v>
      </c>
      <c r="F17" s="8" t="s">
        <v>39</v>
      </c>
      <c r="G17" s="7">
        <v>29565</v>
      </c>
      <c r="H17" s="7">
        <v>36901</v>
      </c>
      <c r="I17" s="9">
        <v>5017200</v>
      </c>
      <c r="J17" s="9">
        <v>680169.60000000009</v>
      </c>
      <c r="K17" s="9">
        <v>6236876.8000000007</v>
      </c>
      <c r="L17" s="8" t="str">
        <f>PROPER(TEXT(Tableau1[[#This Row],[Date]],"mmmm"))</f>
        <v>Mai</v>
      </c>
      <c r="M17" s="8">
        <f ca="1">YEAR(TODAY())-YEAR(Tableau1[[#This Row],[Date de Naissance]])</f>
        <v>35</v>
      </c>
      <c r="N17" s="8">
        <f>1</f>
        <v>1</v>
      </c>
      <c r="O17" s="8"/>
      <c r="P17" s="8"/>
      <c r="Q17" s="8"/>
      <c r="R17" s="8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C4:N17"/>
  <sheetViews>
    <sheetView workbookViewId="0">
      <selection activeCell="C8" sqref="C8:O17"/>
    </sheetView>
  </sheetViews>
  <sheetFormatPr baseColWidth="10" defaultRowHeight="13.8"/>
  <cols>
    <col min="3" max="3" width="11.1796875" style="1"/>
    <col min="7" max="7" width="17.26953125" style="1" customWidth="1"/>
    <col min="8" max="8" width="13.453125" style="1" customWidth="1"/>
    <col min="9" max="9" width="14.7265625" style="2" customWidth="1"/>
    <col min="10" max="10" width="18.08984375" style="2" customWidth="1"/>
    <col min="11" max="11" width="14.7265625" style="2" customWidth="1"/>
    <col min="12" max="14" width="11.1796875" customWidth="1"/>
  </cols>
  <sheetData>
    <row r="4" spans="3:14" ht="30" customHeight="1">
      <c r="C4" s="3" t="str">
        <f>"La paie du mois de Juin"</f>
        <v>La paie du mois de Juin</v>
      </c>
      <c r="D4" s="4"/>
      <c r="E4" s="4"/>
      <c r="F4" s="4"/>
      <c r="G4" s="5"/>
      <c r="H4" s="5"/>
      <c r="I4" s="6"/>
      <c r="J4" s="6"/>
      <c r="K4" s="6"/>
      <c r="L4" s="4"/>
      <c r="M4" s="4"/>
      <c r="N4" s="4"/>
    </row>
    <row r="5" spans="3:14" ht="30" customHeight="1">
      <c r="C5" s="10"/>
      <c r="D5" s="11"/>
      <c r="E5" s="11"/>
      <c r="F5" s="11"/>
      <c r="G5" s="12"/>
      <c r="H5" s="12"/>
      <c r="I5" s="13"/>
      <c r="J5" s="13"/>
      <c r="K5" s="13"/>
      <c r="L5" s="11"/>
      <c r="M5" s="11"/>
      <c r="N5" s="11"/>
    </row>
    <row r="7" spans="3:14">
      <c r="C7" s="7" t="s">
        <v>12</v>
      </c>
      <c r="D7" s="8" t="s">
        <v>13</v>
      </c>
      <c r="E7" s="8" t="s">
        <v>14</v>
      </c>
      <c r="F7" s="8" t="s">
        <v>15</v>
      </c>
      <c r="G7" s="7" t="s">
        <v>16</v>
      </c>
      <c r="H7" s="7" t="s">
        <v>17</v>
      </c>
      <c r="I7" s="9" t="s">
        <v>18</v>
      </c>
      <c r="J7" s="9" t="s">
        <v>21</v>
      </c>
      <c r="K7" s="9" t="s">
        <v>22</v>
      </c>
      <c r="L7" s="8" t="s">
        <v>23</v>
      </c>
      <c r="M7" s="8" t="s">
        <v>24</v>
      </c>
      <c r="N7" s="8" t="s">
        <v>25</v>
      </c>
    </row>
    <row r="8" spans="3:14">
      <c r="C8" s="7">
        <v>41820</v>
      </c>
      <c r="D8" s="8" t="s">
        <v>26</v>
      </c>
      <c r="E8" s="8" t="s">
        <v>27</v>
      </c>
      <c r="F8" s="8" t="s">
        <v>28</v>
      </c>
      <c r="G8" s="7">
        <v>28128</v>
      </c>
      <c r="H8" s="7">
        <v>36892</v>
      </c>
      <c r="I8" s="9">
        <v>6298140.0000000009</v>
      </c>
      <c r="J8" s="9">
        <v>748968.00000000012</v>
      </c>
      <c r="K8" s="9">
        <v>8053235.2000000002</v>
      </c>
      <c r="L8" s="8" t="e">
        <f>PROPER(TEXT(#REF!,"mmmm"))</f>
        <v>#REF!</v>
      </c>
      <c r="M8" s="8">
        <f ca="1">YEAR(TODAY())-YEAR(Tableau2[[#This Row],[Date de Naissance]])</f>
        <v>38</v>
      </c>
      <c r="N8" s="8">
        <f>1</f>
        <v>1</v>
      </c>
    </row>
    <row r="9" spans="3:14">
      <c r="C9" s="7">
        <v>41820</v>
      </c>
      <c r="D9" s="8" t="s">
        <v>29</v>
      </c>
      <c r="E9" s="8" t="s">
        <v>30</v>
      </c>
      <c r="F9" s="8" t="s">
        <v>28</v>
      </c>
      <c r="G9" s="7">
        <v>25756</v>
      </c>
      <c r="H9" s="7">
        <v>36893</v>
      </c>
      <c r="I9" s="9">
        <v>11095560.000000002</v>
      </c>
      <c r="J9" s="9">
        <v>1517392.7999999998</v>
      </c>
      <c r="K9" s="9">
        <v>13669729.920000002</v>
      </c>
      <c r="L9" s="8" t="e">
        <f>PROPER(TEXT(#REF!,"mmmm"))</f>
        <v>#REF!</v>
      </c>
      <c r="M9" s="8">
        <f ca="1">YEAR(TODAY())-YEAR(Tableau2[[#This Row],[Date de Naissance]])</f>
        <v>45</v>
      </c>
      <c r="N9" s="8">
        <f>1</f>
        <v>1</v>
      </c>
    </row>
    <row r="10" spans="3:14">
      <c r="C10" s="7">
        <v>41820</v>
      </c>
      <c r="D10" s="8" t="s">
        <v>31</v>
      </c>
      <c r="E10" s="8" t="s">
        <v>32</v>
      </c>
      <c r="F10" s="8" t="s">
        <v>28</v>
      </c>
      <c r="G10" s="7">
        <v>25615</v>
      </c>
      <c r="H10" s="7">
        <v>36894</v>
      </c>
      <c r="I10" s="9">
        <v>10774770.000000002</v>
      </c>
      <c r="J10" s="9">
        <v>1327917.6000000001</v>
      </c>
      <c r="K10" s="9">
        <v>14735225.999999998</v>
      </c>
      <c r="L10" s="8" t="e">
        <f>PROPER(TEXT(#REF!,"mmmm"))</f>
        <v>#REF!</v>
      </c>
      <c r="M10" s="8">
        <f ca="1">YEAR(TODAY())-YEAR(Tableau2[[#This Row],[Date de Naissance]])</f>
        <v>45</v>
      </c>
      <c r="N10" s="8">
        <f>1</f>
        <v>1</v>
      </c>
    </row>
    <row r="11" spans="3:14">
      <c r="C11" s="7">
        <v>41820</v>
      </c>
      <c r="D11" s="8" t="s">
        <v>33</v>
      </c>
      <c r="E11" s="8" t="s">
        <v>34</v>
      </c>
      <c r="F11" s="8" t="s">
        <v>28</v>
      </c>
      <c r="G11" s="7">
        <v>26719</v>
      </c>
      <c r="H11" s="7">
        <v>36895</v>
      </c>
      <c r="I11" s="9">
        <v>7192800.0000000009</v>
      </c>
      <c r="J11" s="9">
        <v>1028570.4000000003</v>
      </c>
      <c r="K11" s="9">
        <v>9182289.6000000015</v>
      </c>
      <c r="L11" s="8" t="e">
        <f>PROPER(TEXT(#REF!,"mmmm"))</f>
        <v>#REF!</v>
      </c>
      <c r="M11" s="8">
        <f ca="1">YEAR(TODAY())-YEAR(Tableau2[[#This Row],[Date de Naissance]])</f>
        <v>42</v>
      </c>
      <c r="N11" s="8">
        <f>1</f>
        <v>1</v>
      </c>
    </row>
    <row r="12" spans="3:14">
      <c r="C12" s="7">
        <v>41820</v>
      </c>
      <c r="D12" s="8" t="s">
        <v>35</v>
      </c>
      <c r="E12" s="8" t="s">
        <v>36</v>
      </c>
      <c r="F12" s="8" t="s">
        <v>28</v>
      </c>
      <c r="G12" s="7">
        <v>26920</v>
      </c>
      <c r="H12" s="7">
        <v>36896</v>
      </c>
      <c r="I12" s="9">
        <v>2581700</v>
      </c>
      <c r="J12" s="9">
        <v>408424.93999999994</v>
      </c>
      <c r="K12" s="9">
        <v>3325745.9399999995</v>
      </c>
      <c r="L12" s="8" t="e">
        <f>PROPER(TEXT(#REF!,"mmmm"))</f>
        <v>#REF!</v>
      </c>
      <c r="M12" s="8">
        <f ca="1">YEAR(TODAY())-YEAR(Tableau2[[#This Row],[Date de Naissance]])</f>
        <v>42</v>
      </c>
      <c r="N12" s="8">
        <f>1</f>
        <v>1</v>
      </c>
    </row>
    <row r="13" spans="3:14">
      <c r="C13" s="7">
        <v>41820</v>
      </c>
      <c r="D13" s="8" t="s">
        <v>37</v>
      </c>
      <c r="E13" s="8" t="s">
        <v>38</v>
      </c>
      <c r="F13" s="8" t="s">
        <v>39</v>
      </c>
      <c r="G13" s="7">
        <v>25953</v>
      </c>
      <c r="H13" s="7">
        <v>36897</v>
      </c>
      <c r="I13" s="9">
        <v>10253400</v>
      </c>
      <c r="J13" s="9">
        <v>1662388.2</v>
      </c>
      <c r="K13" s="9">
        <v>12406614.000000002</v>
      </c>
      <c r="L13" s="8" t="e">
        <f>PROPER(TEXT(#REF!,"mmmm"))</f>
        <v>#REF!</v>
      </c>
      <c r="M13" s="8">
        <f ca="1">YEAR(TODAY())-YEAR(Tableau2[[#This Row],[Date de Naissance]])</f>
        <v>44</v>
      </c>
      <c r="N13" s="8">
        <f>1</f>
        <v>1</v>
      </c>
    </row>
    <row r="14" spans="3:14">
      <c r="C14" s="7">
        <v>41820</v>
      </c>
      <c r="D14" s="8" t="s">
        <v>40</v>
      </c>
      <c r="E14" s="8" t="s">
        <v>41</v>
      </c>
      <c r="F14" s="8" t="s">
        <v>28</v>
      </c>
      <c r="G14" s="7">
        <v>30121</v>
      </c>
      <c r="H14" s="7">
        <v>36898</v>
      </c>
      <c r="I14" s="9">
        <v>3272640.0000000005</v>
      </c>
      <c r="J14" s="9">
        <v>421644.60000000003</v>
      </c>
      <c r="K14" s="9">
        <v>4763444.4000000004</v>
      </c>
      <c r="L14" s="8" t="e">
        <f>PROPER(TEXT(#REF!,"mmmm"))</f>
        <v>#REF!</v>
      </c>
      <c r="M14" s="8">
        <f ca="1">YEAR(TODAY())-YEAR(Tableau2[[#This Row],[Date de Naissance]])</f>
        <v>33</v>
      </c>
      <c r="N14" s="8">
        <f>1</f>
        <v>1</v>
      </c>
    </row>
    <row r="15" spans="3:14">
      <c r="C15" s="7">
        <v>41820</v>
      </c>
      <c r="D15" s="8" t="s">
        <v>42</v>
      </c>
      <c r="E15" s="8" t="s">
        <v>43</v>
      </c>
      <c r="F15" s="8" t="s">
        <v>28</v>
      </c>
      <c r="G15" s="7">
        <v>29969</v>
      </c>
      <c r="H15" s="7">
        <v>36899</v>
      </c>
      <c r="I15" s="9">
        <v>8614650</v>
      </c>
      <c r="J15" s="9">
        <v>1320513.48</v>
      </c>
      <c r="K15" s="9">
        <v>12324792.479999999</v>
      </c>
      <c r="L15" s="8" t="e">
        <f>PROPER(TEXT(#REF!,"mmmm"))</f>
        <v>#REF!</v>
      </c>
      <c r="M15" s="8">
        <f ca="1">YEAR(TODAY())-YEAR(Tableau2[[#This Row],[Date de Naissance]])</f>
        <v>33</v>
      </c>
      <c r="N15" s="8">
        <f>1</f>
        <v>1</v>
      </c>
    </row>
    <row r="16" spans="3:14">
      <c r="C16" s="7">
        <v>41820</v>
      </c>
      <c r="D16" s="8" t="s">
        <v>44</v>
      </c>
      <c r="E16" s="8" t="s">
        <v>45</v>
      </c>
      <c r="F16" s="8" t="s">
        <v>28</v>
      </c>
      <c r="G16" s="7">
        <v>29092</v>
      </c>
      <c r="H16" s="7">
        <v>36900</v>
      </c>
      <c r="I16" s="9">
        <v>1044199.9999999999</v>
      </c>
      <c r="J16" s="9">
        <v>161478.72000000003</v>
      </c>
      <c r="K16" s="9">
        <v>1520355.2</v>
      </c>
      <c r="L16" s="8" t="e">
        <f>PROPER(TEXT(#REF!,"mmmm"))</f>
        <v>#REF!</v>
      </c>
      <c r="M16" s="8">
        <f ca="1">YEAR(TODAY())-YEAR(Tableau2[[#This Row],[Date de Naissance]])</f>
        <v>36</v>
      </c>
      <c r="N16" s="8">
        <f>1</f>
        <v>1</v>
      </c>
    </row>
    <row r="17" spans="3:14">
      <c r="C17" s="7">
        <v>41820</v>
      </c>
      <c r="D17" s="8" t="s">
        <v>46</v>
      </c>
      <c r="E17" s="8" t="s">
        <v>47</v>
      </c>
      <c r="F17" s="8" t="s">
        <v>39</v>
      </c>
      <c r="G17" s="7">
        <v>29565</v>
      </c>
      <c r="H17" s="7">
        <v>36901</v>
      </c>
      <c r="I17" s="9">
        <v>5017200</v>
      </c>
      <c r="J17" s="9">
        <v>680169.60000000009</v>
      </c>
      <c r="K17" s="9">
        <v>6236876.8000000007</v>
      </c>
      <c r="L17" s="8" t="e">
        <f>PROPER(TEXT(#REF!,"mmmm"))</f>
        <v>#REF!</v>
      </c>
      <c r="M17" s="8">
        <f ca="1">YEAR(TODAY())-YEAR(Tableau2[[#This Row],[Date de Naissance]])</f>
        <v>35</v>
      </c>
      <c r="N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C4:N17"/>
  <sheetViews>
    <sheetView zoomScale="70" zoomScaleNormal="70" workbookViewId="0">
      <selection activeCell="F15" sqref="F15"/>
    </sheetView>
  </sheetViews>
  <sheetFormatPr baseColWidth="10" defaultRowHeight="13.8"/>
  <cols>
    <col min="3" max="3" width="11.1796875" style="1"/>
    <col min="7" max="7" width="17.26953125" style="1" customWidth="1"/>
    <col min="8" max="8" width="13.453125" style="1" customWidth="1"/>
    <col min="9" max="9" width="14.7265625" style="2" customWidth="1"/>
    <col min="10" max="10" width="18.08984375" style="2" customWidth="1"/>
    <col min="11" max="11" width="14.7265625" style="2" customWidth="1"/>
    <col min="12" max="12" width="6.1796875" bestFit="1" customWidth="1"/>
    <col min="13" max="13" width="4.6328125" bestFit="1" customWidth="1"/>
    <col min="14" max="14" width="9" bestFit="1" customWidth="1"/>
  </cols>
  <sheetData>
    <row r="4" spans="3:14" ht="30" customHeight="1">
      <c r="C4" s="3" t="str">
        <f>"La paie du mois de Juillet"</f>
        <v>La paie du mois de Juillet</v>
      </c>
      <c r="D4" s="4"/>
      <c r="E4" s="4"/>
      <c r="F4" s="4"/>
      <c r="G4" s="5"/>
      <c r="H4" s="5"/>
      <c r="I4" s="6"/>
      <c r="J4" s="6"/>
      <c r="K4" s="6"/>
      <c r="L4" s="4"/>
      <c r="M4" s="4"/>
      <c r="N4" s="4"/>
    </row>
    <row r="5" spans="3:14" ht="30" customHeight="1">
      <c r="C5" s="10"/>
      <c r="D5" s="11"/>
      <c r="E5" s="11"/>
      <c r="F5" s="11"/>
      <c r="G5" s="12"/>
      <c r="H5" s="12"/>
      <c r="I5" s="13"/>
      <c r="J5" s="13"/>
      <c r="K5" s="13"/>
      <c r="L5" s="11"/>
      <c r="M5" s="11"/>
      <c r="N5" s="11"/>
    </row>
    <row r="7" spans="3:14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21</v>
      </c>
      <c r="K7" s="2" t="s">
        <v>22</v>
      </c>
      <c r="L7" t="s">
        <v>23</v>
      </c>
      <c r="M7" t="s">
        <v>24</v>
      </c>
      <c r="N7" t="s">
        <v>25</v>
      </c>
    </row>
    <row r="8" spans="3:14">
      <c r="C8" s="7">
        <v>41851</v>
      </c>
      <c r="D8" s="8" t="s">
        <v>26</v>
      </c>
      <c r="E8" s="8" t="s">
        <v>27</v>
      </c>
      <c r="F8" s="8" t="s">
        <v>28</v>
      </c>
      <c r="G8" s="7">
        <v>28128</v>
      </c>
      <c r="H8" s="7">
        <v>36892</v>
      </c>
      <c r="I8" s="9">
        <v>6298140.0000000009</v>
      </c>
      <c r="J8" s="9">
        <v>748968.00000000012</v>
      </c>
      <c r="K8" s="9">
        <v>8538235.2000000011</v>
      </c>
      <c r="L8" s="8" t="e">
        <f>PROPER(TEXT(#REF!,"mmmm"))</f>
        <v>#REF!</v>
      </c>
      <c r="M8" s="8">
        <f ca="1">YEAR(TODAY())-YEAR(Tableau3[[#This Row],[Date de Naissance]])</f>
        <v>38</v>
      </c>
      <c r="N8" s="8">
        <f>1</f>
        <v>1</v>
      </c>
    </row>
    <row r="9" spans="3:14">
      <c r="C9" s="7">
        <v>41851</v>
      </c>
      <c r="D9" s="8" t="s">
        <v>29</v>
      </c>
      <c r="E9" s="8" t="s">
        <v>30</v>
      </c>
      <c r="F9" s="8" t="s">
        <v>28</v>
      </c>
      <c r="G9" s="7">
        <v>25756</v>
      </c>
      <c r="H9" s="7">
        <v>36893</v>
      </c>
      <c r="I9" s="9">
        <v>11095560.000000002</v>
      </c>
      <c r="J9" s="9">
        <v>1517392.7999999998</v>
      </c>
      <c r="K9" s="9">
        <v>13669729.920000002</v>
      </c>
      <c r="L9" s="8" t="e">
        <f>PROPER(TEXT(#REF!,"mmmm"))</f>
        <v>#REF!</v>
      </c>
      <c r="M9" s="8">
        <f ca="1">YEAR(TODAY())-YEAR(Tableau3[[#This Row],[Date de Naissance]])</f>
        <v>45</v>
      </c>
      <c r="N9" s="8">
        <f>1</f>
        <v>1</v>
      </c>
    </row>
    <row r="10" spans="3:14">
      <c r="C10" s="7">
        <v>41851</v>
      </c>
      <c r="D10" s="8" t="s">
        <v>31</v>
      </c>
      <c r="E10" s="8" t="s">
        <v>32</v>
      </c>
      <c r="F10" s="8" t="s">
        <v>28</v>
      </c>
      <c r="G10" s="7">
        <v>25615</v>
      </c>
      <c r="H10" s="7">
        <v>36894</v>
      </c>
      <c r="I10" s="9">
        <v>10774770.000000002</v>
      </c>
      <c r="J10" s="9">
        <v>1327917.6000000001</v>
      </c>
      <c r="K10" s="9">
        <v>14735225.999999998</v>
      </c>
      <c r="L10" s="8" t="e">
        <f>PROPER(TEXT(#REF!,"mmmm"))</f>
        <v>#REF!</v>
      </c>
      <c r="M10" s="8">
        <f ca="1">YEAR(TODAY())-YEAR(Tableau3[[#This Row],[Date de Naissance]])</f>
        <v>45</v>
      </c>
      <c r="N10" s="8">
        <f>1</f>
        <v>1</v>
      </c>
    </row>
    <row r="11" spans="3:14">
      <c r="C11" s="7">
        <v>41851</v>
      </c>
      <c r="D11" s="8" t="s">
        <v>33</v>
      </c>
      <c r="E11" s="8" t="s">
        <v>34</v>
      </c>
      <c r="F11" s="8" t="s">
        <v>28</v>
      </c>
      <c r="G11" s="7">
        <v>26719</v>
      </c>
      <c r="H11" s="7">
        <v>36895</v>
      </c>
      <c r="I11" s="9">
        <v>7192800.0000000009</v>
      </c>
      <c r="J11" s="9">
        <v>1028570.4000000003</v>
      </c>
      <c r="K11" s="9">
        <v>9182289.6000000015</v>
      </c>
      <c r="L11" s="8" t="e">
        <f>PROPER(TEXT(#REF!,"mmmm"))</f>
        <v>#REF!</v>
      </c>
      <c r="M11" s="8">
        <f ca="1">YEAR(TODAY())-YEAR(Tableau3[[#This Row],[Date de Naissance]])</f>
        <v>42</v>
      </c>
      <c r="N11" s="8">
        <f>1</f>
        <v>1</v>
      </c>
    </row>
    <row r="12" spans="3:14">
      <c r="C12" s="7">
        <v>41851</v>
      </c>
      <c r="D12" s="8" t="s">
        <v>35</v>
      </c>
      <c r="E12" s="8" t="s">
        <v>36</v>
      </c>
      <c r="F12" s="8" t="s">
        <v>28</v>
      </c>
      <c r="G12" s="7">
        <v>26920</v>
      </c>
      <c r="H12" s="7">
        <v>36896</v>
      </c>
      <c r="I12" s="9">
        <v>2581700</v>
      </c>
      <c r="J12" s="9">
        <v>408424.93999999994</v>
      </c>
      <c r="K12" s="9">
        <v>3325745.9399999995</v>
      </c>
      <c r="L12" s="8" t="e">
        <f>PROPER(TEXT(#REF!,"mmmm"))</f>
        <v>#REF!</v>
      </c>
      <c r="M12" s="8">
        <f ca="1">YEAR(TODAY())-YEAR(Tableau3[[#This Row],[Date de Naissance]])</f>
        <v>42</v>
      </c>
      <c r="N12" s="8">
        <f>1</f>
        <v>1</v>
      </c>
    </row>
    <row r="13" spans="3:14">
      <c r="C13" s="7">
        <v>41851</v>
      </c>
      <c r="D13" s="8" t="s">
        <v>37</v>
      </c>
      <c r="E13" s="8" t="s">
        <v>38</v>
      </c>
      <c r="F13" s="8" t="s">
        <v>39</v>
      </c>
      <c r="G13" s="7">
        <v>25953</v>
      </c>
      <c r="H13" s="7">
        <v>36897</v>
      </c>
      <c r="I13" s="9">
        <v>10253400</v>
      </c>
      <c r="J13" s="9">
        <v>1662388.2</v>
      </c>
      <c r="K13" s="9">
        <v>12406614.000000002</v>
      </c>
      <c r="L13" s="8" t="e">
        <f>PROPER(TEXT(#REF!,"mmmm"))</f>
        <v>#REF!</v>
      </c>
      <c r="M13" s="8">
        <f ca="1">YEAR(TODAY())-YEAR(Tableau3[[#This Row],[Date de Naissance]])</f>
        <v>44</v>
      </c>
      <c r="N13" s="8">
        <f>1</f>
        <v>1</v>
      </c>
    </row>
    <row r="14" spans="3:14">
      <c r="C14" s="7">
        <v>41851</v>
      </c>
      <c r="D14" s="8" t="s">
        <v>40</v>
      </c>
      <c r="E14" s="8" t="s">
        <v>41</v>
      </c>
      <c r="F14" s="8" t="s">
        <v>28</v>
      </c>
      <c r="G14" s="7">
        <v>30121</v>
      </c>
      <c r="H14" s="7">
        <v>36898</v>
      </c>
      <c r="I14" s="9">
        <v>3272640.0000000005</v>
      </c>
      <c r="J14" s="9">
        <v>421644.60000000003</v>
      </c>
      <c r="K14" s="9">
        <v>4763444.4000000004</v>
      </c>
      <c r="L14" s="8" t="e">
        <f>PROPER(TEXT(#REF!,"mmmm"))</f>
        <v>#REF!</v>
      </c>
      <c r="M14" s="8">
        <f ca="1">YEAR(TODAY())-YEAR(Tableau3[[#This Row],[Date de Naissance]])</f>
        <v>33</v>
      </c>
      <c r="N14" s="8">
        <f>1</f>
        <v>1</v>
      </c>
    </row>
    <row r="15" spans="3:14">
      <c r="C15" s="7">
        <v>41851</v>
      </c>
      <c r="D15" s="8" t="s">
        <v>42</v>
      </c>
      <c r="E15" s="8" t="s">
        <v>43</v>
      </c>
      <c r="F15" s="8" t="s">
        <v>28</v>
      </c>
      <c r="G15" s="7">
        <v>29969</v>
      </c>
      <c r="H15" s="7">
        <v>36899</v>
      </c>
      <c r="I15" s="9">
        <v>8614650</v>
      </c>
      <c r="J15" s="9">
        <v>1320513.48</v>
      </c>
      <c r="K15" s="9">
        <v>12324792.479999999</v>
      </c>
      <c r="L15" s="8" t="e">
        <f>PROPER(TEXT(#REF!,"mmmm"))</f>
        <v>#REF!</v>
      </c>
      <c r="M15" s="8">
        <f ca="1">YEAR(TODAY())-YEAR(Tableau3[[#This Row],[Date de Naissance]])</f>
        <v>33</v>
      </c>
      <c r="N15" s="8">
        <f>1</f>
        <v>1</v>
      </c>
    </row>
    <row r="16" spans="3:14">
      <c r="C16" s="7">
        <v>41851</v>
      </c>
      <c r="D16" s="8" t="s">
        <v>44</v>
      </c>
      <c r="E16" s="8" t="s">
        <v>45</v>
      </c>
      <c r="F16" s="8" t="s">
        <v>28</v>
      </c>
      <c r="G16" s="7">
        <v>29092</v>
      </c>
      <c r="H16" s="7">
        <v>36900</v>
      </c>
      <c r="I16" s="9">
        <v>1044199.9999999999</v>
      </c>
      <c r="J16" s="9">
        <v>161478.72000000003</v>
      </c>
      <c r="K16" s="9">
        <v>1520355.2</v>
      </c>
      <c r="L16" s="8" t="e">
        <f>PROPER(TEXT(#REF!,"mmmm"))</f>
        <v>#REF!</v>
      </c>
      <c r="M16" s="8">
        <f ca="1">YEAR(TODAY())-YEAR(Tableau3[[#This Row],[Date de Naissance]])</f>
        <v>36</v>
      </c>
      <c r="N16" s="8">
        <f>1</f>
        <v>1</v>
      </c>
    </row>
    <row r="17" spans="3:14">
      <c r="C17" s="7">
        <v>41851</v>
      </c>
      <c r="D17" s="8" t="s">
        <v>46</v>
      </c>
      <c r="E17" s="8" t="s">
        <v>47</v>
      </c>
      <c r="F17" s="8" t="s">
        <v>39</v>
      </c>
      <c r="G17" s="7">
        <v>29565</v>
      </c>
      <c r="H17" s="7">
        <v>36901</v>
      </c>
      <c r="I17" s="9">
        <v>5017200</v>
      </c>
      <c r="J17" s="9">
        <v>680169.60000000009</v>
      </c>
      <c r="K17" s="9">
        <v>6236876.8000000007</v>
      </c>
      <c r="L17" s="8" t="e">
        <f>PROPER(TEXT(#REF!,"mmmm"))</f>
        <v>#REF!</v>
      </c>
      <c r="M17" s="8">
        <f ca="1">YEAR(TODAY())-YEAR(Tableau3[[#This Row],[Date de Naissance]])</f>
        <v>35</v>
      </c>
      <c r="N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C5:N17"/>
  <sheetViews>
    <sheetView workbookViewId="0">
      <selection activeCell="C8" sqref="C8:O17"/>
    </sheetView>
  </sheetViews>
  <sheetFormatPr baseColWidth="10" defaultRowHeight="13.8"/>
  <cols>
    <col min="3" max="3" width="11.1796875" style="1"/>
    <col min="7" max="7" width="17.26953125" style="1" customWidth="1"/>
    <col min="8" max="8" width="13.453125" style="1" customWidth="1"/>
    <col min="9" max="9" width="14.7265625" style="2" customWidth="1"/>
    <col min="10" max="10" width="18.08984375" style="2" customWidth="1"/>
    <col min="11" max="11" width="14.7265625" style="2" customWidth="1"/>
    <col min="12" max="12" width="6.1796875" bestFit="1" customWidth="1"/>
    <col min="13" max="13" width="5.7265625" bestFit="1" customWidth="1"/>
    <col min="14" max="14" width="9" bestFit="1" customWidth="1"/>
  </cols>
  <sheetData>
    <row r="5" spans="3:14" ht="30" customHeight="1">
      <c r="C5" s="3" t="str">
        <f>"La paie du mois de Août"</f>
        <v>La paie du mois de Août</v>
      </c>
      <c r="D5" s="4"/>
      <c r="E5" s="4"/>
      <c r="F5" s="4"/>
      <c r="G5" s="5"/>
      <c r="H5" s="5"/>
      <c r="I5" s="6"/>
      <c r="J5" s="6"/>
      <c r="K5" s="6"/>
      <c r="L5" s="4"/>
      <c r="M5" s="4"/>
      <c r="N5" s="4"/>
    </row>
    <row r="7" spans="3:14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21</v>
      </c>
      <c r="K7" s="2" t="s">
        <v>22</v>
      </c>
      <c r="L7" t="s">
        <v>23</v>
      </c>
      <c r="M7" t="s">
        <v>24</v>
      </c>
      <c r="N7" t="s">
        <v>25</v>
      </c>
    </row>
    <row r="8" spans="3:14">
      <c r="C8" s="7">
        <v>41882</v>
      </c>
      <c r="D8" s="8" t="s">
        <v>26</v>
      </c>
      <c r="E8" s="8" t="s">
        <v>27</v>
      </c>
      <c r="F8" s="8" t="s">
        <v>28</v>
      </c>
      <c r="G8" s="7">
        <v>28128</v>
      </c>
      <c r="H8" s="7">
        <v>36892</v>
      </c>
      <c r="I8" s="9">
        <v>6298140.0000000009</v>
      </c>
      <c r="J8" s="9">
        <v>748968.00000000012</v>
      </c>
      <c r="K8" s="9">
        <v>8538235.2000000011</v>
      </c>
      <c r="L8" s="8" t="str">
        <f>PROPER(TEXT(Tableau4[[#This Row],[Date]],"mmmm"))</f>
        <v>Août</v>
      </c>
      <c r="M8" s="8">
        <f ca="1">YEAR(TODAY())-YEAR(Tableau4[[#This Row],[Date de Naissance]])</f>
        <v>38</v>
      </c>
      <c r="N8" s="8">
        <f>1</f>
        <v>1</v>
      </c>
    </row>
    <row r="9" spans="3:14">
      <c r="C9" s="7">
        <v>41882</v>
      </c>
      <c r="D9" s="8" t="s">
        <v>29</v>
      </c>
      <c r="E9" s="8" t="s">
        <v>30</v>
      </c>
      <c r="F9" s="8" t="s">
        <v>28</v>
      </c>
      <c r="G9" s="7">
        <v>25756</v>
      </c>
      <c r="H9" s="7">
        <v>36893</v>
      </c>
      <c r="I9" s="9">
        <v>11095560.000000002</v>
      </c>
      <c r="J9" s="9">
        <v>1517392.7999999998</v>
      </c>
      <c r="K9" s="9">
        <v>13669729.920000002</v>
      </c>
      <c r="L9" s="8" t="str">
        <f>PROPER(TEXT(Tableau4[[#This Row],[Date]],"mmmm"))</f>
        <v>Août</v>
      </c>
      <c r="M9" s="8">
        <f ca="1">YEAR(TODAY())-YEAR(Tableau4[[#This Row],[Date de Naissance]])</f>
        <v>45</v>
      </c>
      <c r="N9" s="8">
        <f>1</f>
        <v>1</v>
      </c>
    </row>
    <row r="10" spans="3:14">
      <c r="C10" s="7">
        <v>41882</v>
      </c>
      <c r="D10" s="8" t="s">
        <v>31</v>
      </c>
      <c r="E10" s="8" t="s">
        <v>32</v>
      </c>
      <c r="F10" s="8" t="s">
        <v>28</v>
      </c>
      <c r="G10" s="7">
        <v>25615</v>
      </c>
      <c r="H10" s="7">
        <v>36894</v>
      </c>
      <c r="I10" s="9">
        <v>10774770.000000002</v>
      </c>
      <c r="J10" s="9">
        <v>1327917.6000000001</v>
      </c>
      <c r="K10" s="9">
        <v>14735225.999999998</v>
      </c>
      <c r="L10" s="8" t="str">
        <f>PROPER(TEXT(Tableau4[[#This Row],[Date]],"mmmm"))</f>
        <v>Août</v>
      </c>
      <c r="M10" s="8">
        <f ca="1">YEAR(TODAY())-YEAR(Tableau4[[#This Row],[Date de Naissance]])</f>
        <v>45</v>
      </c>
      <c r="N10" s="8">
        <f>1</f>
        <v>1</v>
      </c>
    </row>
    <row r="11" spans="3:14">
      <c r="C11" s="7">
        <v>41882</v>
      </c>
      <c r="D11" s="8" t="s">
        <v>33</v>
      </c>
      <c r="E11" s="8" t="s">
        <v>34</v>
      </c>
      <c r="F11" s="8" t="s">
        <v>28</v>
      </c>
      <c r="G11" s="7">
        <v>26719</v>
      </c>
      <c r="H11" s="7">
        <v>36895</v>
      </c>
      <c r="I11" s="9">
        <v>7192800.0000000009</v>
      </c>
      <c r="J11" s="9">
        <v>1028570.4000000003</v>
      </c>
      <c r="K11" s="9">
        <v>9182289.6000000015</v>
      </c>
      <c r="L11" s="8" t="str">
        <f>PROPER(TEXT(Tableau4[[#This Row],[Date]],"mmmm"))</f>
        <v>Août</v>
      </c>
      <c r="M11" s="8">
        <f ca="1">YEAR(TODAY())-YEAR(Tableau4[[#This Row],[Date de Naissance]])</f>
        <v>42</v>
      </c>
      <c r="N11" s="8">
        <f>1</f>
        <v>1</v>
      </c>
    </row>
    <row r="12" spans="3:14">
      <c r="C12" s="7">
        <v>41882</v>
      </c>
      <c r="D12" s="8" t="s">
        <v>35</v>
      </c>
      <c r="E12" s="8" t="s">
        <v>36</v>
      </c>
      <c r="F12" s="8" t="s">
        <v>28</v>
      </c>
      <c r="G12" s="7">
        <v>26920</v>
      </c>
      <c r="H12" s="7">
        <v>36896</v>
      </c>
      <c r="I12" s="9">
        <v>2581700</v>
      </c>
      <c r="J12" s="9">
        <v>408424.93999999994</v>
      </c>
      <c r="K12" s="9">
        <v>3325745.9399999995</v>
      </c>
      <c r="L12" s="8" t="str">
        <f>PROPER(TEXT(Tableau4[[#This Row],[Date]],"mmmm"))</f>
        <v>Août</v>
      </c>
      <c r="M12" s="8">
        <f ca="1">YEAR(TODAY())-YEAR(Tableau4[[#This Row],[Date de Naissance]])</f>
        <v>42</v>
      </c>
      <c r="N12" s="8">
        <f>1</f>
        <v>1</v>
      </c>
    </row>
    <row r="13" spans="3:14">
      <c r="C13" s="7">
        <v>41882</v>
      </c>
      <c r="D13" s="8" t="s">
        <v>37</v>
      </c>
      <c r="E13" s="8" t="s">
        <v>38</v>
      </c>
      <c r="F13" s="8" t="s">
        <v>39</v>
      </c>
      <c r="G13" s="7">
        <v>25953</v>
      </c>
      <c r="H13" s="7">
        <v>36897</v>
      </c>
      <c r="I13" s="9">
        <v>10253400</v>
      </c>
      <c r="J13" s="9">
        <v>1662388.2</v>
      </c>
      <c r="K13" s="9">
        <v>12406614.000000002</v>
      </c>
      <c r="L13" s="8" t="str">
        <f>PROPER(TEXT(Tableau4[[#This Row],[Date]],"mmmm"))</f>
        <v>Août</v>
      </c>
      <c r="M13" s="8">
        <f ca="1">YEAR(TODAY())-YEAR(Tableau4[[#This Row],[Date de Naissance]])</f>
        <v>44</v>
      </c>
      <c r="N13" s="8">
        <f>1</f>
        <v>1</v>
      </c>
    </row>
    <row r="14" spans="3:14">
      <c r="C14" s="7">
        <v>41882</v>
      </c>
      <c r="D14" s="8" t="s">
        <v>40</v>
      </c>
      <c r="E14" s="8" t="s">
        <v>41</v>
      </c>
      <c r="F14" s="8" t="s">
        <v>28</v>
      </c>
      <c r="G14" s="7">
        <v>30121</v>
      </c>
      <c r="H14" s="7">
        <v>36898</v>
      </c>
      <c r="I14" s="9">
        <v>3272640.0000000005</v>
      </c>
      <c r="J14" s="9">
        <v>421644.60000000003</v>
      </c>
      <c r="K14" s="9">
        <v>4763444.4000000004</v>
      </c>
      <c r="L14" s="8" t="str">
        <f>PROPER(TEXT(Tableau4[[#This Row],[Date]],"mmmm"))</f>
        <v>Août</v>
      </c>
      <c r="M14" s="8">
        <f ca="1">YEAR(TODAY())-YEAR(Tableau4[[#This Row],[Date de Naissance]])</f>
        <v>33</v>
      </c>
      <c r="N14" s="8">
        <f>1</f>
        <v>1</v>
      </c>
    </row>
    <row r="15" spans="3:14">
      <c r="C15" s="7">
        <v>41882</v>
      </c>
      <c r="D15" s="8" t="s">
        <v>42</v>
      </c>
      <c r="E15" s="8" t="s">
        <v>43</v>
      </c>
      <c r="F15" s="8" t="s">
        <v>28</v>
      </c>
      <c r="G15" s="7">
        <v>29969</v>
      </c>
      <c r="H15" s="7">
        <v>36899</v>
      </c>
      <c r="I15" s="9">
        <v>8614650</v>
      </c>
      <c r="J15" s="9">
        <v>1320513.48</v>
      </c>
      <c r="K15" s="9">
        <v>12324792.479999999</v>
      </c>
      <c r="L15" s="8" t="str">
        <f>PROPER(TEXT(Tableau4[[#This Row],[Date]],"mmmm"))</f>
        <v>Août</v>
      </c>
      <c r="M15" s="8">
        <f ca="1">YEAR(TODAY())-YEAR(Tableau4[[#This Row],[Date de Naissance]])</f>
        <v>33</v>
      </c>
      <c r="N15" s="8">
        <f>1</f>
        <v>1</v>
      </c>
    </row>
    <row r="16" spans="3:14">
      <c r="C16" s="7">
        <v>41882</v>
      </c>
      <c r="D16" s="8" t="s">
        <v>44</v>
      </c>
      <c r="E16" s="8" t="s">
        <v>45</v>
      </c>
      <c r="F16" s="8" t="s">
        <v>28</v>
      </c>
      <c r="G16" s="7">
        <v>29092</v>
      </c>
      <c r="H16" s="7">
        <v>36900</v>
      </c>
      <c r="I16" s="9">
        <v>1044199.9999999999</v>
      </c>
      <c r="J16" s="9">
        <v>161478.72000000003</v>
      </c>
      <c r="K16" s="9">
        <v>1520355.2</v>
      </c>
      <c r="L16" s="8" t="str">
        <f>PROPER(TEXT(Tableau4[[#This Row],[Date]],"mmmm"))</f>
        <v>Août</v>
      </c>
      <c r="M16" s="8">
        <f ca="1">YEAR(TODAY())-YEAR(Tableau4[[#This Row],[Date de Naissance]])</f>
        <v>36</v>
      </c>
      <c r="N16" s="8">
        <f>1</f>
        <v>1</v>
      </c>
    </row>
    <row r="17" spans="3:14">
      <c r="C17" s="7">
        <v>41882</v>
      </c>
      <c r="D17" s="8" t="s">
        <v>46</v>
      </c>
      <c r="E17" s="8" t="s">
        <v>47</v>
      </c>
      <c r="F17" s="8" t="s">
        <v>39</v>
      </c>
      <c r="G17" s="7">
        <v>29565</v>
      </c>
      <c r="H17" s="7">
        <v>36901</v>
      </c>
      <c r="I17" s="9">
        <v>5017200</v>
      </c>
      <c r="J17" s="9">
        <v>680169.60000000009</v>
      </c>
      <c r="K17" s="9">
        <v>6236876.8000000007</v>
      </c>
      <c r="L17" s="8" t="str">
        <f>PROPER(TEXT(Tableau4[[#This Row],[Date]],"mmmm"))</f>
        <v>Août</v>
      </c>
      <c r="M17" s="8">
        <f ca="1">YEAR(TODAY())-YEAR(Tableau4[[#This Row],[Date de Naissance]])</f>
        <v>35</v>
      </c>
      <c r="N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C5:N17"/>
  <sheetViews>
    <sheetView zoomScale="70" zoomScaleNormal="70" workbookViewId="0">
      <selection activeCell="C8" sqref="C8:O17"/>
    </sheetView>
  </sheetViews>
  <sheetFormatPr baseColWidth="10" defaultRowHeight="13.8"/>
  <cols>
    <col min="3" max="3" width="11.1796875" style="1"/>
    <col min="7" max="7" width="16.08984375" style="1" bestFit="1" customWidth="1"/>
    <col min="8" max="8" width="13.453125" style="1" customWidth="1"/>
    <col min="9" max="9" width="14.7265625" style="2" customWidth="1"/>
    <col min="10" max="10" width="18.08984375" style="2" customWidth="1"/>
    <col min="11" max="11" width="14.7265625" style="2" customWidth="1"/>
    <col min="12" max="14" width="11.1796875" customWidth="1"/>
  </cols>
  <sheetData>
    <row r="5" spans="3:14" ht="30" customHeight="1">
      <c r="C5" s="3" t="str">
        <f>"La paie du mois de Septembre"</f>
        <v>La paie du mois de Septembre</v>
      </c>
      <c r="D5" s="4"/>
      <c r="E5" s="4"/>
      <c r="F5" s="4"/>
      <c r="G5" s="5"/>
      <c r="H5" s="5"/>
      <c r="I5" s="6"/>
      <c r="J5" s="6"/>
      <c r="K5" s="6"/>
      <c r="L5" s="4"/>
      <c r="M5" s="4"/>
      <c r="N5" s="4"/>
    </row>
    <row r="7" spans="3:14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21</v>
      </c>
      <c r="K7" s="2" t="s">
        <v>22</v>
      </c>
      <c r="L7" t="s">
        <v>23</v>
      </c>
      <c r="M7" t="s">
        <v>24</v>
      </c>
      <c r="N7" t="s">
        <v>25</v>
      </c>
    </row>
    <row r="8" spans="3:14">
      <c r="C8" s="7">
        <v>41912</v>
      </c>
      <c r="D8" s="8" t="s">
        <v>26</v>
      </c>
      <c r="E8" s="8" t="s">
        <v>27</v>
      </c>
      <c r="F8" s="8" t="s">
        <v>28</v>
      </c>
      <c r="G8" s="7">
        <v>28128</v>
      </c>
      <c r="H8" s="7">
        <v>36892</v>
      </c>
      <c r="I8" s="9">
        <v>6298140.0000000009</v>
      </c>
      <c r="J8" s="9">
        <v>748968.00000000012</v>
      </c>
      <c r="K8" s="9">
        <v>8538235.2000000011</v>
      </c>
      <c r="L8" s="8" t="e">
        <f>PROPER(TEXT(#REF!,"mmmm"))</f>
        <v>#REF!</v>
      </c>
      <c r="M8" s="8" t="e">
        <f ca="1">YEAR(TODAY())-YEAR(#REF!)</f>
        <v>#REF!</v>
      </c>
      <c r="N8" s="8">
        <f>1</f>
        <v>1</v>
      </c>
    </row>
    <row r="9" spans="3:14">
      <c r="C9" s="7">
        <v>41912</v>
      </c>
      <c r="D9" s="8" t="s">
        <v>29</v>
      </c>
      <c r="E9" s="8" t="s">
        <v>30</v>
      </c>
      <c r="F9" s="8" t="s">
        <v>28</v>
      </c>
      <c r="G9" s="7">
        <v>25756</v>
      </c>
      <c r="H9" s="7">
        <v>36893</v>
      </c>
      <c r="I9" s="9">
        <v>11095560.000000002</v>
      </c>
      <c r="J9" s="9">
        <v>1517392.7999999998</v>
      </c>
      <c r="K9" s="9">
        <v>13669729.920000002</v>
      </c>
      <c r="L9" s="8" t="e">
        <f>PROPER(TEXT(#REF!,"mmmm"))</f>
        <v>#REF!</v>
      </c>
      <c r="M9" s="8" t="e">
        <f ca="1">YEAR(TODAY())-YEAR(#REF!)</f>
        <v>#REF!</v>
      </c>
      <c r="N9" s="8">
        <f>1</f>
        <v>1</v>
      </c>
    </row>
    <row r="10" spans="3:14">
      <c r="C10" s="7">
        <v>41912</v>
      </c>
      <c r="D10" s="8" t="s">
        <v>31</v>
      </c>
      <c r="E10" s="8" t="s">
        <v>32</v>
      </c>
      <c r="F10" s="8" t="s">
        <v>28</v>
      </c>
      <c r="G10" s="7">
        <v>25615</v>
      </c>
      <c r="H10" s="7">
        <v>36894</v>
      </c>
      <c r="I10" s="9">
        <v>10774770.000000002</v>
      </c>
      <c r="J10" s="9">
        <v>1327917.6000000001</v>
      </c>
      <c r="K10" s="9">
        <v>14735225.999999998</v>
      </c>
      <c r="L10" s="8" t="e">
        <f>PROPER(TEXT(#REF!,"mmmm"))</f>
        <v>#REF!</v>
      </c>
      <c r="M10" s="8" t="e">
        <f ca="1">YEAR(TODAY())-YEAR(#REF!)</f>
        <v>#REF!</v>
      </c>
      <c r="N10" s="8">
        <f>1</f>
        <v>1</v>
      </c>
    </row>
    <row r="11" spans="3:14">
      <c r="C11" s="7">
        <v>41912</v>
      </c>
      <c r="D11" s="8" t="s">
        <v>33</v>
      </c>
      <c r="E11" s="8" t="s">
        <v>34</v>
      </c>
      <c r="F11" s="8" t="s">
        <v>28</v>
      </c>
      <c r="G11" s="7">
        <v>26719</v>
      </c>
      <c r="H11" s="7">
        <v>36895</v>
      </c>
      <c r="I11" s="9">
        <v>7192800.0000000009</v>
      </c>
      <c r="J11" s="9">
        <v>1028570.4000000003</v>
      </c>
      <c r="K11" s="9">
        <v>9182289.6000000015</v>
      </c>
      <c r="L11" s="8" t="e">
        <f>PROPER(TEXT(#REF!,"mmmm"))</f>
        <v>#REF!</v>
      </c>
      <c r="M11" s="8" t="e">
        <f ca="1">YEAR(TODAY())-YEAR(#REF!)</f>
        <v>#REF!</v>
      </c>
      <c r="N11" s="8">
        <f>1</f>
        <v>1</v>
      </c>
    </row>
    <row r="12" spans="3:14">
      <c r="C12" s="7">
        <v>41912</v>
      </c>
      <c r="D12" s="8" t="s">
        <v>35</v>
      </c>
      <c r="E12" s="8" t="s">
        <v>36</v>
      </c>
      <c r="F12" s="8" t="s">
        <v>28</v>
      </c>
      <c r="G12" s="7">
        <v>26920</v>
      </c>
      <c r="H12" s="7">
        <v>36896</v>
      </c>
      <c r="I12" s="9">
        <v>2581700</v>
      </c>
      <c r="J12" s="9">
        <v>408424.93999999994</v>
      </c>
      <c r="K12" s="9">
        <v>3325745.9399999995</v>
      </c>
      <c r="L12" s="8" t="e">
        <f>PROPER(TEXT(#REF!,"mmmm"))</f>
        <v>#REF!</v>
      </c>
      <c r="M12" s="8" t="e">
        <f ca="1">YEAR(TODAY())-YEAR(#REF!)</f>
        <v>#REF!</v>
      </c>
      <c r="N12" s="8">
        <f>1</f>
        <v>1</v>
      </c>
    </row>
    <row r="13" spans="3:14">
      <c r="C13" s="7">
        <v>41912</v>
      </c>
      <c r="D13" s="8" t="s">
        <v>37</v>
      </c>
      <c r="E13" s="8" t="s">
        <v>38</v>
      </c>
      <c r="F13" s="8" t="s">
        <v>39</v>
      </c>
      <c r="G13" s="7">
        <v>25953</v>
      </c>
      <c r="H13" s="7">
        <v>36897</v>
      </c>
      <c r="I13" s="9">
        <v>10253400</v>
      </c>
      <c r="J13" s="9">
        <v>1662388.2</v>
      </c>
      <c r="K13" s="9">
        <v>12406614.000000002</v>
      </c>
      <c r="L13" s="8" t="e">
        <f>PROPER(TEXT(#REF!,"mmmm"))</f>
        <v>#REF!</v>
      </c>
      <c r="M13" s="8" t="e">
        <f ca="1">YEAR(TODAY())-YEAR(#REF!)</f>
        <v>#REF!</v>
      </c>
      <c r="N13" s="8">
        <f>1</f>
        <v>1</v>
      </c>
    </row>
    <row r="14" spans="3:14">
      <c r="C14" s="7">
        <v>41912</v>
      </c>
      <c r="D14" s="8" t="s">
        <v>40</v>
      </c>
      <c r="E14" s="8" t="s">
        <v>41</v>
      </c>
      <c r="F14" s="8" t="s">
        <v>28</v>
      </c>
      <c r="G14" s="7">
        <v>30121</v>
      </c>
      <c r="H14" s="7">
        <v>36898</v>
      </c>
      <c r="I14" s="9">
        <v>3272640.0000000005</v>
      </c>
      <c r="J14" s="9">
        <v>421644.60000000003</v>
      </c>
      <c r="K14" s="9">
        <v>4763444.4000000004</v>
      </c>
      <c r="L14" s="8" t="e">
        <f>PROPER(TEXT(#REF!,"mmmm"))</f>
        <v>#REF!</v>
      </c>
      <c r="M14" s="8" t="e">
        <f ca="1">YEAR(TODAY())-YEAR(#REF!)</f>
        <v>#REF!</v>
      </c>
      <c r="N14" s="8">
        <f>1</f>
        <v>1</v>
      </c>
    </row>
    <row r="15" spans="3:14">
      <c r="C15" s="7">
        <v>41912</v>
      </c>
      <c r="D15" s="8" t="s">
        <v>42</v>
      </c>
      <c r="E15" s="8" t="s">
        <v>43</v>
      </c>
      <c r="F15" s="8" t="s">
        <v>28</v>
      </c>
      <c r="G15" s="7">
        <v>29969</v>
      </c>
      <c r="H15" s="7">
        <v>36899</v>
      </c>
      <c r="I15" s="9">
        <v>8614650</v>
      </c>
      <c r="J15" s="9">
        <v>1320513.48</v>
      </c>
      <c r="K15" s="9">
        <v>12324792.479999999</v>
      </c>
      <c r="L15" s="8" t="e">
        <f>PROPER(TEXT(#REF!,"mmmm"))</f>
        <v>#REF!</v>
      </c>
      <c r="M15" s="8" t="e">
        <f ca="1">YEAR(TODAY())-YEAR(#REF!)</f>
        <v>#REF!</v>
      </c>
      <c r="N15" s="8">
        <f>1</f>
        <v>1</v>
      </c>
    </row>
    <row r="16" spans="3:14">
      <c r="C16" s="7">
        <v>41912</v>
      </c>
      <c r="D16" s="8" t="s">
        <v>44</v>
      </c>
      <c r="E16" s="8" t="s">
        <v>45</v>
      </c>
      <c r="F16" s="8" t="s">
        <v>28</v>
      </c>
      <c r="G16" s="7">
        <v>29092</v>
      </c>
      <c r="H16" s="7">
        <v>36900</v>
      </c>
      <c r="I16" s="9">
        <v>1044199.9999999999</v>
      </c>
      <c r="J16" s="9">
        <v>161478.72000000003</v>
      </c>
      <c r="K16" s="9">
        <v>1520355.2</v>
      </c>
      <c r="L16" s="8" t="e">
        <f>PROPER(TEXT(#REF!,"mmmm"))</f>
        <v>#REF!</v>
      </c>
      <c r="M16" s="8" t="e">
        <f ca="1">YEAR(TODAY())-YEAR(#REF!)</f>
        <v>#REF!</v>
      </c>
      <c r="N16" s="8">
        <f>1</f>
        <v>1</v>
      </c>
    </row>
    <row r="17" spans="3:14">
      <c r="C17" s="7">
        <v>41912</v>
      </c>
      <c r="D17" s="8" t="s">
        <v>46</v>
      </c>
      <c r="E17" s="8" t="s">
        <v>47</v>
      </c>
      <c r="F17" s="8" t="s">
        <v>39</v>
      </c>
      <c r="G17" s="7">
        <v>29565</v>
      </c>
      <c r="H17" s="7">
        <v>36901</v>
      </c>
      <c r="I17" s="9">
        <v>5017200</v>
      </c>
      <c r="J17" s="9">
        <v>680169.60000000009</v>
      </c>
      <c r="K17" s="9">
        <v>6236876.8000000007</v>
      </c>
      <c r="L17" s="8" t="e">
        <f>PROPER(TEXT(#REF!,"mmmm"))</f>
        <v>#REF!</v>
      </c>
      <c r="M17" s="8" t="e">
        <f ca="1">YEAR(TODAY())-YEAR(#REF!)</f>
        <v>#REF!</v>
      </c>
      <c r="N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C5:O17"/>
  <sheetViews>
    <sheetView zoomScale="70" zoomScaleNormal="70" workbookViewId="0">
      <selection activeCell="C8" sqref="C8:O17"/>
    </sheetView>
  </sheetViews>
  <sheetFormatPr baseColWidth="10" defaultRowHeight="13.8"/>
  <cols>
    <col min="3" max="3" width="11.1796875" style="1"/>
    <col min="7" max="7" width="17.26953125" style="1" customWidth="1"/>
    <col min="8" max="8" width="13.453125" style="1" customWidth="1"/>
    <col min="9" max="9" width="14.7265625" style="2" customWidth="1"/>
    <col min="11" max="11" width="18.08984375" style="2" customWidth="1"/>
    <col min="12" max="12" width="14.7265625" style="2" customWidth="1"/>
    <col min="13" max="15" width="11.1796875" customWidth="1"/>
  </cols>
  <sheetData>
    <row r="5" spans="3:15" ht="30" customHeight="1">
      <c r="C5" s="3" t="str">
        <f>"La paie du mois de Octobre"</f>
        <v>La paie du mois de Octobre</v>
      </c>
      <c r="D5" s="4"/>
      <c r="E5" s="4"/>
      <c r="F5" s="4"/>
      <c r="G5" s="5"/>
      <c r="H5" s="5"/>
      <c r="I5" s="6"/>
      <c r="J5" s="4"/>
      <c r="K5" s="6"/>
      <c r="L5" s="6"/>
      <c r="M5" s="4"/>
      <c r="N5" s="4"/>
      <c r="O5" s="4"/>
    </row>
    <row r="7" spans="3:15">
      <c r="C7" s="7" t="s">
        <v>12</v>
      </c>
      <c r="D7" s="8" t="s">
        <v>13</v>
      </c>
      <c r="E7" s="8" t="s">
        <v>14</v>
      </c>
      <c r="F7" s="8" t="s">
        <v>15</v>
      </c>
      <c r="G7" s="7" t="s">
        <v>16</v>
      </c>
      <c r="H7" s="7" t="s">
        <v>17</v>
      </c>
      <c r="I7" s="9" t="s">
        <v>18</v>
      </c>
      <c r="J7" s="8" t="s">
        <v>19</v>
      </c>
      <c r="K7" s="9" t="s">
        <v>21</v>
      </c>
      <c r="L7" s="9" t="s">
        <v>22</v>
      </c>
      <c r="M7" s="8" t="s">
        <v>23</v>
      </c>
      <c r="N7" s="8" t="s">
        <v>24</v>
      </c>
      <c r="O7" s="8" t="s">
        <v>25</v>
      </c>
    </row>
    <row r="8" spans="3:15">
      <c r="C8" s="7">
        <v>41943</v>
      </c>
      <c r="D8" s="8" t="s">
        <v>26</v>
      </c>
      <c r="E8" s="8" t="s">
        <v>27</v>
      </c>
      <c r="F8" s="8" t="s">
        <v>28</v>
      </c>
      <c r="G8" s="7">
        <v>28128</v>
      </c>
      <c r="H8" s="7">
        <v>36892</v>
      </c>
      <c r="I8" s="9">
        <v>6298140.0000000009</v>
      </c>
      <c r="J8" s="8"/>
      <c r="K8" s="9">
        <v>748968.00000000012</v>
      </c>
      <c r="L8" s="9">
        <v>8538235.2000000011</v>
      </c>
      <c r="M8" s="8" t="e">
        <f>PROPER(TEXT(#REF!,"mmmm"))</f>
        <v>#REF!</v>
      </c>
      <c r="N8" s="8" t="e">
        <f ca="1">YEAR(TODAY())-YEAR(#REF!)</f>
        <v>#REF!</v>
      </c>
      <c r="O8" s="8">
        <f>1</f>
        <v>1</v>
      </c>
    </row>
    <row r="9" spans="3:15">
      <c r="C9" s="7">
        <v>41943</v>
      </c>
      <c r="D9" s="8" t="s">
        <v>29</v>
      </c>
      <c r="E9" s="8" t="s">
        <v>30</v>
      </c>
      <c r="F9" s="8" t="s">
        <v>28</v>
      </c>
      <c r="G9" s="7">
        <v>25756</v>
      </c>
      <c r="H9" s="7">
        <v>36893</v>
      </c>
      <c r="I9" s="9">
        <v>11095560.000000002</v>
      </c>
      <c r="J9" s="8"/>
      <c r="K9" s="9">
        <v>1517392.7999999998</v>
      </c>
      <c r="L9" s="9">
        <v>13669729.920000002</v>
      </c>
      <c r="M9" s="8" t="e">
        <f>PROPER(TEXT(#REF!,"mmmm"))</f>
        <v>#REF!</v>
      </c>
      <c r="N9" s="8" t="e">
        <f ca="1">YEAR(TODAY())-YEAR(#REF!)</f>
        <v>#REF!</v>
      </c>
      <c r="O9" s="8">
        <f>1</f>
        <v>1</v>
      </c>
    </row>
    <row r="10" spans="3:15">
      <c r="C10" s="7">
        <v>41943</v>
      </c>
      <c r="D10" s="8" t="s">
        <v>31</v>
      </c>
      <c r="E10" s="8" t="s">
        <v>32</v>
      </c>
      <c r="F10" s="8" t="s">
        <v>28</v>
      </c>
      <c r="G10" s="7">
        <v>25615</v>
      </c>
      <c r="H10" s="7">
        <v>36894</v>
      </c>
      <c r="I10" s="9">
        <v>10774770.000000002</v>
      </c>
      <c r="J10" s="8"/>
      <c r="K10" s="9">
        <v>1327917.6000000001</v>
      </c>
      <c r="L10" s="9">
        <v>14735225.999999998</v>
      </c>
      <c r="M10" s="8" t="e">
        <f>PROPER(TEXT(#REF!,"mmmm"))</f>
        <v>#REF!</v>
      </c>
      <c r="N10" s="8" t="e">
        <f ca="1">YEAR(TODAY())-YEAR(#REF!)</f>
        <v>#REF!</v>
      </c>
      <c r="O10" s="8">
        <f>1</f>
        <v>1</v>
      </c>
    </row>
    <row r="11" spans="3:15">
      <c r="C11" s="7">
        <v>41943</v>
      </c>
      <c r="D11" s="8" t="s">
        <v>33</v>
      </c>
      <c r="E11" s="8" t="s">
        <v>34</v>
      </c>
      <c r="F11" s="8" t="s">
        <v>28</v>
      </c>
      <c r="G11" s="7">
        <v>26719</v>
      </c>
      <c r="H11" s="7">
        <v>36895</v>
      </c>
      <c r="I11" s="9">
        <v>7192800.0000000009</v>
      </c>
      <c r="J11" s="8"/>
      <c r="K11" s="9">
        <v>1028570.4000000003</v>
      </c>
      <c r="L11" s="9">
        <v>9182289.6000000015</v>
      </c>
      <c r="M11" s="8" t="e">
        <f>PROPER(TEXT(#REF!,"mmmm"))</f>
        <v>#REF!</v>
      </c>
      <c r="N11" s="8" t="e">
        <f ca="1">YEAR(TODAY())-YEAR(#REF!)</f>
        <v>#REF!</v>
      </c>
      <c r="O11" s="8">
        <f>1</f>
        <v>1</v>
      </c>
    </row>
    <row r="12" spans="3:15">
      <c r="C12" s="7">
        <v>41943</v>
      </c>
      <c r="D12" s="8" t="s">
        <v>35</v>
      </c>
      <c r="E12" s="8" t="s">
        <v>36</v>
      </c>
      <c r="F12" s="8" t="s">
        <v>28</v>
      </c>
      <c r="G12" s="7">
        <v>26920</v>
      </c>
      <c r="H12" s="7">
        <v>36896</v>
      </c>
      <c r="I12" s="9">
        <v>2581700</v>
      </c>
      <c r="J12" s="8"/>
      <c r="K12" s="9">
        <v>408424.93999999994</v>
      </c>
      <c r="L12" s="9">
        <v>3325745.9399999995</v>
      </c>
      <c r="M12" s="8" t="e">
        <f>PROPER(TEXT(#REF!,"mmmm"))</f>
        <v>#REF!</v>
      </c>
      <c r="N12" s="8" t="e">
        <f ca="1">YEAR(TODAY())-YEAR(#REF!)</f>
        <v>#REF!</v>
      </c>
      <c r="O12" s="8">
        <f>1</f>
        <v>1</v>
      </c>
    </row>
    <row r="13" spans="3:15">
      <c r="C13" s="7">
        <v>41943</v>
      </c>
      <c r="D13" s="8" t="s">
        <v>37</v>
      </c>
      <c r="E13" s="8" t="s">
        <v>38</v>
      </c>
      <c r="F13" s="8" t="s">
        <v>39</v>
      </c>
      <c r="G13" s="7">
        <v>25953</v>
      </c>
      <c r="H13" s="7">
        <v>36897</v>
      </c>
      <c r="I13" s="9">
        <v>10253400</v>
      </c>
      <c r="J13" s="8"/>
      <c r="K13" s="9">
        <v>1662388.2</v>
      </c>
      <c r="L13" s="9">
        <v>12406614.000000002</v>
      </c>
      <c r="M13" s="8" t="e">
        <f>PROPER(TEXT(#REF!,"mmmm"))</f>
        <v>#REF!</v>
      </c>
      <c r="N13" s="8" t="e">
        <f ca="1">YEAR(TODAY())-YEAR(#REF!)</f>
        <v>#REF!</v>
      </c>
      <c r="O13" s="8">
        <f>1</f>
        <v>1</v>
      </c>
    </row>
    <row r="14" spans="3:15">
      <c r="C14" s="7">
        <v>41943</v>
      </c>
      <c r="D14" s="8" t="s">
        <v>40</v>
      </c>
      <c r="E14" s="8" t="s">
        <v>41</v>
      </c>
      <c r="F14" s="8" t="s">
        <v>28</v>
      </c>
      <c r="G14" s="7">
        <v>30121</v>
      </c>
      <c r="H14" s="7">
        <v>36898</v>
      </c>
      <c r="I14" s="9">
        <v>3272640.0000000005</v>
      </c>
      <c r="J14" s="8"/>
      <c r="K14" s="9">
        <v>421644.60000000003</v>
      </c>
      <c r="L14" s="9">
        <v>4763444.4000000004</v>
      </c>
      <c r="M14" s="8" t="e">
        <f>PROPER(TEXT(#REF!,"mmmm"))</f>
        <v>#REF!</v>
      </c>
      <c r="N14" s="8" t="e">
        <f ca="1">YEAR(TODAY())-YEAR(#REF!)</f>
        <v>#REF!</v>
      </c>
      <c r="O14" s="8">
        <f>1</f>
        <v>1</v>
      </c>
    </row>
    <row r="15" spans="3:15">
      <c r="C15" s="7">
        <v>41943</v>
      </c>
      <c r="D15" s="8" t="s">
        <v>42</v>
      </c>
      <c r="E15" s="8" t="s">
        <v>43</v>
      </c>
      <c r="F15" s="8" t="s">
        <v>28</v>
      </c>
      <c r="G15" s="7">
        <v>29969</v>
      </c>
      <c r="H15" s="7">
        <v>36899</v>
      </c>
      <c r="I15" s="9">
        <v>8614650</v>
      </c>
      <c r="J15" s="8"/>
      <c r="K15" s="9">
        <v>1320513.48</v>
      </c>
      <c r="L15" s="9">
        <v>12324792.479999999</v>
      </c>
      <c r="M15" s="8" t="e">
        <f>PROPER(TEXT(#REF!,"mmmm"))</f>
        <v>#REF!</v>
      </c>
      <c r="N15" s="8" t="e">
        <f ca="1">YEAR(TODAY())-YEAR(#REF!)</f>
        <v>#REF!</v>
      </c>
      <c r="O15" s="8">
        <f>1</f>
        <v>1</v>
      </c>
    </row>
    <row r="16" spans="3:15">
      <c r="C16" s="7">
        <v>41943</v>
      </c>
      <c r="D16" s="8" t="s">
        <v>44</v>
      </c>
      <c r="E16" s="8" t="s">
        <v>45</v>
      </c>
      <c r="F16" s="8" t="s">
        <v>28</v>
      </c>
      <c r="G16" s="7">
        <v>29092</v>
      </c>
      <c r="H16" s="7">
        <v>36900</v>
      </c>
      <c r="I16" s="9">
        <v>1044199.9999999999</v>
      </c>
      <c r="J16" s="8"/>
      <c r="K16" s="9">
        <v>161478.72000000003</v>
      </c>
      <c r="L16" s="9">
        <v>1520355.2</v>
      </c>
      <c r="M16" s="8" t="e">
        <f>PROPER(TEXT(#REF!,"mmmm"))</f>
        <v>#REF!</v>
      </c>
      <c r="N16" s="8" t="e">
        <f ca="1">YEAR(TODAY())-YEAR(#REF!)</f>
        <v>#REF!</v>
      </c>
      <c r="O16" s="8">
        <f>1</f>
        <v>1</v>
      </c>
    </row>
    <row r="17" spans="3:15">
      <c r="C17" s="7">
        <v>41943</v>
      </c>
      <c r="D17" s="8" t="s">
        <v>46</v>
      </c>
      <c r="E17" s="8" t="s">
        <v>47</v>
      </c>
      <c r="F17" s="8" t="s">
        <v>39</v>
      </c>
      <c r="G17" s="7">
        <v>29565</v>
      </c>
      <c r="H17" s="7">
        <v>36901</v>
      </c>
      <c r="I17" s="9">
        <v>5017200</v>
      </c>
      <c r="J17" s="8"/>
      <c r="K17" s="9">
        <v>680169.60000000009</v>
      </c>
      <c r="L17" s="9">
        <v>6236876.8000000007</v>
      </c>
      <c r="M17" s="8" t="e">
        <f>PROPER(TEXT(#REF!,"mmmm"))</f>
        <v>#REF!</v>
      </c>
      <c r="N17" s="8" t="e">
        <f ca="1">YEAR(TODAY())-YEAR(#REF!)</f>
        <v>#REF!</v>
      </c>
      <c r="O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C5:O17"/>
  <sheetViews>
    <sheetView workbookViewId="0">
      <selection activeCell="C8" sqref="C8:O17"/>
    </sheetView>
  </sheetViews>
  <sheetFormatPr baseColWidth="10" defaultRowHeight="13.8"/>
  <cols>
    <col min="3" max="3" width="11.1796875" style="1"/>
    <col min="7" max="7" width="17.26953125" style="1" customWidth="1"/>
    <col min="8" max="8" width="13.453125" style="1" customWidth="1"/>
    <col min="9" max="9" width="14.7265625" style="2" customWidth="1"/>
    <col min="11" max="11" width="18.08984375" style="2" customWidth="1"/>
    <col min="12" max="12" width="14.7265625" style="2" customWidth="1"/>
    <col min="13" max="15" width="11.1796875" customWidth="1"/>
  </cols>
  <sheetData>
    <row r="5" spans="3:15" ht="30" customHeight="1">
      <c r="C5" s="3" t="str">
        <f>"La paie du mois de Novembre"</f>
        <v>La paie du mois de Novembre</v>
      </c>
      <c r="D5" s="4"/>
      <c r="E5" s="4"/>
      <c r="F5" s="4"/>
      <c r="G5" s="5"/>
      <c r="H5" s="5"/>
      <c r="I5" s="6"/>
      <c r="J5" s="4"/>
      <c r="K5" s="6"/>
      <c r="L5" s="6"/>
      <c r="M5" s="4"/>
      <c r="N5" s="4"/>
      <c r="O5" s="4"/>
    </row>
    <row r="7" spans="3:15">
      <c r="C7" s="7" t="s">
        <v>12</v>
      </c>
      <c r="D7" s="8" t="s">
        <v>13</v>
      </c>
      <c r="E7" s="8" t="s">
        <v>14</v>
      </c>
      <c r="F7" s="8" t="s">
        <v>15</v>
      </c>
      <c r="G7" s="7" t="s">
        <v>16</v>
      </c>
      <c r="H7" s="7" t="s">
        <v>17</v>
      </c>
      <c r="I7" s="9" t="s">
        <v>18</v>
      </c>
      <c r="J7" s="8" t="s">
        <v>19</v>
      </c>
      <c r="K7" s="9" t="s">
        <v>21</v>
      </c>
      <c r="L7" s="9" t="s">
        <v>22</v>
      </c>
      <c r="M7" s="8" t="s">
        <v>23</v>
      </c>
      <c r="N7" s="8" t="s">
        <v>24</v>
      </c>
      <c r="O7" s="8" t="s">
        <v>25</v>
      </c>
    </row>
    <row r="8" spans="3:15">
      <c r="C8" s="7">
        <v>41973</v>
      </c>
      <c r="D8" s="8" t="s">
        <v>26</v>
      </c>
      <c r="E8" s="8" t="s">
        <v>27</v>
      </c>
      <c r="F8" s="8" t="s">
        <v>28</v>
      </c>
      <c r="G8" s="7">
        <v>28128</v>
      </c>
      <c r="H8" s="7">
        <v>36892</v>
      </c>
      <c r="I8" s="9">
        <v>6298140.0000000009</v>
      </c>
      <c r="J8" s="8"/>
      <c r="K8" s="9">
        <v>748968.00000000012</v>
      </c>
      <c r="L8" s="9">
        <v>8538235.2000000011</v>
      </c>
      <c r="M8" s="8" t="e">
        <f>PROPER(TEXT(#REF!,"mmmm"))</f>
        <v>#REF!</v>
      </c>
      <c r="N8" s="8" t="e">
        <f ca="1">YEAR(TODAY())-YEAR(#REF!)</f>
        <v>#REF!</v>
      </c>
      <c r="O8" s="8">
        <f>1</f>
        <v>1</v>
      </c>
    </row>
    <row r="9" spans="3:15">
      <c r="C9" s="7">
        <v>41973</v>
      </c>
      <c r="D9" s="8" t="s">
        <v>29</v>
      </c>
      <c r="E9" s="8" t="s">
        <v>30</v>
      </c>
      <c r="F9" s="8" t="s">
        <v>28</v>
      </c>
      <c r="G9" s="7">
        <v>25756</v>
      </c>
      <c r="H9" s="7">
        <v>36893</v>
      </c>
      <c r="I9" s="9">
        <v>11095560.000000002</v>
      </c>
      <c r="J9" s="8"/>
      <c r="K9" s="9">
        <v>1517392.7999999998</v>
      </c>
      <c r="L9" s="9">
        <v>13669729.920000002</v>
      </c>
      <c r="M9" s="8" t="e">
        <f>PROPER(TEXT(#REF!,"mmmm"))</f>
        <v>#REF!</v>
      </c>
      <c r="N9" s="8" t="e">
        <f ca="1">YEAR(TODAY())-YEAR(#REF!)</f>
        <v>#REF!</v>
      </c>
      <c r="O9" s="8">
        <f>1</f>
        <v>1</v>
      </c>
    </row>
    <row r="10" spans="3:15">
      <c r="C10" s="7">
        <v>41973</v>
      </c>
      <c r="D10" s="8" t="s">
        <v>31</v>
      </c>
      <c r="E10" s="8" t="s">
        <v>32</v>
      </c>
      <c r="F10" s="8" t="s">
        <v>28</v>
      </c>
      <c r="G10" s="7">
        <v>25615</v>
      </c>
      <c r="H10" s="7">
        <v>36894</v>
      </c>
      <c r="I10" s="9">
        <v>10774770.000000002</v>
      </c>
      <c r="J10" s="8"/>
      <c r="K10" s="9">
        <v>1327917.6000000001</v>
      </c>
      <c r="L10" s="9">
        <v>14735225.999999998</v>
      </c>
      <c r="M10" s="8" t="e">
        <f>PROPER(TEXT(#REF!,"mmmm"))</f>
        <v>#REF!</v>
      </c>
      <c r="N10" s="8" t="e">
        <f ca="1">YEAR(TODAY())-YEAR(#REF!)</f>
        <v>#REF!</v>
      </c>
      <c r="O10" s="8">
        <f>1</f>
        <v>1</v>
      </c>
    </row>
    <row r="11" spans="3:15">
      <c r="C11" s="7">
        <v>41973</v>
      </c>
      <c r="D11" s="8" t="s">
        <v>33</v>
      </c>
      <c r="E11" s="8" t="s">
        <v>34</v>
      </c>
      <c r="F11" s="8" t="s">
        <v>28</v>
      </c>
      <c r="G11" s="7">
        <v>26719</v>
      </c>
      <c r="H11" s="7">
        <v>36895</v>
      </c>
      <c r="I11" s="9">
        <v>7192800.0000000009</v>
      </c>
      <c r="J11" s="8"/>
      <c r="K11" s="9">
        <v>1028570.4000000003</v>
      </c>
      <c r="L11" s="9">
        <v>9182289.6000000015</v>
      </c>
      <c r="M11" s="8" t="e">
        <f>PROPER(TEXT(#REF!,"mmmm"))</f>
        <v>#REF!</v>
      </c>
      <c r="N11" s="8" t="e">
        <f ca="1">YEAR(TODAY())-YEAR(#REF!)</f>
        <v>#REF!</v>
      </c>
      <c r="O11" s="8">
        <f>1</f>
        <v>1</v>
      </c>
    </row>
    <row r="12" spans="3:15">
      <c r="C12" s="7">
        <v>41973</v>
      </c>
      <c r="D12" s="8" t="s">
        <v>35</v>
      </c>
      <c r="E12" s="8" t="s">
        <v>36</v>
      </c>
      <c r="F12" s="8" t="s">
        <v>28</v>
      </c>
      <c r="G12" s="7">
        <v>26920</v>
      </c>
      <c r="H12" s="7">
        <v>36896</v>
      </c>
      <c r="I12" s="9">
        <v>2581700</v>
      </c>
      <c r="J12" s="8"/>
      <c r="K12" s="9">
        <v>408424.93999999994</v>
      </c>
      <c r="L12" s="9">
        <v>3325745.9399999995</v>
      </c>
      <c r="M12" s="8" t="e">
        <f>PROPER(TEXT(#REF!,"mmmm"))</f>
        <v>#REF!</v>
      </c>
      <c r="N12" s="8" t="e">
        <f ca="1">YEAR(TODAY())-YEAR(#REF!)</f>
        <v>#REF!</v>
      </c>
      <c r="O12" s="8">
        <f>1</f>
        <v>1</v>
      </c>
    </row>
    <row r="13" spans="3:15">
      <c r="C13" s="7">
        <v>41973</v>
      </c>
      <c r="D13" s="8" t="s">
        <v>37</v>
      </c>
      <c r="E13" s="8" t="s">
        <v>38</v>
      </c>
      <c r="F13" s="8" t="s">
        <v>39</v>
      </c>
      <c r="G13" s="7">
        <v>25953</v>
      </c>
      <c r="H13" s="7">
        <v>36897</v>
      </c>
      <c r="I13" s="9">
        <v>10253400</v>
      </c>
      <c r="J13" s="8"/>
      <c r="K13" s="9">
        <v>1662388.2</v>
      </c>
      <c r="L13" s="9">
        <v>12406614.000000002</v>
      </c>
      <c r="M13" s="8" t="e">
        <f>PROPER(TEXT(#REF!,"mmmm"))</f>
        <v>#REF!</v>
      </c>
      <c r="N13" s="8" t="e">
        <f ca="1">YEAR(TODAY())-YEAR(#REF!)</f>
        <v>#REF!</v>
      </c>
      <c r="O13" s="8">
        <f>1</f>
        <v>1</v>
      </c>
    </row>
    <row r="14" spans="3:15">
      <c r="C14" s="7">
        <v>41973</v>
      </c>
      <c r="D14" s="8" t="s">
        <v>40</v>
      </c>
      <c r="E14" s="8" t="s">
        <v>41</v>
      </c>
      <c r="F14" s="8" t="s">
        <v>28</v>
      </c>
      <c r="G14" s="7">
        <v>30121</v>
      </c>
      <c r="H14" s="7">
        <v>36898</v>
      </c>
      <c r="I14" s="9">
        <v>3272640.0000000005</v>
      </c>
      <c r="J14" s="8"/>
      <c r="K14" s="9">
        <v>421644.60000000003</v>
      </c>
      <c r="L14" s="9">
        <v>4763444.4000000004</v>
      </c>
      <c r="M14" s="8" t="e">
        <f>PROPER(TEXT(#REF!,"mmmm"))</f>
        <v>#REF!</v>
      </c>
      <c r="N14" s="8" t="e">
        <f ca="1">YEAR(TODAY())-YEAR(#REF!)</f>
        <v>#REF!</v>
      </c>
      <c r="O14" s="8">
        <f>1</f>
        <v>1</v>
      </c>
    </row>
    <row r="15" spans="3:15">
      <c r="C15" s="7">
        <v>41973</v>
      </c>
      <c r="D15" s="8" t="s">
        <v>42</v>
      </c>
      <c r="E15" s="8" t="s">
        <v>43</v>
      </c>
      <c r="F15" s="8" t="s">
        <v>28</v>
      </c>
      <c r="G15" s="7">
        <v>29969</v>
      </c>
      <c r="H15" s="7">
        <v>36899</v>
      </c>
      <c r="I15" s="9">
        <v>8614650</v>
      </c>
      <c r="J15" s="8"/>
      <c r="K15" s="9">
        <v>1320513.48</v>
      </c>
      <c r="L15" s="9">
        <v>12324792.479999999</v>
      </c>
      <c r="M15" s="8" t="e">
        <f>PROPER(TEXT(#REF!,"mmmm"))</f>
        <v>#REF!</v>
      </c>
      <c r="N15" s="8" t="e">
        <f ca="1">YEAR(TODAY())-YEAR(#REF!)</f>
        <v>#REF!</v>
      </c>
      <c r="O15" s="8">
        <f>1</f>
        <v>1</v>
      </c>
    </row>
    <row r="16" spans="3:15">
      <c r="C16" s="7">
        <v>41973</v>
      </c>
      <c r="D16" s="8" t="s">
        <v>44</v>
      </c>
      <c r="E16" s="8" t="s">
        <v>45</v>
      </c>
      <c r="F16" s="8" t="s">
        <v>28</v>
      </c>
      <c r="G16" s="7">
        <v>29092</v>
      </c>
      <c r="H16" s="7">
        <v>36900</v>
      </c>
      <c r="I16" s="9">
        <v>1044199.9999999999</v>
      </c>
      <c r="J16" s="8"/>
      <c r="K16" s="9">
        <v>161478.72000000003</v>
      </c>
      <c r="L16" s="9">
        <v>1520355.2</v>
      </c>
      <c r="M16" s="8" t="e">
        <f>PROPER(TEXT(#REF!,"mmmm"))</f>
        <v>#REF!</v>
      </c>
      <c r="N16" s="8" t="e">
        <f ca="1">YEAR(TODAY())-YEAR(#REF!)</f>
        <v>#REF!</v>
      </c>
      <c r="O16" s="8">
        <f>1</f>
        <v>1</v>
      </c>
    </row>
    <row r="17" spans="3:15">
      <c r="C17" s="7">
        <v>41973</v>
      </c>
      <c r="D17" s="8" t="s">
        <v>46</v>
      </c>
      <c r="E17" s="8" t="s">
        <v>47</v>
      </c>
      <c r="F17" s="8" t="s">
        <v>39</v>
      </c>
      <c r="G17" s="7">
        <v>29565</v>
      </c>
      <c r="H17" s="7">
        <v>36901</v>
      </c>
      <c r="I17" s="9">
        <v>5017200</v>
      </c>
      <c r="J17" s="8"/>
      <c r="K17" s="9">
        <v>680169.60000000009</v>
      </c>
      <c r="L17" s="9">
        <v>6236876.8000000007</v>
      </c>
      <c r="M17" s="8" t="e">
        <f>PROPER(TEXT(#REF!,"mmmm"))</f>
        <v>#REF!</v>
      </c>
      <c r="N17" s="8" t="e">
        <f ca="1">YEAR(TODAY())-YEAR(#REF!)</f>
        <v>#REF!</v>
      </c>
      <c r="O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/>
  <dimension ref="C5:L24"/>
  <sheetViews>
    <sheetView workbookViewId="0">
      <selection activeCell="C8" sqref="C8:O17"/>
    </sheetView>
  </sheetViews>
  <sheetFormatPr baseColWidth="10" defaultRowHeight="13.8"/>
  <cols>
    <col min="3" max="3" width="11.1796875" style="1"/>
    <col min="7" max="7" width="15.6328125" style="1" customWidth="1"/>
    <col min="8" max="8" width="12.08984375" style="1" customWidth="1"/>
    <col min="9" max="9" width="13.26953125" style="2" customWidth="1"/>
    <col min="10" max="12" width="11.1796875" customWidth="1"/>
  </cols>
  <sheetData>
    <row r="5" spans="3:12" ht="30" customHeight="1">
      <c r="C5" s="3" t="str">
        <f>"La paie du mois de Décembre"</f>
        <v>La paie du mois de Décembre</v>
      </c>
      <c r="D5" s="4"/>
      <c r="E5" s="4"/>
      <c r="F5" s="4"/>
      <c r="G5" s="5"/>
      <c r="H5" s="5"/>
      <c r="I5" s="6"/>
      <c r="J5" s="4"/>
      <c r="K5" s="4"/>
      <c r="L5" s="4"/>
    </row>
    <row r="7" spans="3:12">
      <c r="C7" s="7" t="s">
        <v>12</v>
      </c>
      <c r="D7" s="8" t="s">
        <v>13</v>
      </c>
      <c r="E7" s="8" t="s">
        <v>14</v>
      </c>
      <c r="F7" s="8" t="s">
        <v>15</v>
      </c>
      <c r="G7" s="7" t="s">
        <v>16</v>
      </c>
      <c r="H7" s="7" t="s">
        <v>17</v>
      </c>
      <c r="I7" s="9" t="s">
        <v>18</v>
      </c>
      <c r="J7" s="8" t="s">
        <v>23</v>
      </c>
      <c r="K7" s="8" t="s">
        <v>24</v>
      </c>
      <c r="L7" s="8" t="s">
        <v>25</v>
      </c>
    </row>
    <row r="8" spans="3:12">
      <c r="C8" s="7">
        <v>42004</v>
      </c>
      <c r="D8" s="8" t="s">
        <v>26</v>
      </c>
      <c r="E8" s="8" t="s">
        <v>27</v>
      </c>
      <c r="F8" s="8" t="s">
        <v>28</v>
      </c>
      <c r="G8" s="7">
        <v>28128</v>
      </c>
      <c r="H8" s="7">
        <v>36892</v>
      </c>
      <c r="I8" s="9">
        <v>6298140.0000000009</v>
      </c>
      <c r="J8" s="8" t="e">
        <f>PROPER(TEXT(#REF!,"mmmm"))</f>
        <v>#REF!</v>
      </c>
      <c r="K8" s="8" t="e">
        <f ca="1">YEAR(TODAY())-YEAR(#REF!)</f>
        <v>#REF!</v>
      </c>
      <c r="L8" s="8">
        <f>1</f>
        <v>1</v>
      </c>
    </row>
    <row r="9" spans="3:12">
      <c r="C9" s="7">
        <v>42004</v>
      </c>
      <c r="D9" s="8" t="s">
        <v>29</v>
      </c>
      <c r="E9" s="8" t="s">
        <v>30</v>
      </c>
      <c r="F9" s="8" t="s">
        <v>28</v>
      </c>
      <c r="G9" s="7">
        <v>25756</v>
      </c>
      <c r="H9" s="7">
        <v>36893</v>
      </c>
      <c r="I9" s="9">
        <v>11095560.000000002</v>
      </c>
      <c r="J9" s="8" t="e">
        <f>PROPER(TEXT(#REF!,"mmmm"))</f>
        <v>#REF!</v>
      </c>
      <c r="K9" s="8" t="e">
        <f ca="1">YEAR(TODAY())-YEAR(#REF!)</f>
        <v>#REF!</v>
      </c>
      <c r="L9" s="8">
        <f>1</f>
        <v>1</v>
      </c>
    </row>
    <row r="10" spans="3:12">
      <c r="C10" s="7">
        <v>42004</v>
      </c>
      <c r="D10" s="8" t="s">
        <v>31</v>
      </c>
      <c r="E10" s="8" t="s">
        <v>32</v>
      </c>
      <c r="F10" s="8" t="s">
        <v>28</v>
      </c>
      <c r="G10" s="7">
        <v>25615</v>
      </c>
      <c r="H10" s="7">
        <v>36894</v>
      </c>
      <c r="I10" s="9">
        <v>10774770.000000002</v>
      </c>
      <c r="J10" s="8" t="e">
        <f>PROPER(TEXT(#REF!,"mmmm"))</f>
        <v>#REF!</v>
      </c>
      <c r="K10" s="8" t="e">
        <f ca="1">YEAR(TODAY())-YEAR(#REF!)</f>
        <v>#REF!</v>
      </c>
      <c r="L10" s="8">
        <f>1</f>
        <v>1</v>
      </c>
    </row>
    <row r="11" spans="3:12">
      <c r="C11" s="7">
        <v>42004</v>
      </c>
      <c r="D11" s="8" t="s">
        <v>33</v>
      </c>
      <c r="E11" s="8" t="s">
        <v>34</v>
      </c>
      <c r="F11" s="8" t="s">
        <v>28</v>
      </c>
      <c r="G11" s="7">
        <v>26719</v>
      </c>
      <c r="H11" s="7">
        <v>36895</v>
      </c>
      <c r="I11" s="9">
        <v>7192800.0000000009</v>
      </c>
      <c r="J11" s="8" t="e">
        <f>PROPER(TEXT(#REF!,"mmmm"))</f>
        <v>#REF!</v>
      </c>
      <c r="K11" s="8" t="e">
        <f ca="1">YEAR(TODAY())-YEAR(#REF!)</f>
        <v>#REF!</v>
      </c>
      <c r="L11" s="8">
        <f>1</f>
        <v>1</v>
      </c>
    </row>
    <row r="12" spans="3:12">
      <c r="C12" s="7">
        <v>42004</v>
      </c>
      <c r="D12" s="8" t="s">
        <v>35</v>
      </c>
      <c r="E12" s="8" t="s">
        <v>36</v>
      </c>
      <c r="F12" s="8" t="s">
        <v>28</v>
      </c>
      <c r="G12" s="7">
        <v>26920</v>
      </c>
      <c r="H12" s="7">
        <v>36896</v>
      </c>
      <c r="I12" s="9">
        <v>2581700</v>
      </c>
      <c r="J12" s="8" t="e">
        <f>PROPER(TEXT(#REF!,"mmmm"))</f>
        <v>#REF!</v>
      </c>
      <c r="K12" s="8" t="e">
        <f ca="1">YEAR(TODAY())-YEAR(#REF!)</f>
        <v>#REF!</v>
      </c>
      <c r="L12" s="8">
        <f>1</f>
        <v>1</v>
      </c>
    </row>
    <row r="13" spans="3:12">
      <c r="C13" s="7">
        <v>42004</v>
      </c>
      <c r="D13" s="8" t="s">
        <v>37</v>
      </c>
      <c r="E13" s="8" t="s">
        <v>38</v>
      </c>
      <c r="F13" s="8" t="s">
        <v>28</v>
      </c>
      <c r="G13" s="7">
        <v>26920</v>
      </c>
      <c r="H13" s="7">
        <v>36896</v>
      </c>
      <c r="I13" s="9">
        <v>2581700</v>
      </c>
      <c r="J13" s="8" t="e">
        <f>PROPER(TEXT(#REF!,"mmmm"))</f>
        <v>#REF!</v>
      </c>
      <c r="K13" s="8" t="e">
        <f ca="1">YEAR(TODAY())-YEAR(#REF!)</f>
        <v>#REF!</v>
      </c>
      <c r="L13" s="8">
        <f>1</f>
        <v>1</v>
      </c>
    </row>
    <row r="14" spans="3:12">
      <c r="C14" s="7">
        <v>42004</v>
      </c>
      <c r="D14" s="8" t="s">
        <v>40</v>
      </c>
      <c r="E14" s="8" t="s">
        <v>41</v>
      </c>
      <c r="F14" s="8" t="s">
        <v>28</v>
      </c>
      <c r="G14" s="7">
        <v>26920</v>
      </c>
      <c r="H14" s="7">
        <v>36896</v>
      </c>
      <c r="I14" s="9">
        <v>2581700</v>
      </c>
      <c r="J14" s="8" t="e">
        <f>PROPER(TEXT(#REF!,"mmmm"))</f>
        <v>#REF!</v>
      </c>
      <c r="K14" s="8" t="e">
        <f ca="1">YEAR(TODAY())-YEAR(#REF!)</f>
        <v>#REF!</v>
      </c>
      <c r="L14" s="8">
        <f>1</f>
        <v>1</v>
      </c>
    </row>
    <row r="15" spans="3:12">
      <c r="C15" s="7">
        <v>42004</v>
      </c>
      <c r="D15" s="8" t="s">
        <v>42</v>
      </c>
      <c r="E15" s="8" t="s">
        <v>43</v>
      </c>
      <c r="F15" s="8" t="s">
        <v>28</v>
      </c>
      <c r="G15" s="7">
        <v>26920</v>
      </c>
      <c r="H15" s="7">
        <v>36896</v>
      </c>
      <c r="I15" s="9">
        <v>2581700</v>
      </c>
      <c r="J15" s="8" t="e">
        <f>PROPER(TEXT(#REF!,"mmmm"))</f>
        <v>#REF!</v>
      </c>
      <c r="K15" s="8" t="e">
        <f ca="1">YEAR(TODAY())-YEAR(#REF!)</f>
        <v>#REF!</v>
      </c>
      <c r="L15" s="8">
        <f>1</f>
        <v>1</v>
      </c>
    </row>
    <row r="16" spans="3:12">
      <c r="C16" s="7">
        <v>42004</v>
      </c>
      <c r="D16" s="8" t="s">
        <v>44</v>
      </c>
      <c r="E16" s="8" t="s">
        <v>45</v>
      </c>
      <c r="F16" s="8" t="s">
        <v>28</v>
      </c>
      <c r="G16" s="7">
        <v>26920</v>
      </c>
      <c r="H16" s="7">
        <v>36896</v>
      </c>
      <c r="I16" s="9">
        <v>2581700</v>
      </c>
      <c r="J16" s="8" t="e">
        <f>PROPER(TEXT(#REF!,"mmmm"))</f>
        <v>#REF!</v>
      </c>
      <c r="K16" s="8" t="e">
        <f ca="1">YEAR(TODAY())-YEAR(#REF!)</f>
        <v>#REF!</v>
      </c>
      <c r="L16" s="8">
        <f>1</f>
        <v>1</v>
      </c>
    </row>
    <row r="17" spans="3:12">
      <c r="C17" s="7">
        <v>42004</v>
      </c>
      <c r="D17" s="8" t="s">
        <v>46</v>
      </c>
      <c r="E17" s="8" t="s">
        <v>47</v>
      </c>
      <c r="F17" s="8" t="s">
        <v>28</v>
      </c>
      <c r="G17" s="7">
        <v>26920</v>
      </c>
      <c r="H17" s="7">
        <v>36896</v>
      </c>
      <c r="I17" s="9">
        <v>2581700</v>
      </c>
      <c r="J17" s="8" t="e">
        <f>PROPER(TEXT(#REF!,"mmmm"))</f>
        <v>#REF!</v>
      </c>
      <c r="K17" s="8" t="e">
        <f ca="1">YEAR(TODAY())-YEAR(#REF!)</f>
        <v>#REF!</v>
      </c>
      <c r="L17" s="8">
        <f>1</f>
        <v>1</v>
      </c>
    </row>
    <row r="18" spans="3:12">
      <c r="C18" s="7">
        <v>42004</v>
      </c>
      <c r="D18" s="8" t="s">
        <v>52</v>
      </c>
      <c r="E18" s="8" t="s">
        <v>57</v>
      </c>
      <c r="F18" s="8" t="s">
        <v>28</v>
      </c>
      <c r="G18" s="7">
        <v>26920</v>
      </c>
      <c r="H18" s="7">
        <v>36896</v>
      </c>
      <c r="I18" s="9">
        <v>2581700</v>
      </c>
      <c r="J18" s="8" t="e">
        <f>PROPER(TEXT(#REF!,"mmmm"))</f>
        <v>#REF!</v>
      </c>
      <c r="K18" s="8" t="e">
        <f ca="1">YEAR(TODAY())-YEAR(#REF!)</f>
        <v>#REF!</v>
      </c>
      <c r="L18" s="8">
        <f>1</f>
        <v>1</v>
      </c>
    </row>
    <row r="19" spans="3:12">
      <c r="C19" s="7">
        <v>42004</v>
      </c>
      <c r="D19" s="8" t="s">
        <v>53</v>
      </c>
      <c r="E19" s="8" t="s">
        <v>58</v>
      </c>
      <c r="F19" s="8" t="s">
        <v>28</v>
      </c>
      <c r="G19" s="7">
        <v>26920</v>
      </c>
      <c r="H19" s="7">
        <v>36896</v>
      </c>
      <c r="I19" s="9">
        <v>2581700</v>
      </c>
      <c r="J19" s="8" t="e">
        <f>PROPER(TEXT(#REF!,"mmmm"))</f>
        <v>#REF!</v>
      </c>
      <c r="K19" s="8" t="e">
        <f ca="1">YEAR(TODAY())-YEAR(#REF!)</f>
        <v>#REF!</v>
      </c>
      <c r="L19" s="8">
        <f>1</f>
        <v>1</v>
      </c>
    </row>
    <row r="20" spans="3:12">
      <c r="C20" s="7">
        <v>42004</v>
      </c>
      <c r="D20" s="8" t="s">
        <v>54</v>
      </c>
      <c r="E20" s="8" t="s">
        <v>59</v>
      </c>
      <c r="F20" s="8" t="s">
        <v>39</v>
      </c>
      <c r="G20" s="7">
        <v>25953</v>
      </c>
      <c r="H20" s="7">
        <v>36897</v>
      </c>
      <c r="I20" s="9">
        <v>10253400</v>
      </c>
      <c r="J20" s="8" t="e">
        <f>PROPER(TEXT(#REF!,"mmmm"))</f>
        <v>#REF!</v>
      </c>
      <c r="K20" s="8" t="e">
        <f ca="1">YEAR(TODAY())-YEAR(#REF!)</f>
        <v>#REF!</v>
      </c>
      <c r="L20" s="8">
        <f>1</f>
        <v>1</v>
      </c>
    </row>
    <row r="21" spans="3:12">
      <c r="C21" s="7">
        <v>42004</v>
      </c>
      <c r="D21" s="8" t="s">
        <v>55</v>
      </c>
      <c r="E21" s="8" t="s">
        <v>60</v>
      </c>
      <c r="F21" s="8" t="s">
        <v>28</v>
      </c>
      <c r="G21" s="7">
        <v>30121</v>
      </c>
      <c r="H21" s="7">
        <v>36898</v>
      </c>
      <c r="I21" s="9">
        <v>3272640.0000000005</v>
      </c>
      <c r="J21" s="8" t="e">
        <f>PROPER(TEXT(#REF!,"mmmm"))</f>
        <v>#REF!</v>
      </c>
      <c r="K21" s="8" t="e">
        <f ca="1">YEAR(TODAY())-YEAR(#REF!)</f>
        <v>#REF!</v>
      </c>
      <c r="L21" s="8">
        <f>1</f>
        <v>1</v>
      </c>
    </row>
    <row r="22" spans="3:12">
      <c r="C22" s="7">
        <v>42004</v>
      </c>
      <c r="D22" s="8" t="s">
        <v>56</v>
      </c>
      <c r="E22" s="8" t="s">
        <v>61</v>
      </c>
      <c r="F22" s="8" t="s">
        <v>28</v>
      </c>
      <c r="G22" s="7">
        <v>29969</v>
      </c>
      <c r="H22" s="7">
        <v>36899</v>
      </c>
      <c r="I22" s="9">
        <v>8614650</v>
      </c>
      <c r="J22" s="8" t="e">
        <f>PROPER(TEXT(#REF!,"mmmm"))</f>
        <v>#REF!</v>
      </c>
      <c r="K22" s="8" t="e">
        <f ca="1">YEAR(TODAY())-YEAR(#REF!)</f>
        <v>#REF!</v>
      </c>
      <c r="L22" s="8">
        <f>1</f>
        <v>1</v>
      </c>
    </row>
    <row r="23" spans="3:12">
      <c r="C23" s="7">
        <v>42004</v>
      </c>
      <c r="D23" s="8" t="s">
        <v>44</v>
      </c>
      <c r="E23" s="8" t="s">
        <v>45</v>
      </c>
      <c r="F23" s="8" t="s">
        <v>28</v>
      </c>
      <c r="G23" s="7">
        <v>29092</v>
      </c>
      <c r="H23" s="7">
        <v>36900</v>
      </c>
      <c r="I23" s="9">
        <v>1044199.9999999999</v>
      </c>
      <c r="J23" s="8" t="e">
        <f>PROPER(TEXT(#REF!,"mmmm"))</f>
        <v>#REF!</v>
      </c>
      <c r="K23" s="8" t="e">
        <f ca="1">YEAR(TODAY())-YEAR(#REF!)</f>
        <v>#REF!</v>
      </c>
      <c r="L23" s="8">
        <f>1</f>
        <v>1</v>
      </c>
    </row>
    <row r="24" spans="3:12">
      <c r="C24" s="7">
        <v>42004</v>
      </c>
      <c r="D24" s="8" t="s">
        <v>46</v>
      </c>
      <c r="E24" s="8" t="s">
        <v>47</v>
      </c>
      <c r="F24" s="8" t="s">
        <v>39</v>
      </c>
      <c r="G24" s="7">
        <v>29565</v>
      </c>
      <c r="H24" s="7">
        <v>36901</v>
      </c>
      <c r="I24" s="9">
        <v>5017200</v>
      </c>
      <c r="J24" s="8" t="e">
        <f>PROPER(TEXT(#REF!,"mmmm"))</f>
        <v>#REF!</v>
      </c>
      <c r="K24" s="8" t="e">
        <f ca="1">YEAR(TODAY())-YEAR(#REF!)</f>
        <v>#REF!</v>
      </c>
      <c r="L24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Accueil</vt:lpstr>
      <vt:lpstr>Résumé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Lotfi GARZOUN</dc:creator>
  <cp:lastModifiedBy>Pat</cp:lastModifiedBy>
  <dcterms:created xsi:type="dcterms:W3CDTF">2015-12-22T15:33:47Z</dcterms:created>
  <dcterms:modified xsi:type="dcterms:W3CDTF">2015-12-23T20:16:40Z</dcterms:modified>
</cp:coreProperties>
</file>